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tabRatio="753" firstSheet="1" activeTab="1"/>
  </bookViews>
  <sheets>
    <sheet name="樣板單" sheetId="19" state="hidden" r:id="rId1"/>
    <sheet name="92119" sheetId="46" r:id="rId2"/>
    <sheet name="92125" sheetId="47" r:id="rId3"/>
    <sheet name="92146" sheetId="50" r:id="rId4"/>
    <sheet name="布料MA" sheetId="20" r:id="rId5"/>
    <sheet name="半成品MA" sheetId="14" r:id="rId6"/>
    <sheet name="MA包裝" sheetId="12" r:id="rId7"/>
    <sheet name="取消单" sheetId="48" r:id="rId8"/>
    <sheet name="转B版本" sheetId="49" state="hidden" r:id="rId9"/>
  </sheets>
  <definedNames>
    <definedName name="_xlnm._FilterDatabase" localSheetId="0" hidden="1">樣板單!$A$3:$CZ$318</definedName>
    <definedName name="_xlnm._FilterDatabase" localSheetId="1" hidden="1">'92119'!$3:$599</definedName>
    <definedName name="_xlnm._FilterDatabase" localSheetId="2" hidden="1">'92125'!$A$3:$IS$311</definedName>
    <definedName name="_xlnm._FilterDatabase" localSheetId="3" hidden="1">'92146'!$3:$23</definedName>
    <definedName name="_xlnm._FilterDatabase" localSheetId="7" hidden="1">取消单!$A$3:$BH$17</definedName>
    <definedName name="_xlnm._FilterDatabase" localSheetId="8" hidden="1">转B版本!$A$3:$AM$122</definedName>
    <definedName name="_xlnm._FilterDatabase" localSheetId="6" hidden="1">MA包裝!#REF!</definedName>
    <definedName name="_xlnm.Print_Area" localSheetId="4">布料MA!#REF!</definedName>
    <definedName name="_xlnm.Print_Area" localSheetId="1">'92119'!$A$3:$R$344</definedName>
    <definedName name="_xlnm.Print_Area" localSheetId="2">#REF!</definedName>
    <definedName name="_xlnm.Print_Area" localSheetId="7">#REF!</definedName>
    <definedName name="_xlnm.Print_Area" localSheetId="8">#REF!</definedName>
    <definedName name="_xlnm.Print_Titles" localSheetId="1">'92119'!$3:$3</definedName>
    <definedName name="_xlnm.Print_Area" localSheetId="3">#REF!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Administrator</author>
  </authors>
  <commentList>
    <comment ref="AR8" authorId="0">
      <text>
        <r>
          <rPr>
            <b/>
            <sz val="9"/>
            <rFont val="宋体"/>
            <charset val="134"/>
          </rPr>
          <t>admin:</t>
        </r>
        <r>
          <rPr>
            <sz val="9"/>
            <rFont val="宋体"/>
            <charset val="134"/>
          </rPr>
          <t xml:space="preserve">
消耗多订无硼口水胶</t>
        </r>
      </text>
    </comment>
    <comment ref="AR9" authorId="0">
      <text>
        <r>
          <rPr>
            <b/>
            <sz val="9"/>
            <rFont val="宋体"/>
            <charset val="134"/>
          </rPr>
          <t>admin:</t>
        </r>
        <r>
          <rPr>
            <sz val="9"/>
            <rFont val="宋体"/>
            <charset val="134"/>
          </rPr>
          <t xml:space="preserve">
消耗多订无硼口水胶</t>
        </r>
      </text>
    </comment>
    <comment ref="AB10" authorId="1">
      <text>
        <r>
          <rPr>
            <b/>
            <sz val="12"/>
            <rFont val="宋体"/>
            <charset val="134"/>
          </rPr>
          <t>Administrator:</t>
        </r>
        <r>
          <rPr>
            <sz val="12"/>
            <rFont val="宋体"/>
            <charset val="134"/>
          </rPr>
          <t xml:space="preserve">
东莞生产5W pcs
0000020 3/14 5320pcs  莫海军B4楼C8区
0000022 3/14 7280pcs  莫海军B4楼A5区
0000061 3/15 6914pcs  莫海军B4楼A3区
0000064 3/15 6880pcs  莫海军B4楼C1区
0000014 3/15 9008pcs  莫海军B4楼B3区
0000016 3/15 3440pcs  莫海军B4楼A3区</t>
        </r>
      </text>
    </comment>
    <comment ref="AD10" authorId="1">
      <text>
        <r>
          <rPr>
            <b/>
            <sz val="12"/>
            <rFont val="宋体"/>
            <charset val="134"/>
          </rPr>
          <t>Administrator:</t>
        </r>
        <r>
          <rPr>
            <sz val="12"/>
            <rFont val="宋体"/>
            <charset val="134"/>
          </rPr>
          <t xml:space="preserve">
2/24 上可移价格贴纸 38842pcs
 东莞生产5W
3/13 上可移价格贴纸 4000pcs 湖南补数</t>
        </r>
      </text>
    </comment>
    <comment ref="AB12" authorId="1">
      <text>
        <r>
          <rPr>
            <b/>
            <sz val="12"/>
            <rFont val="宋体"/>
            <charset val="134"/>
          </rPr>
          <t>Administrator:</t>
        </r>
        <r>
          <rPr>
            <sz val="12"/>
            <rFont val="宋体"/>
            <charset val="134"/>
          </rPr>
          <t xml:space="preserve">
0000907 3/21 216pcs A栋1楼</t>
        </r>
      </text>
    </comment>
    <comment ref="AB13" authorId="1">
      <text>
        <r>
          <rPr>
            <b/>
            <sz val="12"/>
            <rFont val="宋体"/>
            <charset val="134"/>
          </rPr>
          <t>Administrator:</t>
        </r>
        <r>
          <rPr>
            <sz val="12"/>
            <rFont val="宋体"/>
            <charset val="134"/>
          </rPr>
          <t xml:space="preserve">
0000888 3/27 1968pcs 华兴一F3
0000829 3/28   36pcs 华兴一F3</t>
        </r>
      </text>
    </comment>
    <comment ref="AD13" authorId="1">
      <text>
        <r>
          <rPr>
            <b/>
            <sz val="12"/>
            <rFont val="宋体"/>
            <charset val="134"/>
          </rPr>
          <t>Administrator:</t>
        </r>
        <r>
          <rPr>
            <sz val="12"/>
            <rFont val="宋体"/>
            <charset val="134"/>
          </rPr>
          <t xml:space="preserve">
3/7 上进口商贴纸 2004pcs</t>
        </r>
      </text>
    </comment>
    <comment ref="AB14" authorId="1">
      <text>
        <r>
          <rPr>
            <b/>
            <sz val="12"/>
            <rFont val="宋体"/>
            <charset val="134"/>
          </rPr>
          <t>Administrator:</t>
        </r>
        <r>
          <rPr>
            <sz val="12"/>
            <rFont val="宋体"/>
            <charset val="134"/>
          </rPr>
          <t xml:space="preserve">
0000814 3/31 596pcs  华兴三B12
0000806  4/1  4pcs   已走货</t>
        </r>
      </text>
    </comment>
    <comment ref="AB15" authorId="1">
      <text>
        <r>
          <rPr>
            <b/>
            <sz val="12"/>
            <rFont val="宋体"/>
            <charset val="134"/>
          </rPr>
          <t>Administrator:</t>
        </r>
        <r>
          <rPr>
            <sz val="12"/>
            <rFont val="宋体"/>
            <charset val="134"/>
          </rPr>
          <t xml:space="preserve">
0000804 4/2 600pcs 华兴三B13</t>
        </r>
      </text>
    </comment>
    <comment ref="AB16" authorId="1">
      <text>
        <r>
          <rPr>
            <b/>
            <sz val="12"/>
            <rFont val="宋体"/>
            <charset val="134"/>
          </rPr>
          <t>Administrator:</t>
        </r>
        <r>
          <rPr>
            <sz val="12"/>
            <rFont val="宋体"/>
            <charset val="134"/>
          </rPr>
          <t xml:space="preserve">
0000794 4/5  24pcs 华兴三A23
0000798 4/3 468pcs 华兴三A23</t>
        </r>
      </text>
    </comment>
    <comment ref="AD16" authorId="1">
      <text>
        <r>
          <rPr>
            <b/>
            <sz val="12"/>
            <rFont val="宋体"/>
            <charset val="134"/>
          </rPr>
          <t>Administrator:</t>
        </r>
        <r>
          <rPr>
            <sz val="12"/>
            <rFont val="宋体"/>
            <charset val="134"/>
          </rPr>
          <t xml:space="preserve">
3/25 上UPC贴纸 492pcs</t>
        </r>
      </text>
    </comment>
    <comment ref="AB17" authorId="1">
      <text>
        <r>
          <rPr>
            <b/>
            <sz val="12"/>
            <rFont val="宋体"/>
            <charset val="134"/>
          </rPr>
          <t>Administrator:</t>
        </r>
        <r>
          <rPr>
            <sz val="12"/>
            <rFont val="宋体"/>
            <charset val="134"/>
          </rPr>
          <t xml:space="preserve">
0000794 4/5  24pcs 华兴三A23
0000798 4/3 468pcs 华兴三A23
</t>
        </r>
      </text>
    </comment>
    <comment ref="AD17" authorId="1">
      <text>
        <r>
          <rPr>
            <b/>
            <sz val="12"/>
            <rFont val="宋体"/>
            <charset val="134"/>
          </rPr>
          <t>Administrator:</t>
        </r>
        <r>
          <rPr>
            <sz val="12"/>
            <rFont val="宋体"/>
            <charset val="134"/>
          </rPr>
          <t xml:space="preserve">
3/25 上UPC贴纸 492pcs</t>
        </r>
      </text>
    </comment>
    <comment ref="AB18" authorId="1">
      <text>
        <r>
          <rPr>
            <b/>
            <sz val="12"/>
            <rFont val="宋体"/>
            <charset val="134"/>
          </rPr>
          <t>Administrator:</t>
        </r>
        <r>
          <rPr>
            <sz val="12"/>
            <rFont val="宋体"/>
            <charset val="134"/>
          </rPr>
          <t xml:space="preserve">
0000794 4/5  24pcs 华兴三A23
0000798 4/3 468pcs 华兴三A23
</t>
        </r>
      </text>
    </comment>
    <comment ref="AD18" authorId="1">
      <text>
        <r>
          <rPr>
            <b/>
            <sz val="12"/>
            <rFont val="宋体"/>
            <charset val="134"/>
          </rPr>
          <t>Administrator:</t>
        </r>
        <r>
          <rPr>
            <sz val="12"/>
            <rFont val="宋体"/>
            <charset val="134"/>
          </rPr>
          <t xml:space="preserve">
3/25 上UPC条码贴纸 2508pcs
 159464/158580共用
     </t>
        </r>
      </text>
    </comment>
    <comment ref="AB19" authorId="1">
      <text>
        <r>
          <rPr>
            <b/>
            <sz val="12"/>
            <rFont val="宋体"/>
            <charset val="134"/>
          </rPr>
          <t>Administrator:</t>
        </r>
        <r>
          <rPr>
            <sz val="12"/>
            <rFont val="宋体"/>
            <charset val="134"/>
          </rPr>
          <t xml:space="preserve">
0000794 4/5  24pcs 华兴三A23
0000798 4/3 468pcs 华兴三A23
</t>
        </r>
      </text>
    </comment>
    <comment ref="AD19" authorId="1">
      <text>
        <r>
          <rPr>
            <b/>
            <sz val="12"/>
            <rFont val="宋体"/>
            <charset val="134"/>
          </rPr>
          <t>Administrator:</t>
        </r>
        <r>
          <rPr>
            <sz val="12"/>
            <rFont val="宋体"/>
            <charset val="134"/>
          </rPr>
          <t xml:space="preserve">
3/25 上UPC贴纸 2352pcs 159464/158580共用</t>
        </r>
      </text>
    </comment>
    <comment ref="AB20" authorId="1">
      <text>
        <r>
          <rPr>
            <b/>
            <sz val="12"/>
            <rFont val="宋体"/>
            <charset val="134"/>
          </rPr>
          <t>Administrator:</t>
        </r>
        <r>
          <rPr>
            <sz val="12"/>
            <rFont val="宋体"/>
            <charset val="134"/>
          </rPr>
          <t xml:space="preserve">
0000794 4/5  24pcs 华兴三A23
0000798 4/3 468pcs 华兴三A23
</t>
        </r>
      </text>
    </comment>
    <comment ref="AD20" authorId="1">
      <text>
        <r>
          <rPr>
            <b/>
            <sz val="12"/>
            <rFont val="宋体"/>
            <charset val="134"/>
          </rPr>
          <t>Administrator:</t>
        </r>
        <r>
          <rPr>
            <sz val="12"/>
            <rFont val="宋体"/>
            <charset val="134"/>
          </rPr>
          <t xml:space="preserve">
3/25 上UPC贴纸 2460pcs
  159464/158580共用</t>
        </r>
      </text>
    </comment>
    <comment ref="AB21" authorId="1">
      <text>
        <r>
          <rPr>
            <b/>
            <sz val="12"/>
            <rFont val="宋体"/>
            <charset val="134"/>
          </rPr>
          <t>Administrator:</t>
        </r>
        <r>
          <rPr>
            <sz val="12"/>
            <rFont val="宋体"/>
            <charset val="134"/>
          </rPr>
          <t xml:space="preserve">
0000794 4/5  24pcs 华兴三A23
0000798 4/3 468pcs 华兴三A23
</t>
        </r>
      </text>
    </comment>
    <comment ref="AD21" authorId="1">
      <text>
        <r>
          <rPr>
            <b/>
            <sz val="12"/>
            <rFont val="宋体"/>
            <charset val="134"/>
          </rPr>
          <t>Administrator:</t>
        </r>
        <r>
          <rPr>
            <sz val="12"/>
            <rFont val="宋体"/>
            <charset val="134"/>
          </rPr>
          <t xml:space="preserve">
3/25 上UPC贴纸 2124pcs
 159464/158580共用</t>
        </r>
      </text>
    </comment>
    <comment ref="AB22" authorId="1">
      <text>
        <r>
          <rPr>
            <b/>
            <sz val="12"/>
            <rFont val="宋体"/>
            <charset val="134"/>
          </rPr>
          <t>Administrator:</t>
        </r>
        <r>
          <rPr>
            <sz val="12"/>
            <rFont val="宋体"/>
            <charset val="134"/>
          </rPr>
          <t xml:space="preserve">
0000776 4/9 3444pcs 华兴三A25
0000760 4/11 36pcs  华兴三A25</t>
        </r>
      </text>
    </comment>
    <comment ref="AD22" authorId="1">
      <text>
        <r>
          <rPr>
            <b/>
            <sz val="12"/>
            <rFont val="宋体"/>
            <charset val="134"/>
          </rPr>
          <t>Administrator:</t>
        </r>
        <r>
          <rPr>
            <sz val="12"/>
            <rFont val="宋体"/>
            <charset val="134"/>
          </rPr>
          <t xml:space="preserve">
3/25 上进口商贴纸 3480pcs
     上彩色贴纸 3480pcs</t>
        </r>
      </text>
    </comment>
    <comment ref="AB23" authorId="1">
      <text>
        <r>
          <rPr>
            <b/>
            <sz val="12"/>
            <rFont val="宋体"/>
            <charset val="134"/>
          </rPr>
          <t>Administrator:</t>
        </r>
        <r>
          <rPr>
            <sz val="12"/>
            <rFont val="宋体"/>
            <charset val="134"/>
          </rPr>
          <t xml:space="preserve">
0000786 4/8 10080pcs  华兴一A4
0000776 4/9  672pcs   华兴一A3
0000785 4/10 4704pcs  华兴一A3
0000771 4/10 2696pcs  华兴一A3</t>
        </r>
      </text>
    </comment>
    <comment ref="AD23" authorId="1">
      <text>
        <r>
          <rPr>
            <b/>
            <sz val="12"/>
            <rFont val="宋体"/>
            <charset val="134"/>
          </rPr>
          <t>Administrator:</t>
        </r>
        <r>
          <rPr>
            <sz val="12"/>
            <rFont val="宋体"/>
            <charset val="134"/>
          </rPr>
          <t xml:space="preserve">
3/24 上客供外箱条码贴纸 2292pcs
3/25 上Event label贴纸 2269pcs</t>
        </r>
      </text>
    </comment>
    <comment ref="AR23" authorId="0">
      <text>
        <r>
          <rPr>
            <b/>
            <sz val="9"/>
            <rFont val="宋体"/>
            <charset val="134"/>
          </rPr>
          <t>admin:</t>
        </r>
        <r>
          <rPr>
            <sz val="9"/>
            <rFont val="宋体"/>
            <charset val="134"/>
          </rPr>
          <t xml:space="preserve">
消耗多订无硼口水胶</t>
        </r>
      </text>
    </comment>
    <comment ref="AB24" authorId="1">
      <text>
        <r>
          <rPr>
            <b/>
            <sz val="12"/>
            <rFont val="宋体"/>
            <charset val="134"/>
          </rPr>
          <t>Administrator:</t>
        </r>
        <r>
          <rPr>
            <sz val="12"/>
            <rFont val="宋体"/>
            <charset val="134"/>
          </rPr>
          <t xml:space="preserve">
0000885 3/28 4318pcs 已送华登</t>
        </r>
      </text>
    </comment>
    <comment ref="AD24" authorId="1">
      <text>
        <r>
          <rPr>
            <b/>
            <sz val="12"/>
            <rFont val="宋体"/>
            <charset val="134"/>
          </rPr>
          <t>Administrator:</t>
        </r>
        <r>
          <rPr>
            <sz val="12"/>
            <rFont val="宋体"/>
            <charset val="134"/>
          </rPr>
          <t xml:space="preserve">
3/31 收到空白贴纸 4318pcs</t>
        </r>
      </text>
    </comment>
    <comment ref="AB25" authorId="1">
      <text>
        <r>
          <rPr>
            <b/>
            <sz val="12"/>
            <rFont val="宋体"/>
            <charset val="134"/>
          </rPr>
          <t>Administrator:</t>
        </r>
        <r>
          <rPr>
            <sz val="12"/>
            <rFont val="宋体"/>
            <charset val="134"/>
          </rPr>
          <t xml:space="preserve">
0000885 3/28 1679pcs 已送华登</t>
        </r>
      </text>
    </comment>
    <comment ref="AD25" authorId="1">
      <text>
        <r>
          <rPr>
            <b/>
            <sz val="12"/>
            <rFont val="宋体"/>
            <charset val="134"/>
          </rPr>
          <t>Administrator:</t>
        </r>
        <r>
          <rPr>
            <sz val="12"/>
            <rFont val="宋体"/>
            <charset val="134"/>
          </rPr>
          <t xml:space="preserve">
3/31 收到空白贴纸 1679pcs</t>
        </r>
      </text>
    </comment>
    <comment ref="AB26" authorId="1">
      <text>
        <r>
          <rPr>
            <b/>
            <sz val="12"/>
            <rFont val="宋体"/>
            <charset val="134"/>
          </rPr>
          <t>Administrator:</t>
        </r>
        <r>
          <rPr>
            <sz val="12"/>
            <rFont val="宋体"/>
            <charset val="134"/>
          </rPr>
          <t xml:space="preserve">
0000753 4/14 288pcs</t>
        </r>
      </text>
    </comment>
    <comment ref="AD26" authorId="1">
      <text>
        <r>
          <rPr>
            <b/>
            <sz val="12"/>
            <rFont val="宋体"/>
            <charset val="134"/>
          </rPr>
          <t>Administrator:</t>
        </r>
        <r>
          <rPr>
            <sz val="12"/>
            <rFont val="宋体"/>
            <charset val="134"/>
          </rPr>
          <t xml:space="preserve">
4/3 上荷兰警告语贴纸 2184pcs
    上EAN条码贴纸 2184pcs
160022/160023/160446共用
4/9 上荷兰警告语贴纸 1608pcs
    上EAN条码贴纸 1608pcs</t>
        </r>
      </text>
    </comment>
    <comment ref="AB27" authorId="1">
      <text>
        <r>
          <rPr>
            <b/>
            <sz val="12"/>
            <rFont val="宋体"/>
            <charset val="134"/>
          </rPr>
          <t>Administrator:</t>
        </r>
        <r>
          <rPr>
            <sz val="12"/>
            <rFont val="宋体"/>
            <charset val="134"/>
          </rPr>
          <t xml:space="preserve">
0000753 4/14 288pcs</t>
        </r>
      </text>
    </comment>
    <comment ref="AD27" authorId="1">
      <text>
        <r>
          <rPr>
            <b/>
            <sz val="12"/>
            <rFont val="宋体"/>
            <charset val="134"/>
          </rPr>
          <t>Administrator:</t>
        </r>
        <r>
          <rPr>
            <sz val="12"/>
            <rFont val="宋体"/>
            <charset val="134"/>
          </rPr>
          <t xml:space="preserve">
4/3 上荷兰警告语贴纸 2184pcs
    上EAN条码贴纸 2184pcs
160022/160023/160446共用
4/9 上荷兰警告语贴纸 1608pcs
    上EAN条码贴纸 1608pcs</t>
        </r>
      </text>
    </comment>
    <comment ref="AB28" authorId="1">
      <text>
        <r>
          <rPr>
            <b/>
            <sz val="12"/>
            <rFont val="宋体"/>
            <charset val="134"/>
          </rPr>
          <t>Administrator:</t>
        </r>
        <r>
          <rPr>
            <sz val="12"/>
            <rFont val="宋体"/>
            <charset val="134"/>
          </rPr>
          <t xml:space="preserve">
0000731 4/17 840pcs 已走货</t>
        </r>
      </text>
    </comment>
    <comment ref="AD28" authorId="1">
      <text>
        <r>
          <rPr>
            <b/>
            <sz val="12"/>
            <rFont val="宋体"/>
            <charset val="134"/>
          </rPr>
          <t>Administrator:</t>
        </r>
        <r>
          <rPr>
            <sz val="12"/>
            <rFont val="宋体"/>
            <charset val="134"/>
          </rPr>
          <t xml:space="preserve">
3/19 上进口商贴纸 840pcs</t>
        </r>
      </text>
    </comment>
    <comment ref="AB29" authorId="1">
      <text>
        <r>
          <rPr>
            <b/>
            <sz val="12"/>
            <rFont val="宋体"/>
            <charset val="134"/>
          </rPr>
          <t>Administrator:</t>
        </r>
        <r>
          <rPr>
            <sz val="12"/>
            <rFont val="宋体"/>
            <charset val="134"/>
          </rPr>
          <t xml:space="preserve">
0000731 4/17 816pcs 华兴三A30</t>
        </r>
      </text>
    </comment>
    <comment ref="AD29" authorId="1">
      <text>
        <r>
          <rPr>
            <b/>
            <sz val="12"/>
            <rFont val="宋体"/>
            <charset val="134"/>
          </rPr>
          <t>Administrator:</t>
        </r>
        <r>
          <rPr>
            <sz val="12"/>
            <rFont val="宋体"/>
            <charset val="134"/>
          </rPr>
          <t xml:space="preserve">
3/28 上进口商含UPC贴纸 1164pcs</t>
        </r>
      </text>
    </comment>
    <comment ref="AB30" authorId="1">
      <text>
        <r>
          <rPr>
            <b/>
            <sz val="12"/>
            <rFont val="宋体"/>
            <charset val="134"/>
          </rPr>
          <t>Administrator:</t>
        </r>
        <r>
          <rPr>
            <sz val="12"/>
            <rFont val="宋体"/>
            <charset val="134"/>
          </rPr>
          <t xml:space="preserve">
0000731 4/17 348pcs 华兴三B15</t>
        </r>
      </text>
    </comment>
    <comment ref="AB31" authorId="1">
      <text>
        <r>
          <rPr>
            <b/>
            <sz val="12"/>
            <rFont val="宋体"/>
            <charset val="134"/>
          </rPr>
          <t>Administrator:</t>
        </r>
        <r>
          <rPr>
            <sz val="12"/>
            <rFont val="宋体"/>
            <charset val="134"/>
          </rPr>
          <t xml:space="preserve">
0000731 4/17  888pcs  华兴三A25
0000728 4/18 2352pcs</t>
        </r>
      </text>
    </comment>
    <comment ref="AD31" authorId="1">
      <text>
        <r>
          <rPr>
            <b/>
            <sz val="12"/>
            <rFont val="宋体"/>
            <charset val="134"/>
          </rPr>
          <t>Administrator:</t>
        </r>
        <r>
          <rPr>
            <sz val="12"/>
            <rFont val="宋体"/>
            <charset val="134"/>
          </rPr>
          <t xml:space="preserve">
3/31 上白色防盗贴纸 3240pcs
4/2  上KM外箱贴纸 270pcs</t>
        </r>
      </text>
    </comment>
    <comment ref="AB32" authorId="1">
      <text>
        <r>
          <rPr>
            <b/>
            <sz val="12"/>
            <rFont val="宋体"/>
            <charset val="134"/>
          </rPr>
          <t>Administrator:</t>
        </r>
        <r>
          <rPr>
            <sz val="12"/>
            <rFont val="宋体"/>
            <charset val="134"/>
          </rPr>
          <t xml:space="preserve">
0000736 4/16 360pcs 华兴三B4</t>
        </r>
      </text>
    </comment>
    <comment ref="AD32" authorId="1">
      <text>
        <r>
          <rPr>
            <b/>
            <sz val="12"/>
            <rFont val="宋体"/>
            <charset val="134"/>
          </rPr>
          <t>Administrator:</t>
        </r>
        <r>
          <rPr>
            <sz val="12"/>
            <rFont val="宋体"/>
            <charset val="134"/>
          </rPr>
          <t xml:space="preserve">
3/31 上白色防盗贴纸 360pcs
 4/2 上KM外箱贴纸 30pcs</t>
        </r>
      </text>
    </comment>
    <comment ref="AB33" authorId="1">
      <text>
        <r>
          <rPr>
            <b/>
            <sz val="12"/>
            <rFont val="宋体"/>
            <charset val="134"/>
          </rPr>
          <t>Administrator:</t>
        </r>
        <r>
          <rPr>
            <sz val="12"/>
            <rFont val="宋体"/>
            <charset val="134"/>
          </rPr>
          <t xml:space="preserve">
0000728 4/18 600pcs</t>
        </r>
      </text>
    </comment>
    <comment ref="AD33" authorId="1">
      <text>
        <r>
          <rPr>
            <b/>
            <sz val="12"/>
            <rFont val="宋体"/>
            <charset val="134"/>
          </rPr>
          <t>Administrator:</t>
        </r>
        <r>
          <rPr>
            <sz val="12"/>
            <rFont val="宋体"/>
            <charset val="134"/>
          </rPr>
          <t xml:space="preserve">
4/3 上荷兰警告语贴纸 2184pcs
    上EAN条码贴纸 2184pcs
160022/160023/160446共用
4/9 上荷兰警告语贴纸 1608pcs
    上EAN条码贴纸 1608pcs</t>
        </r>
      </text>
    </comment>
    <comment ref="AB34" authorId="1">
      <text>
        <r>
          <rPr>
            <b/>
            <sz val="12"/>
            <rFont val="宋体"/>
            <charset val="134"/>
          </rPr>
          <t>Administrator:</t>
        </r>
        <r>
          <rPr>
            <sz val="12"/>
            <rFont val="宋体"/>
            <charset val="134"/>
          </rPr>
          <t xml:space="preserve">
0000728 4/18 600pcs</t>
        </r>
      </text>
    </comment>
    <comment ref="AD34" authorId="1">
      <text>
        <r>
          <rPr>
            <b/>
            <sz val="12"/>
            <rFont val="宋体"/>
            <charset val="134"/>
          </rPr>
          <t>Administrator:</t>
        </r>
        <r>
          <rPr>
            <sz val="12"/>
            <rFont val="宋体"/>
            <charset val="134"/>
          </rPr>
          <t xml:space="preserve">
4/3 上荷兰警告语贴纸 2184pcs
    上EAN条码贴纸 2184pcs
160022/160023/160446共用
4/9 上荷兰警告语贴纸 1608pcs
    上EAN条码贴纸 1608pcs</t>
        </r>
      </text>
    </comment>
    <comment ref="AB35" authorId="1">
      <text>
        <r>
          <rPr>
            <b/>
            <sz val="12"/>
            <rFont val="宋体"/>
            <charset val="134"/>
          </rPr>
          <t>Administrator:</t>
        </r>
        <r>
          <rPr>
            <sz val="12"/>
            <rFont val="宋体"/>
            <charset val="134"/>
          </rPr>
          <t xml:space="preserve">
0000731 4/17 408pcs 华兴三A30</t>
        </r>
      </text>
    </comment>
    <comment ref="AD35" authorId="1">
      <text>
        <r>
          <rPr>
            <b/>
            <sz val="12"/>
            <rFont val="宋体"/>
            <charset val="134"/>
          </rPr>
          <t>Administrator:</t>
        </r>
        <r>
          <rPr>
            <sz val="12"/>
            <rFont val="宋体"/>
            <charset val="134"/>
          </rPr>
          <t xml:space="preserve">
4/3 上荷兰警告语贴纸 2184pcs
    上EAN条码贴纸 2184pcs
160022/160023/160446共用
4/9 上荷兰警告语贴纸 1608pcs
    上EAN条码贴纸 1608pcs</t>
        </r>
      </text>
    </comment>
    <comment ref="AB36" authorId="1">
      <text>
        <r>
          <rPr>
            <b/>
            <sz val="12"/>
            <rFont val="宋体"/>
            <charset val="134"/>
          </rPr>
          <t>Administrator:</t>
        </r>
        <r>
          <rPr>
            <sz val="12"/>
            <rFont val="宋体"/>
            <charset val="134"/>
          </rPr>
          <t xml:space="preserve">
0000736 4/16 240pcs 华兴三B4</t>
        </r>
      </text>
    </comment>
    <comment ref="AD36" authorId="1">
      <text>
        <r>
          <rPr>
            <b/>
            <sz val="12"/>
            <rFont val="宋体"/>
            <charset val="134"/>
          </rPr>
          <t>Administrator:</t>
        </r>
        <r>
          <rPr>
            <sz val="12"/>
            <rFont val="宋体"/>
            <charset val="134"/>
          </rPr>
          <t xml:space="preserve">
3/28 上进口商贴纸 240pcs</t>
        </r>
      </text>
    </comment>
    <comment ref="AB37" authorId="1">
      <text>
        <r>
          <rPr>
            <b/>
            <sz val="12"/>
            <rFont val="宋体"/>
            <charset val="134"/>
          </rPr>
          <t>Administrator:</t>
        </r>
        <r>
          <rPr>
            <sz val="12"/>
            <rFont val="宋体"/>
            <charset val="134"/>
          </rPr>
          <t xml:space="preserve">
0000728 4/18 600pcs</t>
        </r>
      </text>
    </comment>
    <comment ref="AD37" authorId="1">
      <text>
        <r>
          <rPr>
            <b/>
            <sz val="12"/>
            <rFont val="宋体"/>
            <charset val="134"/>
          </rPr>
          <t>Administrator:</t>
        </r>
        <r>
          <rPr>
            <sz val="12"/>
            <rFont val="宋体"/>
            <charset val="134"/>
          </rPr>
          <t xml:space="preserve">
4/3 上荷兰警告语贴纸 2184pcs
    上EAN条码贴纸 2184pcs
160022/160023/160446共用
4/9 上荷兰警告语贴纸 1608pcs
    上EAN条码贴纸 1608pcs</t>
        </r>
      </text>
    </comment>
    <comment ref="AB38" authorId="1">
      <text>
        <r>
          <rPr>
            <b/>
            <sz val="12"/>
            <rFont val="宋体"/>
            <charset val="134"/>
          </rPr>
          <t>Administrator:</t>
        </r>
        <r>
          <rPr>
            <sz val="12"/>
            <rFont val="宋体"/>
            <charset val="134"/>
          </rPr>
          <t xml:space="preserve">
0000728 4/18 600pcs</t>
        </r>
      </text>
    </comment>
    <comment ref="AD38" authorId="1">
      <text>
        <r>
          <rPr>
            <b/>
            <sz val="12"/>
            <rFont val="宋体"/>
            <charset val="134"/>
          </rPr>
          <t>Administrator:</t>
        </r>
        <r>
          <rPr>
            <sz val="12"/>
            <rFont val="宋体"/>
            <charset val="134"/>
          </rPr>
          <t xml:space="preserve">
4/3 上荷兰警告语贴纸 2184pcs
    上EAN条码贴纸 2184pcs
160022/160023/160446共用
4/9 上荷兰警告语贴纸 1608pcs
    上EAN条码贴纸 1608pcs</t>
        </r>
      </text>
    </comment>
    <comment ref="AB39" authorId="1">
      <text>
        <r>
          <rPr>
            <b/>
            <sz val="12"/>
            <rFont val="宋体"/>
            <charset val="134"/>
          </rPr>
          <t>Administrator:</t>
        </r>
        <r>
          <rPr>
            <sz val="12"/>
            <rFont val="宋体"/>
            <charset val="134"/>
          </rPr>
          <t xml:space="preserve">
0000731 4/17 408pcs 华兴三A30</t>
        </r>
      </text>
    </comment>
    <comment ref="AD39" authorId="1">
      <text>
        <r>
          <rPr>
            <b/>
            <sz val="12"/>
            <rFont val="宋体"/>
            <charset val="134"/>
          </rPr>
          <t>Administrator:</t>
        </r>
        <r>
          <rPr>
            <sz val="12"/>
            <rFont val="宋体"/>
            <charset val="134"/>
          </rPr>
          <t xml:space="preserve">
4/3 上荷兰警告语贴纸 2184pcs
    上EAN条码贴纸 2184pcs
160022/160023/160446共用
4/9 上荷兰警告语贴纸 1608pcs
    上EAN条码贴纸 1608pcs</t>
        </r>
      </text>
    </comment>
    <comment ref="AB40" authorId="1">
      <text>
        <r>
          <rPr>
            <b/>
            <sz val="12"/>
            <rFont val="宋体"/>
            <charset val="134"/>
          </rPr>
          <t>Administrator:</t>
        </r>
        <r>
          <rPr>
            <sz val="12"/>
            <rFont val="宋体"/>
            <charset val="134"/>
          </rPr>
          <t xml:space="preserve">
0000719 4/21 1440pcs 已走货</t>
        </r>
      </text>
    </comment>
    <comment ref="AD40" authorId="1">
      <text>
        <r>
          <rPr>
            <b/>
            <sz val="12"/>
            <rFont val="宋体"/>
            <charset val="134"/>
          </rPr>
          <t>Administrator:</t>
        </r>
        <r>
          <rPr>
            <sz val="12"/>
            <rFont val="宋体"/>
            <charset val="134"/>
          </rPr>
          <t xml:space="preserve">
3/10 上客人通用进口商贴纸 1440pcs</t>
        </r>
      </text>
    </comment>
    <comment ref="AR40" authorId="0">
      <text>
        <r>
          <rPr>
            <b/>
            <sz val="9"/>
            <rFont val="宋体"/>
            <charset val="134"/>
          </rPr>
          <t>admin:</t>
        </r>
        <r>
          <rPr>
            <sz val="9"/>
            <rFont val="宋体"/>
            <charset val="134"/>
          </rPr>
          <t xml:space="preserve">
消耗多订无硼口水胶</t>
        </r>
      </text>
    </comment>
    <comment ref="AB41" authorId="1">
      <text>
        <r>
          <rPr>
            <b/>
            <sz val="12"/>
            <rFont val="宋体"/>
            <charset val="134"/>
          </rPr>
          <t>Administrator:</t>
        </r>
        <r>
          <rPr>
            <sz val="12"/>
            <rFont val="宋体"/>
            <charset val="134"/>
          </rPr>
          <t xml:space="preserve">
0000706 4/24 5004pcs 华兴三A20</t>
        </r>
      </text>
    </comment>
    <comment ref="AD41" authorId="1">
      <text>
        <r>
          <rPr>
            <b/>
            <sz val="12"/>
            <rFont val="宋体"/>
            <charset val="134"/>
          </rPr>
          <t>Administrator:</t>
        </r>
        <r>
          <rPr>
            <sz val="12"/>
            <rFont val="宋体"/>
            <charset val="134"/>
          </rPr>
          <t xml:space="preserve">
4/14 上进口商贴纸 5004pcs</t>
        </r>
      </text>
    </comment>
    <comment ref="AR41" authorId="0">
      <text>
        <r>
          <rPr>
            <b/>
            <sz val="9"/>
            <rFont val="宋体"/>
            <charset val="134"/>
          </rPr>
          <t>admin:</t>
        </r>
        <r>
          <rPr>
            <sz val="9"/>
            <rFont val="宋体"/>
            <charset val="134"/>
          </rPr>
          <t xml:space="preserve">
消耗多订无硼口水胶</t>
        </r>
      </text>
    </comment>
    <comment ref="AB42" authorId="1">
      <text>
        <r>
          <rPr>
            <b/>
            <sz val="12"/>
            <rFont val="宋体"/>
            <charset val="134"/>
          </rPr>
          <t>Administrator:</t>
        </r>
        <r>
          <rPr>
            <sz val="12"/>
            <rFont val="宋体"/>
            <charset val="134"/>
          </rPr>
          <t xml:space="preserve">
0000710 4/23  504pcs 华兴一F5
0000702 4/24 1560pcs 华兴一F5</t>
        </r>
      </text>
    </comment>
    <comment ref="AB43" authorId="1">
      <text>
        <r>
          <rPr>
            <b/>
            <sz val="12"/>
            <rFont val="宋体"/>
            <charset val="134"/>
          </rPr>
          <t>Administrator:</t>
        </r>
        <r>
          <rPr>
            <sz val="12"/>
            <rFont val="宋体"/>
            <charset val="134"/>
          </rPr>
          <t xml:space="preserve">
0000710 4/23 2916pcs 华兴三A22
0000702 4/24  176pcs 华兴三A22</t>
        </r>
      </text>
    </comment>
    <comment ref="AD43" authorId="1">
      <text>
        <r>
          <rPr>
            <b/>
            <sz val="12"/>
            <rFont val="宋体"/>
            <charset val="134"/>
          </rPr>
          <t>Administrator:</t>
        </r>
        <r>
          <rPr>
            <sz val="12"/>
            <rFont val="宋体"/>
            <charset val="134"/>
          </rPr>
          <t xml:space="preserve">
4/15 上大圆黄防盗贴纸 3092pcs</t>
        </r>
      </text>
    </comment>
    <comment ref="AB44" authorId="1">
      <text>
        <r>
          <rPr>
            <b/>
            <sz val="12"/>
            <rFont val="宋体"/>
            <charset val="134"/>
          </rPr>
          <t>Administrator:</t>
        </r>
        <r>
          <rPr>
            <sz val="12"/>
            <rFont val="宋体"/>
            <charset val="134"/>
          </rPr>
          <t xml:space="preserve">
0000710 4/23 792pcs 华兴一F5</t>
        </r>
      </text>
    </comment>
    <comment ref="AB45" authorId="1">
      <text>
        <r>
          <rPr>
            <b/>
            <sz val="12"/>
            <rFont val="宋体"/>
            <charset val="134"/>
          </rPr>
          <t>Administrator:</t>
        </r>
        <r>
          <rPr>
            <sz val="12"/>
            <rFont val="宋体"/>
            <charset val="134"/>
          </rPr>
          <t xml:space="preserve">
0000710 4/23 768pcs 华兴一F5
0000706 4/24  36pcs 华兴一F5</t>
        </r>
      </text>
    </comment>
    <comment ref="AB46" authorId="1">
      <text>
        <r>
          <rPr>
            <b/>
            <sz val="12"/>
            <rFont val="宋体"/>
            <charset val="134"/>
          </rPr>
          <t>Administrator:</t>
        </r>
        <r>
          <rPr>
            <sz val="12"/>
            <rFont val="宋体"/>
            <charset val="134"/>
          </rPr>
          <t xml:space="preserve">
0000710 4/23 804pcs 华兴一F5</t>
        </r>
      </text>
    </comment>
    <comment ref="AB47" authorId="1">
      <text>
        <r>
          <rPr>
            <b/>
            <sz val="12"/>
            <rFont val="宋体"/>
            <charset val="134"/>
          </rPr>
          <t>Administrator:</t>
        </r>
        <r>
          <rPr>
            <sz val="12"/>
            <rFont val="宋体"/>
            <charset val="134"/>
          </rPr>
          <t xml:space="preserve">
0000710 4/23 804pcs 华兴三B15</t>
        </r>
      </text>
    </comment>
    <comment ref="AD47" authorId="1">
      <text>
        <r>
          <rPr>
            <b/>
            <sz val="12"/>
            <rFont val="宋体"/>
            <charset val="134"/>
          </rPr>
          <t>Administrator:</t>
        </r>
        <r>
          <rPr>
            <sz val="12"/>
            <rFont val="宋体"/>
            <charset val="134"/>
          </rPr>
          <t xml:space="preserve">
3/28 上进口商含UPC贴纸 804pcs</t>
        </r>
      </text>
    </comment>
    <comment ref="AB48" authorId="1">
      <text>
        <r>
          <rPr>
            <b/>
            <sz val="12"/>
            <rFont val="宋体"/>
            <charset val="134"/>
          </rPr>
          <t>Administrator:</t>
        </r>
        <r>
          <rPr>
            <sz val="12"/>
            <rFont val="宋体"/>
            <charset val="134"/>
          </rPr>
          <t xml:space="preserve">
0000748 4/14 企鹅-484pcs
           北极熊-484pcs
           猛犸象-484pcs
           猫头鹰-484pcs
             海象-484pcs
             海豹-387pcs
             雪人- 96pcs
 莫海军签收已转华登混装</t>
        </r>
      </text>
    </comment>
    <comment ref="AD48" authorId="1">
      <text>
        <r>
          <rPr>
            <b/>
            <sz val="12"/>
            <rFont val="宋体"/>
            <charset val="134"/>
          </rPr>
          <t>Administrator:</t>
        </r>
        <r>
          <rPr>
            <sz val="12"/>
            <rFont val="宋体"/>
            <charset val="134"/>
          </rPr>
          <t xml:space="preserve">
3/31 上空白贴纸 812pcs</t>
        </r>
      </text>
    </comment>
    <comment ref="AB49" authorId="1">
      <text>
        <r>
          <rPr>
            <b/>
            <sz val="12"/>
            <rFont val="宋体"/>
            <charset val="134"/>
          </rPr>
          <t>Administrator:</t>
        </r>
        <r>
          <rPr>
            <sz val="12"/>
            <rFont val="宋体"/>
            <charset val="134"/>
          </rPr>
          <t xml:space="preserve">
0000710 4/23 2016pcs 华兴一F5
0000702 4/24  192pcs 华兴一F5</t>
        </r>
      </text>
    </comment>
    <comment ref="AB50" authorId="1">
      <text>
        <r>
          <rPr>
            <b/>
            <sz val="12"/>
            <rFont val="宋体"/>
            <charset val="134"/>
          </rPr>
          <t>Administrator:</t>
        </r>
        <r>
          <rPr>
            <sz val="12"/>
            <rFont val="宋体"/>
            <charset val="134"/>
          </rPr>
          <t xml:space="preserve">
0000689 4/25 4992pcs 华兴三A18
0000684 4/26 1008pcs 华兴三A18</t>
        </r>
      </text>
    </comment>
    <comment ref="AD50" authorId="1">
      <text>
        <r>
          <rPr>
            <b/>
            <sz val="12"/>
            <rFont val="宋体"/>
            <charset val="134"/>
          </rPr>
          <t>Administrator:</t>
        </r>
        <r>
          <rPr>
            <sz val="12"/>
            <rFont val="宋体"/>
            <charset val="134"/>
          </rPr>
          <t xml:space="preserve">
3/28 上纸袋贴纸 6000pcs
4/3 上进口商贴纸含客户EAN条码 6000pcs 
    上Slime polybag贴纸 6000pcs
4/11 上进口商含客户条码贴纸 200pcs 补数
4/21 上slime beads bag贴纸 6000pcs</t>
        </r>
      </text>
    </comment>
    <comment ref="AB51" authorId="1">
      <text>
        <r>
          <rPr>
            <b/>
            <sz val="12"/>
            <rFont val="宋体"/>
            <charset val="134"/>
          </rPr>
          <t>Administrator:</t>
        </r>
        <r>
          <rPr>
            <sz val="12"/>
            <rFont val="宋体"/>
            <charset val="134"/>
          </rPr>
          <t xml:space="preserve">
0000688 4/26 627pcs 华兴三B6</t>
        </r>
      </text>
    </comment>
    <comment ref="AD51" authorId="1">
      <text>
        <r>
          <rPr>
            <b/>
            <sz val="12"/>
            <rFont val="宋体"/>
            <charset val="134"/>
          </rPr>
          <t>Administrator:</t>
        </r>
        <r>
          <rPr>
            <sz val="12"/>
            <rFont val="宋体"/>
            <charset val="134"/>
          </rPr>
          <t xml:space="preserve">
4/1 上UPC贴纸 2314pcs
4/10 上外箱黄色贴纸 20pcs</t>
        </r>
      </text>
    </comment>
    <comment ref="AB52" authorId="1">
      <text>
        <r>
          <rPr>
            <b/>
            <sz val="12"/>
            <rFont val="宋体"/>
            <charset val="134"/>
          </rPr>
          <t>Administrator:</t>
        </r>
        <r>
          <rPr>
            <sz val="12"/>
            <rFont val="宋体"/>
            <charset val="134"/>
          </rPr>
          <t xml:space="preserve">
0000688 4/26 960pcs 华兴三B10</t>
        </r>
      </text>
    </comment>
    <comment ref="AD52" authorId="1">
      <text>
        <r>
          <rPr>
            <b/>
            <sz val="12"/>
            <rFont val="宋体"/>
            <charset val="134"/>
          </rPr>
          <t>Administrator:</t>
        </r>
        <r>
          <rPr>
            <sz val="12"/>
            <rFont val="宋体"/>
            <charset val="134"/>
          </rPr>
          <t xml:space="preserve">
4/21 上进口商含UPC贴纸 960pcs</t>
        </r>
      </text>
    </comment>
    <comment ref="AB53" authorId="1">
      <text>
        <r>
          <rPr>
            <b/>
            <sz val="12"/>
            <rFont val="宋体"/>
            <charset val="134"/>
          </rPr>
          <t>Administrator:</t>
        </r>
        <r>
          <rPr>
            <sz val="12"/>
            <rFont val="宋体"/>
            <charset val="134"/>
          </rPr>
          <t xml:space="preserve">
0000687 4/26 96pcs 华兴三A15</t>
        </r>
      </text>
    </comment>
    <comment ref="AD53" authorId="1">
      <text>
        <r>
          <rPr>
            <b/>
            <sz val="12"/>
            <rFont val="宋体"/>
            <charset val="134"/>
          </rPr>
          <t>Administrator:</t>
        </r>
        <r>
          <rPr>
            <sz val="12"/>
            <rFont val="宋体"/>
            <charset val="134"/>
          </rPr>
          <t xml:space="preserve">
4/3 上UPC贴纸 96pcs</t>
        </r>
      </text>
    </comment>
    <comment ref="AB54" authorId="1">
      <text>
        <r>
          <rPr>
            <b/>
            <sz val="12"/>
            <rFont val="宋体"/>
            <charset val="134"/>
          </rPr>
          <t>Administrator:</t>
        </r>
        <r>
          <rPr>
            <sz val="12"/>
            <rFont val="宋体"/>
            <charset val="134"/>
          </rPr>
          <t xml:space="preserve">
0000687 4/26 96pcs 华兴三A15</t>
        </r>
      </text>
    </comment>
    <comment ref="AD54" authorId="1">
      <text>
        <r>
          <rPr>
            <b/>
            <sz val="12"/>
            <rFont val="宋体"/>
            <charset val="134"/>
          </rPr>
          <t>Administrator:</t>
        </r>
        <r>
          <rPr>
            <sz val="12"/>
            <rFont val="宋体"/>
            <charset val="134"/>
          </rPr>
          <t xml:space="preserve">
4/3 上UPC贴纸 96pcs</t>
        </r>
      </text>
    </comment>
    <comment ref="AB55" authorId="1">
      <text>
        <r>
          <rPr>
            <b/>
            <sz val="12"/>
            <rFont val="宋体"/>
            <charset val="134"/>
          </rPr>
          <t>Administrator:</t>
        </r>
        <r>
          <rPr>
            <sz val="12"/>
            <rFont val="宋体"/>
            <charset val="134"/>
          </rPr>
          <t xml:space="preserve">
0000687 4/26 96pcs 华兴三A15</t>
        </r>
      </text>
    </comment>
    <comment ref="AD55" authorId="1">
      <text>
        <r>
          <rPr>
            <b/>
            <sz val="12"/>
            <rFont val="宋体"/>
            <charset val="134"/>
          </rPr>
          <t>Administrator:</t>
        </r>
        <r>
          <rPr>
            <sz val="12"/>
            <rFont val="宋体"/>
            <charset val="134"/>
          </rPr>
          <t xml:space="preserve">
4/3 上UPC贴纸 96pcs</t>
        </r>
      </text>
    </comment>
    <comment ref="AB56" authorId="1">
      <text>
        <r>
          <rPr>
            <b/>
            <sz val="12"/>
            <rFont val="宋体"/>
            <charset val="134"/>
          </rPr>
          <t>Administrator:</t>
        </r>
        <r>
          <rPr>
            <sz val="12"/>
            <rFont val="宋体"/>
            <charset val="134"/>
          </rPr>
          <t xml:space="preserve">
0000687 4/26 96pcs 华兴三A15</t>
        </r>
      </text>
    </comment>
    <comment ref="AD56" authorId="1">
      <text>
        <r>
          <rPr>
            <b/>
            <sz val="12"/>
            <rFont val="宋体"/>
            <charset val="134"/>
          </rPr>
          <t>Administrator:</t>
        </r>
        <r>
          <rPr>
            <sz val="12"/>
            <rFont val="宋体"/>
            <charset val="134"/>
          </rPr>
          <t xml:space="preserve">
4/3 上UPC贴纸 96pcs</t>
        </r>
      </text>
    </comment>
    <comment ref="AB57" authorId="1">
      <text>
        <r>
          <rPr>
            <b/>
            <sz val="12"/>
            <rFont val="宋体"/>
            <charset val="134"/>
          </rPr>
          <t>Administrator:</t>
        </r>
        <r>
          <rPr>
            <sz val="12"/>
            <rFont val="宋体"/>
            <charset val="134"/>
          </rPr>
          <t xml:space="preserve">
0000687 4/26 96pcs 华兴三A15</t>
        </r>
      </text>
    </comment>
    <comment ref="AD57" authorId="1">
      <text>
        <r>
          <rPr>
            <b/>
            <sz val="12"/>
            <rFont val="宋体"/>
            <charset val="134"/>
          </rPr>
          <t>Administrator:</t>
        </r>
        <r>
          <rPr>
            <sz val="12"/>
            <rFont val="宋体"/>
            <charset val="134"/>
          </rPr>
          <t xml:space="preserve">
4/3 上UPC贴纸 96pcs</t>
        </r>
      </text>
    </comment>
    <comment ref="AB58" authorId="1">
      <text>
        <r>
          <rPr>
            <b/>
            <sz val="12"/>
            <rFont val="宋体"/>
            <charset val="134"/>
          </rPr>
          <t>Administrator:</t>
        </r>
        <r>
          <rPr>
            <sz val="12"/>
            <rFont val="宋体"/>
            <charset val="134"/>
          </rPr>
          <t xml:space="preserve">
0000687 4/26 96pcs 华兴三A15</t>
        </r>
      </text>
    </comment>
    <comment ref="AD58" authorId="1">
      <text>
        <r>
          <rPr>
            <b/>
            <sz val="12"/>
            <rFont val="宋体"/>
            <charset val="134"/>
          </rPr>
          <t>Administrator:</t>
        </r>
        <r>
          <rPr>
            <sz val="12"/>
            <rFont val="宋体"/>
            <charset val="134"/>
          </rPr>
          <t xml:space="preserve">
4/3 上UPC贴纸 96pcs</t>
        </r>
      </text>
    </comment>
    <comment ref="AB59" authorId="1">
      <text>
        <r>
          <rPr>
            <b/>
            <sz val="12"/>
            <rFont val="宋体"/>
            <charset val="134"/>
          </rPr>
          <t>Administrator:</t>
        </r>
        <r>
          <rPr>
            <sz val="12"/>
            <rFont val="宋体"/>
            <charset val="134"/>
          </rPr>
          <t xml:space="preserve">
0000688 4/26 504pcs 华兴三B9</t>
        </r>
      </text>
    </comment>
    <comment ref="AD59" authorId="1">
      <text>
        <r>
          <rPr>
            <b/>
            <sz val="12"/>
            <rFont val="宋体"/>
            <charset val="134"/>
          </rPr>
          <t>Administrator:</t>
        </r>
        <r>
          <rPr>
            <sz val="12"/>
            <rFont val="宋体"/>
            <charset val="134"/>
          </rPr>
          <t xml:space="preserve">
4/9 上德语吊牌警语贴纸 504pcs
4/19 上客供价格贴纸 504pcs</t>
        </r>
      </text>
    </comment>
    <comment ref="AB60" authorId="1">
      <text>
        <r>
          <rPr>
            <b/>
            <sz val="12"/>
            <rFont val="宋体"/>
            <charset val="134"/>
          </rPr>
          <t>Administrator:</t>
        </r>
        <r>
          <rPr>
            <sz val="12"/>
            <rFont val="宋体"/>
            <charset val="134"/>
          </rPr>
          <t xml:space="preserve">
0000656 5/7  472pcs 华兴三A20
0000654 5/8 2400pcs 华兴三A20</t>
        </r>
      </text>
    </comment>
    <comment ref="AD60" authorId="1">
      <text>
        <r>
          <rPr>
            <b/>
            <sz val="12"/>
            <rFont val="宋体"/>
            <charset val="134"/>
          </rPr>
          <t>Administrator:</t>
        </r>
        <r>
          <rPr>
            <sz val="12"/>
            <rFont val="宋体"/>
            <charset val="134"/>
          </rPr>
          <t xml:space="preserve">
4/16 上客供外箱条码贴纸 363pcs</t>
        </r>
      </text>
    </comment>
    <comment ref="AR60" authorId="0">
      <text>
        <r>
          <rPr>
            <b/>
            <sz val="9"/>
            <rFont val="宋体"/>
            <charset val="134"/>
          </rPr>
          <t>admin:</t>
        </r>
        <r>
          <rPr>
            <sz val="9"/>
            <rFont val="宋体"/>
            <charset val="134"/>
          </rPr>
          <t xml:space="preserve">
消耗多订无硼口水胶</t>
        </r>
      </text>
    </comment>
    <comment ref="AB61" authorId="1">
      <text>
        <r>
          <rPr>
            <b/>
            <sz val="12"/>
            <rFont val="宋体"/>
            <charset val="134"/>
          </rPr>
          <t>Administrator:</t>
        </r>
        <r>
          <rPr>
            <sz val="12"/>
            <rFont val="宋体"/>
            <charset val="134"/>
          </rPr>
          <t xml:space="preserve">
0000666 5/3 2742pcs 华兴一B1</t>
        </r>
      </text>
    </comment>
    <comment ref="AD61" authorId="1">
      <text>
        <r>
          <rPr>
            <b/>
            <sz val="12"/>
            <rFont val="宋体"/>
            <charset val="134"/>
          </rPr>
          <t>Administrator:</t>
        </r>
        <r>
          <rPr>
            <sz val="12"/>
            <rFont val="宋体"/>
            <charset val="134"/>
          </rPr>
          <t xml:space="preserve">
4/21 上北欧五语通用Slime黑白说明书 2742pcs
5/6 收到多语折叠警告语贴纸 2780pcs-车间返工</t>
        </r>
      </text>
    </comment>
    <comment ref="AB62" authorId="1">
      <text>
        <r>
          <rPr>
            <b/>
            <sz val="12"/>
            <rFont val="宋体"/>
            <charset val="134"/>
          </rPr>
          <t>Administrator:</t>
        </r>
        <r>
          <rPr>
            <sz val="12"/>
            <rFont val="宋体"/>
            <charset val="134"/>
          </rPr>
          <t xml:space="preserve">
0000657 5/7 492pcs 华兴三A18</t>
        </r>
      </text>
    </comment>
    <comment ref="AD62" authorId="1">
      <text>
        <r>
          <rPr>
            <b/>
            <sz val="12"/>
            <rFont val="宋体"/>
            <charset val="134"/>
          </rPr>
          <t>Administrator:</t>
        </r>
        <r>
          <rPr>
            <sz val="12"/>
            <rFont val="宋体"/>
            <charset val="134"/>
          </rPr>
          <t xml:space="preserve">
4/3 上UPC贴纸 492pcs
    上环保标贴纸 492pcs
4/16 上外箱贴纸 41pcs</t>
        </r>
      </text>
    </comment>
    <comment ref="AB63" authorId="1">
      <text>
        <r>
          <rPr>
            <b/>
            <sz val="12"/>
            <rFont val="宋体"/>
            <charset val="134"/>
          </rPr>
          <t>Administrator:</t>
        </r>
        <r>
          <rPr>
            <sz val="12"/>
            <rFont val="宋体"/>
            <charset val="134"/>
          </rPr>
          <t xml:space="preserve">
0000657 5/7 492pcs 华兴三A18</t>
        </r>
      </text>
    </comment>
    <comment ref="AD63" authorId="1">
      <text>
        <r>
          <rPr>
            <b/>
            <sz val="12"/>
            <rFont val="宋体"/>
            <charset val="134"/>
          </rPr>
          <t>Administrator:</t>
        </r>
        <r>
          <rPr>
            <sz val="12"/>
            <rFont val="宋体"/>
            <charset val="134"/>
          </rPr>
          <t xml:space="preserve">
4/3 上UPC贴纸 492pcs
    上环保标贴纸 492pcs
4/16 上外箱贴纸 41pcs</t>
        </r>
      </text>
    </comment>
    <comment ref="AB64" authorId="1">
      <text>
        <r>
          <rPr>
            <b/>
            <sz val="12"/>
            <rFont val="宋体"/>
            <charset val="134"/>
          </rPr>
          <t>Administrator:</t>
        </r>
        <r>
          <rPr>
            <sz val="12"/>
            <rFont val="宋体"/>
            <charset val="134"/>
          </rPr>
          <t xml:space="preserve">
0000657 5/7 1104pcs 华兴三A18</t>
        </r>
      </text>
    </comment>
    <comment ref="AD64" authorId="1">
      <text>
        <r>
          <rPr>
            <b/>
            <sz val="12"/>
            <rFont val="宋体"/>
            <charset val="134"/>
          </rPr>
          <t>Administrator:</t>
        </r>
        <r>
          <rPr>
            <sz val="12"/>
            <rFont val="宋体"/>
            <charset val="134"/>
          </rPr>
          <t xml:space="preserve">
3/25 上环保标贴纸 1860pcs
     上UPC贴纸 2352pcs 159464/158580共用
4/17 上亚马逊外箱贴纸 92pcs</t>
        </r>
      </text>
    </comment>
    <comment ref="AB65" authorId="1">
      <text>
        <r>
          <rPr>
            <b/>
            <sz val="12"/>
            <rFont val="宋体"/>
            <charset val="134"/>
          </rPr>
          <t>Administrator:</t>
        </r>
        <r>
          <rPr>
            <sz val="12"/>
            <rFont val="宋体"/>
            <charset val="134"/>
          </rPr>
          <t xml:space="preserve">
0000657 5/7 756pcs 华兴三A18</t>
        </r>
      </text>
    </comment>
    <comment ref="AD65" authorId="1">
      <text>
        <r>
          <rPr>
            <b/>
            <sz val="12"/>
            <rFont val="宋体"/>
            <charset val="134"/>
          </rPr>
          <t>Administrator:</t>
        </r>
        <r>
          <rPr>
            <sz val="12"/>
            <rFont val="宋体"/>
            <charset val="134"/>
          </rPr>
          <t xml:space="preserve">
3/25 上环保标贴纸 1860pcs
     上UPC贴纸 2352pcs 159464/158580共用
4/17 上亚马逊外箱贴纸 63pcs
</t>
        </r>
      </text>
    </comment>
    <comment ref="AB66" authorId="1">
      <text>
        <r>
          <rPr>
            <b/>
            <sz val="12"/>
            <rFont val="宋体"/>
            <charset val="134"/>
          </rPr>
          <t>Administrator:</t>
        </r>
        <r>
          <rPr>
            <sz val="12"/>
            <rFont val="宋体"/>
            <charset val="134"/>
          </rPr>
          <t xml:space="preserve">
0000658 5/7 768pcs 华兴三A32</t>
        </r>
      </text>
    </comment>
    <comment ref="AD66" authorId="1">
      <text>
        <r>
          <rPr>
            <b/>
            <sz val="12"/>
            <rFont val="宋体"/>
            <charset val="134"/>
          </rPr>
          <t>Administrator:</t>
        </r>
        <r>
          <rPr>
            <sz val="12"/>
            <rFont val="宋体"/>
            <charset val="134"/>
          </rPr>
          <t xml:space="preserve">
3/25 上UPC条码贴纸 2508pcs
 159464/158580共用
     上环保标贴纸 2508pcs
4/17 上亚马逊外箱贴纸 64pcs
</t>
        </r>
      </text>
    </comment>
    <comment ref="AB67" authorId="1">
      <text>
        <r>
          <rPr>
            <b/>
            <sz val="12"/>
            <rFont val="宋体"/>
            <charset val="134"/>
          </rPr>
          <t>Administrator:</t>
        </r>
        <r>
          <rPr>
            <sz val="12"/>
            <rFont val="宋体"/>
            <charset val="134"/>
          </rPr>
          <t xml:space="preserve">
0000658 5/7 756pcs 华兴三A32</t>
        </r>
      </text>
    </comment>
    <comment ref="AD67" authorId="1">
      <text>
        <r>
          <rPr>
            <b/>
            <sz val="12"/>
            <rFont val="宋体"/>
            <charset val="134"/>
          </rPr>
          <t>Administrator:</t>
        </r>
        <r>
          <rPr>
            <sz val="12"/>
            <rFont val="宋体"/>
            <charset val="134"/>
          </rPr>
          <t xml:space="preserve">
3/25 上UPC条码贴纸 2508pcs
 159464/158580共用
     上环保标贴纸 2508pcs
4/17 上亚马逊外箱贴纸 63pcs
</t>
        </r>
      </text>
    </comment>
    <comment ref="AB68" authorId="1">
      <text>
        <r>
          <rPr>
            <b/>
            <sz val="12"/>
            <rFont val="宋体"/>
            <charset val="134"/>
          </rPr>
          <t>Administrator:</t>
        </r>
        <r>
          <rPr>
            <sz val="12"/>
            <rFont val="宋体"/>
            <charset val="134"/>
          </rPr>
          <t xml:space="preserve">
0000657 5/7 492pcs 华兴三A18</t>
        </r>
      </text>
    </comment>
    <comment ref="AD68" authorId="1">
      <text>
        <r>
          <rPr>
            <b/>
            <sz val="12"/>
            <rFont val="宋体"/>
            <charset val="134"/>
          </rPr>
          <t>Administrator:</t>
        </r>
        <r>
          <rPr>
            <sz val="12"/>
            <rFont val="宋体"/>
            <charset val="134"/>
          </rPr>
          <t xml:space="preserve">
3/25 上UPC条码贴纸 2508pcs
 159464/158580共用
     上环保标贴纸 2508pcs
4/17 上亚马逊外箱贴纸 41pcs
</t>
        </r>
      </text>
    </comment>
    <comment ref="AB69" authorId="1">
      <text>
        <r>
          <rPr>
            <b/>
            <sz val="12"/>
            <rFont val="宋体"/>
            <charset val="134"/>
          </rPr>
          <t>Administrator:</t>
        </r>
        <r>
          <rPr>
            <sz val="12"/>
            <rFont val="宋体"/>
            <charset val="134"/>
          </rPr>
          <t xml:space="preserve">
0000656 5/7 564pcs 华兴三A18</t>
        </r>
      </text>
    </comment>
    <comment ref="AD69" authorId="1">
      <text>
        <r>
          <rPr>
            <b/>
            <sz val="12"/>
            <rFont val="宋体"/>
            <charset val="134"/>
          </rPr>
          <t>Administrator:</t>
        </r>
        <r>
          <rPr>
            <sz val="12"/>
            <rFont val="宋体"/>
            <charset val="134"/>
          </rPr>
          <t xml:space="preserve">
3/25 上UPC贴纸 2124pcs
 159464/158580共用
     上环保标贴纸 1632pcs
4/17 上亚马逊外箱贴纸 47pcs
</t>
        </r>
      </text>
    </comment>
    <comment ref="AB70" authorId="1">
      <text>
        <r>
          <rPr>
            <b/>
            <sz val="12"/>
            <rFont val="宋体"/>
            <charset val="134"/>
          </rPr>
          <t>Administrator:</t>
        </r>
        <r>
          <rPr>
            <sz val="12"/>
            <rFont val="宋体"/>
            <charset val="134"/>
          </rPr>
          <t xml:space="preserve">
0000658 5/7 504pcs 华兴三A32
0000654 5/8  72pcs 华兴三A32</t>
        </r>
      </text>
    </comment>
    <comment ref="AD70" authorId="1">
      <text>
        <r>
          <rPr>
            <b/>
            <sz val="12"/>
            <rFont val="宋体"/>
            <charset val="134"/>
          </rPr>
          <t>Administrator:</t>
        </r>
        <r>
          <rPr>
            <sz val="12"/>
            <rFont val="宋体"/>
            <charset val="134"/>
          </rPr>
          <t xml:space="preserve">
3/25 上UPC贴纸 2124pcs
 159464/158580共用
     上环保标贴纸 1632pcs
4/17 上亚马逊外箱贴纸 48pcs
</t>
        </r>
      </text>
    </comment>
    <comment ref="AB71" authorId="1">
      <text>
        <r>
          <rPr>
            <b/>
            <sz val="12"/>
            <rFont val="宋体"/>
            <charset val="134"/>
          </rPr>
          <t>Administrator:</t>
        </r>
        <r>
          <rPr>
            <sz val="12"/>
            <rFont val="宋体"/>
            <charset val="134"/>
          </rPr>
          <t xml:space="preserve">
0000658 5/7 492pcs 华兴三A32</t>
        </r>
      </text>
    </comment>
    <comment ref="AD71" authorId="1">
      <text>
        <r>
          <rPr>
            <b/>
            <sz val="12"/>
            <rFont val="宋体"/>
            <charset val="134"/>
          </rPr>
          <t>Administrator:</t>
        </r>
        <r>
          <rPr>
            <sz val="12"/>
            <rFont val="宋体"/>
            <charset val="134"/>
          </rPr>
          <t xml:space="preserve">
3/25 上UPC贴纸 2124pcs
 159464/158580共用
     上环保标贴纸 1632pcs
4/17 上亚马逊外箱贴纸 41pcs
</t>
        </r>
      </text>
    </comment>
    <comment ref="AB72" authorId="1">
      <text>
        <r>
          <rPr>
            <b/>
            <sz val="12"/>
            <rFont val="宋体"/>
            <charset val="134"/>
          </rPr>
          <t>Administrator:</t>
        </r>
        <r>
          <rPr>
            <sz val="12"/>
            <rFont val="宋体"/>
            <charset val="134"/>
          </rPr>
          <t xml:space="preserve">
0000656 5/7 900pcs 华兴三A18</t>
        </r>
      </text>
    </comment>
    <comment ref="AD72" authorId="1">
      <text>
        <r>
          <rPr>
            <b/>
            <sz val="12"/>
            <rFont val="宋体"/>
            <charset val="134"/>
          </rPr>
          <t>Administrator:</t>
        </r>
        <r>
          <rPr>
            <sz val="12"/>
            <rFont val="宋体"/>
            <charset val="134"/>
          </rPr>
          <t xml:space="preserve">
3/25 上UPC贴纸 2460pcs
  159464/158580共用
     上环保标贴纸 1968pcs
4/17 上亚马逊外箱贴纸 75pcs
</t>
        </r>
      </text>
    </comment>
    <comment ref="AB73" authorId="1">
      <text>
        <r>
          <rPr>
            <b/>
            <sz val="12"/>
            <rFont val="宋体"/>
            <charset val="134"/>
          </rPr>
          <t>Administrator:</t>
        </r>
        <r>
          <rPr>
            <sz val="12"/>
            <rFont val="宋体"/>
            <charset val="134"/>
          </rPr>
          <t xml:space="preserve">
0000656 5/7 576pcs 华兴三A18</t>
        </r>
      </text>
    </comment>
    <comment ref="AD73" authorId="1">
      <text>
        <r>
          <rPr>
            <b/>
            <sz val="12"/>
            <rFont val="宋体"/>
            <charset val="134"/>
          </rPr>
          <t>Administrator:</t>
        </r>
        <r>
          <rPr>
            <sz val="12"/>
            <rFont val="宋体"/>
            <charset val="134"/>
          </rPr>
          <t xml:space="preserve">
3/25 上UPC贴纸 2460pcs
  159464/158580共用
     上环保标贴纸 1968pcs
4/17 上亚马逊外箱贴纸 48pcs
</t>
        </r>
      </text>
    </comment>
    <comment ref="AB74" authorId="1">
      <text>
        <r>
          <rPr>
            <b/>
            <sz val="12"/>
            <rFont val="宋体"/>
            <charset val="134"/>
          </rPr>
          <t>Administrator:</t>
        </r>
        <r>
          <rPr>
            <sz val="12"/>
            <rFont val="宋体"/>
            <charset val="134"/>
          </rPr>
          <t xml:space="preserve">
0000656 5/7 492pcs 华兴三A18</t>
        </r>
      </text>
    </comment>
    <comment ref="AD74" authorId="1">
      <text>
        <r>
          <rPr>
            <b/>
            <sz val="12"/>
            <rFont val="宋体"/>
            <charset val="134"/>
          </rPr>
          <t>Administrator:</t>
        </r>
        <r>
          <rPr>
            <sz val="12"/>
            <rFont val="宋体"/>
            <charset val="134"/>
          </rPr>
          <t xml:space="preserve">
3/25 上UPC贴纸 2460pcs
  159464/158580共用
     上环保标贴纸 1968pcs
4/17 上亚马逊外箱贴纸 41pcs
</t>
        </r>
      </text>
    </comment>
    <comment ref="AB75" authorId="1">
      <text>
        <r>
          <rPr>
            <b/>
            <sz val="12"/>
            <rFont val="宋体"/>
            <charset val="134"/>
          </rPr>
          <t>Administrator:</t>
        </r>
        <r>
          <rPr>
            <sz val="12"/>
            <rFont val="宋体"/>
            <charset val="134"/>
          </rPr>
          <t xml:space="preserve">
0000671 4/30 1200pcs 华兴三B6</t>
        </r>
      </text>
    </comment>
    <comment ref="AD75" authorId="1">
      <text>
        <r>
          <rPr>
            <b/>
            <sz val="12"/>
            <rFont val="宋体"/>
            <charset val="134"/>
          </rPr>
          <t>Administrator:</t>
        </r>
        <r>
          <rPr>
            <sz val="12"/>
            <rFont val="宋体"/>
            <charset val="134"/>
          </rPr>
          <t xml:space="preserve">
4/14 上UPC贴纸 1200pcs</t>
        </r>
      </text>
    </comment>
    <comment ref="AB76" authorId="1">
      <text>
        <r>
          <rPr>
            <b/>
            <sz val="12"/>
            <rFont val="宋体"/>
            <charset val="134"/>
          </rPr>
          <t>Administrator:</t>
        </r>
        <r>
          <rPr>
            <sz val="12"/>
            <rFont val="宋体"/>
            <charset val="134"/>
          </rPr>
          <t xml:space="preserve">
0000671 4/30 504pcs 华兴三B13</t>
        </r>
      </text>
    </comment>
    <comment ref="AB77" authorId="1">
      <text>
        <r>
          <rPr>
            <b/>
            <sz val="12"/>
            <rFont val="宋体"/>
            <charset val="134"/>
          </rPr>
          <t>Administrator:</t>
        </r>
        <r>
          <rPr>
            <sz val="12"/>
            <rFont val="宋体"/>
            <charset val="134"/>
          </rPr>
          <t xml:space="preserve">
0000676 4/29 800pcs 华兴三B10</t>
        </r>
      </text>
    </comment>
    <comment ref="AB78" authorId="1">
      <text>
        <r>
          <rPr>
            <b/>
            <sz val="12"/>
            <rFont val="宋体"/>
            <charset val="134"/>
          </rPr>
          <t>Administrator:</t>
        </r>
        <r>
          <rPr>
            <sz val="12"/>
            <rFont val="宋体"/>
            <charset val="134"/>
          </rPr>
          <t xml:space="preserve">
0000657 5/7 468pcs 华兴三A20
0000658 5/7 936pcs 华兴三A20
0000653 5/8  24pcs 华兴三A20
0000654 5/8  72pcs 华兴三A20</t>
        </r>
      </text>
    </comment>
    <comment ref="AD78" authorId="1">
      <text>
        <r>
          <rPr>
            <b/>
            <sz val="12"/>
            <rFont val="宋体"/>
            <charset val="134"/>
          </rPr>
          <t>Administrator:</t>
        </r>
        <r>
          <rPr>
            <sz val="12"/>
            <rFont val="宋体"/>
            <charset val="134"/>
          </rPr>
          <t xml:space="preserve">
4/28 上进口商贴纸 1500pcs</t>
        </r>
      </text>
    </comment>
    <comment ref="AB79" authorId="1">
      <text>
        <r>
          <rPr>
            <b/>
            <sz val="12"/>
            <rFont val="宋体"/>
            <charset val="134"/>
          </rPr>
          <t>Administrator:</t>
        </r>
        <r>
          <rPr>
            <sz val="12"/>
            <rFont val="宋体"/>
            <charset val="134"/>
          </rPr>
          <t xml:space="preserve">
0000658 5/7 4032pcs 华兴三A21
0000653 5/8   36pcs 华兴三A21
0000654 5/8  252pcs 华兴三A21</t>
        </r>
      </text>
    </comment>
    <comment ref="AD79" authorId="1">
      <text>
        <r>
          <rPr>
            <b/>
            <sz val="12"/>
            <rFont val="宋体"/>
            <charset val="134"/>
          </rPr>
          <t>Administrator:</t>
        </r>
        <r>
          <rPr>
            <sz val="12"/>
            <rFont val="宋体"/>
            <charset val="134"/>
          </rPr>
          <t xml:space="preserve">
4/21 上进口商贴纸 4320pcs
     上彩色贴纸 4320pcs</t>
        </r>
      </text>
    </comment>
    <comment ref="AB80" authorId="1">
      <text>
        <r>
          <rPr>
            <b/>
            <sz val="12"/>
            <rFont val="宋体"/>
            <charset val="134"/>
          </rPr>
          <t>Administrator:</t>
        </r>
        <r>
          <rPr>
            <sz val="12"/>
            <rFont val="宋体"/>
            <charset val="134"/>
          </rPr>
          <t xml:space="preserve">
0000654 5/8  480pcs 华兴三A19
0001029 5/9 4512pcs 华兴三A19</t>
        </r>
      </text>
    </comment>
    <comment ref="AB81" authorId="1">
      <text>
        <r>
          <rPr>
            <b/>
            <sz val="12"/>
            <rFont val="宋体"/>
            <charset val="134"/>
          </rPr>
          <t>Administrator:</t>
        </r>
        <r>
          <rPr>
            <sz val="12"/>
            <rFont val="宋体"/>
            <charset val="134"/>
          </rPr>
          <t xml:space="preserve">
0000661 5/6 96pcs 华兴三B12</t>
        </r>
      </text>
    </comment>
    <comment ref="AD81" authorId="1">
      <text>
        <r>
          <rPr>
            <b/>
            <sz val="12"/>
            <rFont val="宋体"/>
            <charset val="134"/>
          </rPr>
          <t>Administrator:</t>
        </r>
        <r>
          <rPr>
            <sz val="12"/>
            <rFont val="宋体"/>
            <charset val="134"/>
          </rPr>
          <t xml:space="preserve">
4/23 上KM外箱贴纸 8pcs
4/25 上白色防盗贴纸 96pcs</t>
        </r>
      </text>
    </comment>
    <comment ref="AB82" authorId="1">
      <text>
        <r>
          <rPr>
            <b/>
            <sz val="12"/>
            <rFont val="宋体"/>
            <charset val="134"/>
          </rPr>
          <t>Administrator:</t>
        </r>
        <r>
          <rPr>
            <sz val="12"/>
            <rFont val="宋体"/>
            <charset val="134"/>
          </rPr>
          <t xml:space="preserve">
0000661 5/6 1668pcs 华兴一F9</t>
        </r>
      </text>
    </comment>
    <comment ref="AD82" authorId="1">
      <text>
        <r>
          <rPr>
            <b/>
            <sz val="12"/>
            <rFont val="宋体"/>
            <charset val="134"/>
          </rPr>
          <t>Administrator:</t>
        </r>
        <r>
          <rPr>
            <sz val="12"/>
            <rFont val="宋体"/>
            <charset val="134"/>
          </rPr>
          <t xml:space="preserve">
4/23 上KM外箱贴纸 139pcs
4/25 上白色防盗贴纸 1668pcs</t>
        </r>
      </text>
    </comment>
    <comment ref="AB83" authorId="1">
      <text>
        <r>
          <rPr>
            <b/>
            <sz val="12"/>
            <rFont val="宋体"/>
            <charset val="134"/>
          </rPr>
          <t>Administrator:</t>
        </r>
        <r>
          <rPr>
            <sz val="12"/>
            <rFont val="宋体"/>
            <charset val="134"/>
          </rPr>
          <t xml:space="preserve">
0000676 4/29 428pcs 华兴三A16</t>
        </r>
      </text>
    </comment>
    <comment ref="AB84" authorId="1">
      <text>
        <r>
          <rPr>
            <b/>
            <sz val="9"/>
            <rFont val="宋体"/>
            <charset val="134"/>
          </rPr>
          <t>Administrator:</t>
        </r>
        <r>
          <rPr>
            <sz val="9"/>
            <rFont val="宋体"/>
            <charset val="134"/>
          </rPr>
          <t xml:space="preserve">
0001029 5/9 1200pcs 华兴三B9</t>
        </r>
      </text>
    </comment>
    <comment ref="AD84" authorId="1">
      <text>
        <r>
          <rPr>
            <b/>
            <sz val="12"/>
            <rFont val="宋体"/>
            <charset val="134"/>
          </rPr>
          <t>Administrator:</t>
        </r>
        <r>
          <rPr>
            <sz val="12"/>
            <rFont val="宋体"/>
            <charset val="134"/>
          </rPr>
          <t xml:space="preserve">
4/21 上荷兰语警告语贴纸 2604pcs
     上德语callout贴纸 1200pcs</t>
        </r>
      </text>
    </comment>
    <comment ref="AB85" authorId="1">
      <text>
        <r>
          <rPr>
            <b/>
            <sz val="9"/>
            <rFont val="宋体"/>
            <charset val="134"/>
          </rPr>
          <t>Administrator:</t>
        </r>
        <r>
          <rPr>
            <sz val="9"/>
            <rFont val="宋体"/>
            <charset val="134"/>
          </rPr>
          <t xml:space="preserve">
0001029 5/9 1404pcs 华兴三B10</t>
        </r>
      </text>
    </comment>
    <comment ref="AD85" authorId="1">
      <text>
        <r>
          <rPr>
            <b/>
            <sz val="12"/>
            <rFont val="宋体"/>
            <charset val="134"/>
          </rPr>
          <t>Administrator:</t>
        </r>
        <r>
          <rPr>
            <sz val="12"/>
            <rFont val="宋体"/>
            <charset val="134"/>
          </rPr>
          <t xml:space="preserve">
4/21 上荷兰语警告语贴纸 2604pcs
     上德语callout贴纸 1404pcs</t>
        </r>
      </text>
    </comment>
    <comment ref="AB86" authorId="1">
      <text>
        <r>
          <rPr>
            <b/>
            <sz val="12"/>
            <rFont val="宋体"/>
            <charset val="134"/>
          </rPr>
          <t>Administrator:</t>
        </r>
        <r>
          <rPr>
            <sz val="12"/>
            <rFont val="宋体"/>
            <charset val="134"/>
          </rPr>
          <t xml:space="preserve">
0000653 5/8 7380pcs 华兴三A17
0001029 5/9 1080pcs 华兴三A17
0001031 5/10 1044pcs 华兴三A17</t>
        </r>
      </text>
    </comment>
    <comment ref="AD86" authorId="1">
      <text>
        <r>
          <rPr>
            <b/>
            <sz val="12"/>
            <rFont val="宋体"/>
            <charset val="134"/>
          </rPr>
          <t>Administrator:</t>
        </r>
        <r>
          <rPr>
            <sz val="12"/>
            <rFont val="宋体"/>
            <charset val="134"/>
          </rPr>
          <t xml:space="preserve">
4/3 上德语callout/警语/ean条码贴纸 9504pcs
    上吊牌德语警语贴纸 9504pcs</t>
        </r>
      </text>
    </comment>
    <comment ref="AB87" authorId="1">
      <text>
        <r>
          <rPr>
            <b/>
            <sz val="12"/>
            <rFont val="宋体"/>
            <charset val="134"/>
          </rPr>
          <t>Administrator:</t>
        </r>
        <r>
          <rPr>
            <sz val="12"/>
            <rFont val="宋体"/>
            <charset val="134"/>
          </rPr>
          <t xml:space="preserve">
0001031 5/10 5pcs 华兴三B14</t>
        </r>
      </text>
    </comment>
    <comment ref="AD87" authorId="1">
      <text>
        <r>
          <rPr>
            <b/>
            <sz val="12"/>
            <rFont val="宋体"/>
            <charset val="134"/>
          </rPr>
          <t>Administrator:</t>
        </r>
        <r>
          <rPr>
            <sz val="12"/>
            <rFont val="宋体"/>
            <charset val="134"/>
          </rPr>
          <t xml:space="preserve">
4/1 上UPC贴纸 2314pcs</t>
        </r>
      </text>
    </comment>
    <comment ref="AB88" authorId="1">
      <text>
        <r>
          <rPr>
            <b/>
            <sz val="12"/>
            <rFont val="宋体"/>
            <charset val="134"/>
          </rPr>
          <t>Administrator:</t>
        </r>
        <r>
          <rPr>
            <sz val="12"/>
            <rFont val="宋体"/>
            <charset val="134"/>
          </rPr>
          <t xml:space="preserve">
0001031 5/10 1682pcs 华兴三A11</t>
        </r>
      </text>
    </comment>
    <comment ref="AD88" authorId="1">
      <text>
        <r>
          <rPr>
            <b/>
            <sz val="12"/>
            <rFont val="宋体"/>
            <charset val="134"/>
          </rPr>
          <t>Administrator:</t>
        </r>
        <r>
          <rPr>
            <sz val="12"/>
            <rFont val="宋体"/>
            <charset val="134"/>
          </rPr>
          <t xml:space="preserve">
4/1 上UPC贴纸 2314pcs</t>
        </r>
      </text>
    </comment>
    <comment ref="AB89" authorId="1">
      <text>
        <r>
          <rPr>
            <b/>
            <sz val="9"/>
            <rFont val="宋体"/>
            <charset val="134"/>
          </rPr>
          <t>Administrator:</t>
        </r>
        <r>
          <rPr>
            <sz val="9"/>
            <rFont val="宋体"/>
            <charset val="134"/>
          </rPr>
          <t xml:space="preserve">
0001031 5/9 600pcs 华兴三B14</t>
        </r>
      </text>
    </comment>
    <comment ref="AD89" authorId="1">
      <text>
        <r>
          <rPr>
            <b/>
            <sz val="12"/>
            <rFont val="宋体"/>
            <charset val="134"/>
          </rPr>
          <t>Administrator:</t>
        </r>
        <r>
          <rPr>
            <sz val="12"/>
            <rFont val="宋体"/>
            <charset val="134"/>
          </rPr>
          <t xml:space="preserve">
4/16 上客人进口商地址贴纸 600pcs
     上北欧五语通用Slime黑白说明书 600pcs
     上beads bag警告语贴纸 600pcs</t>
        </r>
      </text>
    </comment>
    <comment ref="AB90" authorId="1">
      <text>
        <r>
          <rPr>
            <b/>
            <sz val="12"/>
            <rFont val="宋体"/>
            <charset val="134"/>
          </rPr>
          <t>Administrator:</t>
        </r>
        <r>
          <rPr>
            <sz val="12"/>
            <rFont val="宋体"/>
            <charset val="134"/>
          </rPr>
          <t xml:space="preserve">
0001021 5/13 216pcs 莫海军B栋4楼C6区</t>
        </r>
      </text>
    </comment>
    <comment ref="AB91" authorId="1">
      <text>
        <r>
          <rPr>
            <b/>
            <sz val="12"/>
            <rFont val="宋体"/>
            <charset val="134"/>
          </rPr>
          <t>Administrator:</t>
        </r>
        <r>
          <rPr>
            <sz val="12"/>
            <rFont val="宋体"/>
            <charset val="134"/>
          </rPr>
          <t xml:space="preserve">
0001013 5/14 10320pcs  已走货
0001014 5/14 10080pcs  已走货</t>
        </r>
      </text>
    </comment>
    <comment ref="AB92" authorId="1">
      <text>
        <r>
          <rPr>
            <b/>
            <sz val="12"/>
            <rFont val="宋体"/>
            <charset val="134"/>
          </rPr>
          <t>Administrator:</t>
        </r>
        <r>
          <rPr>
            <sz val="12"/>
            <rFont val="宋体"/>
            <charset val="134"/>
          </rPr>
          <t xml:space="preserve">
0001009 5/15 1608pcs</t>
        </r>
      </text>
    </comment>
    <comment ref="AD92" authorId="1">
      <text>
        <r>
          <rPr>
            <b/>
            <sz val="12"/>
            <rFont val="宋体"/>
            <charset val="134"/>
          </rPr>
          <t>Administrator:</t>
        </r>
        <r>
          <rPr>
            <sz val="12"/>
            <rFont val="宋体"/>
            <charset val="134"/>
          </rPr>
          <t xml:space="preserve">
4/15 上UPC贴纸 1608pcs</t>
        </r>
      </text>
    </comment>
    <comment ref="AB93" authorId="1">
      <text>
        <r>
          <rPr>
            <b/>
            <sz val="12"/>
            <rFont val="宋体"/>
            <charset val="134"/>
          </rPr>
          <t>Administrator:</t>
        </r>
        <r>
          <rPr>
            <sz val="12"/>
            <rFont val="宋体"/>
            <charset val="134"/>
          </rPr>
          <t xml:space="preserve">
0001021 5/13 1188pcs 莫海军B栋4楼B4区
0001020 5/13  12pcs  莫海军B栋4楼B4区</t>
        </r>
      </text>
    </comment>
    <comment ref="AD93" authorId="1">
      <text>
        <r>
          <rPr>
            <b/>
            <sz val="12"/>
            <rFont val="宋体"/>
            <charset val="134"/>
          </rPr>
          <t>Administrator:</t>
        </r>
        <r>
          <rPr>
            <sz val="12"/>
            <rFont val="宋体"/>
            <charset val="134"/>
          </rPr>
          <t xml:space="preserve">
4/21 上进口商贴纸 1200pcs</t>
        </r>
      </text>
    </comment>
    <comment ref="AB94" authorId="1">
      <text>
        <r>
          <rPr>
            <b/>
            <sz val="12"/>
            <rFont val="宋体"/>
            <charset val="134"/>
          </rPr>
          <t>Administrator:</t>
        </r>
        <r>
          <rPr>
            <sz val="12"/>
            <rFont val="宋体"/>
            <charset val="134"/>
          </rPr>
          <t xml:space="preserve">
0001080 5/21 384pcs 华兴三B14</t>
        </r>
      </text>
    </comment>
    <comment ref="AD94" authorId="1">
      <text>
        <r>
          <rPr>
            <b/>
            <sz val="12"/>
            <rFont val="宋体"/>
            <charset val="134"/>
          </rPr>
          <t>Administrator:</t>
        </r>
        <r>
          <rPr>
            <sz val="12"/>
            <rFont val="宋体"/>
            <charset val="134"/>
          </rPr>
          <t xml:space="preserve">
5/6 上多语折叠警告语贴纸 450pcs</t>
        </r>
      </text>
    </comment>
    <comment ref="AB95" authorId="1">
      <text>
        <r>
          <rPr>
            <b/>
            <sz val="12"/>
            <rFont val="宋体"/>
            <charset val="134"/>
          </rPr>
          <t>Administrator:</t>
        </r>
        <r>
          <rPr>
            <sz val="12"/>
            <rFont val="宋体"/>
            <charset val="134"/>
          </rPr>
          <t xml:space="preserve">
2000857 5/24 348pcs</t>
        </r>
      </text>
    </comment>
    <comment ref="AD95" authorId="1">
      <text>
        <r>
          <rPr>
            <b/>
            <sz val="12"/>
            <rFont val="宋体"/>
            <charset val="134"/>
          </rPr>
          <t>Administrator:</t>
        </r>
        <r>
          <rPr>
            <sz val="12"/>
            <rFont val="宋体"/>
            <charset val="134"/>
          </rPr>
          <t xml:space="preserve">
4/25 上进口商含UPC贴纸 936pcs
161302/161312共用</t>
        </r>
      </text>
    </comment>
    <comment ref="AB96" authorId="1">
      <text>
        <r>
          <rPr>
            <b/>
            <sz val="12"/>
            <rFont val="宋体"/>
            <charset val="134"/>
          </rPr>
          <t>Administrator:</t>
        </r>
        <r>
          <rPr>
            <sz val="12"/>
            <rFont val="宋体"/>
            <charset val="134"/>
          </rPr>
          <t xml:space="preserve">
2000857 5/24 588pcs</t>
        </r>
      </text>
    </comment>
    <comment ref="AD96" authorId="1">
      <text>
        <r>
          <rPr>
            <b/>
            <sz val="12"/>
            <rFont val="宋体"/>
            <charset val="134"/>
          </rPr>
          <t>Administrator:</t>
        </r>
        <r>
          <rPr>
            <sz val="12"/>
            <rFont val="宋体"/>
            <charset val="134"/>
          </rPr>
          <t xml:space="preserve">
4/25 上进口商含UPC贴纸 936pcs
161302/161312共用</t>
        </r>
      </text>
    </comment>
    <comment ref="AB97" authorId="1">
      <text>
        <r>
          <rPr>
            <b/>
            <sz val="12"/>
            <rFont val="宋体"/>
            <charset val="134"/>
          </rPr>
          <t>Administrator:</t>
        </r>
        <r>
          <rPr>
            <sz val="12"/>
            <rFont val="宋体"/>
            <charset val="134"/>
          </rPr>
          <t xml:space="preserve">
0001071 5/24 1176pcs 华兴三A28
0000913 5/22 816pcs  华兴三A28</t>
        </r>
      </text>
    </comment>
    <comment ref="AD97" authorId="1">
      <text>
        <r>
          <rPr>
            <b/>
            <sz val="12"/>
            <rFont val="宋体"/>
            <charset val="134"/>
          </rPr>
          <t>Administrator:</t>
        </r>
        <r>
          <rPr>
            <sz val="12"/>
            <rFont val="宋体"/>
            <charset val="134"/>
          </rPr>
          <t xml:space="preserve">
5/6 上多语折叠警语贴纸 2080pcs</t>
        </r>
      </text>
    </comment>
    <comment ref="AB98" authorId="1">
      <text>
        <r>
          <rPr>
            <b/>
            <sz val="12"/>
            <rFont val="宋体"/>
            <charset val="134"/>
          </rPr>
          <t>Administrator:</t>
        </r>
        <r>
          <rPr>
            <sz val="12"/>
            <rFont val="宋体"/>
            <charset val="134"/>
          </rPr>
          <t xml:space="preserve">
0001068 5/24 240pcs</t>
        </r>
      </text>
    </comment>
    <comment ref="AD98" authorId="1">
      <text>
        <r>
          <rPr>
            <b/>
            <sz val="12"/>
            <rFont val="宋体"/>
            <charset val="134"/>
          </rPr>
          <t>Administrator:</t>
        </r>
        <r>
          <rPr>
            <sz val="12"/>
            <rFont val="宋体"/>
            <charset val="134"/>
          </rPr>
          <t xml:space="preserve">
4/21 上进口商贴纸 240pcs</t>
        </r>
      </text>
    </comment>
    <comment ref="AB99" authorId="1">
      <text>
        <r>
          <rPr>
            <b/>
            <sz val="12"/>
            <rFont val="宋体"/>
            <charset val="134"/>
          </rPr>
          <t>Administrator:</t>
        </r>
        <r>
          <rPr>
            <sz val="12"/>
            <rFont val="宋体"/>
            <charset val="134"/>
          </rPr>
          <t xml:space="preserve">
0001068 5/24 300pcs</t>
        </r>
      </text>
    </comment>
    <comment ref="AD99" authorId="1">
      <text>
        <r>
          <rPr>
            <b/>
            <sz val="12"/>
            <rFont val="宋体"/>
            <charset val="134"/>
          </rPr>
          <t>Administrator:</t>
        </r>
        <r>
          <rPr>
            <sz val="12"/>
            <rFont val="宋体"/>
            <charset val="134"/>
          </rPr>
          <t xml:space="preserve">
4/30 上logo 彩色贴纸 300pcs
     上进口商黑白贴纸 300pcs</t>
        </r>
      </text>
    </comment>
    <comment ref="AB100" authorId="1">
      <text>
        <r>
          <rPr>
            <b/>
            <sz val="12"/>
            <rFont val="宋体"/>
            <charset val="134"/>
          </rPr>
          <t>Administrator:</t>
        </r>
        <r>
          <rPr>
            <sz val="12"/>
            <rFont val="宋体"/>
            <charset val="134"/>
          </rPr>
          <t xml:space="preserve">
0001068 5/24 252pcs</t>
        </r>
      </text>
    </comment>
    <comment ref="AD100" authorId="1">
      <text>
        <r>
          <rPr>
            <b/>
            <sz val="12"/>
            <rFont val="宋体"/>
            <charset val="134"/>
          </rPr>
          <t>Administrator:</t>
        </r>
        <r>
          <rPr>
            <sz val="12"/>
            <rFont val="宋体"/>
            <charset val="134"/>
          </rPr>
          <t xml:space="preserve">
5/12 上进口商贴纸 252pcs
     上二维码贴纸 252pcs</t>
        </r>
      </text>
    </comment>
    <comment ref="AB101" authorId="1">
      <text>
        <r>
          <rPr>
            <b/>
            <sz val="12"/>
            <rFont val="宋体"/>
            <charset val="134"/>
          </rPr>
          <t>Administrator:</t>
        </r>
        <r>
          <rPr>
            <sz val="12"/>
            <rFont val="宋体"/>
            <charset val="134"/>
          </rPr>
          <t xml:space="preserve">
0001075 5/23 120pcs 华兴三B14</t>
        </r>
      </text>
    </comment>
    <comment ref="AD101" authorId="1">
      <text>
        <r>
          <rPr>
            <b/>
            <sz val="12"/>
            <rFont val="宋体"/>
            <charset val="134"/>
          </rPr>
          <t>Administrator:</t>
        </r>
        <r>
          <rPr>
            <sz val="12"/>
            <rFont val="宋体"/>
            <charset val="134"/>
          </rPr>
          <t xml:space="preserve">
4/21 上北欧五语通用Slime黑白说明书 120pcs
     上beads bag警告语贴纸 120pcs</t>
        </r>
      </text>
    </comment>
    <comment ref="AB102" authorId="1">
      <text>
        <r>
          <rPr>
            <b/>
            <sz val="12"/>
            <rFont val="宋体"/>
            <charset val="134"/>
          </rPr>
          <t>Administrator:</t>
        </r>
        <r>
          <rPr>
            <sz val="12"/>
            <rFont val="宋体"/>
            <charset val="134"/>
          </rPr>
          <t xml:space="preserve">
0001068 5/24 1428pcs</t>
        </r>
      </text>
    </comment>
    <comment ref="AD102" authorId="1">
      <text>
        <r>
          <rPr>
            <b/>
            <sz val="12"/>
            <rFont val="宋体"/>
            <charset val="134"/>
          </rPr>
          <t>Administrator:</t>
        </r>
        <r>
          <rPr>
            <sz val="12"/>
            <rFont val="宋体"/>
            <charset val="134"/>
          </rPr>
          <t xml:space="preserve">
5/12 上KM外箱贴纸 119pcs
5/12 上白色防盗贴纸 1428pcs</t>
        </r>
      </text>
    </comment>
    <comment ref="AB103" authorId="1">
      <text>
        <r>
          <rPr>
            <b/>
            <sz val="12"/>
            <rFont val="宋体"/>
            <charset val="134"/>
          </rPr>
          <t>Administrator:</t>
        </r>
        <r>
          <rPr>
            <sz val="12"/>
            <rFont val="宋体"/>
            <charset val="134"/>
          </rPr>
          <t xml:space="preserve">
0001068 5/24 72pcs</t>
        </r>
      </text>
    </comment>
    <comment ref="AD103" authorId="1">
      <text>
        <r>
          <rPr>
            <b/>
            <sz val="12"/>
            <rFont val="宋体"/>
            <charset val="134"/>
          </rPr>
          <t>Administrator:</t>
        </r>
        <r>
          <rPr>
            <sz val="12"/>
            <rFont val="宋体"/>
            <charset val="134"/>
          </rPr>
          <t xml:space="preserve">
5/12 上KM外箱贴纸 6pcs
     上白色防盗贴纸 72pcs</t>
        </r>
      </text>
    </comment>
    <comment ref="AB104" authorId="1">
      <text>
        <r>
          <rPr>
            <b/>
            <sz val="12"/>
            <rFont val="宋体"/>
            <charset val="134"/>
          </rPr>
          <t>Administrator:</t>
        </r>
        <r>
          <rPr>
            <sz val="12"/>
            <rFont val="宋体"/>
            <charset val="134"/>
          </rPr>
          <t xml:space="preserve">
0001068 5/24 504pcs</t>
        </r>
      </text>
    </comment>
    <comment ref="AB105" authorId="1">
      <text>
        <r>
          <rPr>
            <b/>
            <sz val="12"/>
            <rFont val="宋体"/>
            <charset val="134"/>
          </rPr>
          <t>Administrator:</t>
        </r>
        <r>
          <rPr>
            <sz val="12"/>
            <rFont val="宋体"/>
            <charset val="134"/>
          </rPr>
          <t xml:space="preserve">
2000848 5/26 900pcs 华兴三A31</t>
        </r>
      </text>
    </comment>
    <comment ref="AD105" authorId="1">
      <text>
        <r>
          <rPr>
            <b/>
            <sz val="12"/>
            <rFont val="宋体"/>
            <charset val="134"/>
          </rPr>
          <t>Administrator:</t>
        </r>
        <r>
          <rPr>
            <sz val="12"/>
            <rFont val="宋体"/>
            <charset val="134"/>
          </rPr>
          <t xml:space="preserve">
5/9 上挪威语警语贴纸 900pcs
    上6款布标贴纸 750pcs
    上1款布标贴纸 150pcs
    上北欧五语通用Slimes黑白说明书 900pcs</t>
        </r>
      </text>
    </comment>
    <comment ref="AB106" authorId="1">
      <text>
        <r>
          <rPr>
            <b/>
            <sz val="12"/>
            <rFont val="宋体"/>
            <charset val="134"/>
          </rPr>
          <t>Administrator:</t>
        </r>
        <r>
          <rPr>
            <sz val="12"/>
            <rFont val="宋体"/>
            <charset val="134"/>
          </rPr>
          <t xml:space="preserve">
2000848 5/26 816pcs 华兴三A31</t>
        </r>
      </text>
    </comment>
    <comment ref="AD106" authorId="1">
      <text>
        <r>
          <rPr>
            <b/>
            <sz val="12"/>
            <rFont val="宋体"/>
            <charset val="134"/>
          </rPr>
          <t>Administrator:</t>
        </r>
        <r>
          <rPr>
            <sz val="12"/>
            <rFont val="宋体"/>
            <charset val="134"/>
          </rPr>
          <t xml:space="preserve">
4/28 上beads bag警告语贴纸 816pcs</t>
        </r>
      </text>
    </comment>
    <comment ref="AB107" authorId="1">
      <text>
        <r>
          <rPr>
            <b/>
            <sz val="12"/>
            <rFont val="宋体"/>
            <charset val="134"/>
          </rPr>
          <t>Administrator:</t>
        </r>
        <r>
          <rPr>
            <sz val="12"/>
            <rFont val="宋体"/>
            <charset val="134"/>
          </rPr>
          <t xml:space="preserve">
2000718 5/27 1800pcs 已走货</t>
        </r>
      </text>
    </comment>
    <comment ref="AD107" authorId="1">
      <text>
        <r>
          <rPr>
            <b/>
            <sz val="12"/>
            <rFont val="宋体"/>
            <charset val="134"/>
          </rPr>
          <t>Administrator:</t>
        </r>
        <r>
          <rPr>
            <sz val="12"/>
            <rFont val="宋体"/>
            <charset val="134"/>
          </rPr>
          <t xml:space="preserve">
5/6 上多语折叠警告语贴纸 1850pcs
5/12 上5L黑白Slimes说明书 1800pcs</t>
        </r>
      </text>
    </comment>
    <comment ref="AB108" authorId="1">
      <text>
        <r>
          <rPr>
            <b/>
            <sz val="12"/>
            <rFont val="宋体"/>
            <charset val="134"/>
          </rPr>
          <t>Administrator:</t>
        </r>
        <r>
          <rPr>
            <sz val="12"/>
            <rFont val="宋体"/>
            <charset val="134"/>
          </rPr>
          <t xml:space="preserve">
200714 5/28 396pcs 华兴三A22</t>
        </r>
      </text>
    </comment>
    <comment ref="AD108" authorId="1">
      <text>
        <r>
          <rPr>
            <b/>
            <sz val="12"/>
            <rFont val="宋体"/>
            <charset val="134"/>
          </rPr>
          <t>Administrator:</t>
        </r>
        <r>
          <rPr>
            <sz val="12"/>
            <rFont val="宋体"/>
            <charset val="134"/>
          </rPr>
          <t xml:space="preserve">
5/16 上EAN贴纸 396pcs</t>
        </r>
      </text>
    </comment>
    <comment ref="AB109" authorId="1">
      <text>
        <r>
          <rPr>
            <b/>
            <sz val="12"/>
            <rFont val="宋体"/>
            <charset val="134"/>
          </rPr>
          <t>Administrator:</t>
        </r>
        <r>
          <rPr>
            <sz val="12"/>
            <rFont val="宋体"/>
            <charset val="134"/>
          </rPr>
          <t xml:space="preserve">
200714 5/28 240pcs 华兴三A22</t>
        </r>
      </text>
    </comment>
    <comment ref="AD109" authorId="1">
      <text>
        <r>
          <rPr>
            <b/>
            <sz val="12"/>
            <rFont val="宋体"/>
            <charset val="134"/>
          </rPr>
          <t>Administrator:</t>
        </r>
        <r>
          <rPr>
            <sz val="12"/>
            <rFont val="宋体"/>
            <charset val="134"/>
          </rPr>
          <t xml:space="preserve">
5/16 上EAN贴纸 240pcs</t>
        </r>
      </text>
    </comment>
    <comment ref="AB110" authorId="1">
      <text>
        <r>
          <rPr>
            <b/>
            <sz val="12"/>
            <rFont val="宋体"/>
            <charset val="134"/>
          </rPr>
          <t>Administrator:</t>
        </r>
        <r>
          <rPr>
            <sz val="12"/>
            <rFont val="宋体"/>
            <charset val="134"/>
          </rPr>
          <t xml:space="preserve">
200714 5/28 396pcs 华兴三A22</t>
        </r>
      </text>
    </comment>
    <comment ref="AD110" authorId="1">
      <text>
        <r>
          <rPr>
            <b/>
            <sz val="12"/>
            <rFont val="宋体"/>
            <charset val="134"/>
          </rPr>
          <t>Administrator:</t>
        </r>
        <r>
          <rPr>
            <sz val="12"/>
            <rFont val="宋体"/>
            <charset val="134"/>
          </rPr>
          <t xml:space="preserve">
5/16 上EAN贴纸 396pcs</t>
        </r>
      </text>
    </comment>
    <comment ref="AB111" authorId="1">
      <text>
        <r>
          <rPr>
            <b/>
            <sz val="12"/>
            <rFont val="宋体"/>
            <charset val="134"/>
          </rPr>
          <t>Administrator:</t>
        </r>
        <r>
          <rPr>
            <sz val="12"/>
            <rFont val="宋体"/>
            <charset val="134"/>
          </rPr>
          <t xml:space="preserve">
200714 5/28 240pcs 华兴三A22</t>
        </r>
      </text>
    </comment>
    <comment ref="AD111" authorId="1">
      <text>
        <r>
          <rPr>
            <b/>
            <sz val="12"/>
            <rFont val="宋体"/>
            <charset val="134"/>
          </rPr>
          <t>Administrator:</t>
        </r>
        <r>
          <rPr>
            <sz val="12"/>
            <rFont val="宋体"/>
            <charset val="134"/>
          </rPr>
          <t xml:space="preserve">
5/16 上EAN贴纸 240pcs</t>
        </r>
      </text>
    </comment>
    <comment ref="AB112" authorId="1">
      <text>
        <r>
          <rPr>
            <b/>
            <sz val="12"/>
            <rFont val="宋体"/>
            <charset val="134"/>
          </rPr>
          <t>Administrator:</t>
        </r>
        <r>
          <rPr>
            <sz val="12"/>
            <rFont val="宋体"/>
            <charset val="134"/>
          </rPr>
          <t xml:space="preserve">
200714 5/28 240pcs 华兴三A22</t>
        </r>
      </text>
    </comment>
    <comment ref="AD112" authorId="1">
      <text>
        <r>
          <rPr>
            <b/>
            <sz val="12"/>
            <rFont val="宋体"/>
            <charset val="134"/>
          </rPr>
          <t>Administrator:</t>
        </r>
        <r>
          <rPr>
            <sz val="12"/>
            <rFont val="宋体"/>
            <charset val="134"/>
          </rPr>
          <t xml:space="preserve">
5/16 上EAN贴纸 240pcs</t>
        </r>
      </text>
    </comment>
    <comment ref="AB113" authorId="1">
      <text>
        <r>
          <rPr>
            <b/>
            <sz val="12"/>
            <rFont val="宋体"/>
            <charset val="134"/>
          </rPr>
          <t>Administrator:</t>
        </r>
        <r>
          <rPr>
            <sz val="12"/>
            <rFont val="宋体"/>
            <charset val="134"/>
          </rPr>
          <t xml:space="preserve">
2000718 5/27 2256pcs 华兴三A18
2000710 5/28 472pcs  华兴三A18</t>
        </r>
      </text>
    </comment>
    <comment ref="AD113" authorId="1">
      <text>
        <r>
          <rPr>
            <b/>
            <sz val="12"/>
            <rFont val="宋体"/>
            <charset val="134"/>
          </rPr>
          <t>Administrator:</t>
        </r>
        <r>
          <rPr>
            <sz val="12"/>
            <rFont val="宋体"/>
            <charset val="134"/>
          </rPr>
          <t xml:space="preserve">
5/17 上客供外箱条码贴纸 344pcs</t>
        </r>
      </text>
    </comment>
    <comment ref="AB114" authorId="1">
      <text>
        <r>
          <rPr>
            <b/>
            <sz val="12"/>
            <rFont val="宋体"/>
            <charset val="134"/>
          </rPr>
          <t>Administrator:</t>
        </r>
        <r>
          <rPr>
            <sz val="12"/>
            <rFont val="宋体"/>
            <charset val="134"/>
          </rPr>
          <t xml:space="preserve">
2000709 5/28 1704pcs B栋4楼</t>
        </r>
      </text>
    </comment>
    <comment ref="AD114" authorId="1">
      <text>
        <r>
          <rPr>
            <b/>
            <sz val="12"/>
            <rFont val="宋体"/>
            <charset val="134"/>
          </rPr>
          <t>Administrator:</t>
        </r>
        <r>
          <rPr>
            <sz val="12"/>
            <rFont val="宋体"/>
            <charset val="134"/>
          </rPr>
          <t xml:space="preserve">
5/14 上UPC贴纸 1704pcs</t>
        </r>
      </text>
    </comment>
    <comment ref="AB115" authorId="1">
      <text>
        <r>
          <rPr>
            <b/>
            <sz val="12"/>
            <rFont val="宋体"/>
            <charset val="134"/>
          </rPr>
          <t>Administrator:</t>
        </r>
        <r>
          <rPr>
            <sz val="12"/>
            <rFont val="宋体"/>
            <charset val="134"/>
          </rPr>
          <t xml:space="preserve">
2000848 5/27 600pcs 华兴三B6</t>
        </r>
      </text>
    </comment>
    <comment ref="AD115" authorId="1">
      <text>
        <r>
          <rPr>
            <b/>
            <sz val="12"/>
            <rFont val="宋体"/>
            <charset val="134"/>
          </rPr>
          <t>Administrator:</t>
        </r>
        <r>
          <rPr>
            <sz val="12"/>
            <rFont val="宋体"/>
            <charset val="134"/>
          </rPr>
          <t xml:space="preserve">
5/7 上客人白色Cat.label 600pcs</t>
        </r>
      </text>
    </comment>
    <comment ref="AB116" authorId="1">
      <text>
        <r>
          <rPr>
            <b/>
            <sz val="12"/>
            <rFont val="宋体"/>
            <charset val="134"/>
          </rPr>
          <t>Administrator:</t>
        </r>
        <r>
          <rPr>
            <sz val="12"/>
            <rFont val="宋体"/>
            <charset val="134"/>
          </rPr>
          <t xml:space="preserve">
2000710 5/28 400pcs B栋4楼</t>
        </r>
      </text>
    </comment>
    <comment ref="AD116" authorId="1">
      <text>
        <r>
          <rPr>
            <b/>
            <sz val="12"/>
            <rFont val="宋体"/>
            <charset val="134"/>
          </rPr>
          <t>Administrator:</t>
        </r>
        <r>
          <rPr>
            <sz val="12"/>
            <rFont val="宋体"/>
            <charset val="134"/>
          </rPr>
          <t xml:space="preserve">
5/22 上多语折叠警语贴纸 2822pcs
4500165108/163334/166428共用</t>
        </r>
      </text>
    </comment>
    <comment ref="AB117" authorId="1">
      <text>
        <r>
          <rPr>
            <b/>
            <sz val="12"/>
            <rFont val="宋体"/>
            <charset val="134"/>
          </rPr>
          <t>Administrator:</t>
        </r>
        <r>
          <rPr>
            <sz val="12"/>
            <rFont val="宋体"/>
            <charset val="134"/>
          </rPr>
          <t xml:space="preserve">
2000710 5/28 772pcs B栋4楼</t>
        </r>
      </text>
    </comment>
    <comment ref="AD117" authorId="1">
      <text>
        <r>
          <rPr>
            <b/>
            <sz val="12"/>
            <rFont val="宋体"/>
            <charset val="134"/>
          </rPr>
          <t>Administrator:</t>
        </r>
        <r>
          <rPr>
            <sz val="12"/>
            <rFont val="宋体"/>
            <charset val="134"/>
          </rPr>
          <t xml:space="preserve">
5/22 上多语折叠警语贴纸 2822pcs
4500165108/163334/166428共用</t>
        </r>
      </text>
    </comment>
    <comment ref="AB118" authorId="1">
      <text>
        <r>
          <rPr>
            <b/>
            <sz val="12"/>
            <rFont val="宋体"/>
            <charset val="134"/>
          </rPr>
          <t>Administrator:</t>
        </r>
        <r>
          <rPr>
            <sz val="12"/>
            <rFont val="宋体"/>
            <charset val="134"/>
          </rPr>
          <t xml:space="preserve">
2000715 5/28 1404pcs 华兴一F12</t>
        </r>
      </text>
    </comment>
    <comment ref="AD118" authorId="1">
      <text>
        <r>
          <rPr>
            <b/>
            <sz val="12"/>
            <rFont val="宋体"/>
            <charset val="134"/>
          </rPr>
          <t>Administrator:</t>
        </r>
        <r>
          <rPr>
            <sz val="12"/>
            <rFont val="宋体"/>
            <charset val="134"/>
          </rPr>
          <t xml:space="preserve">
5/12 上白色防盗贴纸 1404pcs
5/15 上KM外箱贴纸 117pcs</t>
        </r>
      </text>
    </comment>
    <comment ref="AB119" authorId="1">
      <text>
        <r>
          <rPr>
            <b/>
            <sz val="12"/>
            <rFont val="宋体"/>
            <charset val="134"/>
          </rPr>
          <t>Administrator:</t>
        </r>
        <r>
          <rPr>
            <sz val="12"/>
            <rFont val="宋体"/>
            <charset val="134"/>
          </rPr>
          <t xml:space="preserve">
2000715 5/28 96pcs 华兴三B14</t>
        </r>
      </text>
    </comment>
    <comment ref="AD119" authorId="1">
      <text>
        <r>
          <rPr>
            <b/>
            <sz val="12"/>
            <rFont val="宋体"/>
            <charset val="134"/>
          </rPr>
          <t>Administrator:</t>
        </r>
        <r>
          <rPr>
            <sz val="12"/>
            <rFont val="宋体"/>
            <charset val="134"/>
          </rPr>
          <t xml:space="preserve">
5/12 上白色防盗贴纸 96pcs
5/15 上KM外箱贴纸 8pcs</t>
        </r>
      </text>
    </comment>
    <comment ref="AB120" authorId="1">
      <text>
        <r>
          <rPr>
            <b/>
            <sz val="12"/>
            <rFont val="宋体"/>
            <charset val="134"/>
          </rPr>
          <t>Administrator:</t>
        </r>
        <r>
          <rPr>
            <sz val="12"/>
            <rFont val="宋体"/>
            <charset val="134"/>
          </rPr>
          <t xml:space="preserve">
2000848 5/26 120pcs 华兴三B10</t>
        </r>
      </text>
    </comment>
    <comment ref="AD120" authorId="1">
      <text>
        <r>
          <rPr>
            <b/>
            <sz val="12"/>
            <rFont val="宋体"/>
            <charset val="134"/>
          </rPr>
          <t>Administrator:</t>
        </r>
        <r>
          <rPr>
            <sz val="12"/>
            <rFont val="宋体"/>
            <charset val="134"/>
          </rPr>
          <t xml:space="preserve">
5/9 上通用贴纸 120pcs</t>
        </r>
      </text>
    </comment>
    <comment ref="AB121" authorId="1">
      <text>
        <r>
          <rPr>
            <b/>
            <sz val="12"/>
            <rFont val="宋体"/>
            <charset val="134"/>
          </rPr>
          <t>Administrator:</t>
        </r>
        <r>
          <rPr>
            <sz val="12"/>
            <rFont val="宋体"/>
            <charset val="134"/>
          </rPr>
          <t xml:space="preserve">
2000710 5/28 504pcs 华兴一B2</t>
        </r>
      </text>
    </comment>
    <comment ref="AD121" authorId="1">
      <text>
        <r>
          <rPr>
            <b/>
            <sz val="12"/>
            <rFont val="宋体"/>
            <charset val="134"/>
          </rPr>
          <t>Administrator:</t>
        </r>
        <r>
          <rPr>
            <sz val="12"/>
            <rFont val="宋体"/>
            <charset val="134"/>
          </rPr>
          <t xml:space="preserve">
5/19 上意大利环保贴纸 504pcs</t>
        </r>
      </text>
    </comment>
    <comment ref="AB122" authorId="1">
      <text>
        <r>
          <rPr>
            <b/>
            <sz val="12"/>
            <rFont val="宋体"/>
            <charset val="134"/>
          </rPr>
          <t>Administrator:</t>
        </r>
        <r>
          <rPr>
            <sz val="12"/>
            <rFont val="宋体"/>
            <charset val="134"/>
          </rPr>
          <t xml:space="preserve">
2000848 5/26 732pcs 华兴三A30</t>
        </r>
      </text>
    </comment>
    <comment ref="AD122" authorId="1">
      <text>
        <r>
          <rPr>
            <b/>
            <sz val="12"/>
            <rFont val="宋体"/>
            <charset val="134"/>
          </rPr>
          <t>Administrator:</t>
        </r>
        <r>
          <rPr>
            <sz val="12"/>
            <rFont val="宋体"/>
            <charset val="134"/>
          </rPr>
          <t xml:space="preserve">
5/16 上警告语/进口商贴纸 4200pcs</t>
        </r>
      </text>
    </comment>
    <comment ref="AB123" authorId="1">
      <text>
        <r>
          <rPr>
            <b/>
            <sz val="12"/>
            <rFont val="宋体"/>
            <charset val="134"/>
          </rPr>
          <t>Administrator:</t>
        </r>
        <r>
          <rPr>
            <sz val="12"/>
            <rFont val="宋体"/>
            <charset val="134"/>
          </rPr>
          <t xml:space="preserve">
2000721 5/27 276pcs 华兴三A22</t>
        </r>
      </text>
    </comment>
    <comment ref="AB124" authorId="1">
      <text>
        <r>
          <rPr>
            <b/>
            <sz val="12"/>
            <rFont val="宋体"/>
            <charset val="134"/>
          </rPr>
          <t>Administrator:</t>
        </r>
        <r>
          <rPr>
            <sz val="12"/>
            <rFont val="宋体"/>
            <charset val="134"/>
          </rPr>
          <t xml:space="preserve">
2000718 5/27 384pcs 华兴三B9</t>
        </r>
      </text>
    </comment>
    <comment ref="AB125" authorId="1">
      <text>
        <r>
          <rPr>
            <b/>
            <sz val="12"/>
            <rFont val="宋体"/>
            <charset val="134"/>
          </rPr>
          <t>Administrator:</t>
        </r>
        <r>
          <rPr>
            <sz val="12"/>
            <rFont val="宋体"/>
            <charset val="134"/>
          </rPr>
          <t xml:space="preserve">
2000721 5/27 396pcs 华兴三A22</t>
        </r>
      </text>
    </comment>
    <comment ref="AB126" authorId="1">
      <text>
        <r>
          <rPr>
            <b/>
            <sz val="12"/>
            <rFont val="宋体"/>
            <charset val="134"/>
          </rPr>
          <t>Administrator:</t>
        </r>
        <r>
          <rPr>
            <sz val="12"/>
            <rFont val="宋体"/>
            <charset val="134"/>
          </rPr>
          <t xml:space="preserve">
2000721 5/27 288pcs 华兴三A22
</t>
        </r>
      </text>
    </comment>
    <comment ref="AB127" authorId="1">
      <text>
        <r>
          <rPr>
            <b/>
            <sz val="12"/>
            <rFont val="宋体"/>
            <charset val="134"/>
          </rPr>
          <t>Administrator:</t>
        </r>
        <r>
          <rPr>
            <sz val="12"/>
            <rFont val="宋体"/>
            <charset val="134"/>
          </rPr>
          <t xml:space="preserve">
2000721 5/27 456pcs 华兴三A22</t>
        </r>
      </text>
    </comment>
    <comment ref="AB128" authorId="1">
      <text>
        <r>
          <rPr>
            <b/>
            <sz val="12"/>
            <rFont val="宋体"/>
            <charset val="134"/>
          </rPr>
          <t>Administrator:</t>
        </r>
        <r>
          <rPr>
            <sz val="12"/>
            <rFont val="宋体"/>
            <charset val="134"/>
          </rPr>
          <t xml:space="preserve">
2000721 5/27 420pcs 华兴三A22</t>
        </r>
      </text>
    </comment>
    <comment ref="AB129" authorId="1">
      <text>
        <r>
          <rPr>
            <b/>
            <sz val="12"/>
            <rFont val="宋体"/>
            <charset val="134"/>
          </rPr>
          <t>Administrator:</t>
        </r>
        <r>
          <rPr>
            <sz val="12"/>
            <rFont val="宋体"/>
            <charset val="134"/>
          </rPr>
          <t xml:space="preserve">
2000721 5/27 468pcs 华兴三A22</t>
        </r>
      </text>
    </comment>
    <comment ref="AB130" authorId="1">
      <text>
        <r>
          <rPr>
            <b/>
            <sz val="12"/>
            <rFont val="宋体"/>
            <charset val="134"/>
          </rPr>
          <t>Administrator:</t>
        </r>
        <r>
          <rPr>
            <sz val="12"/>
            <rFont val="宋体"/>
            <charset val="134"/>
          </rPr>
          <t xml:space="preserve">
2000784 5/29  60pcs 华兴三B3
2000792 5/28 972pcs 华兴三B3
2000704 5/28 468pcs 华兴三B3</t>
        </r>
      </text>
    </comment>
    <comment ref="AD130" authorId="1">
      <text>
        <r>
          <rPr>
            <b/>
            <sz val="12"/>
            <rFont val="宋体"/>
            <charset val="134"/>
          </rPr>
          <t>Administrator:</t>
        </r>
        <r>
          <rPr>
            <sz val="12"/>
            <rFont val="宋体"/>
            <charset val="134"/>
          </rPr>
          <t xml:space="preserve">
5/14 上UPC贴纸 1500pcs
     上进口商贴纸 1500pcs</t>
        </r>
      </text>
    </comment>
    <comment ref="AB131" authorId="1">
      <text>
        <r>
          <rPr>
            <b/>
            <sz val="12"/>
            <rFont val="宋体"/>
            <charset val="134"/>
          </rPr>
          <t>Administrator:</t>
        </r>
        <r>
          <rPr>
            <sz val="12"/>
            <rFont val="宋体"/>
            <charset val="134"/>
          </rPr>
          <t xml:space="preserve">
2000784 5/29   24pcs 华兴一B3
2000704 5/28 4176pcs 华兴一B3</t>
        </r>
      </text>
    </comment>
    <comment ref="AD131" authorId="1">
      <text>
        <r>
          <rPr>
            <b/>
            <sz val="12"/>
            <rFont val="宋体"/>
            <charset val="134"/>
          </rPr>
          <t>Administrator:</t>
        </r>
        <r>
          <rPr>
            <sz val="12"/>
            <rFont val="宋体"/>
            <charset val="134"/>
          </rPr>
          <t xml:space="preserve">
5/16 上北欧五语通用Slime黑白说明书 4200pcs</t>
        </r>
      </text>
    </comment>
    <comment ref="AB132" authorId="1">
      <text>
        <r>
          <rPr>
            <b/>
            <sz val="12"/>
            <rFont val="宋体"/>
            <charset val="134"/>
          </rPr>
          <t>Administrator:</t>
        </r>
        <r>
          <rPr>
            <sz val="12"/>
            <rFont val="宋体"/>
            <charset val="134"/>
          </rPr>
          <t xml:space="preserve">
0001090 5/20 420pcs 送华登混装</t>
        </r>
      </text>
    </comment>
    <comment ref="AD132" authorId="1">
      <text>
        <r>
          <rPr>
            <b/>
            <sz val="12"/>
            <rFont val="宋体"/>
            <charset val="134"/>
          </rPr>
          <t>Administrator:</t>
        </r>
        <r>
          <rPr>
            <sz val="12"/>
            <rFont val="宋体"/>
            <charset val="134"/>
          </rPr>
          <t xml:space="preserve">
4/30 上空白贴纸 420pcs</t>
        </r>
      </text>
    </comment>
    <comment ref="AB133" authorId="1">
      <text>
        <r>
          <rPr>
            <b/>
            <sz val="12"/>
            <rFont val="宋体"/>
            <charset val="134"/>
          </rPr>
          <t>Administrator:</t>
        </r>
        <r>
          <rPr>
            <sz val="12"/>
            <rFont val="宋体"/>
            <charset val="134"/>
          </rPr>
          <t xml:space="preserve">
2002526 6/6 1104pcs</t>
        </r>
      </text>
    </comment>
    <comment ref="AD133" authorId="1">
      <text>
        <r>
          <rPr>
            <b/>
            <sz val="12"/>
            <rFont val="宋体"/>
            <charset val="134"/>
          </rPr>
          <t>Administrator:</t>
        </r>
        <r>
          <rPr>
            <sz val="12"/>
            <rFont val="宋体"/>
            <charset val="134"/>
          </rPr>
          <t xml:space="preserve">
5/14 上EAN条码贴纸 1608pcs
     上荷兰语警告语贴纸 2112pcs
165058/165064共用</t>
        </r>
      </text>
    </comment>
    <comment ref="AB134" authorId="1">
      <text>
        <r>
          <rPr>
            <b/>
            <sz val="12"/>
            <rFont val="宋体"/>
            <charset val="134"/>
          </rPr>
          <t>Administrator:</t>
        </r>
        <r>
          <rPr>
            <sz val="12"/>
            <rFont val="宋体"/>
            <charset val="134"/>
          </rPr>
          <t xml:space="preserve">
2002526 6/6 1104pcs</t>
        </r>
      </text>
    </comment>
    <comment ref="AD134" authorId="1">
      <text>
        <r>
          <rPr>
            <b/>
            <sz val="12"/>
            <rFont val="宋体"/>
            <charset val="134"/>
          </rPr>
          <t>Administrator:</t>
        </r>
        <r>
          <rPr>
            <sz val="12"/>
            <rFont val="宋体"/>
            <charset val="134"/>
          </rPr>
          <t xml:space="preserve">
5/14 上EAN条码贴纸 1608pcs
     上荷兰语警告语贴纸 2112pcs</t>
        </r>
      </text>
    </comment>
    <comment ref="AB135" authorId="1">
      <text>
        <r>
          <rPr>
            <b/>
            <sz val="12"/>
            <rFont val="宋体"/>
            <charset val="134"/>
          </rPr>
          <t>Administrator:</t>
        </r>
        <r>
          <rPr>
            <sz val="12"/>
            <rFont val="宋体"/>
            <charset val="134"/>
          </rPr>
          <t xml:space="preserve">
2002526 6/6 504pcs</t>
        </r>
      </text>
    </comment>
    <comment ref="AD135" authorId="1">
      <text>
        <r>
          <rPr>
            <b/>
            <sz val="12"/>
            <rFont val="宋体"/>
            <charset val="134"/>
          </rPr>
          <t>Administrator:</t>
        </r>
        <r>
          <rPr>
            <sz val="12"/>
            <rFont val="宋体"/>
            <charset val="134"/>
          </rPr>
          <t xml:space="preserve">
5/14 上EAN条码贴纸 1608pcs
     上荷兰语警告语贴纸 2112pcs</t>
        </r>
      </text>
    </comment>
    <comment ref="AB136" authorId="1">
      <text>
        <r>
          <rPr>
            <b/>
            <sz val="12"/>
            <rFont val="宋体"/>
            <charset val="134"/>
          </rPr>
          <t>Administrator:</t>
        </r>
        <r>
          <rPr>
            <sz val="12"/>
            <rFont val="宋体"/>
            <charset val="134"/>
          </rPr>
          <t xml:space="preserve">
2002526 6/6 504pcs</t>
        </r>
      </text>
    </comment>
    <comment ref="AD136" authorId="1">
      <text>
        <r>
          <rPr>
            <b/>
            <sz val="12"/>
            <rFont val="宋体"/>
            <charset val="134"/>
          </rPr>
          <t>Administrator:</t>
        </r>
        <r>
          <rPr>
            <sz val="12"/>
            <rFont val="宋体"/>
            <charset val="134"/>
          </rPr>
          <t xml:space="preserve">
5/14 上EAN条码贴纸 1608pcs
     上荷兰语警告语贴纸 2112pcs
165058/165064共用</t>
        </r>
      </text>
    </comment>
    <comment ref="AB137" authorId="1">
      <text>
        <r>
          <rPr>
            <b/>
            <sz val="12"/>
            <rFont val="宋体"/>
            <charset val="134"/>
          </rPr>
          <t>Administrator:</t>
        </r>
        <r>
          <rPr>
            <sz val="12"/>
            <rFont val="宋体"/>
            <charset val="134"/>
          </rPr>
          <t xml:space="preserve">
2002547 6/6 504pcs</t>
        </r>
      </text>
    </comment>
    <comment ref="AB138" authorId="1">
      <text>
        <r>
          <rPr>
            <b/>
            <sz val="12"/>
            <rFont val="宋体"/>
            <charset val="134"/>
          </rPr>
          <t>Administrator:</t>
        </r>
        <r>
          <rPr>
            <sz val="12"/>
            <rFont val="宋体"/>
            <charset val="134"/>
          </rPr>
          <t xml:space="preserve">
2002508 6/11 600pcs 华兴三B3</t>
        </r>
      </text>
    </comment>
    <comment ref="AD138" authorId="1">
      <text>
        <r>
          <rPr>
            <b/>
            <sz val="12"/>
            <rFont val="宋体"/>
            <charset val="134"/>
          </rPr>
          <t>Administrator:</t>
        </r>
        <r>
          <rPr>
            <sz val="12"/>
            <rFont val="宋体"/>
            <charset val="134"/>
          </rPr>
          <t xml:space="preserve">
5/7 上珠子袋子警告语贴纸 600pcs</t>
        </r>
      </text>
    </comment>
    <comment ref="AB139" authorId="1">
      <text>
        <r>
          <rPr>
            <b/>
            <sz val="12"/>
            <rFont val="宋体"/>
            <charset val="134"/>
          </rPr>
          <t>Administrator:</t>
        </r>
        <r>
          <rPr>
            <sz val="12"/>
            <rFont val="宋体"/>
            <charset val="134"/>
          </rPr>
          <t xml:space="preserve">
2002533 6/7 504pcs</t>
        </r>
      </text>
    </comment>
    <comment ref="AD139" authorId="1">
      <text>
        <r>
          <rPr>
            <b/>
            <sz val="12"/>
            <rFont val="宋体"/>
            <charset val="134"/>
          </rPr>
          <t>Administrator:</t>
        </r>
        <r>
          <rPr>
            <sz val="12"/>
            <rFont val="宋体"/>
            <charset val="134"/>
          </rPr>
          <t xml:space="preserve">
5/15 上亚马逊外箱贴纸 42pcs
5/20 上UPC贴纸 504pcs
     上环保标贴纸 1008pcs</t>
        </r>
      </text>
    </comment>
    <comment ref="AB140" authorId="1">
      <text>
        <r>
          <rPr>
            <b/>
            <sz val="12"/>
            <rFont val="宋体"/>
            <charset val="134"/>
          </rPr>
          <t>Administrator:</t>
        </r>
        <r>
          <rPr>
            <sz val="12"/>
            <rFont val="宋体"/>
            <charset val="134"/>
          </rPr>
          <t xml:space="preserve">
2002533 6/7 504pcs</t>
        </r>
      </text>
    </comment>
    <comment ref="AD140" authorId="1">
      <text>
        <r>
          <rPr>
            <b/>
            <sz val="12"/>
            <rFont val="宋体"/>
            <charset val="134"/>
          </rPr>
          <t>Administrator:</t>
        </r>
        <r>
          <rPr>
            <sz val="12"/>
            <rFont val="宋体"/>
            <charset val="134"/>
          </rPr>
          <t xml:space="preserve">
5/15 上亚马逊外箱贴纸 42pcs
5/20 上UPC贴纸 504pcs
     上环保标贴纸 1008pcs</t>
        </r>
      </text>
    </comment>
    <comment ref="AB141" authorId="1">
      <text>
        <r>
          <rPr>
            <b/>
            <sz val="12"/>
            <rFont val="宋体"/>
            <charset val="134"/>
          </rPr>
          <t>Administrator:</t>
        </r>
        <r>
          <rPr>
            <sz val="12"/>
            <rFont val="宋体"/>
            <charset val="134"/>
          </rPr>
          <t xml:space="preserve">
2002514 6/7 996pcs</t>
        </r>
      </text>
    </comment>
    <comment ref="AB142" authorId="1">
      <text>
        <r>
          <rPr>
            <b/>
            <sz val="12"/>
            <rFont val="宋体"/>
            <charset val="134"/>
          </rPr>
          <t>Administrator:</t>
        </r>
        <r>
          <rPr>
            <sz val="12"/>
            <rFont val="宋体"/>
            <charset val="134"/>
          </rPr>
          <t xml:space="preserve">
2002517 6/9 1024pcs 已走货
2002522 6/9 20pcs   已走货</t>
        </r>
      </text>
    </comment>
    <comment ref="AD142" authorId="1">
      <text>
        <r>
          <rPr>
            <b/>
            <sz val="12"/>
            <rFont val="宋体"/>
            <charset val="134"/>
          </rPr>
          <t>Administrator:</t>
        </r>
        <r>
          <rPr>
            <sz val="12"/>
            <rFont val="宋体"/>
            <charset val="134"/>
          </rPr>
          <t xml:space="preserve">
5/26 上多语警语折叠贴纸 2244pcs
163366/165120共用</t>
        </r>
      </text>
    </comment>
    <comment ref="AB143" authorId="1">
      <text>
        <r>
          <rPr>
            <b/>
            <sz val="12"/>
            <rFont val="宋体"/>
            <charset val="134"/>
          </rPr>
          <t>Administrator:</t>
        </r>
        <r>
          <rPr>
            <sz val="12"/>
            <rFont val="宋体"/>
            <charset val="134"/>
          </rPr>
          <t xml:space="preserve">
2002546 6/6 1260pcs</t>
        </r>
      </text>
    </comment>
    <comment ref="AD143" authorId="1">
      <text>
        <r>
          <rPr>
            <b/>
            <sz val="12"/>
            <rFont val="宋体"/>
            <charset val="134"/>
          </rPr>
          <t>Administrator:</t>
        </r>
        <r>
          <rPr>
            <sz val="12"/>
            <rFont val="宋体"/>
            <charset val="134"/>
          </rPr>
          <t xml:space="preserve">
5/29 上进口商贴纸 1260pcs
     上外箱贴纸 105pcs</t>
        </r>
      </text>
    </comment>
    <comment ref="AB144" authorId="1">
      <text>
        <r>
          <rPr>
            <b/>
            <sz val="12"/>
            <rFont val="宋体"/>
            <charset val="134"/>
          </rPr>
          <t>Administrator:</t>
        </r>
        <r>
          <rPr>
            <sz val="12"/>
            <rFont val="宋体"/>
            <charset val="134"/>
          </rPr>
          <t xml:space="preserve">
2002484 6/11 2988pcs 华兴三A9
2002509 6/11 2016pcs 华兴三A9</t>
        </r>
      </text>
    </comment>
    <comment ref="AD144" authorId="1">
      <text>
        <r>
          <rPr>
            <b/>
            <sz val="12"/>
            <rFont val="宋体"/>
            <charset val="134"/>
          </rPr>
          <t>Administrator:</t>
        </r>
        <r>
          <rPr>
            <sz val="12"/>
            <rFont val="宋体"/>
            <charset val="134"/>
          </rPr>
          <t xml:space="preserve">
5/21 上进口商贴纸 5004pcs</t>
        </r>
      </text>
    </comment>
    <comment ref="AB145" authorId="1">
      <text>
        <r>
          <rPr>
            <b/>
            <sz val="12"/>
            <rFont val="宋体"/>
            <charset val="134"/>
          </rPr>
          <t>Administrator:</t>
        </r>
        <r>
          <rPr>
            <sz val="12"/>
            <rFont val="宋体"/>
            <charset val="134"/>
          </rPr>
          <t xml:space="preserve">
2002517 6/9 1968pcs 华兴三A24
2002498 6/9  36pcs  华兴三A24</t>
        </r>
      </text>
    </comment>
    <comment ref="AD145" authorId="1">
      <text>
        <r>
          <rPr>
            <b/>
            <sz val="12"/>
            <rFont val="宋体"/>
            <charset val="134"/>
          </rPr>
          <t>Administrator:</t>
        </r>
        <r>
          <rPr>
            <sz val="12"/>
            <rFont val="宋体"/>
            <charset val="134"/>
          </rPr>
          <t xml:space="preserve">
5/19 上警语进口商贴纸 2004pcs</t>
        </r>
      </text>
    </comment>
    <comment ref="AB146" authorId="1">
      <text>
        <r>
          <rPr>
            <b/>
            <sz val="12"/>
            <rFont val="宋体"/>
            <charset val="134"/>
          </rPr>
          <t>Administrator:</t>
        </r>
        <r>
          <rPr>
            <sz val="12"/>
            <rFont val="宋体"/>
            <charset val="134"/>
          </rPr>
          <t xml:space="preserve">
2002508 6/11 12pcs 华兴三A16</t>
        </r>
      </text>
    </comment>
    <comment ref="AB147" authorId="1">
      <text>
        <r>
          <rPr>
            <b/>
            <sz val="12"/>
            <rFont val="宋体"/>
            <charset val="134"/>
          </rPr>
          <t>Administrator:</t>
        </r>
        <r>
          <rPr>
            <sz val="12"/>
            <rFont val="宋体"/>
            <charset val="134"/>
          </rPr>
          <t xml:space="preserve">
2002508 6/11 36pcs 华兴三A16</t>
        </r>
      </text>
    </comment>
    <comment ref="AB148" authorId="1">
      <text>
        <r>
          <rPr>
            <b/>
            <sz val="12"/>
            <rFont val="宋体"/>
            <charset val="134"/>
          </rPr>
          <t>Administrator:</t>
        </r>
        <r>
          <rPr>
            <sz val="12"/>
            <rFont val="宋体"/>
            <charset val="134"/>
          </rPr>
          <t xml:space="preserve">
2002508 6/11 84pcs 华兴三A16</t>
        </r>
      </text>
    </comment>
    <comment ref="AB149" authorId="1">
      <text>
        <r>
          <rPr>
            <b/>
            <sz val="12"/>
            <rFont val="宋体"/>
            <charset val="134"/>
          </rPr>
          <t>Administrator:</t>
        </r>
        <r>
          <rPr>
            <sz val="12"/>
            <rFont val="宋体"/>
            <charset val="134"/>
          </rPr>
          <t xml:space="preserve">
2002488 6/12 300pcs 华兴三B5</t>
        </r>
      </text>
    </comment>
    <comment ref="AD149" authorId="1">
      <text>
        <r>
          <rPr>
            <b/>
            <sz val="12"/>
            <rFont val="宋体"/>
            <charset val="134"/>
          </rPr>
          <t>Administrator:</t>
        </r>
        <r>
          <rPr>
            <sz val="12"/>
            <rFont val="宋体"/>
            <charset val="134"/>
          </rPr>
          <t xml:space="preserve">
5/16 上通用进口商贴纸 300pcs</t>
        </r>
      </text>
    </comment>
    <comment ref="AB150" authorId="1">
      <text>
        <r>
          <rPr>
            <b/>
            <sz val="12"/>
            <rFont val="宋体"/>
            <charset val="134"/>
          </rPr>
          <t>Administrator:</t>
        </r>
        <r>
          <rPr>
            <sz val="12"/>
            <rFont val="宋体"/>
            <charset val="134"/>
          </rPr>
          <t xml:space="preserve">
2002508 6/11 504pcs 华兴三B8</t>
        </r>
      </text>
    </comment>
    <comment ref="AD150" authorId="1">
      <text>
        <r>
          <rPr>
            <b/>
            <sz val="12"/>
            <rFont val="宋体"/>
            <charset val="134"/>
          </rPr>
          <t>Administrator:</t>
        </r>
        <r>
          <rPr>
            <sz val="12"/>
            <rFont val="宋体"/>
            <charset val="134"/>
          </rPr>
          <t xml:space="preserve">
5/27 上进口商贴纸 504pcs</t>
        </r>
      </text>
    </comment>
    <comment ref="AB151" authorId="1">
      <text>
        <r>
          <rPr>
            <b/>
            <sz val="12"/>
            <rFont val="宋体"/>
            <charset val="134"/>
          </rPr>
          <t>Administrator:</t>
        </r>
        <r>
          <rPr>
            <sz val="12"/>
            <rFont val="宋体"/>
            <charset val="134"/>
          </rPr>
          <t xml:space="preserve">
2002486 6/11 540pcs 华兴三B3</t>
        </r>
      </text>
    </comment>
    <comment ref="AB152" authorId="1">
      <text>
        <r>
          <rPr>
            <b/>
            <sz val="12"/>
            <rFont val="宋体"/>
            <charset val="134"/>
          </rPr>
          <t>Administrator:</t>
        </r>
        <r>
          <rPr>
            <sz val="12"/>
            <rFont val="宋体"/>
            <charset val="134"/>
          </rPr>
          <t xml:space="preserve">
2002484 6/11 4032pcs 已走货</t>
        </r>
      </text>
    </comment>
    <comment ref="AD152" authorId="1">
      <text>
        <r>
          <rPr>
            <b/>
            <sz val="12"/>
            <rFont val="宋体"/>
            <charset val="134"/>
          </rPr>
          <t>Administrator:</t>
        </r>
        <r>
          <rPr>
            <sz val="12"/>
            <rFont val="宋体"/>
            <charset val="134"/>
          </rPr>
          <t xml:space="preserve">
5/16 上UPC贴纸 4032pcs</t>
        </r>
      </text>
    </comment>
    <comment ref="AB153" authorId="1">
      <text>
        <r>
          <rPr>
            <b/>
            <sz val="12"/>
            <rFont val="宋体"/>
            <charset val="134"/>
          </rPr>
          <t>Administrator:</t>
        </r>
        <r>
          <rPr>
            <sz val="12"/>
            <rFont val="宋体"/>
            <charset val="134"/>
          </rPr>
          <t xml:space="preserve">
2002498 6/9   16pcs 华兴三A23
2002520 6/9 1584pcs 华兴三A23</t>
        </r>
      </text>
    </comment>
    <comment ref="AD153" authorId="1">
      <text>
        <r>
          <rPr>
            <b/>
            <sz val="12"/>
            <rFont val="宋体"/>
            <charset val="134"/>
          </rPr>
          <t>Administrator:</t>
        </r>
        <r>
          <rPr>
            <sz val="12"/>
            <rFont val="宋体"/>
            <charset val="134"/>
          </rPr>
          <t xml:space="preserve">
5/22 上多语折叠警语贴纸 2822pcs
4500165108/163334/166428共用</t>
        </r>
      </text>
    </comment>
    <comment ref="AB154" authorId="1">
      <text>
        <r>
          <rPr>
            <b/>
            <sz val="12"/>
            <rFont val="宋体"/>
            <charset val="134"/>
          </rPr>
          <t>Administrator:</t>
        </r>
        <r>
          <rPr>
            <sz val="12"/>
            <rFont val="宋体"/>
            <charset val="134"/>
          </rPr>
          <t xml:space="preserve">
2002509 6/11 1500pcs 华兴三A13</t>
        </r>
      </text>
    </comment>
    <comment ref="AD154" authorId="1">
      <text>
        <r>
          <rPr>
            <b/>
            <sz val="12"/>
            <rFont val="宋体"/>
            <charset val="134"/>
          </rPr>
          <t>Administrator:</t>
        </r>
        <r>
          <rPr>
            <sz val="12"/>
            <rFont val="宋体"/>
            <charset val="134"/>
          </rPr>
          <t xml:space="preserve">
5/27 上UPC条码/进口商贴纸 1500pcs</t>
        </r>
      </text>
    </comment>
    <comment ref="AB155" authorId="1">
      <text>
        <r>
          <rPr>
            <b/>
            <sz val="12"/>
            <rFont val="宋体"/>
            <charset val="134"/>
          </rPr>
          <t>Administrator:</t>
        </r>
        <r>
          <rPr>
            <sz val="12"/>
            <rFont val="宋体"/>
            <charset val="134"/>
          </rPr>
          <t xml:space="preserve">
2002508 6/11 2584pcs 华兴三A10</t>
        </r>
      </text>
    </comment>
    <comment ref="AD155" authorId="1">
      <text>
        <r>
          <rPr>
            <b/>
            <sz val="12"/>
            <rFont val="宋体"/>
            <charset val="134"/>
          </rPr>
          <t>Administrator:</t>
        </r>
        <r>
          <rPr>
            <sz val="12"/>
            <rFont val="宋体"/>
            <charset val="134"/>
          </rPr>
          <t xml:space="preserve">
5/24 上客供外箱条码贴纸 326pcs</t>
        </r>
      </text>
    </comment>
    <comment ref="AB156" authorId="1">
      <text>
        <r>
          <rPr>
            <b/>
            <sz val="12"/>
            <rFont val="宋体"/>
            <charset val="134"/>
          </rPr>
          <t>Administrator:</t>
        </r>
        <r>
          <rPr>
            <sz val="12"/>
            <rFont val="宋体"/>
            <charset val="134"/>
          </rPr>
          <t xml:space="preserve">
2002490 6/12 1008pcs 华兴一B2</t>
        </r>
      </text>
    </comment>
    <comment ref="AD156" authorId="1">
      <text>
        <r>
          <rPr>
            <b/>
            <sz val="12"/>
            <rFont val="宋体"/>
            <charset val="134"/>
          </rPr>
          <t>Administrator:</t>
        </r>
        <r>
          <rPr>
            <sz val="12"/>
            <rFont val="宋体"/>
            <charset val="134"/>
          </rPr>
          <t xml:space="preserve">
5/19 上袋子警语贴纸 1008pcs
     上警语贴纸 1008pcs</t>
        </r>
      </text>
    </comment>
    <comment ref="AB157" authorId="1">
      <text>
        <r>
          <rPr>
            <b/>
            <sz val="12"/>
            <rFont val="宋体"/>
            <charset val="134"/>
          </rPr>
          <t>Administrator:</t>
        </r>
        <r>
          <rPr>
            <sz val="12"/>
            <rFont val="宋体"/>
            <charset val="134"/>
          </rPr>
          <t xml:space="preserve">
2002493 6/13 504pcs</t>
        </r>
      </text>
    </comment>
    <comment ref="AD157" authorId="1">
      <text>
        <r>
          <rPr>
            <b/>
            <sz val="12"/>
            <rFont val="宋体"/>
            <charset val="134"/>
          </rPr>
          <t>Administrator:</t>
        </r>
        <r>
          <rPr>
            <sz val="12"/>
            <rFont val="宋体"/>
            <charset val="134"/>
          </rPr>
          <t xml:space="preserve">
5/26 上客人通用进口商贴纸 504pcs</t>
        </r>
      </text>
    </comment>
    <comment ref="AD158" authorId="1">
      <text>
        <r>
          <rPr>
            <b/>
            <sz val="12"/>
            <rFont val="宋体"/>
            <charset val="134"/>
          </rPr>
          <t>Administrator:</t>
        </r>
        <r>
          <rPr>
            <sz val="12"/>
            <rFont val="宋体"/>
            <charset val="134"/>
          </rPr>
          <t xml:space="preserve">
5/30 上KM外箱贴纸 114pcs
5/19 上白色防盗贴纸 1368pcs</t>
        </r>
      </text>
    </comment>
    <comment ref="AB159" authorId="1">
      <text>
        <r>
          <rPr>
            <b/>
            <sz val="12"/>
            <rFont val="宋体"/>
            <charset val="134"/>
          </rPr>
          <t>Administrator:</t>
        </r>
        <r>
          <rPr>
            <sz val="12"/>
            <rFont val="宋体"/>
            <charset val="134"/>
          </rPr>
          <t xml:space="preserve">
2002490 6/12 132pcs 华兴三B4</t>
        </r>
      </text>
    </comment>
    <comment ref="AD159" authorId="1">
      <text>
        <r>
          <rPr>
            <b/>
            <sz val="12"/>
            <rFont val="宋体"/>
            <charset val="134"/>
          </rPr>
          <t>Administrator:</t>
        </r>
        <r>
          <rPr>
            <sz val="12"/>
            <rFont val="宋体"/>
            <charset val="134"/>
          </rPr>
          <t xml:space="preserve">
5/30 上KM外箱贴纸 11pcs
5/19 上白色防盗贴纸 132pcs</t>
        </r>
      </text>
    </comment>
    <comment ref="AB160" authorId="1">
      <text>
        <r>
          <rPr>
            <b/>
            <sz val="12"/>
            <rFont val="宋体"/>
            <charset val="134"/>
          </rPr>
          <t>Administrator:</t>
        </r>
        <r>
          <rPr>
            <sz val="12"/>
            <rFont val="宋体"/>
            <charset val="134"/>
          </rPr>
          <t xml:space="preserve">
2002493 6/13 240pcs</t>
        </r>
      </text>
    </comment>
    <comment ref="AD160" authorId="1">
      <text>
        <r>
          <rPr>
            <b/>
            <sz val="12"/>
            <rFont val="宋体"/>
            <charset val="134"/>
          </rPr>
          <t>Administrator:</t>
        </r>
        <r>
          <rPr>
            <sz val="12"/>
            <rFont val="宋体"/>
            <charset val="134"/>
          </rPr>
          <t xml:space="preserve">
5/29 上进口商贴纸 240pcs</t>
        </r>
      </text>
    </comment>
    <comment ref="AB161" authorId="1">
      <text>
        <r>
          <rPr>
            <b/>
            <sz val="12"/>
            <rFont val="宋体"/>
            <charset val="134"/>
          </rPr>
          <t>Administrator:</t>
        </r>
        <r>
          <rPr>
            <sz val="12"/>
            <rFont val="宋体"/>
            <charset val="134"/>
          </rPr>
          <t xml:space="preserve">
2002490 6/12 528pcs 华兴三B2</t>
        </r>
      </text>
    </comment>
    <comment ref="AB162" authorId="1">
      <text>
        <r>
          <rPr>
            <b/>
            <sz val="12"/>
            <rFont val="宋体"/>
            <charset val="134"/>
          </rPr>
          <t>Administrator:</t>
        </r>
        <r>
          <rPr>
            <sz val="12"/>
            <rFont val="宋体"/>
            <charset val="134"/>
          </rPr>
          <t xml:space="preserve">
2002488 6/12 520pcs 华兴三B2</t>
        </r>
      </text>
    </comment>
    <comment ref="AB163" authorId="1">
      <text>
        <r>
          <rPr>
            <b/>
            <sz val="12"/>
            <rFont val="宋体"/>
            <charset val="134"/>
          </rPr>
          <t>Administrator:</t>
        </r>
        <r>
          <rPr>
            <sz val="12"/>
            <rFont val="宋体"/>
            <charset val="134"/>
          </rPr>
          <t xml:space="preserve">
2002488 6/12 280pcs 华兴三B4</t>
        </r>
      </text>
    </comment>
    <comment ref="AB164" authorId="1">
      <text>
        <r>
          <rPr>
            <b/>
            <sz val="12"/>
            <rFont val="宋体"/>
            <charset val="134"/>
          </rPr>
          <t>Administrator:</t>
        </r>
        <r>
          <rPr>
            <sz val="12"/>
            <rFont val="宋体"/>
            <charset val="134"/>
          </rPr>
          <t xml:space="preserve">
2002513 6/7 1368pcs</t>
        </r>
      </text>
    </comment>
    <comment ref="AD164" authorId="1">
      <text>
        <r>
          <rPr>
            <b/>
            <sz val="12"/>
            <rFont val="宋体"/>
            <charset val="134"/>
          </rPr>
          <t>Administrator:</t>
        </r>
        <r>
          <rPr>
            <sz val="12"/>
            <rFont val="宋体"/>
            <charset val="134"/>
          </rPr>
          <t xml:space="preserve">
5/16 上UPC贴纸 1368pcs</t>
        </r>
      </text>
    </comment>
    <comment ref="AB165" authorId="1">
      <text>
        <r>
          <rPr>
            <b/>
            <sz val="12"/>
            <rFont val="宋体"/>
            <charset val="134"/>
          </rPr>
          <t>Administrator:</t>
        </r>
        <r>
          <rPr>
            <sz val="12"/>
            <rFont val="宋体"/>
            <charset val="134"/>
          </rPr>
          <t xml:space="preserve">
2002494 6/14 504pcs 华兴三B15</t>
        </r>
      </text>
    </comment>
    <comment ref="AD165" authorId="1">
      <text>
        <r>
          <rPr>
            <b/>
            <sz val="12"/>
            <rFont val="宋体"/>
            <charset val="134"/>
          </rPr>
          <t>Administrator:</t>
        </r>
        <r>
          <rPr>
            <sz val="12"/>
            <rFont val="宋体"/>
            <charset val="134"/>
          </rPr>
          <t xml:space="preserve">
5/21 上袋子警告语贴纸 504pcs
     上北欧五语通用Slime黑白说明书 504pcs
5/27 上警告语/信息翻译图儿子 504pcs
     上一款用布标贴纸 84pcs
     上五款用布标贴纸 420pcs
5/30 上袋子警告语贴纸 504pcs     </t>
        </r>
      </text>
    </comment>
    <comment ref="AB166" authorId="1">
      <text>
        <r>
          <rPr>
            <b/>
            <sz val="12"/>
            <rFont val="宋体"/>
            <charset val="134"/>
          </rPr>
          <t>Administrator:</t>
        </r>
        <r>
          <rPr>
            <sz val="12"/>
            <rFont val="宋体"/>
            <charset val="134"/>
          </rPr>
          <t xml:space="preserve">
2002494 6/14 1200pcs 华兴三A21</t>
        </r>
      </text>
    </comment>
    <comment ref="AD166" authorId="1">
      <text>
        <r>
          <rPr>
            <b/>
            <sz val="12"/>
            <rFont val="宋体"/>
            <charset val="134"/>
          </rPr>
          <t>Administrator:</t>
        </r>
        <r>
          <rPr>
            <sz val="12"/>
            <rFont val="宋体"/>
            <charset val="134"/>
          </rPr>
          <t xml:space="preserve">
5/26 上德意警语贴纸 1200pcs
     上客人款号贴纸 1200pcs</t>
        </r>
      </text>
    </comment>
    <comment ref="AB167" authorId="1">
      <text>
        <r>
          <rPr>
            <b/>
            <sz val="12"/>
            <rFont val="宋体"/>
            <charset val="134"/>
          </rPr>
          <t>Administrator:</t>
        </r>
        <r>
          <rPr>
            <sz val="12"/>
            <rFont val="宋体"/>
            <charset val="134"/>
          </rPr>
          <t xml:space="preserve">
2002493 6/13 3360pcs
2002494 6/14 2340pcs 华兴三A25</t>
        </r>
      </text>
    </comment>
    <comment ref="AB168" authorId="1">
      <text>
        <r>
          <rPr>
            <b/>
            <sz val="12"/>
            <rFont val="宋体"/>
            <charset val="134"/>
          </rPr>
          <t>Administrator:</t>
        </r>
        <r>
          <rPr>
            <sz val="12"/>
            <rFont val="宋体"/>
            <charset val="134"/>
          </rPr>
          <t xml:space="preserve">
2002472 6/16 4908pcs 华兴三A9
2002471 6/14  792pcs 华兴三A9</t>
        </r>
      </text>
    </comment>
    <comment ref="AB169" authorId="1">
      <text>
        <r>
          <rPr>
            <b/>
            <sz val="12"/>
            <rFont val="宋体"/>
            <charset val="134"/>
          </rPr>
          <t>Administrator:</t>
        </r>
        <r>
          <rPr>
            <sz val="12"/>
            <rFont val="宋体"/>
            <charset val="134"/>
          </rPr>
          <t xml:space="preserve">
2002494 6/14 504pcs 华兴三B15</t>
        </r>
      </text>
    </comment>
    <comment ref="AD169" authorId="1">
      <text>
        <r>
          <rPr>
            <b/>
            <sz val="12"/>
            <rFont val="宋体"/>
            <charset val="134"/>
          </rPr>
          <t>Administrator:</t>
        </r>
        <r>
          <rPr>
            <sz val="12"/>
            <rFont val="宋体"/>
            <charset val="134"/>
          </rPr>
          <t xml:space="preserve">
5/30 上警语/进口商地址贴纸 504pcs</t>
        </r>
      </text>
    </comment>
    <comment ref="AB170" authorId="1">
      <text>
        <r>
          <rPr>
            <b/>
            <sz val="12"/>
            <rFont val="宋体"/>
            <charset val="134"/>
          </rPr>
          <t>Administrator:</t>
        </r>
        <r>
          <rPr>
            <sz val="12"/>
            <rFont val="宋体"/>
            <charset val="134"/>
          </rPr>
          <t xml:space="preserve">
2002474 6/16 1682pcs</t>
        </r>
      </text>
    </comment>
    <comment ref="AD170" authorId="1">
      <text>
        <r>
          <rPr>
            <b/>
            <sz val="12"/>
            <rFont val="宋体"/>
            <charset val="134"/>
          </rPr>
          <t>Administrator:</t>
        </r>
        <r>
          <rPr>
            <sz val="12"/>
            <rFont val="宋体"/>
            <charset val="134"/>
          </rPr>
          <t xml:space="preserve">
5/26 上UPC贴纸 1682pcs</t>
        </r>
      </text>
    </comment>
    <comment ref="AB171" authorId="1">
      <text>
        <r>
          <rPr>
            <b/>
            <sz val="12"/>
            <rFont val="宋体"/>
            <charset val="134"/>
          </rPr>
          <t>Administrator:</t>
        </r>
        <r>
          <rPr>
            <sz val="12"/>
            <rFont val="宋体"/>
            <charset val="134"/>
          </rPr>
          <t xml:space="preserve">
2000824 6/18 1404pcs 华兴一B2</t>
        </r>
      </text>
    </comment>
    <comment ref="AD171" authorId="1">
      <text>
        <r>
          <rPr>
            <b/>
            <sz val="12"/>
            <rFont val="宋体"/>
            <charset val="134"/>
          </rPr>
          <t>Administrator:</t>
        </r>
        <r>
          <rPr>
            <sz val="12"/>
            <rFont val="宋体"/>
            <charset val="134"/>
          </rPr>
          <t xml:space="preserve">
6/10 上UPC/进口商贴纸 1404pcs</t>
        </r>
      </text>
    </comment>
    <comment ref="AB172" authorId="1">
      <text>
        <r>
          <rPr>
            <b/>
            <sz val="12"/>
            <rFont val="宋体"/>
            <charset val="134"/>
          </rPr>
          <t>Administrator:</t>
        </r>
        <r>
          <rPr>
            <sz val="12"/>
            <rFont val="宋体"/>
            <charset val="134"/>
          </rPr>
          <t xml:space="preserve">
2002483 6/17 1440pcs 华兴三B10</t>
        </r>
      </text>
    </comment>
    <comment ref="AB173" authorId="1">
      <text>
        <r>
          <rPr>
            <b/>
            <sz val="12"/>
            <rFont val="宋体"/>
            <charset val="134"/>
          </rPr>
          <t>Administrator:</t>
        </r>
        <r>
          <rPr>
            <sz val="12"/>
            <rFont val="宋体"/>
            <charset val="134"/>
          </rPr>
          <t xml:space="preserve">
2002478 6/17 420 华兴三B10</t>
        </r>
      </text>
    </comment>
    <comment ref="AD173" authorId="1">
      <text>
        <r>
          <rPr>
            <b/>
            <sz val="12"/>
            <rFont val="宋体"/>
            <charset val="134"/>
          </rPr>
          <t>Administrator:</t>
        </r>
        <r>
          <rPr>
            <sz val="12"/>
            <rFont val="宋体"/>
            <charset val="134"/>
          </rPr>
          <t xml:space="preserve">
6/10 上UPC/进口商贴纸 420pcs</t>
        </r>
      </text>
    </comment>
    <comment ref="AB174" authorId="1">
      <text>
        <r>
          <rPr>
            <b/>
            <sz val="12"/>
            <rFont val="宋体"/>
            <charset val="134"/>
          </rPr>
          <t>Administrator:</t>
        </r>
        <r>
          <rPr>
            <sz val="12"/>
            <rFont val="宋体"/>
            <charset val="134"/>
          </rPr>
          <t xml:space="preserve">
2000824 6/18 624pcs 华兴三B3</t>
        </r>
      </text>
    </comment>
    <comment ref="AD174" authorId="1">
      <text>
        <r>
          <rPr>
            <b/>
            <sz val="12"/>
            <rFont val="宋体"/>
            <charset val="134"/>
          </rPr>
          <t>Administrator:</t>
        </r>
        <r>
          <rPr>
            <sz val="12"/>
            <rFont val="宋体"/>
            <charset val="134"/>
          </rPr>
          <t xml:space="preserve">
5/29 上进口商贴纸 624pcs</t>
        </r>
      </text>
    </comment>
    <comment ref="AB175" authorId="1">
      <text>
        <r>
          <rPr>
            <b/>
            <sz val="12"/>
            <rFont val="宋体"/>
            <charset val="134"/>
          </rPr>
          <t>Administrator:</t>
        </r>
        <r>
          <rPr>
            <sz val="12"/>
            <rFont val="宋体"/>
            <charset val="134"/>
          </rPr>
          <t xml:space="preserve">
2000829 6/18 720pcs 莫海军B4楼B7区
</t>
        </r>
      </text>
    </comment>
    <comment ref="AB176" authorId="1">
      <text>
        <r>
          <rPr>
            <b/>
            <sz val="12"/>
            <rFont val="宋体"/>
            <charset val="134"/>
          </rPr>
          <t>Administrator:</t>
        </r>
        <r>
          <rPr>
            <sz val="12"/>
            <rFont val="宋体"/>
            <charset val="134"/>
          </rPr>
          <t xml:space="preserve">
2000844 6/20 2160pcs</t>
        </r>
      </text>
    </comment>
    <comment ref="AD176" authorId="1">
      <text>
        <r>
          <rPr>
            <b/>
            <sz val="12"/>
            <rFont val="宋体"/>
            <charset val="134"/>
          </rPr>
          <t>Administrator:</t>
        </r>
        <r>
          <rPr>
            <sz val="12"/>
            <rFont val="宋体"/>
            <charset val="134"/>
          </rPr>
          <t xml:space="preserve">
5/16 上进口商贴纸 2160pcs</t>
        </r>
      </text>
    </comment>
    <comment ref="AB177" authorId="1">
      <text>
        <r>
          <rPr>
            <b/>
            <sz val="12"/>
            <rFont val="宋体"/>
            <charset val="134"/>
          </rPr>
          <t>Administrator:</t>
        </r>
        <r>
          <rPr>
            <sz val="12"/>
            <rFont val="宋体"/>
            <charset val="134"/>
          </rPr>
          <t xml:space="preserve">
2000837 6/21 672pcs 新仓库一A4
</t>
        </r>
      </text>
    </comment>
    <comment ref="AD177" authorId="1">
      <text>
        <r>
          <rPr>
            <b/>
            <sz val="12"/>
            <rFont val="宋体"/>
            <charset val="134"/>
          </rPr>
          <t>Administrator:</t>
        </r>
        <r>
          <rPr>
            <sz val="12"/>
            <rFont val="宋体"/>
            <charset val="134"/>
          </rPr>
          <t xml:space="preserve">
6/5 上进口商贴纸 672pcs 
    上产品贴纸 672pcs</t>
        </r>
      </text>
    </comment>
    <comment ref="AD178" authorId="1">
      <text>
        <r>
          <rPr>
            <b/>
            <sz val="12"/>
            <rFont val="宋体"/>
            <charset val="134"/>
          </rPr>
          <t>Administrator:</t>
        </r>
        <r>
          <rPr>
            <sz val="12"/>
            <rFont val="宋体"/>
            <charset val="134"/>
          </rPr>
          <t xml:space="preserve">
6/6 上韩语警语贴纸贴背面 1860pcs
    上韩语小贴纸 1860pcs
    上韩语logo贴正面 1860pcs 
    上白-彩色圆贴纸 310pcs
    上蓝-彩色圆贴纸 310pcs
    上粉-彩色圆贴纸 310pcs
    上紫-彩色圆贴纸 310pcs
    上黄-彩色圆贴纸 310pcs
    上黑-彩色圆贴纸 310pcs
    上绿-彩色圆贴纸 310pcs
</t>
        </r>
      </text>
    </comment>
    <comment ref="AB179" authorId="1">
      <text>
        <r>
          <rPr>
            <b/>
            <sz val="12"/>
            <rFont val="宋体"/>
            <charset val="134"/>
          </rPr>
          <t>Administrator:</t>
        </r>
        <r>
          <rPr>
            <sz val="12"/>
            <rFont val="宋体"/>
            <charset val="134"/>
          </rPr>
          <t xml:space="preserve">
2000837 6/21 240pcs 新仓库一A4
</t>
        </r>
      </text>
    </comment>
    <comment ref="AD179" authorId="1">
      <text>
        <r>
          <rPr>
            <b/>
            <sz val="12"/>
            <rFont val="宋体"/>
            <charset val="134"/>
          </rPr>
          <t>Administrator:</t>
        </r>
        <r>
          <rPr>
            <sz val="12"/>
            <rFont val="宋体"/>
            <charset val="134"/>
          </rPr>
          <t xml:space="preserve">
6/13 上UPC贴纸 240pcs</t>
        </r>
      </text>
    </comment>
    <comment ref="AB180" authorId="1">
      <text>
        <r>
          <rPr>
            <b/>
            <sz val="12"/>
            <rFont val="宋体"/>
            <charset val="134"/>
          </rPr>
          <t>Administrator:</t>
        </r>
        <r>
          <rPr>
            <sz val="12"/>
            <rFont val="宋体"/>
            <charset val="134"/>
          </rPr>
          <t xml:space="preserve">
2000837 6/21 504pcs 新仓库一A4</t>
        </r>
      </text>
    </comment>
    <comment ref="AD181" authorId="1">
      <text>
        <r>
          <rPr>
            <b/>
            <sz val="12"/>
            <rFont val="宋体"/>
            <charset val="134"/>
          </rPr>
          <t>Administrator:</t>
        </r>
        <r>
          <rPr>
            <sz val="12"/>
            <rFont val="宋体"/>
            <charset val="134"/>
          </rPr>
          <t xml:space="preserve">
6/11 上客供外箱条码贴纸 363pcs</t>
        </r>
      </text>
    </comment>
    <comment ref="AB182" authorId="1">
      <text>
        <r>
          <rPr>
            <b/>
            <sz val="12"/>
            <rFont val="宋体"/>
            <charset val="134"/>
          </rPr>
          <t>Administrator:</t>
        </r>
        <r>
          <rPr>
            <sz val="12"/>
            <rFont val="宋体"/>
            <charset val="134"/>
          </rPr>
          <t xml:space="preserve">
2000835 6/21 1992pcs 新仓库一A4
2001655 6/25  12pcs  新仓库一A4</t>
        </r>
      </text>
    </comment>
    <comment ref="AD182" authorId="1">
      <text>
        <r>
          <rPr>
            <b/>
            <sz val="12"/>
            <rFont val="宋体"/>
            <charset val="134"/>
          </rPr>
          <t>Administrator:</t>
        </r>
        <r>
          <rPr>
            <sz val="12"/>
            <rFont val="宋体"/>
            <charset val="134"/>
          </rPr>
          <t xml:space="preserve">
6/13 上UPC/进口商贴纸 2004pcs</t>
        </r>
      </text>
    </comment>
    <comment ref="AB183" authorId="1">
      <text>
        <r>
          <rPr>
            <b/>
            <sz val="12"/>
            <rFont val="宋体"/>
            <charset val="134"/>
          </rPr>
          <t>Administrator:</t>
        </r>
        <r>
          <rPr>
            <sz val="12"/>
            <rFont val="宋体"/>
            <charset val="134"/>
          </rPr>
          <t xml:space="preserve">
2001667 6/24 300pcs 华兴三B14
</t>
        </r>
      </text>
    </comment>
    <comment ref="AB184" authorId="1">
      <text>
        <r>
          <rPr>
            <b/>
            <sz val="12"/>
            <rFont val="宋体"/>
            <charset val="134"/>
          </rPr>
          <t>Administrator:</t>
        </r>
        <r>
          <rPr>
            <sz val="12"/>
            <rFont val="宋体"/>
            <charset val="134"/>
          </rPr>
          <t xml:space="preserve">
2001655 6/25 912pcs 新仓库一B9</t>
        </r>
      </text>
    </comment>
    <comment ref="AB185" authorId="1">
      <text>
        <r>
          <rPr>
            <b/>
            <sz val="12"/>
            <rFont val="宋体"/>
            <charset val="134"/>
          </rPr>
          <t>Administrator:</t>
        </r>
        <r>
          <rPr>
            <sz val="12"/>
            <rFont val="宋体"/>
            <charset val="134"/>
          </rPr>
          <t xml:space="preserve">
2000837 6/21 180pcs 新仓库一A4
</t>
        </r>
      </text>
    </comment>
    <comment ref="AB186" authorId="1">
      <text>
        <r>
          <rPr>
            <b/>
            <sz val="12"/>
            <rFont val="宋体"/>
            <charset val="134"/>
          </rPr>
          <t>Administrator:</t>
        </r>
        <r>
          <rPr>
            <sz val="12"/>
            <rFont val="宋体"/>
            <charset val="134"/>
          </rPr>
          <t xml:space="preserve">
2001674 6/24 504pcs 新仓库三B9</t>
        </r>
      </text>
    </comment>
    <comment ref="AD186" authorId="1">
      <text>
        <r>
          <rPr>
            <b/>
            <sz val="12"/>
            <rFont val="宋体"/>
            <charset val="134"/>
          </rPr>
          <t>Administrator:</t>
        </r>
        <r>
          <rPr>
            <sz val="12"/>
            <rFont val="宋体"/>
            <charset val="134"/>
          </rPr>
          <t xml:space="preserve">
6/13 上进口商贴纸 504pcs</t>
        </r>
      </text>
    </comment>
    <comment ref="AB187" authorId="1">
      <text>
        <r>
          <rPr>
            <b/>
            <sz val="12"/>
            <rFont val="宋体"/>
            <charset val="134"/>
          </rPr>
          <t>Administrator:</t>
        </r>
        <r>
          <rPr>
            <sz val="12"/>
            <rFont val="宋体"/>
            <charset val="134"/>
          </rPr>
          <t xml:space="preserve">
2002476 6/16 1890pcs 华兴一A4
2002478 6/17 114pcs  华兴一B3</t>
        </r>
      </text>
    </comment>
    <comment ref="AB188" authorId="1">
      <text>
        <r>
          <rPr>
            <b/>
            <sz val="12"/>
            <rFont val="宋体"/>
            <charset val="134"/>
          </rPr>
          <t>Administrator:</t>
        </r>
        <r>
          <rPr>
            <sz val="12"/>
            <rFont val="宋体"/>
            <charset val="134"/>
          </rPr>
          <t xml:space="preserve">
2001660 6/26 1776pcs 华兴一F4
2001664 6/27  15pcs  华兴一F4</t>
        </r>
      </text>
    </comment>
    <comment ref="AB189" authorId="1">
      <text>
        <r>
          <rPr>
            <b/>
            <sz val="12"/>
            <rFont val="宋体"/>
            <charset val="134"/>
          </rPr>
          <t>Administrator:</t>
        </r>
        <r>
          <rPr>
            <sz val="12"/>
            <rFont val="宋体"/>
            <charset val="134"/>
          </rPr>
          <t xml:space="preserve">
2001660 6/26 504pcs 华兴三B4</t>
        </r>
      </text>
    </comment>
    <comment ref="AD189" authorId="1">
      <text>
        <r>
          <rPr>
            <b/>
            <sz val="12"/>
            <rFont val="宋体"/>
            <charset val="134"/>
          </rPr>
          <t>Administrator:</t>
        </r>
        <r>
          <rPr>
            <sz val="12"/>
            <rFont val="宋体"/>
            <charset val="134"/>
          </rPr>
          <t xml:space="preserve">
6/10 上亚马逊外箱贴纸 42pcs
6/14 上环保标贴纸 1512pcs
      上UPC贴纸 504pcs
167394/167501共用
</t>
        </r>
      </text>
    </comment>
    <comment ref="AB190" authorId="1">
      <text>
        <r>
          <rPr>
            <b/>
            <sz val="12"/>
            <rFont val="宋体"/>
            <charset val="134"/>
          </rPr>
          <t>Administrator:</t>
        </r>
        <r>
          <rPr>
            <sz val="12"/>
            <rFont val="宋体"/>
            <charset val="134"/>
          </rPr>
          <t xml:space="preserve">
2001660 6/26 504pcs 华兴三B4</t>
        </r>
      </text>
    </comment>
    <comment ref="AD190" authorId="1">
      <text>
        <r>
          <rPr>
            <b/>
            <sz val="12"/>
            <rFont val="宋体"/>
            <charset val="134"/>
          </rPr>
          <t>Administrator:</t>
        </r>
        <r>
          <rPr>
            <sz val="12"/>
            <rFont val="宋体"/>
            <charset val="134"/>
          </rPr>
          <t xml:space="preserve">
6/10 上亚马逊外箱贴纸 42pcs
6/14 上环保标贴纸 1512pcs
      上UPC贴纸 504pcs
167394/167501共用
</t>
        </r>
      </text>
    </comment>
    <comment ref="AB191" authorId="1">
      <text>
        <r>
          <rPr>
            <b/>
            <sz val="12"/>
            <rFont val="宋体"/>
            <charset val="134"/>
          </rPr>
          <t>Administrator:</t>
        </r>
        <r>
          <rPr>
            <sz val="12"/>
            <rFont val="宋体"/>
            <charset val="134"/>
          </rPr>
          <t xml:space="preserve">
2001664 6/27 480pcs 华兴三A17</t>
        </r>
      </text>
    </comment>
    <comment ref="AD191" authorId="1">
      <text>
        <r>
          <rPr>
            <b/>
            <sz val="12"/>
            <rFont val="宋体"/>
            <charset val="134"/>
          </rPr>
          <t>Administrator:</t>
        </r>
        <r>
          <rPr>
            <sz val="12"/>
            <rFont val="宋体"/>
            <charset val="134"/>
          </rPr>
          <t xml:space="preserve">
6/13 上客户进口商贴纸 480pcs</t>
        </r>
      </text>
    </comment>
    <comment ref="AB192" authorId="1">
      <text>
        <r>
          <rPr>
            <b/>
            <sz val="12"/>
            <rFont val="宋体"/>
            <charset val="134"/>
          </rPr>
          <t>Administrator:</t>
        </r>
        <r>
          <rPr>
            <sz val="12"/>
            <rFont val="宋体"/>
            <charset val="134"/>
          </rPr>
          <t xml:space="preserve">
2001660 6/26 1824pcs 华兴一F4
2001664 6/27  36pcs  华兴一F4</t>
        </r>
      </text>
    </comment>
    <comment ref="AB193" authorId="1">
      <text>
        <r>
          <rPr>
            <b/>
            <sz val="12"/>
            <rFont val="宋体"/>
            <charset val="134"/>
          </rPr>
          <t>Administrator:</t>
        </r>
        <r>
          <rPr>
            <sz val="12"/>
            <rFont val="宋体"/>
            <charset val="134"/>
          </rPr>
          <t xml:space="preserve">
2001660 6/26 1872pcs 华兴一F4
2001664 6/27 288pcs  华兴一F4</t>
        </r>
      </text>
    </comment>
    <comment ref="AD193" authorId="1">
      <text>
        <r>
          <rPr>
            <b/>
            <sz val="12"/>
            <rFont val="宋体"/>
            <charset val="134"/>
          </rPr>
          <t>Administrator:</t>
        </r>
        <r>
          <rPr>
            <sz val="12"/>
            <rFont val="宋体"/>
            <charset val="134"/>
          </rPr>
          <t xml:space="preserve">
3/25 上进口商贴纸 2160pcs
     上EAN条码贴纸 2160pcs</t>
        </r>
      </text>
    </comment>
    <comment ref="AB194" authorId="1">
      <text>
        <r>
          <rPr>
            <b/>
            <sz val="12"/>
            <rFont val="宋体"/>
            <charset val="134"/>
          </rPr>
          <t>Administrator:</t>
        </r>
        <r>
          <rPr>
            <sz val="12"/>
            <rFont val="宋体"/>
            <charset val="134"/>
          </rPr>
          <t xml:space="preserve">
2001645 6/28 600pcs 华兴三A25</t>
        </r>
      </text>
    </comment>
    <comment ref="AD194" authorId="1">
      <text>
        <r>
          <rPr>
            <b/>
            <sz val="12"/>
            <rFont val="宋体"/>
            <charset val="134"/>
          </rPr>
          <t>Administrator:</t>
        </r>
        <r>
          <rPr>
            <sz val="12"/>
            <rFont val="宋体"/>
            <charset val="134"/>
          </rPr>
          <t xml:space="preserve">
6/5 上袋子警告语贴纸 600pcs
    上北欧五语通用Slime黑白说明书 600pcs</t>
        </r>
      </text>
    </comment>
    <comment ref="AB195" authorId="1">
      <text>
        <r>
          <rPr>
            <b/>
            <sz val="12"/>
            <rFont val="宋体"/>
            <charset val="134"/>
          </rPr>
          <t>Administrator:</t>
        </r>
        <r>
          <rPr>
            <sz val="12"/>
            <rFont val="宋体"/>
            <charset val="134"/>
          </rPr>
          <t xml:space="preserve">
2001645 6/28 360pcs 华兴三B8</t>
        </r>
      </text>
    </comment>
    <comment ref="AB196" authorId="1">
      <text>
        <r>
          <rPr>
            <b/>
            <sz val="12"/>
            <rFont val="宋体"/>
            <charset val="134"/>
          </rPr>
          <t>Administrator:</t>
        </r>
        <r>
          <rPr>
            <sz val="12"/>
            <rFont val="宋体"/>
            <charset val="134"/>
          </rPr>
          <t xml:space="preserve">
2001664 6/27 60pcs 华兴三A27</t>
        </r>
      </text>
    </comment>
    <comment ref="AB197" authorId="1">
      <text>
        <r>
          <rPr>
            <b/>
            <sz val="12"/>
            <rFont val="宋体"/>
            <charset val="134"/>
          </rPr>
          <t>Administrator:</t>
        </r>
        <r>
          <rPr>
            <sz val="12"/>
            <rFont val="宋体"/>
            <charset val="134"/>
          </rPr>
          <t xml:space="preserve">
2001660 6/26 864pcs  华兴三A25
2001664 6/27 336pcs  华兴三A25</t>
        </r>
      </text>
    </comment>
    <comment ref="AD197" authorId="1">
      <text>
        <r>
          <rPr>
            <b/>
            <sz val="12"/>
            <rFont val="宋体"/>
            <charset val="134"/>
          </rPr>
          <t>Administrator:</t>
        </r>
        <r>
          <rPr>
            <sz val="12"/>
            <rFont val="宋体"/>
            <charset val="134"/>
          </rPr>
          <t xml:space="preserve">
5/26 上多语警语折叠贴纸 2244pcs
163366/165120共用
6/10 上5L黑白Slime说明书 1200pcs</t>
        </r>
      </text>
    </comment>
    <comment ref="AB198" authorId="1">
      <text>
        <r>
          <rPr>
            <b/>
            <sz val="12"/>
            <rFont val="宋体"/>
            <charset val="134"/>
          </rPr>
          <t>Administrator:</t>
        </r>
        <r>
          <rPr>
            <sz val="12"/>
            <rFont val="宋体"/>
            <charset val="134"/>
          </rPr>
          <t xml:space="preserve">
2001663 6/26 1692pcs 华兴三A17
2001664 6/27  48pcs  华兴三A17</t>
        </r>
      </text>
    </comment>
    <comment ref="AB199" authorId="1">
      <text>
        <r>
          <rPr>
            <b/>
            <sz val="12"/>
            <rFont val="宋体"/>
            <charset val="134"/>
          </rPr>
          <t>Administrator:</t>
        </r>
        <r>
          <rPr>
            <sz val="12"/>
            <rFont val="宋体"/>
            <charset val="134"/>
          </rPr>
          <t xml:space="preserve">
2001612 7/3 360pcs 莫海军B4楼B8区</t>
        </r>
      </text>
    </comment>
    <comment ref="AD199" authorId="1">
      <text>
        <r>
          <rPr>
            <b/>
            <sz val="12"/>
            <rFont val="宋体"/>
            <charset val="134"/>
          </rPr>
          <t>Administrator:</t>
        </r>
        <r>
          <rPr>
            <sz val="12"/>
            <rFont val="宋体"/>
            <charset val="134"/>
          </rPr>
          <t xml:space="preserve">
6/13 上客户警语贴纸 360pcs</t>
        </r>
      </text>
    </comment>
    <comment ref="AB200" authorId="1">
      <text>
        <r>
          <rPr>
            <b/>
            <sz val="12"/>
            <rFont val="宋体"/>
            <charset val="134"/>
          </rPr>
          <t>Administrator:</t>
        </r>
        <r>
          <rPr>
            <sz val="12"/>
            <rFont val="宋体"/>
            <charset val="134"/>
          </rPr>
          <t xml:space="preserve">
2001619 7/1 1458pcs 华兴一F3 
2001603 7/2  174pcs 华兴一F3</t>
        </r>
      </text>
    </comment>
    <comment ref="AD200" authorId="1">
      <text>
        <r>
          <rPr>
            <b/>
            <sz val="12"/>
            <rFont val="宋体"/>
            <charset val="134"/>
          </rPr>
          <t>Administrator:</t>
        </r>
        <r>
          <rPr>
            <sz val="12"/>
            <rFont val="宋体"/>
            <charset val="134"/>
          </rPr>
          <t xml:space="preserve">
5/29 上进口商贴纸 2190pcs
     上EAN条码贴 2190pcs
     上外箱贴纸 730pcs</t>
        </r>
      </text>
    </comment>
    <comment ref="AB201" authorId="1">
      <text>
        <r>
          <rPr>
            <b/>
            <sz val="12"/>
            <rFont val="宋体"/>
            <charset val="134"/>
          </rPr>
          <t>Administrator:</t>
        </r>
        <r>
          <rPr>
            <sz val="12"/>
            <rFont val="宋体"/>
            <charset val="134"/>
          </rPr>
          <t xml:space="preserve">
2001619 7/1 486pcs 华兴一F3
2001603 7/2  72pcs 华兴一F3</t>
        </r>
      </text>
    </comment>
    <comment ref="AB202" authorId="1">
      <text>
        <r>
          <rPr>
            <b/>
            <sz val="12"/>
            <rFont val="宋体"/>
            <charset val="134"/>
          </rPr>
          <t>Administrator:</t>
        </r>
        <r>
          <rPr>
            <sz val="12"/>
            <rFont val="宋体"/>
            <charset val="134"/>
          </rPr>
          <t xml:space="preserve">
2001625 7/2 504pcs 莫海军B4楼B7区</t>
        </r>
      </text>
    </comment>
    <comment ref="AD202" authorId="1">
      <text>
        <r>
          <rPr>
            <b/>
            <sz val="12"/>
            <rFont val="宋体"/>
            <charset val="134"/>
          </rPr>
          <t>Administrator:</t>
        </r>
        <r>
          <rPr>
            <sz val="12"/>
            <rFont val="宋体"/>
            <charset val="134"/>
          </rPr>
          <t xml:space="preserve">
6/10 上亚马逊外箱贴纸 42pcs
6/14 上环保标贴纸 1512pcs
      上UPC贴纸 504pcs
167394/167501共用</t>
        </r>
      </text>
    </comment>
    <comment ref="AB203" authorId="1">
      <text>
        <r>
          <rPr>
            <b/>
            <sz val="12"/>
            <rFont val="宋体"/>
            <charset val="134"/>
          </rPr>
          <t>Administrator:</t>
        </r>
        <r>
          <rPr>
            <sz val="12"/>
            <rFont val="宋体"/>
            <charset val="134"/>
          </rPr>
          <t xml:space="preserve">
2001603 7/2 708pcs 华兴三B8</t>
        </r>
      </text>
    </comment>
    <comment ref="AD203" authorId="1">
      <text>
        <r>
          <rPr>
            <b/>
            <sz val="12"/>
            <rFont val="宋体"/>
            <charset val="134"/>
          </rPr>
          <t>Administrator:</t>
        </r>
        <r>
          <rPr>
            <sz val="12"/>
            <rFont val="宋体"/>
            <charset val="134"/>
          </rPr>
          <t xml:space="preserve">
5/13 上客人白色Cat.label贴纸 708pcs</t>
        </r>
      </text>
    </comment>
    <comment ref="AB204" authorId="1">
      <text>
        <r>
          <rPr>
            <b/>
            <sz val="12"/>
            <rFont val="宋体"/>
            <charset val="134"/>
          </rPr>
          <t>Administrator:</t>
        </r>
        <r>
          <rPr>
            <sz val="12"/>
            <rFont val="宋体"/>
            <charset val="134"/>
          </rPr>
          <t xml:space="preserve">
2001603 7/2 600pcs 华兴三B9</t>
        </r>
      </text>
    </comment>
    <comment ref="AD204" authorId="1">
      <text>
        <r>
          <rPr>
            <b/>
            <sz val="12"/>
            <rFont val="宋体"/>
            <charset val="134"/>
          </rPr>
          <t>Administrator:</t>
        </r>
        <r>
          <rPr>
            <sz val="12"/>
            <rFont val="宋体"/>
            <charset val="134"/>
          </rPr>
          <t xml:space="preserve">
6/14 上多余警语折叠贴纸 600pcs</t>
        </r>
      </text>
    </comment>
    <comment ref="AB205" authorId="1">
      <text>
        <r>
          <rPr>
            <b/>
            <sz val="12"/>
            <rFont val="宋体"/>
            <charset val="134"/>
          </rPr>
          <t>Administrator:</t>
        </r>
        <r>
          <rPr>
            <sz val="12"/>
            <rFont val="宋体"/>
            <charset val="134"/>
          </rPr>
          <t xml:space="preserve">
2001628 6/30 72pcs 华兴三A32</t>
        </r>
      </text>
    </comment>
    <comment ref="AD205" authorId="1">
      <text>
        <r>
          <rPr>
            <b/>
            <sz val="12"/>
            <rFont val="宋体"/>
            <charset val="134"/>
          </rPr>
          <t>Administrator:</t>
        </r>
        <r>
          <rPr>
            <sz val="12"/>
            <rFont val="宋体"/>
            <charset val="134"/>
          </rPr>
          <t xml:space="preserve">
6/20 上KM外箱贴纸 6pcs
6/18 上白色防盗贴纸 72pcs</t>
        </r>
      </text>
    </comment>
    <comment ref="AB206" authorId="1">
      <text>
        <r>
          <rPr>
            <b/>
            <sz val="12"/>
            <rFont val="宋体"/>
            <charset val="134"/>
          </rPr>
          <t>Administrator:</t>
        </r>
        <r>
          <rPr>
            <sz val="12"/>
            <rFont val="宋体"/>
            <charset val="134"/>
          </rPr>
          <t xml:space="preserve">
2001603 7/2 504pcs 华兴三B13</t>
        </r>
      </text>
    </comment>
    <comment ref="AD206" authorId="1">
      <text>
        <r>
          <rPr>
            <b/>
            <sz val="12"/>
            <rFont val="宋体"/>
            <charset val="134"/>
          </rPr>
          <t>Administrator:</t>
        </r>
        <r>
          <rPr>
            <sz val="12"/>
            <rFont val="宋体"/>
            <charset val="134"/>
          </rPr>
          <t xml:space="preserve">
6/25 上意大利sorting logo含进口商贴纸 504pcs
7/11 收到意大利含进口商贴纸 504pcs 返工用</t>
        </r>
      </text>
    </comment>
    <comment ref="AB207" authorId="1">
      <text>
        <r>
          <rPr>
            <b/>
            <sz val="12"/>
            <rFont val="宋体"/>
            <charset val="134"/>
          </rPr>
          <t>Administrator:</t>
        </r>
        <r>
          <rPr>
            <sz val="12"/>
            <rFont val="宋体"/>
            <charset val="134"/>
          </rPr>
          <t xml:space="preserve">
2001603 7/2 504pcs 华兴三B13</t>
        </r>
      </text>
    </comment>
    <comment ref="AB208" authorId="1">
      <text>
        <r>
          <rPr>
            <b/>
            <sz val="12"/>
            <rFont val="宋体"/>
            <charset val="134"/>
          </rPr>
          <t>Administrator:</t>
        </r>
        <r>
          <rPr>
            <sz val="12"/>
            <rFont val="宋体"/>
            <charset val="134"/>
          </rPr>
          <t xml:space="preserve">
2001589 7/4  257pcs 送华登
2001587 7/4 1743pcs 送华登</t>
        </r>
      </text>
    </comment>
    <comment ref="AD208" authorId="1">
      <text>
        <r>
          <rPr>
            <b/>
            <sz val="12"/>
            <rFont val="宋体"/>
            <charset val="134"/>
          </rPr>
          <t>Administrator:</t>
        </r>
        <r>
          <rPr>
            <sz val="12"/>
            <rFont val="宋体"/>
            <charset val="134"/>
          </rPr>
          <t xml:space="preserve">
5/27 上客人白色Cat.label 400pcs
     上空白条码贴纸 4000pcs
     上WEEE不带电池走货 12000pcs</t>
        </r>
      </text>
    </comment>
    <comment ref="AB209" authorId="1">
      <text>
        <r>
          <rPr>
            <b/>
            <sz val="12"/>
            <rFont val="宋体"/>
            <charset val="134"/>
          </rPr>
          <t>Administrator:</t>
        </r>
        <r>
          <rPr>
            <sz val="12"/>
            <rFont val="宋体"/>
            <charset val="134"/>
          </rPr>
          <t xml:space="preserve">
2001625 7/2 1428pcs 莫海军B4楼A5区</t>
        </r>
      </text>
    </comment>
    <comment ref="AD209" authorId="1">
      <text>
        <r>
          <rPr>
            <b/>
            <sz val="12"/>
            <rFont val="宋体"/>
            <charset val="134"/>
          </rPr>
          <t>Administrator:</t>
        </r>
        <r>
          <rPr>
            <sz val="12"/>
            <rFont val="宋体"/>
            <charset val="134"/>
          </rPr>
          <t xml:space="preserve">
6/20 上KM外箱贴纸 119pcs
6/18 上白色防盗贴纸 1428pcs</t>
        </r>
      </text>
    </comment>
    <comment ref="AB210" authorId="1">
      <text>
        <r>
          <rPr>
            <b/>
            <sz val="12"/>
            <rFont val="宋体"/>
            <charset val="134"/>
          </rPr>
          <t>Administrator:</t>
        </r>
        <r>
          <rPr>
            <sz val="12"/>
            <rFont val="宋体"/>
            <charset val="134"/>
          </rPr>
          <t xml:space="preserve">
2001593 7/7 3744pcs 送华登
2001595 7/7 4056pcs 送华登
2001596 7/7  624pcs 送华登
2001577 7/8 1440pcs 送华登
2001578 7/8 3744pcs 送华登
2001579 7/8 3432pcs 送华登
2001582 7/8 3360pcs 送华登
2001584 7/8 2364pcs 送华登</t>
        </r>
      </text>
    </comment>
    <comment ref="AD210" authorId="1">
      <text>
        <r>
          <rPr>
            <b/>
            <sz val="12"/>
            <rFont val="宋体"/>
            <charset val="134"/>
          </rPr>
          <t>Administrator:</t>
        </r>
        <r>
          <rPr>
            <sz val="12"/>
            <rFont val="宋体"/>
            <charset val="134"/>
          </rPr>
          <t xml:space="preserve">
6/14 上空白贴纸 22764pcs</t>
        </r>
      </text>
    </comment>
    <comment ref="AB211" authorId="1">
      <text>
        <r>
          <rPr>
            <b/>
            <sz val="12"/>
            <rFont val="宋体"/>
            <charset val="134"/>
          </rPr>
          <t>Administrator:</t>
        </r>
        <r>
          <rPr>
            <sz val="12"/>
            <rFont val="宋体"/>
            <charset val="134"/>
          </rPr>
          <t xml:space="preserve">
2001571 7/9 1152pcs
2001570 7/9 6848pcs 华兴一B1</t>
        </r>
      </text>
    </comment>
    <comment ref="AD211" authorId="1">
      <text>
        <r>
          <rPr>
            <b/>
            <sz val="12"/>
            <rFont val="宋体"/>
            <charset val="134"/>
          </rPr>
          <t>Administrator:</t>
        </r>
        <r>
          <rPr>
            <sz val="12"/>
            <rFont val="宋体"/>
            <charset val="134"/>
          </rPr>
          <t xml:space="preserve">
5/26 上客供芯片码贴纸 8000pcs
6/3 上8+贴纸 44112pcs
6/24 上3C贴纸 44112pcs</t>
        </r>
      </text>
    </comment>
    <comment ref="AB212" authorId="1">
      <text>
        <r>
          <rPr>
            <b/>
            <sz val="12"/>
            <rFont val="宋体"/>
            <charset val="134"/>
          </rPr>
          <t>Administrator:</t>
        </r>
        <r>
          <rPr>
            <sz val="12"/>
            <rFont val="宋体"/>
            <charset val="134"/>
          </rPr>
          <t xml:space="preserve">
2001571 7/9 8000pcs</t>
        </r>
      </text>
    </comment>
    <comment ref="AD212" authorId="1">
      <text>
        <r>
          <rPr>
            <b/>
            <sz val="12"/>
            <rFont val="宋体"/>
            <charset val="134"/>
          </rPr>
          <t>Administrator:</t>
        </r>
        <r>
          <rPr>
            <sz val="12"/>
            <rFont val="宋体"/>
            <charset val="134"/>
          </rPr>
          <t xml:space="preserve">
5/26 上客供芯片码贴纸 8000pcs
6/3 上8+贴纸 44112pcs
6/24 上3C贴纸 44112pcs</t>
        </r>
      </text>
    </comment>
    <comment ref="AB213" authorId="1">
      <text>
        <r>
          <rPr>
            <b/>
            <sz val="12"/>
            <rFont val="宋体"/>
            <charset val="134"/>
          </rPr>
          <t>Administrator:</t>
        </r>
        <r>
          <rPr>
            <sz val="12"/>
            <rFont val="宋体"/>
            <charset val="134"/>
          </rPr>
          <t xml:space="preserve">
2001571 7/9  608pcs
2001572 7/9  3896pcs 已走货
2001810 7/10 3496pcs</t>
        </r>
      </text>
    </comment>
    <comment ref="AD213" authorId="1">
      <text>
        <r>
          <rPr>
            <b/>
            <sz val="12"/>
            <rFont val="宋体"/>
            <charset val="134"/>
          </rPr>
          <t>Administrator:</t>
        </r>
        <r>
          <rPr>
            <sz val="12"/>
            <rFont val="宋体"/>
            <charset val="134"/>
          </rPr>
          <t xml:space="preserve">
5/26 上客供芯片码贴纸 8000pcs
6/3 上8+贴纸 44112pcs
6/24 上3C贴纸 44112pcs</t>
        </r>
      </text>
    </comment>
    <comment ref="AB214" authorId="1">
      <text>
        <r>
          <rPr>
            <b/>
            <sz val="12"/>
            <rFont val="宋体"/>
            <charset val="134"/>
          </rPr>
          <t>Administrator:</t>
        </r>
        <r>
          <rPr>
            <sz val="12"/>
            <rFont val="宋体"/>
            <charset val="134"/>
          </rPr>
          <t xml:space="preserve">
2001810 7/10  984pcs
2001815 7/10 6528pcs</t>
        </r>
      </text>
    </comment>
    <comment ref="AD214" authorId="1">
      <text>
        <r>
          <rPr>
            <b/>
            <sz val="12"/>
            <rFont val="宋体"/>
            <charset val="134"/>
          </rPr>
          <t>Administrator:</t>
        </r>
        <r>
          <rPr>
            <sz val="12"/>
            <rFont val="宋体"/>
            <charset val="134"/>
          </rPr>
          <t xml:space="preserve">
5/26 上客供芯片码贴纸 8000pcs
6/3 上8+贴纸 44112pcs
6/24 上3C贴纸 44112pcs</t>
        </r>
      </text>
    </comment>
    <comment ref="AB215" authorId="1">
      <text>
        <r>
          <rPr>
            <b/>
            <sz val="12"/>
            <rFont val="宋体"/>
            <charset val="134"/>
          </rPr>
          <t>Administrator:</t>
        </r>
        <r>
          <rPr>
            <sz val="12"/>
            <rFont val="宋体"/>
            <charset val="134"/>
          </rPr>
          <t xml:space="preserve">
2001571 7/9 360pcs</t>
        </r>
      </text>
    </comment>
    <comment ref="AD215" authorId="1">
      <text>
        <r>
          <rPr>
            <b/>
            <sz val="12"/>
            <rFont val="宋体"/>
            <charset val="134"/>
          </rPr>
          <t>Administrator:</t>
        </r>
        <r>
          <rPr>
            <sz val="12"/>
            <rFont val="宋体"/>
            <charset val="134"/>
          </rPr>
          <t xml:space="preserve">
5/26 上客供芯片码贴纸 8000pcs
6/3 上8+贴纸 44112pcs
6/24 上3C贴纸 44112pcs</t>
        </r>
      </text>
    </comment>
    <comment ref="AB216" authorId="1">
      <text>
        <r>
          <rPr>
            <b/>
            <sz val="12"/>
            <rFont val="宋体"/>
            <charset val="134"/>
          </rPr>
          <t>Administrator:</t>
        </r>
        <r>
          <rPr>
            <sz val="12"/>
            <rFont val="宋体"/>
            <charset val="134"/>
          </rPr>
          <t xml:space="preserve">
2001571 7/9   96pcs 华兴一A1
2001565 7/9 7104pcs 华兴一A1</t>
        </r>
      </text>
    </comment>
    <comment ref="AD216" authorId="1">
      <text>
        <r>
          <rPr>
            <b/>
            <sz val="12"/>
            <rFont val="宋体"/>
            <charset val="134"/>
          </rPr>
          <t>Administrator:</t>
        </r>
        <r>
          <rPr>
            <sz val="12"/>
            <rFont val="宋体"/>
            <charset val="134"/>
          </rPr>
          <t xml:space="preserve">
5/26 上客供芯片码贴纸 8000pcs
6/3 上8+贴纸 44112pcs
6/24 上3C贴纸 44112pcs</t>
        </r>
      </text>
    </comment>
    <comment ref="AB217" authorId="1">
      <text>
        <r>
          <rPr>
            <b/>
            <sz val="12"/>
            <rFont val="宋体"/>
            <charset val="134"/>
          </rPr>
          <t>Administrator:</t>
        </r>
        <r>
          <rPr>
            <sz val="12"/>
            <rFont val="宋体"/>
            <charset val="134"/>
          </rPr>
          <t xml:space="preserve">
2001570 7/9 240pcs 华兴一B1</t>
        </r>
      </text>
    </comment>
    <comment ref="AD217" authorId="1">
      <text>
        <r>
          <rPr>
            <b/>
            <sz val="12"/>
            <rFont val="宋体"/>
            <charset val="134"/>
          </rPr>
          <t>Administrator:</t>
        </r>
        <r>
          <rPr>
            <sz val="12"/>
            <rFont val="宋体"/>
            <charset val="134"/>
          </rPr>
          <t xml:space="preserve">
5/26 上客供芯片码贴纸 8000pcs
6/3 上8+贴纸 44112pcs
6/24 上3C贴纸 44112pcs</t>
        </r>
      </text>
    </comment>
    <comment ref="AB218" authorId="1">
      <text>
        <r>
          <rPr>
            <b/>
            <sz val="12"/>
            <rFont val="宋体"/>
            <charset val="134"/>
          </rPr>
          <t>Administrator:</t>
        </r>
        <r>
          <rPr>
            <sz val="12"/>
            <rFont val="宋体"/>
            <charset val="134"/>
          </rPr>
          <t xml:space="preserve">
2001570 7/9 4800pcs 华兴一B1</t>
        </r>
      </text>
    </comment>
    <comment ref="AD218" authorId="1">
      <text>
        <r>
          <rPr>
            <b/>
            <sz val="12"/>
            <rFont val="宋体"/>
            <charset val="134"/>
          </rPr>
          <t>Administrator:</t>
        </r>
        <r>
          <rPr>
            <sz val="12"/>
            <rFont val="宋体"/>
            <charset val="134"/>
          </rPr>
          <t xml:space="preserve">
5/26 上客供芯片码贴纸 8000pcs
6/3 上8+贴纸 44112pcs
6/24 上3C贴纸 44112pcs</t>
        </r>
      </text>
    </comment>
    <comment ref="AB219" authorId="1">
      <text>
        <r>
          <rPr>
            <b/>
            <sz val="12"/>
            <rFont val="宋体"/>
            <charset val="134"/>
          </rPr>
          <t>Administrator:</t>
        </r>
        <r>
          <rPr>
            <sz val="12"/>
            <rFont val="宋体"/>
            <charset val="134"/>
          </rPr>
          <t xml:space="preserve">
2001564 7/9 1992pcs 华兴三A22 </t>
        </r>
      </text>
    </comment>
    <comment ref="AD219" authorId="1">
      <text>
        <r>
          <rPr>
            <b/>
            <sz val="12"/>
            <rFont val="宋体"/>
            <charset val="134"/>
          </rPr>
          <t>Administrator:</t>
        </r>
        <r>
          <rPr>
            <sz val="12"/>
            <rFont val="宋体"/>
            <charset val="134"/>
          </rPr>
          <t xml:space="preserve">
6/25 上日语警语贴纸 5004pcs</t>
        </r>
      </text>
    </comment>
    <comment ref="AB220" authorId="1">
      <text>
        <r>
          <rPr>
            <b/>
            <sz val="12"/>
            <rFont val="宋体"/>
            <charset val="134"/>
          </rPr>
          <t>Administrator:</t>
        </r>
        <r>
          <rPr>
            <sz val="12"/>
            <rFont val="宋体"/>
            <charset val="134"/>
          </rPr>
          <t xml:space="preserve">
2001564 7/9 3012pcs 华兴一F4</t>
        </r>
      </text>
    </comment>
    <comment ref="AB221" authorId="1">
      <text>
        <r>
          <rPr>
            <b/>
            <sz val="12"/>
            <rFont val="宋体"/>
            <charset val="134"/>
          </rPr>
          <t>Administrator:</t>
        </r>
        <r>
          <rPr>
            <sz val="12"/>
            <rFont val="宋体"/>
            <charset val="134"/>
          </rPr>
          <t xml:space="preserve">
2001816 7/10 864pcs 华兴一F4</t>
        </r>
      </text>
    </comment>
    <comment ref="AD221" authorId="1">
      <text>
        <r>
          <rPr>
            <b/>
            <sz val="12"/>
            <rFont val="宋体"/>
            <charset val="134"/>
          </rPr>
          <t>Administrator:</t>
        </r>
        <r>
          <rPr>
            <sz val="12"/>
            <rFont val="宋体"/>
            <charset val="134"/>
          </rPr>
          <t xml:space="preserve">
6/26 上UPC贴纸 864pcs</t>
        </r>
      </text>
    </comment>
    <comment ref="AB222" authorId="1">
      <text>
        <r>
          <rPr>
            <b/>
            <sz val="12"/>
            <rFont val="宋体"/>
            <charset val="134"/>
          </rPr>
          <t>Administrator:</t>
        </r>
        <r>
          <rPr>
            <sz val="12"/>
            <rFont val="宋体"/>
            <charset val="134"/>
          </rPr>
          <t xml:space="preserve">
2001816 7/10 816pcs 华兴一F5</t>
        </r>
      </text>
    </comment>
    <comment ref="AD222" authorId="1">
      <text>
        <r>
          <rPr>
            <b/>
            <sz val="12"/>
            <rFont val="宋体"/>
            <charset val="134"/>
          </rPr>
          <t>Administrator:</t>
        </r>
        <r>
          <rPr>
            <sz val="12"/>
            <rFont val="宋体"/>
            <charset val="134"/>
          </rPr>
          <t xml:space="preserve">
6/26 上UPC贴纸 816pcs</t>
        </r>
      </text>
    </comment>
    <comment ref="AB223" authorId="1">
      <text>
        <r>
          <rPr>
            <b/>
            <sz val="12"/>
            <rFont val="宋体"/>
            <charset val="134"/>
          </rPr>
          <t>Administrator:</t>
        </r>
        <r>
          <rPr>
            <sz val="12"/>
            <rFont val="宋体"/>
            <charset val="134"/>
          </rPr>
          <t xml:space="preserve">
2001816 7/10 816pcs 华兴一F5</t>
        </r>
      </text>
    </comment>
    <comment ref="AD223" authorId="1">
      <text>
        <r>
          <rPr>
            <b/>
            <sz val="12"/>
            <rFont val="宋体"/>
            <charset val="134"/>
          </rPr>
          <t>Administrator:</t>
        </r>
        <r>
          <rPr>
            <sz val="12"/>
            <rFont val="宋体"/>
            <charset val="134"/>
          </rPr>
          <t xml:space="preserve">
6/26 上UPC贴纸 816pcs</t>
        </r>
      </text>
    </comment>
    <comment ref="AB224" authorId="1">
      <text>
        <r>
          <rPr>
            <b/>
            <sz val="12"/>
            <rFont val="宋体"/>
            <charset val="134"/>
          </rPr>
          <t>Administrator:</t>
        </r>
        <r>
          <rPr>
            <sz val="12"/>
            <rFont val="宋体"/>
            <charset val="134"/>
          </rPr>
          <t xml:space="preserve">
2001816 7/10 780pcs 华兴一F5</t>
        </r>
      </text>
    </comment>
    <comment ref="AD224" authorId="1">
      <text>
        <r>
          <rPr>
            <b/>
            <sz val="12"/>
            <rFont val="宋体"/>
            <charset val="134"/>
          </rPr>
          <t>Administrator:</t>
        </r>
        <r>
          <rPr>
            <sz val="12"/>
            <rFont val="宋体"/>
            <charset val="134"/>
          </rPr>
          <t xml:space="preserve">
6/26 上UPC贴纸 780pcs</t>
        </r>
      </text>
    </comment>
    <comment ref="AB225" authorId="1">
      <text>
        <r>
          <rPr>
            <b/>
            <sz val="12"/>
            <rFont val="宋体"/>
            <charset val="134"/>
          </rPr>
          <t>Administrator:</t>
        </r>
        <r>
          <rPr>
            <sz val="12"/>
            <rFont val="宋体"/>
            <charset val="134"/>
          </rPr>
          <t xml:space="preserve">
2001816 7/10 744pcs 华兴一F5</t>
        </r>
      </text>
    </comment>
    <comment ref="AD225" authorId="1">
      <text>
        <r>
          <rPr>
            <b/>
            <sz val="12"/>
            <rFont val="宋体"/>
            <charset val="134"/>
          </rPr>
          <t>Administrator:</t>
        </r>
        <r>
          <rPr>
            <sz val="12"/>
            <rFont val="宋体"/>
            <charset val="134"/>
          </rPr>
          <t xml:space="preserve">
6/26 上UPC贴纸 744pcs</t>
        </r>
      </text>
    </comment>
    <comment ref="AB226" authorId="1">
      <text>
        <r>
          <rPr>
            <b/>
            <sz val="12"/>
            <rFont val="宋体"/>
            <charset val="134"/>
          </rPr>
          <t>Administrator:</t>
        </r>
        <r>
          <rPr>
            <sz val="12"/>
            <rFont val="宋体"/>
            <charset val="134"/>
          </rPr>
          <t xml:space="preserve">
2001816 7/10 744pcs 华兴一F6</t>
        </r>
      </text>
    </comment>
    <comment ref="AD226" authorId="1">
      <text>
        <r>
          <rPr>
            <b/>
            <sz val="12"/>
            <rFont val="宋体"/>
            <charset val="134"/>
          </rPr>
          <t>Administrator:</t>
        </r>
        <r>
          <rPr>
            <sz val="12"/>
            <rFont val="宋体"/>
            <charset val="134"/>
          </rPr>
          <t xml:space="preserve">
6/26 上UPC贴纸 744pcs</t>
        </r>
      </text>
    </comment>
    <comment ref="AB227" authorId="1">
      <text>
        <r>
          <rPr>
            <b/>
            <sz val="12"/>
            <rFont val="宋体"/>
            <charset val="134"/>
          </rPr>
          <t>Administrator:</t>
        </r>
        <r>
          <rPr>
            <sz val="12"/>
            <rFont val="宋体"/>
            <charset val="134"/>
          </rPr>
          <t xml:space="preserve">
2001797 7/12 1020pcs 莫海军B4楼B7区</t>
        </r>
      </text>
    </comment>
    <comment ref="AD227" authorId="1">
      <text>
        <r>
          <rPr>
            <b/>
            <sz val="12"/>
            <rFont val="宋体"/>
            <charset val="134"/>
          </rPr>
          <t>Administrator:</t>
        </r>
        <r>
          <rPr>
            <sz val="12"/>
            <rFont val="宋体"/>
            <charset val="134"/>
          </rPr>
          <t xml:space="preserve">
6/23 上UPC贴纸 1020pcs</t>
        </r>
      </text>
    </comment>
    <comment ref="AB228" authorId="1">
      <text>
        <r>
          <rPr>
            <b/>
            <sz val="12"/>
            <rFont val="宋体"/>
            <charset val="134"/>
          </rPr>
          <t>Administrator:</t>
        </r>
        <r>
          <rPr>
            <sz val="12"/>
            <rFont val="宋体"/>
            <charset val="134"/>
          </rPr>
          <t xml:space="preserve">
2001798 7/12 1346pcs 华兴三A6</t>
        </r>
      </text>
    </comment>
    <comment ref="AD228" authorId="1">
      <text>
        <r>
          <rPr>
            <b/>
            <sz val="12"/>
            <rFont val="宋体"/>
            <charset val="134"/>
          </rPr>
          <t>Administrator:</t>
        </r>
        <r>
          <rPr>
            <sz val="12"/>
            <rFont val="宋体"/>
            <charset val="134"/>
          </rPr>
          <t xml:space="preserve">
6/23 上UPC贴纸 1346pcs</t>
        </r>
      </text>
    </comment>
    <comment ref="AB229" authorId="1">
      <text>
        <r>
          <rPr>
            <b/>
            <sz val="12"/>
            <rFont val="宋体"/>
            <charset val="134"/>
          </rPr>
          <t>Administrator:</t>
        </r>
        <r>
          <rPr>
            <sz val="12"/>
            <rFont val="宋体"/>
            <charset val="134"/>
          </rPr>
          <t xml:space="preserve">
2001801 7/12 3096pcs 华兴一F3</t>
        </r>
      </text>
    </comment>
    <comment ref="AB230" authorId="1">
      <text>
        <r>
          <rPr>
            <b/>
            <sz val="12"/>
            <rFont val="宋体"/>
            <charset val="134"/>
          </rPr>
          <t>Administrator:</t>
        </r>
        <r>
          <rPr>
            <sz val="12"/>
            <rFont val="宋体"/>
            <charset val="134"/>
          </rPr>
          <t xml:space="preserve">
2001798 7/12 1500pcs 华兴三B3</t>
        </r>
      </text>
    </comment>
    <comment ref="AB231" authorId="1">
      <text>
        <r>
          <rPr>
            <b/>
            <sz val="12"/>
            <rFont val="宋体"/>
            <charset val="134"/>
          </rPr>
          <t>Administrator:</t>
        </r>
        <r>
          <rPr>
            <sz val="12"/>
            <rFont val="宋体"/>
            <charset val="134"/>
          </rPr>
          <t xml:space="preserve">
2001801 7/12 1608pcs 华兴三B8</t>
        </r>
      </text>
    </comment>
    <comment ref="AD231" authorId="1">
      <text>
        <r>
          <rPr>
            <b/>
            <sz val="12"/>
            <rFont val="宋体"/>
            <charset val="134"/>
          </rPr>
          <t>Administrator:</t>
        </r>
        <r>
          <rPr>
            <sz val="12"/>
            <rFont val="宋体"/>
            <charset val="134"/>
          </rPr>
          <t xml:space="preserve">
6/24 上客供外箱条码贴纸 203pcs</t>
        </r>
      </text>
    </comment>
    <comment ref="AB232" authorId="1">
      <text>
        <r>
          <rPr>
            <b/>
            <sz val="12"/>
            <rFont val="宋体"/>
            <charset val="134"/>
          </rPr>
          <t>Administrator:</t>
        </r>
        <r>
          <rPr>
            <sz val="12"/>
            <rFont val="宋体"/>
            <charset val="134"/>
          </rPr>
          <t xml:space="preserve">
2001789 7/15 1200pcs 华兴一F3</t>
        </r>
      </text>
    </comment>
    <comment ref="AD232" authorId="1">
      <text>
        <r>
          <rPr>
            <b/>
            <sz val="12"/>
            <rFont val="宋体"/>
            <charset val="134"/>
          </rPr>
          <t>Administrator:</t>
        </r>
        <r>
          <rPr>
            <sz val="12"/>
            <rFont val="宋体"/>
            <charset val="134"/>
          </rPr>
          <t xml:space="preserve">
6/26 上UPC贴纸 1200pcs</t>
        </r>
      </text>
    </comment>
    <comment ref="AB233" authorId="1">
      <text>
        <r>
          <rPr>
            <b/>
            <sz val="12"/>
            <rFont val="宋体"/>
            <charset val="134"/>
          </rPr>
          <t>Administrator:</t>
        </r>
        <r>
          <rPr>
            <sz val="12"/>
            <rFont val="宋体"/>
            <charset val="134"/>
          </rPr>
          <t xml:space="preserve">
2001792 7/15 1200pcs 华兴一A2</t>
        </r>
      </text>
    </comment>
    <comment ref="AD233" authorId="1">
      <text>
        <r>
          <rPr>
            <b/>
            <sz val="12"/>
            <rFont val="宋体"/>
            <charset val="134"/>
          </rPr>
          <t>Administrator:</t>
        </r>
        <r>
          <rPr>
            <sz val="12"/>
            <rFont val="宋体"/>
            <charset val="134"/>
          </rPr>
          <t xml:space="preserve">
6/26 上荷兰语警告语贴纸 2004pcs
6/26 上EAN条码贴纸 1200pcs</t>
        </r>
      </text>
    </comment>
    <comment ref="AB234" authorId="1">
      <text>
        <r>
          <rPr>
            <b/>
            <sz val="12"/>
            <rFont val="宋体"/>
            <charset val="134"/>
          </rPr>
          <t>Administrator:</t>
        </r>
        <r>
          <rPr>
            <sz val="12"/>
            <rFont val="宋体"/>
            <charset val="134"/>
          </rPr>
          <t xml:space="preserve">
2001792 7/15 804pcs 华兴三B16</t>
        </r>
      </text>
    </comment>
    <comment ref="AD234" authorId="1">
      <text>
        <r>
          <rPr>
            <b/>
            <sz val="12"/>
            <rFont val="宋体"/>
            <charset val="134"/>
          </rPr>
          <t>Administrator:</t>
        </r>
        <r>
          <rPr>
            <sz val="12"/>
            <rFont val="宋体"/>
            <charset val="134"/>
          </rPr>
          <t xml:space="preserve">
6/26 上荷兰语警告语贴纸 2004pcs
6/26 上EAN条码贴纸 804pcs</t>
        </r>
      </text>
    </comment>
    <comment ref="AB235" authorId="1">
      <text>
        <r>
          <rPr>
            <b/>
            <sz val="12"/>
            <rFont val="宋体"/>
            <charset val="134"/>
          </rPr>
          <t>Administrator:</t>
        </r>
        <r>
          <rPr>
            <sz val="12"/>
            <rFont val="宋体"/>
            <charset val="134"/>
          </rPr>
          <t xml:space="preserve">
2001789 7/15 240pcs 华兴三B14</t>
        </r>
      </text>
    </comment>
    <comment ref="AD235" authorId="1">
      <text>
        <r>
          <rPr>
            <b/>
            <sz val="12"/>
            <rFont val="宋体"/>
            <charset val="134"/>
          </rPr>
          <t>Administrator:</t>
        </r>
        <r>
          <rPr>
            <sz val="12"/>
            <rFont val="宋体"/>
            <charset val="134"/>
          </rPr>
          <t xml:space="preserve">
6/23 上进口商贴纸 240pcs</t>
        </r>
      </text>
    </comment>
    <comment ref="AB236" authorId="1">
      <text>
        <r>
          <rPr>
            <b/>
            <sz val="12"/>
            <rFont val="宋体"/>
            <charset val="134"/>
          </rPr>
          <t>Administrator:</t>
        </r>
        <r>
          <rPr>
            <sz val="12"/>
            <rFont val="宋体"/>
            <charset val="134"/>
          </rPr>
          <t xml:space="preserve">
2001789 7/15 996pcs 华兴一F3</t>
        </r>
      </text>
    </comment>
    <comment ref="AB237" authorId="1">
      <text>
        <r>
          <rPr>
            <b/>
            <sz val="12"/>
            <rFont val="宋体"/>
            <charset val="134"/>
          </rPr>
          <t>Administrator:</t>
        </r>
        <r>
          <rPr>
            <sz val="12"/>
            <rFont val="宋体"/>
            <charset val="134"/>
          </rPr>
          <t xml:space="preserve">
2001792 7/15 2192pcs 华兴一A2
2001771 7/16  24pcs  华兴一A2</t>
        </r>
      </text>
    </comment>
    <comment ref="AD237" authorId="1">
      <text>
        <r>
          <rPr>
            <b/>
            <sz val="12"/>
            <rFont val="宋体"/>
            <charset val="134"/>
          </rPr>
          <t>Administrator:</t>
        </r>
        <r>
          <rPr>
            <sz val="12"/>
            <rFont val="宋体"/>
            <charset val="134"/>
          </rPr>
          <t xml:space="preserve">
7/3 上客供外箱条码贴纸 280pcs</t>
        </r>
      </text>
    </comment>
    <comment ref="AB238" authorId="1">
      <text>
        <r>
          <rPr>
            <b/>
            <sz val="12"/>
            <rFont val="宋体"/>
            <charset val="134"/>
          </rPr>
          <t>Administrator:</t>
        </r>
        <r>
          <rPr>
            <sz val="12"/>
            <rFont val="宋体"/>
            <charset val="134"/>
          </rPr>
          <t xml:space="preserve">
2001790 7/15 132pcs 华兴三A24</t>
        </r>
      </text>
    </comment>
    <comment ref="AD238" authorId="1">
      <text>
        <r>
          <rPr>
            <b/>
            <sz val="12"/>
            <rFont val="宋体"/>
            <charset val="134"/>
          </rPr>
          <t>Administrator:</t>
        </r>
        <r>
          <rPr>
            <sz val="12"/>
            <rFont val="宋体"/>
            <charset val="134"/>
          </rPr>
          <t xml:space="preserve">
7/1 上UPC贴纸 132pcs</t>
        </r>
      </text>
    </comment>
    <comment ref="AB239" authorId="1">
      <text>
        <r>
          <rPr>
            <b/>
            <sz val="12"/>
            <rFont val="宋体"/>
            <charset val="134"/>
          </rPr>
          <t>Administrator:</t>
        </r>
        <r>
          <rPr>
            <sz val="12"/>
            <rFont val="宋体"/>
            <charset val="134"/>
          </rPr>
          <t xml:space="preserve">
2001790 7/15 180pcs 华兴三A24</t>
        </r>
      </text>
    </comment>
    <comment ref="AD239" authorId="1">
      <text>
        <r>
          <rPr>
            <b/>
            <sz val="12"/>
            <rFont val="宋体"/>
            <charset val="134"/>
          </rPr>
          <t>Administrator:</t>
        </r>
        <r>
          <rPr>
            <sz val="12"/>
            <rFont val="宋体"/>
            <charset val="134"/>
          </rPr>
          <t xml:space="preserve">
7/1 上UPC贴纸 180pcs</t>
        </r>
      </text>
    </comment>
    <comment ref="AB240" authorId="1">
      <text>
        <r>
          <rPr>
            <b/>
            <sz val="12"/>
            <rFont val="宋体"/>
            <charset val="134"/>
          </rPr>
          <t>Administrator:</t>
        </r>
        <r>
          <rPr>
            <sz val="12"/>
            <rFont val="宋体"/>
            <charset val="134"/>
          </rPr>
          <t xml:space="preserve">
2001790 7/15 180pcs 华兴三A24
</t>
        </r>
      </text>
    </comment>
    <comment ref="AD240" authorId="1">
      <text>
        <r>
          <rPr>
            <b/>
            <sz val="12"/>
            <rFont val="宋体"/>
            <charset val="134"/>
          </rPr>
          <t>Administrator:</t>
        </r>
        <r>
          <rPr>
            <sz val="12"/>
            <rFont val="宋体"/>
            <charset val="134"/>
          </rPr>
          <t xml:space="preserve">
7/1 上UPC贴纸 180pcs</t>
        </r>
      </text>
    </comment>
    <comment ref="AB241" authorId="1">
      <text>
        <r>
          <rPr>
            <b/>
            <sz val="12"/>
            <rFont val="宋体"/>
            <charset val="134"/>
          </rPr>
          <t>Administrator:</t>
        </r>
        <r>
          <rPr>
            <sz val="12"/>
            <rFont val="宋体"/>
            <charset val="134"/>
          </rPr>
          <t xml:space="preserve">
2001790 7/15 216pcs 华兴三A27
</t>
        </r>
      </text>
    </comment>
    <comment ref="AD241" authorId="1">
      <text>
        <r>
          <rPr>
            <b/>
            <sz val="12"/>
            <rFont val="宋体"/>
            <charset val="134"/>
          </rPr>
          <t>Administrator:</t>
        </r>
        <r>
          <rPr>
            <sz val="12"/>
            <rFont val="宋体"/>
            <charset val="134"/>
          </rPr>
          <t xml:space="preserve">
7/1 上UPC贴纸 216pcs</t>
        </r>
      </text>
    </comment>
    <comment ref="AB242" authorId="1">
      <text>
        <r>
          <rPr>
            <b/>
            <sz val="12"/>
            <rFont val="宋体"/>
            <charset val="134"/>
          </rPr>
          <t>Administrator:</t>
        </r>
        <r>
          <rPr>
            <sz val="12"/>
            <rFont val="宋体"/>
            <charset val="134"/>
          </rPr>
          <t xml:space="preserve">
2001790 7/15 252pcs 华兴三B14</t>
        </r>
      </text>
    </comment>
    <comment ref="AD242" authorId="1">
      <text>
        <r>
          <rPr>
            <b/>
            <sz val="12"/>
            <rFont val="宋体"/>
            <charset val="134"/>
          </rPr>
          <t>Administrator:</t>
        </r>
        <r>
          <rPr>
            <sz val="12"/>
            <rFont val="宋体"/>
            <charset val="134"/>
          </rPr>
          <t xml:space="preserve">
7/1 上UPC贴纸 252pcs</t>
        </r>
      </text>
    </comment>
    <comment ref="AB243" authorId="1">
      <text>
        <r>
          <rPr>
            <b/>
            <sz val="12"/>
            <rFont val="宋体"/>
            <charset val="134"/>
          </rPr>
          <t>Administrator:</t>
        </r>
        <r>
          <rPr>
            <sz val="12"/>
            <rFont val="宋体"/>
            <charset val="134"/>
          </rPr>
          <t xml:space="preserve">
2001790 7/15 252pcs 华兴三B14</t>
        </r>
      </text>
    </comment>
    <comment ref="AD243" authorId="1">
      <text>
        <r>
          <rPr>
            <b/>
            <sz val="12"/>
            <rFont val="宋体"/>
            <charset val="134"/>
          </rPr>
          <t>Administrator:</t>
        </r>
        <r>
          <rPr>
            <sz val="12"/>
            <rFont val="宋体"/>
            <charset val="134"/>
          </rPr>
          <t xml:space="preserve">
7/1 上UPC贴纸 252pcs</t>
        </r>
      </text>
    </comment>
    <comment ref="AB244" authorId="1">
      <text>
        <r>
          <rPr>
            <b/>
            <sz val="12"/>
            <rFont val="宋体"/>
            <charset val="134"/>
          </rPr>
          <t>Administrator:</t>
        </r>
        <r>
          <rPr>
            <sz val="12"/>
            <rFont val="宋体"/>
            <charset val="134"/>
          </rPr>
          <t xml:space="preserve">
2001789 7/15 192pcs 华兴三B14</t>
        </r>
      </text>
    </comment>
    <comment ref="AD244" authorId="1">
      <text>
        <r>
          <rPr>
            <b/>
            <sz val="12"/>
            <rFont val="宋体"/>
            <charset val="134"/>
          </rPr>
          <t>Administrator:</t>
        </r>
        <r>
          <rPr>
            <sz val="12"/>
            <rFont val="宋体"/>
            <charset val="134"/>
          </rPr>
          <t xml:space="preserve">
7/8 上进口商贴纸/UPC贴纸 288pcs
164774/159848共用</t>
        </r>
      </text>
    </comment>
    <comment ref="AB245" authorId="1">
      <text>
        <r>
          <rPr>
            <b/>
            <sz val="12"/>
            <rFont val="宋体"/>
            <charset val="134"/>
          </rPr>
          <t>Administrator:</t>
        </r>
        <r>
          <rPr>
            <sz val="12"/>
            <rFont val="宋体"/>
            <charset val="134"/>
          </rPr>
          <t xml:space="preserve">
2001789 7/15 96pcs 华兴三B14</t>
        </r>
      </text>
    </comment>
    <comment ref="AD245" authorId="1">
      <text>
        <r>
          <rPr>
            <b/>
            <sz val="12"/>
            <rFont val="宋体"/>
            <charset val="134"/>
          </rPr>
          <t>Administrator:</t>
        </r>
        <r>
          <rPr>
            <sz val="12"/>
            <rFont val="宋体"/>
            <charset val="134"/>
          </rPr>
          <t xml:space="preserve">
7/8 上进口商贴纸/UPC贴纸 288pcs
164774/159848共用</t>
        </r>
      </text>
    </comment>
    <comment ref="AB246" authorId="1">
      <text>
        <r>
          <rPr>
            <b/>
            <sz val="12"/>
            <rFont val="宋体"/>
            <charset val="134"/>
          </rPr>
          <t>Administrator:</t>
        </r>
        <r>
          <rPr>
            <sz val="12"/>
            <rFont val="宋体"/>
            <charset val="134"/>
          </rPr>
          <t xml:space="preserve">
2001792 7/15 672pcs 华兴一B3</t>
        </r>
      </text>
    </comment>
    <comment ref="AD246" authorId="1">
      <text>
        <r>
          <rPr>
            <b/>
            <sz val="12"/>
            <rFont val="宋体"/>
            <charset val="134"/>
          </rPr>
          <t>Administrator:</t>
        </r>
        <r>
          <rPr>
            <sz val="12"/>
            <rFont val="宋体"/>
            <charset val="134"/>
          </rPr>
          <t xml:space="preserve">
7/2 上进口商贴纸 672pcs
    上产品贴纸 672pcs</t>
        </r>
      </text>
    </comment>
    <comment ref="AB247" authorId="1">
      <text>
        <r>
          <rPr>
            <b/>
            <sz val="12"/>
            <rFont val="宋体"/>
            <charset val="134"/>
          </rPr>
          <t>Administrator:</t>
        </r>
        <r>
          <rPr>
            <sz val="12"/>
            <rFont val="宋体"/>
            <charset val="134"/>
          </rPr>
          <t xml:space="preserve">
2001792 7/15  248pcs  华兴一B2
2001789 7/15 1344pcs  华兴三B16</t>
        </r>
      </text>
    </comment>
    <comment ref="AD247" authorId="1">
      <text>
        <r>
          <rPr>
            <b/>
            <sz val="12"/>
            <rFont val="宋体"/>
            <charset val="134"/>
          </rPr>
          <t>Administrator:</t>
        </r>
        <r>
          <rPr>
            <sz val="12"/>
            <rFont val="宋体"/>
            <charset val="134"/>
          </rPr>
          <t xml:space="preserve">
7/3 上客供外箱条码贴纸 201pcs</t>
        </r>
      </text>
    </comment>
    <comment ref="AB248" authorId="1">
      <text>
        <r>
          <rPr>
            <b/>
            <sz val="12"/>
            <rFont val="宋体"/>
            <charset val="134"/>
          </rPr>
          <t>Administrator:</t>
        </r>
        <r>
          <rPr>
            <sz val="12"/>
            <rFont val="宋体"/>
            <charset val="134"/>
          </rPr>
          <t xml:space="preserve">
2001743 7/17 1584pcs 华兴三B6
2001745 7/18  432pcs 新仓库</t>
        </r>
      </text>
    </comment>
    <comment ref="AD248" authorId="1">
      <text>
        <r>
          <rPr>
            <b/>
            <sz val="12"/>
            <rFont val="宋体"/>
            <charset val="134"/>
          </rPr>
          <t>Administrator:</t>
        </r>
        <r>
          <rPr>
            <sz val="12"/>
            <rFont val="宋体"/>
            <charset val="134"/>
          </rPr>
          <t xml:space="preserve">
6/18 上大圆黄防盗贴纸 2016pcs</t>
        </r>
      </text>
    </comment>
    <comment ref="AB249" authorId="1">
      <text>
        <r>
          <rPr>
            <b/>
            <sz val="12"/>
            <rFont val="宋体"/>
            <charset val="134"/>
          </rPr>
          <t>Administrator:</t>
        </r>
        <r>
          <rPr>
            <sz val="12"/>
            <rFont val="宋体"/>
            <charset val="134"/>
          </rPr>
          <t xml:space="preserve">
2001745 7/18 60pcs 华兴三A23</t>
        </r>
      </text>
    </comment>
    <comment ref="AD249" authorId="1">
      <text>
        <r>
          <rPr>
            <b/>
            <sz val="12"/>
            <rFont val="宋体"/>
            <charset val="134"/>
          </rPr>
          <t>Administrator:</t>
        </r>
        <r>
          <rPr>
            <sz val="12"/>
            <rFont val="宋体"/>
            <charset val="134"/>
          </rPr>
          <t xml:space="preserve">
7/5 上KM外箱贴纸 5pcs
6/18 上防盗贴纸 60pcs</t>
        </r>
      </text>
    </comment>
    <comment ref="AB250" authorId="1">
      <text>
        <r>
          <rPr>
            <b/>
            <sz val="12"/>
            <rFont val="宋体"/>
            <charset val="134"/>
          </rPr>
          <t>Administrator:</t>
        </r>
        <r>
          <rPr>
            <sz val="12"/>
            <rFont val="宋体"/>
            <charset val="134"/>
          </rPr>
          <t xml:space="preserve">
2001745 7/18 1440pcs 华兴三A23</t>
        </r>
      </text>
    </comment>
    <comment ref="AD250" authorId="1">
      <text>
        <r>
          <rPr>
            <b/>
            <sz val="12"/>
            <rFont val="宋体"/>
            <charset val="134"/>
          </rPr>
          <t>Administrator:</t>
        </r>
        <r>
          <rPr>
            <sz val="12"/>
            <rFont val="宋体"/>
            <charset val="134"/>
          </rPr>
          <t xml:space="preserve">
7/5 上KM外箱贴纸 120pcs
6/18 上防盗贴纸 1440pcs</t>
        </r>
      </text>
    </comment>
    <comment ref="AB251" authorId="1">
      <text>
        <r>
          <rPr>
            <b/>
            <sz val="12"/>
            <rFont val="宋体"/>
            <charset val="134"/>
          </rPr>
          <t>Administrator:</t>
        </r>
        <r>
          <rPr>
            <sz val="12"/>
            <rFont val="宋体"/>
            <charset val="134"/>
          </rPr>
          <t xml:space="preserve">
2001723 7/23 1200pcs 莫海军A1楼B9区
</t>
        </r>
      </text>
    </comment>
    <comment ref="AD251" authorId="1">
      <text>
        <r>
          <rPr>
            <b/>
            <sz val="12"/>
            <rFont val="宋体"/>
            <charset val="134"/>
          </rPr>
          <t>Administrator:</t>
        </r>
        <r>
          <rPr>
            <sz val="12"/>
            <rFont val="宋体"/>
            <charset val="134"/>
          </rPr>
          <t xml:space="preserve">
7/3 上客人通用进口商贴纸 1200pcs</t>
        </r>
      </text>
    </comment>
    <comment ref="AB252" authorId="1">
      <text>
        <r>
          <rPr>
            <b/>
            <sz val="12"/>
            <rFont val="宋体"/>
            <charset val="134"/>
          </rPr>
          <t>Administrator:</t>
        </r>
        <r>
          <rPr>
            <sz val="12"/>
            <rFont val="宋体"/>
            <charset val="134"/>
          </rPr>
          <t xml:space="preserve">
2001723 7/23 3528pcs 莫海军A1楼B9区
2001706 7/24  276pcs 莫海军A1楼B9区</t>
        </r>
      </text>
    </comment>
    <comment ref="AD252" authorId="1">
      <text>
        <r>
          <rPr>
            <b/>
            <sz val="12"/>
            <rFont val="宋体"/>
            <charset val="134"/>
          </rPr>
          <t>Administrator:</t>
        </r>
        <r>
          <rPr>
            <sz val="12"/>
            <rFont val="宋体"/>
            <charset val="134"/>
          </rPr>
          <t xml:space="preserve">
7/5 上进口商贴纸 3804pcs</t>
        </r>
      </text>
    </comment>
    <comment ref="AB253" authorId="1">
      <text>
        <r>
          <rPr>
            <b/>
            <sz val="12"/>
            <rFont val="宋体"/>
            <charset val="134"/>
          </rPr>
          <t>Administrator:</t>
        </r>
        <r>
          <rPr>
            <sz val="12"/>
            <rFont val="宋体"/>
            <charset val="134"/>
          </rPr>
          <t xml:space="preserve">
2001723 7/23 240pcs 莫海军A1楼B9区
</t>
        </r>
      </text>
    </comment>
    <comment ref="AD253" authorId="1">
      <text>
        <r>
          <rPr>
            <b/>
            <sz val="12"/>
            <rFont val="宋体"/>
            <charset val="134"/>
          </rPr>
          <t>Administrator:</t>
        </r>
        <r>
          <rPr>
            <sz val="12"/>
            <rFont val="宋体"/>
            <charset val="134"/>
          </rPr>
          <t xml:space="preserve">
6/30 上UPC条码贴纸 240pcs</t>
        </r>
      </text>
    </comment>
    <comment ref="AB254" authorId="1">
      <text>
        <r>
          <rPr>
            <b/>
            <sz val="12"/>
            <rFont val="宋体"/>
            <charset val="134"/>
          </rPr>
          <t>Administrator:</t>
        </r>
        <r>
          <rPr>
            <sz val="12"/>
            <rFont val="宋体"/>
            <charset val="134"/>
          </rPr>
          <t xml:space="preserve">
2001729 7/23  504pcs 华兴一F3
2001725 7/23 1296pcs 华兴一F3
2001723 7/23 2016pcs 莫海军A1楼C9区</t>
        </r>
      </text>
    </comment>
    <comment ref="AD254" authorId="1">
      <text>
        <r>
          <rPr>
            <b/>
            <sz val="12"/>
            <rFont val="宋体"/>
            <charset val="134"/>
          </rPr>
          <t>Administrator:</t>
        </r>
        <r>
          <rPr>
            <sz val="12"/>
            <rFont val="宋体"/>
            <charset val="134"/>
          </rPr>
          <t xml:space="preserve">
2/22 上EAN条码贴纸 10008pcs
     上进口商贴纸  10008pcs
154916/154924/154927共用</t>
        </r>
      </text>
    </comment>
    <comment ref="AB255" authorId="1">
      <text>
        <r>
          <rPr>
            <b/>
            <sz val="12"/>
            <rFont val="宋体"/>
            <charset val="134"/>
          </rPr>
          <t>Administrator:</t>
        </r>
        <r>
          <rPr>
            <sz val="12"/>
            <rFont val="宋体"/>
            <charset val="134"/>
          </rPr>
          <t xml:space="preserve">
2001723 7/23 1260pcs 莫海军A1楼B9区</t>
        </r>
      </text>
    </comment>
    <comment ref="AD255" authorId="1">
      <text>
        <r>
          <rPr>
            <b/>
            <sz val="12"/>
            <rFont val="宋体"/>
            <charset val="134"/>
          </rPr>
          <t>Administrator:</t>
        </r>
        <r>
          <rPr>
            <sz val="12"/>
            <rFont val="宋体"/>
            <charset val="134"/>
          </rPr>
          <t xml:space="preserve">
2/22 上EAN条码贴纸 10008pcs
     上进口商贴纸  10008pcs
154916/154924/154927共用</t>
        </r>
      </text>
    </comment>
    <comment ref="AB256" authorId="1">
      <text>
        <r>
          <rPr>
            <b/>
            <sz val="12"/>
            <rFont val="宋体"/>
            <charset val="134"/>
          </rPr>
          <t>Administrator:</t>
        </r>
        <r>
          <rPr>
            <sz val="12"/>
            <rFont val="宋体"/>
            <charset val="134"/>
          </rPr>
          <t xml:space="preserve">
2001725 7/23 552pcs 华兴三A23</t>
        </r>
      </text>
    </comment>
    <comment ref="AD256" authorId="1">
      <text>
        <r>
          <rPr>
            <b/>
            <sz val="12"/>
            <rFont val="宋体"/>
            <charset val="134"/>
          </rPr>
          <t>Administrator:</t>
        </r>
        <r>
          <rPr>
            <sz val="12"/>
            <rFont val="宋体"/>
            <charset val="134"/>
          </rPr>
          <t xml:space="preserve">
6/26 上UPC/进口商贴纸 552pcs</t>
        </r>
      </text>
    </comment>
    <comment ref="AB257" authorId="1">
      <text>
        <r>
          <rPr>
            <b/>
            <sz val="12"/>
            <rFont val="宋体"/>
            <charset val="134"/>
          </rPr>
          <t>Administrator:</t>
        </r>
        <r>
          <rPr>
            <sz val="12"/>
            <rFont val="宋体"/>
            <charset val="134"/>
          </rPr>
          <t xml:space="preserve">
2001729 7/23 4536pcs 华兴一F11
2001706 7/24  228pcs 华兴一F11</t>
        </r>
      </text>
    </comment>
    <comment ref="AD257" authorId="1">
      <text>
        <r>
          <rPr>
            <b/>
            <sz val="12"/>
            <rFont val="宋体"/>
            <charset val="134"/>
          </rPr>
          <t>Administrator:</t>
        </r>
        <r>
          <rPr>
            <sz val="12"/>
            <rFont val="宋体"/>
            <charset val="134"/>
          </rPr>
          <t xml:space="preserve">
7/11 上条码/进口商信息贴纸 4764pcs</t>
        </r>
      </text>
    </comment>
    <comment ref="AB258" authorId="1">
      <text>
        <r>
          <rPr>
            <b/>
            <sz val="12"/>
            <rFont val="宋体"/>
            <charset val="134"/>
          </rPr>
          <t>Administrator:</t>
        </r>
        <r>
          <rPr>
            <sz val="12"/>
            <rFont val="宋体"/>
            <charset val="134"/>
          </rPr>
          <t xml:space="preserve">
2001725 7/23 120pcs 华兴三A23</t>
        </r>
      </text>
    </comment>
    <comment ref="AD258" authorId="1">
      <text>
        <r>
          <rPr>
            <b/>
            <sz val="12"/>
            <rFont val="宋体"/>
            <charset val="134"/>
          </rPr>
          <t>Administrator:</t>
        </r>
        <r>
          <rPr>
            <sz val="12"/>
            <rFont val="宋体"/>
            <charset val="134"/>
          </rPr>
          <t xml:space="preserve">
7/7 上客户条码/进口商贴纸 120pcs</t>
        </r>
      </text>
    </comment>
    <comment ref="AB259" authorId="1">
      <text>
        <r>
          <rPr>
            <b/>
            <sz val="12"/>
            <rFont val="宋体"/>
            <charset val="134"/>
          </rPr>
          <t>Administrator:</t>
        </r>
        <r>
          <rPr>
            <sz val="12"/>
            <rFont val="宋体"/>
            <charset val="134"/>
          </rPr>
          <t xml:space="preserve">
2001725 7/23 1608pcs 华兴一F9</t>
        </r>
      </text>
    </comment>
    <comment ref="AD259" authorId="1">
      <text>
        <r>
          <rPr>
            <b/>
            <sz val="12"/>
            <rFont val="宋体"/>
            <charset val="134"/>
          </rPr>
          <t>Administrator:</t>
        </r>
        <r>
          <rPr>
            <sz val="12"/>
            <rFont val="宋体"/>
            <charset val="134"/>
          </rPr>
          <t xml:space="preserve">
7/5 上进口商贴纸(含客人条码） 1608pcs
    上外箱贴纸 268pcs</t>
        </r>
      </text>
    </comment>
    <comment ref="AB260" authorId="1">
      <text>
        <r>
          <rPr>
            <b/>
            <sz val="11"/>
            <rFont val="宋体"/>
            <charset val="134"/>
          </rPr>
          <t>Administrator:</t>
        </r>
        <r>
          <rPr>
            <sz val="11"/>
            <rFont val="宋体"/>
            <charset val="134"/>
          </rPr>
          <t xml:space="preserve">
2001711 7/24 1200pcs 华兴一F3</t>
        </r>
      </text>
    </comment>
    <comment ref="AD260" authorId="1">
      <text>
        <r>
          <rPr>
            <b/>
            <sz val="12"/>
            <rFont val="宋体"/>
            <charset val="134"/>
          </rPr>
          <t>Administrator:</t>
        </r>
        <r>
          <rPr>
            <sz val="12"/>
            <rFont val="宋体"/>
            <charset val="134"/>
          </rPr>
          <t xml:space="preserve">
7/8 上进口商贴纸 1200pcs</t>
        </r>
      </text>
    </comment>
    <comment ref="AB261" authorId="1">
      <text>
        <r>
          <rPr>
            <b/>
            <sz val="12"/>
            <rFont val="宋体"/>
            <charset val="134"/>
          </rPr>
          <t>Administrator:</t>
        </r>
        <r>
          <rPr>
            <sz val="12"/>
            <rFont val="宋体"/>
            <charset val="134"/>
          </rPr>
          <t xml:space="preserve">
2001716 7/24 1400pcs 送华登</t>
        </r>
      </text>
    </comment>
    <comment ref="AD261" authorId="1">
      <text>
        <r>
          <rPr>
            <b/>
            <sz val="12"/>
            <rFont val="宋体"/>
            <charset val="134"/>
          </rPr>
          <t>Administrator:</t>
        </r>
        <r>
          <rPr>
            <sz val="12"/>
            <rFont val="宋体"/>
            <charset val="134"/>
          </rPr>
          <t xml:space="preserve">
6/30 上空白贴纸 1400pcs</t>
        </r>
      </text>
    </comment>
    <comment ref="AB262" authorId="1">
      <text>
        <r>
          <rPr>
            <b/>
            <sz val="11"/>
            <rFont val="宋体"/>
            <charset val="134"/>
          </rPr>
          <t>Administrator:</t>
        </r>
        <r>
          <rPr>
            <sz val="11"/>
            <rFont val="宋体"/>
            <charset val="134"/>
          </rPr>
          <t xml:space="preserve">
2001711 7/24 3528pcs 华兴一F12
2001706 7/24  648pcs 华兴一F12</t>
        </r>
      </text>
    </comment>
    <comment ref="AD262" authorId="1">
      <text>
        <r>
          <rPr>
            <b/>
            <sz val="12"/>
            <rFont val="宋体"/>
            <charset val="134"/>
          </rPr>
          <t>Administrator:</t>
        </r>
        <r>
          <rPr>
            <sz val="12"/>
            <rFont val="宋体"/>
            <charset val="134"/>
          </rPr>
          <t xml:space="preserve">
6/18 上防盗贴纸 4176pcs
7/9 上KM外箱贴纸 348pcs</t>
        </r>
      </text>
    </comment>
    <comment ref="AB263" authorId="1">
      <text>
        <r>
          <rPr>
            <b/>
            <sz val="11"/>
            <rFont val="宋体"/>
            <charset val="134"/>
          </rPr>
          <t>Administrator:</t>
        </r>
        <r>
          <rPr>
            <sz val="11"/>
            <rFont val="宋体"/>
            <charset val="134"/>
          </rPr>
          <t xml:space="preserve">
2001711 7/24 2240pcs 华兴一F5
2001694 7/25  168pcs 华兴一F5</t>
        </r>
      </text>
    </comment>
    <comment ref="AD263" authorId="1">
      <text>
        <r>
          <rPr>
            <b/>
            <sz val="12"/>
            <rFont val="宋体"/>
            <charset val="134"/>
          </rPr>
          <t>Administrator:</t>
        </r>
        <r>
          <rPr>
            <sz val="12"/>
            <rFont val="宋体"/>
            <charset val="134"/>
          </rPr>
          <t xml:space="preserve">
7/3 上客供外箱条码贴纸 304pcs</t>
        </r>
      </text>
    </comment>
    <comment ref="AB264" authorId="1">
      <text>
        <r>
          <rPr>
            <b/>
            <sz val="11"/>
            <rFont val="宋体"/>
            <charset val="134"/>
          </rPr>
          <t>Administrator:</t>
        </r>
        <r>
          <rPr>
            <sz val="11"/>
            <rFont val="宋体"/>
            <charset val="134"/>
          </rPr>
          <t xml:space="preserve">
2001711 7/24 1680pcs 华兴三A23
2001694 7/25  16pcs  华兴三A23</t>
        </r>
      </text>
    </comment>
    <comment ref="AD264" authorId="1">
      <text>
        <r>
          <rPr>
            <b/>
            <sz val="12"/>
            <rFont val="宋体"/>
            <charset val="134"/>
          </rPr>
          <t>Administrator:</t>
        </r>
        <r>
          <rPr>
            <sz val="12"/>
            <rFont val="宋体"/>
            <charset val="134"/>
          </rPr>
          <t xml:space="preserve">
7/3 上客供外箱条码贴纸 214pcs</t>
        </r>
      </text>
    </comment>
    <comment ref="AB265" authorId="1">
      <text>
        <r>
          <rPr>
            <b/>
            <sz val="12"/>
            <rFont val="宋体"/>
            <charset val="134"/>
          </rPr>
          <t>Administrator:</t>
        </r>
        <r>
          <rPr>
            <sz val="12"/>
            <rFont val="宋体"/>
            <charset val="134"/>
          </rPr>
          <t xml:space="preserve">
2001697 7/26 600pcs</t>
        </r>
      </text>
    </comment>
    <comment ref="AB266" authorId="1">
      <text>
        <r>
          <rPr>
            <b/>
            <sz val="12"/>
            <rFont val="宋体"/>
            <charset val="134"/>
          </rPr>
          <t>Administrator:</t>
        </r>
        <r>
          <rPr>
            <sz val="12"/>
            <rFont val="宋体"/>
            <charset val="134"/>
          </rPr>
          <t xml:space="preserve">
2001831 7/19 180pcs 华兴三B8</t>
        </r>
      </text>
    </comment>
    <comment ref="AD266" authorId="1">
      <text>
        <r>
          <rPr>
            <b/>
            <sz val="12"/>
            <rFont val="宋体"/>
            <charset val="134"/>
          </rPr>
          <t>Administrator:</t>
        </r>
        <r>
          <rPr>
            <sz val="12"/>
            <rFont val="宋体"/>
            <charset val="134"/>
          </rPr>
          <t xml:space="preserve">
6/27 上UPC/进口商贴纸 984pcs
164920/165982共用
7/10 上价标贴纸 206pcs</t>
        </r>
      </text>
    </comment>
    <comment ref="AB267" authorId="1">
      <text>
        <r>
          <rPr>
            <b/>
            <sz val="12"/>
            <rFont val="宋体"/>
            <charset val="134"/>
          </rPr>
          <t>Administrator:</t>
        </r>
        <r>
          <rPr>
            <sz val="12"/>
            <rFont val="宋体"/>
            <charset val="134"/>
          </rPr>
          <t xml:space="preserve">
2001831 7/19 804pcs 华兴一F5</t>
        </r>
      </text>
    </comment>
    <comment ref="AD267" authorId="1">
      <text>
        <r>
          <rPr>
            <b/>
            <sz val="12"/>
            <rFont val="宋体"/>
            <charset val="134"/>
          </rPr>
          <t>Administrator:</t>
        </r>
        <r>
          <rPr>
            <sz val="12"/>
            <rFont val="宋体"/>
            <charset val="134"/>
          </rPr>
          <t xml:space="preserve">
6/27 上UPC/进口商贴纸 984pcs
164920/165982共用
7/18 上客供价格贴纸 835pcs</t>
        </r>
      </text>
    </comment>
    <comment ref="AB268" authorId="1">
      <text>
        <r>
          <rPr>
            <b/>
            <sz val="12"/>
            <rFont val="宋体"/>
            <charset val="134"/>
          </rPr>
          <t>Administrator:</t>
        </r>
        <r>
          <rPr>
            <sz val="12"/>
            <rFont val="宋体"/>
            <charset val="134"/>
          </rPr>
          <t xml:space="preserve">
2001839 7/31 109pcs  送华登
2001823 7/29 2592pcs 送华登</t>
        </r>
      </text>
    </comment>
    <comment ref="AD268" authorId="1">
      <text>
        <r>
          <rPr>
            <b/>
            <sz val="12"/>
            <rFont val="宋体"/>
            <charset val="134"/>
          </rPr>
          <t>Administrator:</t>
        </r>
        <r>
          <rPr>
            <sz val="12"/>
            <rFont val="宋体"/>
            <charset val="134"/>
          </rPr>
          <t xml:space="preserve">
7/2 上空白贴纸 8000pcs
6/30 收到进口商贴纸 4000pcs
7/24 上客人白色Cat.label 2701+1299pcs</t>
        </r>
      </text>
    </comment>
    <comment ref="AB269" authorId="1">
      <text>
        <r>
          <rPr>
            <b/>
            <sz val="12"/>
            <rFont val="宋体"/>
            <charset val="134"/>
          </rPr>
          <t>Administrator:</t>
        </r>
        <r>
          <rPr>
            <sz val="12"/>
            <rFont val="宋体"/>
            <charset val="134"/>
          </rPr>
          <t xml:space="preserve">
2001839 7/31 303pcs 送华登
2001823 7/29 864PCS 送华登
2001829 7/29 132pcs 送华登</t>
        </r>
      </text>
    </comment>
    <comment ref="AB270" authorId="1">
      <text>
        <r>
          <rPr>
            <b/>
            <sz val="12"/>
            <rFont val="宋体"/>
            <charset val="134"/>
          </rPr>
          <t>Administrator:</t>
        </r>
        <r>
          <rPr>
            <sz val="12"/>
            <rFont val="宋体"/>
            <charset val="134"/>
          </rPr>
          <t xml:space="preserve">
2001831 7/19 504pcs 华兴一F3</t>
        </r>
      </text>
    </comment>
    <comment ref="AD270" authorId="1">
      <text>
        <r>
          <rPr>
            <b/>
            <sz val="12"/>
            <rFont val="宋体"/>
            <charset val="134"/>
          </rPr>
          <t>Administrator:</t>
        </r>
        <r>
          <rPr>
            <sz val="12"/>
            <rFont val="宋体"/>
            <charset val="134"/>
          </rPr>
          <t xml:space="preserve">
7/2 上客人款号带EAN条码贴纸 504pcs</t>
        </r>
      </text>
    </comment>
    <comment ref="AB271" authorId="1">
      <text>
        <r>
          <rPr>
            <b/>
            <sz val="12"/>
            <rFont val="宋体"/>
            <charset val="134"/>
          </rPr>
          <t>Administrator:</t>
        </r>
        <r>
          <rPr>
            <sz val="12"/>
            <rFont val="宋体"/>
            <charset val="134"/>
          </rPr>
          <t xml:space="preserve">
2001838 7/30 900pcs 华兴三A12</t>
        </r>
      </text>
    </comment>
    <comment ref="AD271" authorId="1">
      <text>
        <r>
          <rPr>
            <b/>
            <sz val="12"/>
            <rFont val="宋体"/>
            <charset val="134"/>
          </rPr>
          <t>Administrator:</t>
        </r>
        <r>
          <rPr>
            <sz val="12"/>
            <rFont val="宋体"/>
            <charset val="134"/>
          </rPr>
          <t xml:space="preserve">
7/8 上UPC贴纸 3492pcs
171335/171342共用</t>
        </r>
      </text>
    </comment>
    <comment ref="AB272" authorId="1">
      <text>
        <r>
          <rPr>
            <b/>
            <sz val="12"/>
            <rFont val="宋体"/>
            <charset val="134"/>
          </rPr>
          <t>Administrator:</t>
        </r>
        <r>
          <rPr>
            <sz val="12"/>
            <rFont val="宋体"/>
            <charset val="134"/>
          </rPr>
          <t xml:space="preserve">
2001848 7/31 288pcs 华兴三B3</t>
        </r>
      </text>
    </comment>
    <comment ref="AD272" authorId="1">
      <text>
        <r>
          <rPr>
            <b/>
            <sz val="12"/>
            <rFont val="宋体"/>
            <charset val="134"/>
          </rPr>
          <t>Administrator:</t>
        </r>
        <r>
          <rPr>
            <sz val="12"/>
            <rFont val="宋体"/>
            <charset val="134"/>
          </rPr>
          <t xml:space="preserve">
7/8 上UPC贴纸 3492pcs
171335/171342共用</t>
        </r>
      </text>
    </comment>
    <comment ref="AB273" authorId="1">
      <text>
        <r>
          <rPr>
            <b/>
            <sz val="12"/>
            <rFont val="宋体"/>
            <charset val="134"/>
          </rPr>
          <t>Administrator:</t>
        </r>
        <r>
          <rPr>
            <sz val="12"/>
            <rFont val="宋体"/>
            <charset val="134"/>
          </rPr>
          <t xml:space="preserve">
2001848 7/31 1068pcs 华兴一F9
2001870  8/2   12pcs 华兴一F9</t>
        </r>
      </text>
    </comment>
    <comment ref="AD273" authorId="1">
      <text>
        <r>
          <rPr>
            <b/>
            <sz val="12"/>
            <rFont val="宋体"/>
            <charset val="134"/>
          </rPr>
          <t>Administrator:</t>
        </r>
        <r>
          <rPr>
            <sz val="12"/>
            <rFont val="宋体"/>
            <charset val="134"/>
          </rPr>
          <t xml:space="preserve">
7/8 上UPC贴纸 3492pcs
171335/171342共用</t>
        </r>
      </text>
    </comment>
    <comment ref="AB274" authorId="1">
      <text>
        <r>
          <rPr>
            <b/>
            <sz val="12"/>
            <rFont val="宋体"/>
            <charset val="134"/>
          </rPr>
          <t>Administrator:</t>
        </r>
        <r>
          <rPr>
            <sz val="12"/>
            <rFont val="宋体"/>
            <charset val="134"/>
          </rPr>
          <t xml:space="preserve">
2001843 7/31 384pcs 华兴一F4</t>
        </r>
      </text>
    </comment>
    <comment ref="AD274" authorId="1">
      <text>
        <r>
          <rPr>
            <b/>
            <sz val="12"/>
            <rFont val="宋体"/>
            <charset val="134"/>
          </rPr>
          <t>Administrator:</t>
        </r>
        <r>
          <rPr>
            <sz val="12"/>
            <rFont val="宋体"/>
            <charset val="134"/>
          </rPr>
          <t xml:space="preserve">
7/8 上UPC贴纸 3492pcs
171335/171342共用</t>
        </r>
      </text>
    </comment>
    <comment ref="AB275" authorId="1">
      <text>
        <r>
          <rPr>
            <b/>
            <sz val="12"/>
            <rFont val="宋体"/>
            <charset val="134"/>
          </rPr>
          <t>Administrator:</t>
        </r>
        <r>
          <rPr>
            <sz val="12"/>
            <rFont val="宋体"/>
            <charset val="134"/>
          </rPr>
          <t xml:space="preserve">
2001848 7/31 396pcs 华兴三A6</t>
        </r>
      </text>
    </comment>
    <comment ref="AD275" authorId="1">
      <text>
        <r>
          <rPr>
            <b/>
            <sz val="12"/>
            <rFont val="宋体"/>
            <charset val="134"/>
          </rPr>
          <t>Administrator:</t>
        </r>
        <r>
          <rPr>
            <sz val="12"/>
            <rFont val="宋体"/>
            <charset val="134"/>
          </rPr>
          <t xml:space="preserve">
7/8 上UPC贴纸 3492pcs
171335/171342共用</t>
        </r>
      </text>
    </comment>
    <comment ref="AB276" authorId="1">
      <text>
        <r>
          <rPr>
            <b/>
            <sz val="12"/>
            <rFont val="宋体"/>
            <charset val="134"/>
          </rPr>
          <t>Administrator:</t>
        </r>
        <r>
          <rPr>
            <sz val="12"/>
            <rFont val="宋体"/>
            <charset val="134"/>
          </rPr>
          <t xml:space="preserve">
2001841 7/31 144pcs 华兴三B2</t>
        </r>
      </text>
    </comment>
    <comment ref="AD276" authorId="1">
      <text>
        <r>
          <rPr>
            <b/>
            <sz val="12"/>
            <rFont val="宋体"/>
            <charset val="134"/>
          </rPr>
          <t>Administrator:</t>
        </r>
        <r>
          <rPr>
            <sz val="12"/>
            <rFont val="宋体"/>
            <charset val="134"/>
          </rPr>
          <t xml:space="preserve">
7/8 上UPC贴纸 3492pcs
171335/171342共用</t>
        </r>
      </text>
    </comment>
    <comment ref="AB277" authorId="1">
      <text>
        <r>
          <rPr>
            <b/>
            <sz val="12"/>
            <rFont val="宋体"/>
            <charset val="134"/>
          </rPr>
          <t>Administrator:</t>
        </r>
        <r>
          <rPr>
            <sz val="12"/>
            <rFont val="宋体"/>
            <charset val="134"/>
          </rPr>
          <t xml:space="preserve">
2001848 7/31 120pcs 华兴三A6</t>
        </r>
      </text>
    </comment>
    <comment ref="AD277" authorId="1">
      <text>
        <r>
          <rPr>
            <b/>
            <sz val="12"/>
            <rFont val="宋体"/>
            <charset val="134"/>
          </rPr>
          <t>Administrator:</t>
        </r>
        <r>
          <rPr>
            <sz val="12"/>
            <rFont val="宋体"/>
            <charset val="134"/>
          </rPr>
          <t xml:space="preserve">
7/8 上UPC贴纸 3492pcs
171335/171342共用</t>
        </r>
      </text>
    </comment>
    <comment ref="AB278" authorId="1">
      <text>
        <r>
          <rPr>
            <b/>
            <sz val="12"/>
            <rFont val="宋体"/>
            <charset val="134"/>
          </rPr>
          <t>Administrator:</t>
        </r>
        <r>
          <rPr>
            <sz val="12"/>
            <rFont val="宋体"/>
            <charset val="134"/>
          </rPr>
          <t xml:space="preserve">
2001848 7/31 168pcs 华兴三A6
2001870 8/2  12pcs 华兴三A6</t>
        </r>
      </text>
    </comment>
    <comment ref="AD278" authorId="1">
      <text>
        <r>
          <rPr>
            <b/>
            <sz val="12"/>
            <rFont val="宋体"/>
            <charset val="134"/>
          </rPr>
          <t>Administrator:</t>
        </r>
        <r>
          <rPr>
            <sz val="12"/>
            <rFont val="宋体"/>
            <charset val="134"/>
          </rPr>
          <t xml:space="preserve">
7/8 上UPC贴纸 3492pcs
171335/171342共用</t>
        </r>
      </text>
    </comment>
    <comment ref="AB279" authorId="1">
      <text>
        <r>
          <rPr>
            <b/>
            <sz val="12"/>
            <rFont val="宋体"/>
            <charset val="134"/>
          </rPr>
          <t>Administrator:</t>
        </r>
        <r>
          <rPr>
            <sz val="12"/>
            <rFont val="宋体"/>
            <charset val="134"/>
          </rPr>
          <t xml:space="preserve">
2001864 8/2 492pcs 华兴三A27</t>
        </r>
      </text>
    </comment>
    <comment ref="AD279" authorId="1">
      <text>
        <r>
          <rPr>
            <b/>
            <sz val="12"/>
            <rFont val="宋体"/>
            <charset val="134"/>
          </rPr>
          <t>Administrator:</t>
        </r>
        <r>
          <rPr>
            <sz val="12"/>
            <rFont val="宋体"/>
            <charset val="134"/>
          </rPr>
          <t xml:space="preserve">
7/5 上UPC贴纸 984pcs
170600/170432共用
    上环保标贴纸 1968pcs
6/30 上亚马逊外箱贴纸 41pcs</t>
        </r>
      </text>
    </comment>
    <comment ref="AD280" authorId="1">
      <text>
        <r>
          <rPr>
            <b/>
            <sz val="12"/>
            <rFont val="宋体"/>
            <charset val="134"/>
          </rPr>
          <t>Administrator:</t>
        </r>
        <r>
          <rPr>
            <sz val="12"/>
            <rFont val="宋体"/>
            <charset val="134"/>
          </rPr>
          <t xml:space="preserve">
7/5 上UPC贴纸 984pcs
170600/170432共用
    上环保标贴纸 1968pcs
7/11 上亚马逊外箱贴纸 41pcs</t>
        </r>
      </text>
    </comment>
    <comment ref="AD281" authorId="1">
      <text>
        <r>
          <rPr>
            <b/>
            <sz val="12"/>
            <rFont val="宋体"/>
            <charset val="134"/>
          </rPr>
          <t>Administrator:</t>
        </r>
        <r>
          <rPr>
            <sz val="12"/>
            <rFont val="宋体"/>
            <charset val="134"/>
          </rPr>
          <t xml:space="preserve">
7/5 上UPC贴纸 492pcs
    上环保标贴纸 1968pcs
7/11 上亚马逊外箱贴纸 41pcs</t>
        </r>
      </text>
    </comment>
    <comment ref="AB282" authorId="1">
      <text>
        <r>
          <rPr>
            <b/>
            <sz val="12"/>
            <rFont val="宋体"/>
            <charset val="134"/>
          </rPr>
          <t>Administrator:</t>
        </r>
        <r>
          <rPr>
            <sz val="12"/>
            <rFont val="宋体"/>
            <charset val="134"/>
          </rPr>
          <t xml:space="preserve">
3002247 8/8 792pcs</t>
        </r>
      </text>
    </comment>
    <comment ref="AD282" authorId="1">
      <text>
        <r>
          <rPr>
            <b/>
            <sz val="12"/>
            <rFont val="宋体"/>
            <charset val="134"/>
          </rPr>
          <t>Administrator:</t>
        </r>
        <r>
          <rPr>
            <sz val="12"/>
            <rFont val="宋体"/>
            <charset val="134"/>
          </rPr>
          <t xml:space="preserve">
2/22 上EAN条码贴纸 10008pcs
     上进口商贴纸  10008pcs
154916/154924/154927共用</t>
        </r>
      </text>
    </comment>
    <comment ref="AB283" authorId="1">
      <text>
        <r>
          <rPr>
            <b/>
            <sz val="12"/>
            <rFont val="宋体"/>
            <charset val="134"/>
          </rPr>
          <t>Administrator:</t>
        </r>
        <r>
          <rPr>
            <sz val="12"/>
            <rFont val="宋体"/>
            <charset val="134"/>
          </rPr>
          <t xml:space="preserve">
3002233 8/9 480pcs</t>
        </r>
      </text>
    </comment>
    <comment ref="AD283" authorId="1">
      <text>
        <r>
          <rPr>
            <b/>
            <sz val="12"/>
            <rFont val="宋体"/>
            <charset val="134"/>
          </rPr>
          <t>Administrator:</t>
        </r>
        <r>
          <rPr>
            <sz val="12"/>
            <rFont val="宋体"/>
            <charset val="134"/>
          </rPr>
          <t xml:space="preserve">
7/23 上UPC贴纸 480pcs</t>
        </r>
      </text>
    </comment>
    <comment ref="AB284" authorId="1">
      <text>
        <r>
          <rPr>
            <b/>
            <sz val="12"/>
            <rFont val="宋体"/>
            <charset val="134"/>
          </rPr>
          <t>Administrator:</t>
        </r>
        <r>
          <rPr>
            <sz val="12"/>
            <rFont val="宋体"/>
            <charset val="134"/>
          </rPr>
          <t xml:space="preserve">
3002248 8/5 1020pcs 华兴三B6</t>
        </r>
      </text>
    </comment>
    <comment ref="AD284" authorId="1">
      <text>
        <r>
          <rPr>
            <b/>
            <sz val="12"/>
            <rFont val="宋体"/>
            <charset val="134"/>
          </rPr>
          <t>Administrator:</t>
        </r>
        <r>
          <rPr>
            <sz val="12"/>
            <rFont val="宋体"/>
            <charset val="134"/>
          </rPr>
          <t xml:space="preserve">
7/8 上UPC贴纸 1020pcs</t>
        </r>
      </text>
    </comment>
    <comment ref="AB285" authorId="1">
      <text>
        <r>
          <rPr>
            <b/>
            <sz val="12"/>
            <rFont val="宋体"/>
            <charset val="134"/>
          </rPr>
          <t>Administrator:</t>
        </r>
        <r>
          <rPr>
            <sz val="12"/>
            <rFont val="宋体"/>
            <charset val="134"/>
          </rPr>
          <t xml:space="preserve">
2001876 8/9 1200pcs</t>
        </r>
      </text>
    </comment>
    <comment ref="AD285" authorId="1">
      <text>
        <r>
          <rPr>
            <b/>
            <sz val="12"/>
            <rFont val="宋体"/>
            <charset val="134"/>
          </rPr>
          <t>Administrator:</t>
        </r>
        <r>
          <rPr>
            <sz val="12"/>
            <rFont val="宋体"/>
            <charset val="134"/>
          </rPr>
          <t xml:space="preserve">
7/16 上多语可折叠贴纸 804pcs</t>
        </r>
      </text>
    </comment>
    <comment ref="AB286" authorId="1">
      <text>
        <r>
          <rPr>
            <b/>
            <sz val="12"/>
            <rFont val="宋体"/>
            <charset val="134"/>
          </rPr>
          <t>Administrator:</t>
        </r>
        <r>
          <rPr>
            <sz val="12"/>
            <rFont val="宋体"/>
            <charset val="134"/>
          </rPr>
          <t xml:space="preserve">
3002256 8/6 180pcs 莫海军A1楼B9区</t>
        </r>
      </text>
    </comment>
    <comment ref="AB287" authorId="1">
      <text>
        <r>
          <rPr>
            <b/>
            <sz val="12"/>
            <rFont val="宋体"/>
            <charset val="134"/>
          </rPr>
          <t>Administrator:</t>
        </r>
        <r>
          <rPr>
            <sz val="12"/>
            <rFont val="宋体"/>
            <charset val="134"/>
          </rPr>
          <t xml:space="preserve">
2001899 8/11 1512pcs 已走货
2001897 8/11  720pcs 已走货</t>
        </r>
      </text>
    </comment>
    <comment ref="AD287" authorId="1">
      <text>
        <r>
          <rPr>
            <b/>
            <sz val="12"/>
            <rFont val="宋体"/>
            <charset val="134"/>
          </rPr>
          <t>Administrator:</t>
        </r>
        <r>
          <rPr>
            <sz val="12"/>
            <rFont val="宋体"/>
            <charset val="134"/>
          </rPr>
          <t xml:space="preserve">
2/22 上EAN条码贴纸 10008pcs
     上进口商贴纸  10008pcs
154916/154924/154927共用</t>
        </r>
      </text>
    </comment>
    <comment ref="AB288" authorId="1">
      <text>
        <r>
          <rPr>
            <b/>
            <sz val="12"/>
            <rFont val="宋体"/>
            <charset val="134"/>
          </rPr>
          <t>Administrator:</t>
        </r>
        <r>
          <rPr>
            <sz val="12"/>
            <rFont val="宋体"/>
            <charset val="134"/>
          </rPr>
          <t xml:space="preserve">
2001897 8/11  876pcs  华兴三A10
2001887 8/11 3528pcs  华兴三A10</t>
        </r>
      </text>
    </comment>
    <comment ref="AD288" authorId="1">
      <text>
        <r>
          <rPr>
            <b/>
            <sz val="12"/>
            <rFont val="宋体"/>
            <charset val="134"/>
          </rPr>
          <t>Administrator:</t>
        </r>
        <r>
          <rPr>
            <sz val="12"/>
            <rFont val="宋体"/>
            <charset val="134"/>
          </rPr>
          <t xml:space="preserve">
7/22 上进口商贴纸 11820pcs
170216/170206/170226共用</t>
        </r>
      </text>
    </comment>
    <comment ref="AB289" authorId="1">
      <text>
        <r>
          <rPr>
            <b/>
            <sz val="12"/>
            <rFont val="宋体"/>
            <charset val="134"/>
          </rPr>
          <t>Administrator:</t>
        </r>
        <r>
          <rPr>
            <sz val="12"/>
            <rFont val="宋体"/>
            <charset val="134"/>
          </rPr>
          <t xml:space="preserve">
2001897 8/11 2400pcs 华兴三A21
2001887 8/11  504pcs 华兴三A21</t>
        </r>
      </text>
    </comment>
    <comment ref="AD289" authorId="1">
      <text>
        <r>
          <rPr>
            <b/>
            <sz val="12"/>
            <rFont val="宋体"/>
            <charset val="134"/>
          </rPr>
          <t>Administrator:</t>
        </r>
        <r>
          <rPr>
            <sz val="12"/>
            <rFont val="宋体"/>
            <charset val="134"/>
          </rPr>
          <t xml:space="preserve">
7/22 上进口商贴纸 11820pcs
170216/170206/170226共用</t>
        </r>
      </text>
    </comment>
    <comment ref="AB290" authorId="1">
      <text>
        <r>
          <rPr>
            <b/>
            <sz val="12"/>
            <rFont val="宋体"/>
            <charset val="134"/>
          </rPr>
          <t>Administrator:</t>
        </r>
        <r>
          <rPr>
            <sz val="12"/>
            <rFont val="宋体"/>
            <charset val="134"/>
          </rPr>
          <t xml:space="preserve">
2001894 8/11 288pcs  送华登
2001900 8/11 1011pcs 送华登</t>
        </r>
      </text>
    </comment>
    <comment ref="AD290" authorId="1">
      <text>
        <r>
          <rPr>
            <b/>
            <sz val="12"/>
            <rFont val="宋体"/>
            <charset val="134"/>
          </rPr>
          <t>Administrator:</t>
        </r>
        <r>
          <rPr>
            <sz val="12"/>
            <rFont val="宋体"/>
            <charset val="134"/>
          </rPr>
          <t xml:space="preserve">
7/23 上客人白色Cat.label  1299pcs
     上空白条码贴纸 4000pcs</t>
        </r>
      </text>
    </comment>
    <comment ref="AB291" authorId="1">
      <text>
        <r>
          <rPr>
            <b/>
            <sz val="12"/>
            <rFont val="宋体"/>
            <charset val="134"/>
          </rPr>
          <t>Administrator:</t>
        </r>
        <r>
          <rPr>
            <sz val="12"/>
            <rFont val="宋体"/>
            <charset val="134"/>
          </rPr>
          <t xml:space="preserve">
2001888 8/11 1872pcs 送华登
2001894 8/11  720pcs 送华登
2001900 8/11 108pcs  送华登
2001903 8/12   1pcs  送华登</t>
        </r>
      </text>
    </comment>
    <comment ref="AD291" authorId="1">
      <text>
        <r>
          <rPr>
            <b/>
            <sz val="12"/>
            <rFont val="宋体"/>
            <charset val="134"/>
          </rPr>
          <t>Administrator:</t>
        </r>
        <r>
          <rPr>
            <sz val="12"/>
            <rFont val="宋体"/>
            <charset val="134"/>
          </rPr>
          <t xml:space="preserve">
7/23 上客人白色Cat.label  2701pcs
     上空白条码贴纸 4000pcs</t>
        </r>
      </text>
    </comment>
    <comment ref="AB292" authorId="1">
      <text>
        <r>
          <rPr>
            <b/>
            <sz val="12"/>
            <rFont val="宋体"/>
            <charset val="134"/>
          </rPr>
          <t>Administrator:</t>
        </r>
        <r>
          <rPr>
            <sz val="12"/>
            <rFont val="宋体"/>
            <charset val="134"/>
          </rPr>
          <t xml:space="preserve">
2001885 8/9 2192pcs</t>
        </r>
      </text>
    </comment>
    <comment ref="AD292" authorId="1">
      <text>
        <r>
          <rPr>
            <b/>
            <sz val="12"/>
            <rFont val="宋体"/>
            <charset val="134"/>
          </rPr>
          <t>Administrator:</t>
        </r>
        <r>
          <rPr>
            <sz val="12"/>
            <rFont val="宋体"/>
            <charset val="134"/>
          </rPr>
          <t xml:space="preserve">
7/3 上客供外箱条码贴纸 277pcs</t>
        </r>
      </text>
    </comment>
    <comment ref="AB293" authorId="1">
      <text>
        <r>
          <rPr>
            <b/>
            <sz val="12"/>
            <rFont val="宋体"/>
            <charset val="134"/>
          </rPr>
          <t>Administrator:</t>
        </r>
        <r>
          <rPr>
            <sz val="12"/>
            <rFont val="宋体"/>
            <charset val="134"/>
          </rPr>
          <t xml:space="preserve">
2001884 8/9 3320pcs</t>
        </r>
      </text>
    </comment>
    <comment ref="AD293" authorId="1">
      <text>
        <r>
          <rPr>
            <b/>
            <sz val="12"/>
            <rFont val="宋体"/>
            <charset val="134"/>
          </rPr>
          <t>Administrator:</t>
        </r>
        <r>
          <rPr>
            <sz val="12"/>
            <rFont val="宋体"/>
            <charset val="134"/>
          </rPr>
          <t xml:space="preserve">
7/3 上客供外箱条码贴纸 419pcs</t>
        </r>
      </text>
    </comment>
    <comment ref="AB294" authorId="1">
      <text>
        <r>
          <rPr>
            <b/>
            <sz val="12"/>
            <rFont val="宋体"/>
            <charset val="134"/>
          </rPr>
          <t>Administrator:</t>
        </r>
        <r>
          <rPr>
            <sz val="12"/>
            <rFont val="宋体"/>
            <charset val="134"/>
          </rPr>
          <t xml:space="preserve">
2001897 8/11 4200pcs 华兴三A18</t>
        </r>
      </text>
    </comment>
    <comment ref="AD294" authorId="1">
      <text>
        <r>
          <rPr>
            <b/>
            <sz val="12"/>
            <rFont val="宋体"/>
            <charset val="134"/>
          </rPr>
          <t>Administrator:</t>
        </r>
        <r>
          <rPr>
            <sz val="12"/>
            <rFont val="宋体"/>
            <charset val="134"/>
          </rPr>
          <t xml:space="preserve">
7/10 上客供芯片码贴纸 3000pcs
7/11 上8+贴纸 4200pcs
     上3C贴纸 4200pcs</t>
        </r>
      </text>
    </comment>
    <comment ref="AB295" authorId="1">
      <text>
        <r>
          <rPr>
            <b/>
            <sz val="12"/>
            <rFont val="宋体"/>
            <charset val="134"/>
          </rPr>
          <t>Administrator:</t>
        </r>
        <r>
          <rPr>
            <sz val="12"/>
            <rFont val="宋体"/>
            <charset val="134"/>
          </rPr>
          <t xml:space="preserve">
2001925 8/14 2400pcs 华兴一F7</t>
        </r>
      </text>
    </comment>
    <comment ref="AD295" authorId="1">
      <text>
        <r>
          <rPr>
            <b/>
            <sz val="12"/>
            <rFont val="宋体"/>
            <charset val="134"/>
          </rPr>
          <t>Administrator:</t>
        </r>
        <r>
          <rPr>
            <sz val="12"/>
            <rFont val="宋体"/>
            <charset val="134"/>
          </rPr>
          <t xml:space="preserve">
7/11 上UPC/进口商贴纸 2400pcs</t>
        </r>
      </text>
    </comment>
    <comment ref="AB296" authorId="1">
      <text>
        <r>
          <rPr>
            <b/>
            <sz val="12"/>
            <rFont val="宋体"/>
            <charset val="134"/>
          </rPr>
          <t>Administrator:</t>
        </r>
        <r>
          <rPr>
            <sz val="12"/>
            <rFont val="宋体"/>
            <charset val="134"/>
          </rPr>
          <t xml:space="preserve">
2001933 8/14 1008pcs 华兴一F7</t>
        </r>
      </text>
    </comment>
    <comment ref="AD296" authorId="1">
      <text>
        <r>
          <rPr>
            <b/>
            <sz val="12"/>
            <rFont val="宋体"/>
            <charset val="134"/>
          </rPr>
          <t>Administrator:</t>
        </r>
        <r>
          <rPr>
            <sz val="12"/>
            <rFont val="宋体"/>
            <charset val="134"/>
          </rPr>
          <t xml:space="preserve">
7/11 上客人白色Cat.label 1008pcs</t>
        </r>
      </text>
    </comment>
    <comment ref="AB297" authorId="1">
      <text>
        <r>
          <rPr>
            <b/>
            <sz val="12"/>
            <rFont val="宋体"/>
            <charset val="134"/>
          </rPr>
          <t>Administrator:</t>
        </r>
        <r>
          <rPr>
            <sz val="12"/>
            <rFont val="宋体"/>
            <charset val="134"/>
          </rPr>
          <t xml:space="preserve">
2001925 8/14 2080pcs 华兴三A18</t>
        </r>
      </text>
    </comment>
    <comment ref="AB298" authorId="1">
      <text>
        <r>
          <rPr>
            <b/>
            <sz val="12"/>
            <rFont val="宋体"/>
            <charset val="134"/>
          </rPr>
          <t>Administrator:</t>
        </r>
        <r>
          <rPr>
            <sz val="12"/>
            <rFont val="宋体"/>
            <charset val="134"/>
          </rPr>
          <t xml:space="preserve">
2001925 8/14 2080pcs 华兴三A21</t>
        </r>
      </text>
    </comment>
    <comment ref="AB299" authorId="1">
      <text>
        <r>
          <rPr>
            <b/>
            <sz val="12"/>
            <rFont val="宋体"/>
            <charset val="134"/>
          </rPr>
          <t>Administrator:</t>
        </r>
        <r>
          <rPr>
            <sz val="12"/>
            <rFont val="宋体"/>
            <charset val="134"/>
          </rPr>
          <t xml:space="preserve">
2001907 8/12 360pcs 新仓库一B8</t>
        </r>
      </text>
    </comment>
    <comment ref="AD299" authorId="1">
      <text>
        <r>
          <rPr>
            <b/>
            <sz val="12"/>
            <rFont val="宋体"/>
            <charset val="134"/>
          </rPr>
          <t>Administrator:</t>
        </r>
        <r>
          <rPr>
            <sz val="12"/>
            <rFont val="宋体"/>
            <charset val="134"/>
          </rPr>
          <t xml:space="preserve">
7/22 上UPC贴纸 360pcs</t>
        </r>
      </text>
    </comment>
    <comment ref="AB300" authorId="1">
      <text>
        <r>
          <rPr>
            <b/>
            <sz val="12"/>
            <rFont val="宋体"/>
            <charset val="134"/>
          </rPr>
          <t>Administrator:</t>
        </r>
        <r>
          <rPr>
            <sz val="12"/>
            <rFont val="宋体"/>
            <charset val="134"/>
          </rPr>
          <t xml:space="preserve">
2001925 8/14 2336pcs 华兴一F11</t>
        </r>
      </text>
    </comment>
    <comment ref="AD300" authorId="1">
      <text>
        <r>
          <rPr>
            <b/>
            <sz val="12"/>
            <rFont val="宋体"/>
            <charset val="134"/>
          </rPr>
          <t>Administrator:</t>
        </r>
        <r>
          <rPr>
            <sz val="12"/>
            <rFont val="宋体"/>
            <charset val="134"/>
          </rPr>
          <t xml:space="preserve">
7/16 上客供外箱条码贴纸 295pcs</t>
        </r>
      </text>
    </comment>
    <comment ref="AB301" authorId="1">
      <text>
        <r>
          <rPr>
            <b/>
            <sz val="12"/>
            <rFont val="宋体"/>
            <charset val="134"/>
          </rPr>
          <t>Administrator:</t>
        </r>
        <r>
          <rPr>
            <sz val="12"/>
            <rFont val="宋体"/>
            <charset val="134"/>
          </rPr>
          <t xml:space="preserve">
2001910 8/13 1992pcs 华兴三A19
2001922 8/13  22pcs  华兴三A19</t>
        </r>
      </text>
    </comment>
    <comment ref="AD301" authorId="1">
      <text>
        <r>
          <rPr>
            <b/>
            <sz val="12"/>
            <rFont val="宋体"/>
            <charset val="134"/>
          </rPr>
          <t>Administrator:</t>
        </r>
        <r>
          <rPr>
            <sz val="12"/>
            <rFont val="宋体"/>
            <charset val="134"/>
          </rPr>
          <t xml:space="preserve">
7/21 上UPC贴纸 2014pcs
     </t>
        </r>
      </text>
    </comment>
    <comment ref="AB302" authorId="1">
      <text>
        <r>
          <rPr>
            <b/>
            <sz val="12"/>
            <rFont val="宋体"/>
            <charset val="134"/>
          </rPr>
          <t>Administrator:</t>
        </r>
        <r>
          <rPr>
            <sz val="12"/>
            <rFont val="宋体"/>
            <charset val="134"/>
          </rPr>
          <t xml:space="preserve">
2001933 8/14 1232pcs 华兴三B15</t>
        </r>
      </text>
    </comment>
    <comment ref="AD302" authorId="1">
      <text>
        <r>
          <rPr>
            <b/>
            <sz val="12"/>
            <rFont val="宋体"/>
            <charset val="134"/>
          </rPr>
          <t>Administrator:</t>
        </r>
        <r>
          <rPr>
            <sz val="12"/>
            <rFont val="宋体"/>
            <charset val="134"/>
          </rPr>
          <t xml:space="preserve">
6/18 上大圆黄防盗贴纸 1232pcs</t>
        </r>
      </text>
    </comment>
    <comment ref="AB303" authorId="1">
      <text>
        <r>
          <rPr>
            <b/>
            <sz val="12"/>
            <rFont val="宋体"/>
            <charset val="134"/>
          </rPr>
          <t>Administrator:</t>
        </r>
        <r>
          <rPr>
            <sz val="12"/>
            <rFont val="宋体"/>
            <charset val="134"/>
          </rPr>
          <t xml:space="preserve">
2001933 8/14 448pcs 华兴一F11
2001925 8/14 896pcs 华兴一F11
2001924 8/14 136pcs 华兴一F11</t>
        </r>
      </text>
    </comment>
    <comment ref="AD303" authorId="1">
      <text>
        <r>
          <rPr>
            <b/>
            <sz val="12"/>
            <rFont val="宋体"/>
            <charset val="134"/>
          </rPr>
          <t>Administrator:</t>
        </r>
        <r>
          <rPr>
            <sz val="12"/>
            <rFont val="宋体"/>
            <charset val="134"/>
          </rPr>
          <t xml:space="preserve">
7/16 上客供外箱条码贴纸 187pcs</t>
        </r>
      </text>
    </comment>
    <comment ref="AB304" authorId="1">
      <text>
        <r>
          <rPr>
            <b/>
            <sz val="12"/>
            <rFont val="宋体"/>
            <charset val="134"/>
          </rPr>
          <t>Administrator:</t>
        </r>
        <r>
          <rPr>
            <sz val="12"/>
            <rFont val="宋体"/>
            <charset val="134"/>
          </rPr>
          <t xml:space="preserve">
2001933 8/14 504pcs 华兴一F4</t>
        </r>
      </text>
    </comment>
    <comment ref="AB305" authorId="1">
      <text>
        <r>
          <rPr>
            <b/>
            <sz val="12"/>
            <rFont val="宋体"/>
            <charset val="134"/>
          </rPr>
          <t>Administrator:</t>
        </r>
        <r>
          <rPr>
            <sz val="12"/>
            <rFont val="宋体"/>
            <charset val="134"/>
          </rPr>
          <t xml:space="preserve">
2001924 8/14 360pcs 莫海军B4楼B8区</t>
        </r>
      </text>
    </comment>
    <comment ref="AD305" authorId="1">
      <text>
        <r>
          <rPr>
            <b/>
            <sz val="12"/>
            <rFont val="宋体"/>
            <charset val="134"/>
          </rPr>
          <t>Administrator:</t>
        </r>
        <r>
          <rPr>
            <sz val="12"/>
            <rFont val="宋体"/>
            <charset val="134"/>
          </rPr>
          <t xml:space="preserve">
7/23 上logo彩色贴纸 360pcs
     上进口商黑白贴纸 360pcs</t>
        </r>
      </text>
    </comment>
    <comment ref="AB306" authorId="1">
      <text>
        <r>
          <rPr>
            <b/>
            <sz val="12"/>
            <rFont val="宋体"/>
            <charset val="134"/>
          </rPr>
          <t>Administrator:</t>
        </r>
        <r>
          <rPr>
            <sz val="12"/>
            <rFont val="宋体"/>
            <charset val="134"/>
          </rPr>
          <t xml:space="preserve">
2001933 8/14 300pcs 华兴三B14</t>
        </r>
      </text>
    </comment>
    <comment ref="AD306" authorId="1">
      <text>
        <r>
          <rPr>
            <b/>
            <sz val="12"/>
            <rFont val="宋体"/>
            <charset val="134"/>
          </rPr>
          <t>Administrator:</t>
        </r>
        <r>
          <rPr>
            <sz val="12"/>
            <rFont val="宋体"/>
            <charset val="134"/>
          </rPr>
          <t xml:space="preserve">
7/21 上吊牌荷兰语贴纸 900pcs
     上袋子荷兰语贴纸 900pcs
     上baby EAN贴纸 300pcs</t>
        </r>
      </text>
    </comment>
    <comment ref="AB307" authorId="1">
      <text>
        <r>
          <rPr>
            <b/>
            <sz val="12"/>
            <rFont val="宋体"/>
            <charset val="134"/>
          </rPr>
          <t>Administrator:</t>
        </r>
        <r>
          <rPr>
            <sz val="12"/>
            <rFont val="宋体"/>
            <charset val="134"/>
          </rPr>
          <t xml:space="preserve">
2001933 8/14 300pcs 华兴三B14</t>
        </r>
      </text>
    </comment>
    <comment ref="AD307" authorId="1">
      <text>
        <r>
          <rPr>
            <b/>
            <sz val="12"/>
            <rFont val="宋体"/>
            <charset val="134"/>
          </rPr>
          <t>Administrator:</t>
        </r>
        <r>
          <rPr>
            <sz val="12"/>
            <rFont val="宋体"/>
            <charset val="134"/>
          </rPr>
          <t xml:space="preserve">
7/21 上吊牌荷兰语贴纸 900pcs
     上袋子荷兰语贴纸 900pcs
     上baby EAN贴纸 300pcs</t>
        </r>
      </text>
    </comment>
    <comment ref="AB308" authorId="1">
      <text>
        <r>
          <rPr>
            <b/>
            <sz val="12"/>
            <rFont val="宋体"/>
            <charset val="134"/>
          </rPr>
          <t>Administrator:</t>
        </r>
        <r>
          <rPr>
            <sz val="12"/>
            <rFont val="宋体"/>
            <charset val="134"/>
          </rPr>
          <t xml:space="preserve">
2001933 8/14 300pcs 华兴三B14</t>
        </r>
      </text>
    </comment>
    <comment ref="AD308" authorId="1">
      <text>
        <r>
          <rPr>
            <b/>
            <sz val="12"/>
            <rFont val="宋体"/>
            <charset val="134"/>
          </rPr>
          <t>Administrator:</t>
        </r>
        <r>
          <rPr>
            <sz val="12"/>
            <rFont val="宋体"/>
            <charset val="134"/>
          </rPr>
          <t xml:space="preserve">
7/21 上吊牌荷兰语贴纸 900pcs
     上袋子荷兰语贴纸 900pcs
     上baby EAN贴纸 300pcs</t>
        </r>
      </text>
    </comment>
    <comment ref="AB309" authorId="1">
      <text>
        <r>
          <rPr>
            <b/>
            <sz val="12"/>
            <rFont val="宋体"/>
            <charset val="134"/>
          </rPr>
          <t>Administrator:</t>
        </r>
        <r>
          <rPr>
            <sz val="12"/>
            <rFont val="宋体"/>
            <charset val="134"/>
          </rPr>
          <t xml:space="preserve">
2001948 8/16 1728pcs 华兴三A28</t>
        </r>
      </text>
    </comment>
    <comment ref="AD309" authorId="1">
      <text>
        <r>
          <rPr>
            <b/>
            <sz val="12"/>
            <rFont val="宋体"/>
            <charset val="134"/>
          </rPr>
          <t>Administrator:</t>
        </r>
        <r>
          <rPr>
            <sz val="12"/>
            <rFont val="宋体"/>
            <charset val="134"/>
          </rPr>
          <t xml:space="preserve">
7/16 上客供外箱条码贴纸 218pcs</t>
        </r>
      </text>
    </comment>
    <comment ref="AB310" authorId="1">
      <text>
        <r>
          <rPr>
            <b/>
            <sz val="12"/>
            <rFont val="宋体"/>
            <charset val="134"/>
          </rPr>
          <t>Administrator:</t>
        </r>
        <r>
          <rPr>
            <sz val="12"/>
            <rFont val="宋体"/>
            <charset val="134"/>
          </rPr>
          <t xml:space="preserve">
2001948 8/16 1264pcs 华兴三B17</t>
        </r>
      </text>
    </comment>
    <comment ref="AD310" authorId="1">
      <text>
        <r>
          <rPr>
            <b/>
            <sz val="12"/>
            <rFont val="宋体"/>
            <charset val="134"/>
          </rPr>
          <t>Administrator:</t>
        </r>
        <r>
          <rPr>
            <sz val="12"/>
            <rFont val="宋体"/>
            <charset val="134"/>
          </rPr>
          <t xml:space="preserve">
7/16 上客供外箱条码贴纸 160pcs</t>
        </r>
      </text>
    </comment>
    <comment ref="AB311" authorId="1">
      <text>
        <r>
          <rPr>
            <b/>
            <sz val="12"/>
            <rFont val="宋体"/>
            <charset val="134"/>
          </rPr>
          <t>Administrator:</t>
        </r>
        <r>
          <rPr>
            <sz val="12"/>
            <rFont val="宋体"/>
            <charset val="134"/>
          </rPr>
          <t xml:space="preserve">
2001940 8/15 600pcs 华兴三B12</t>
        </r>
      </text>
    </comment>
    <comment ref="AD311" authorId="1">
      <text>
        <r>
          <rPr>
            <b/>
            <sz val="12"/>
            <rFont val="宋体"/>
            <charset val="134"/>
          </rPr>
          <t>Administrator:</t>
        </r>
        <r>
          <rPr>
            <sz val="12"/>
            <rFont val="宋体"/>
            <charset val="134"/>
          </rPr>
          <t xml:space="preserve">
7/24 上进口商贴纸 600pcs</t>
        </r>
      </text>
    </comment>
    <comment ref="AB312" authorId="1">
      <text>
        <r>
          <rPr>
            <b/>
            <sz val="12"/>
            <rFont val="宋体"/>
            <charset val="134"/>
          </rPr>
          <t>Administrator:</t>
        </r>
        <r>
          <rPr>
            <sz val="12"/>
            <rFont val="宋体"/>
            <charset val="134"/>
          </rPr>
          <t xml:space="preserve">
2001941 8/15 1608pcs 华兴一F4</t>
        </r>
      </text>
    </comment>
    <comment ref="AD312" authorId="1">
      <text>
        <r>
          <rPr>
            <b/>
            <sz val="12"/>
            <rFont val="宋体"/>
            <charset val="134"/>
          </rPr>
          <t>Administrator:</t>
        </r>
        <r>
          <rPr>
            <sz val="12"/>
            <rFont val="宋体"/>
            <charset val="134"/>
          </rPr>
          <t xml:space="preserve">
8/3 上进口商贴纸 1608pcs</t>
        </r>
      </text>
    </comment>
    <comment ref="AB313" authorId="1">
      <text>
        <r>
          <rPr>
            <b/>
            <sz val="12"/>
            <rFont val="宋体"/>
            <charset val="134"/>
          </rPr>
          <t>Administrator:</t>
        </r>
        <r>
          <rPr>
            <sz val="12"/>
            <rFont val="宋体"/>
            <charset val="134"/>
          </rPr>
          <t xml:space="preserve">
2001940 8/15 96pcs 华兴三B8</t>
        </r>
      </text>
    </comment>
    <comment ref="AD313" authorId="1">
      <text>
        <r>
          <rPr>
            <b/>
            <sz val="12"/>
            <rFont val="宋体"/>
            <charset val="134"/>
          </rPr>
          <t>Administrator:</t>
        </r>
        <r>
          <rPr>
            <sz val="12"/>
            <rFont val="宋体"/>
            <charset val="134"/>
          </rPr>
          <t xml:space="preserve">
7/22 上进口商贴纸 636pcs
173120/173107/173092/173094/173087/173090共用</t>
        </r>
      </text>
    </comment>
    <comment ref="AB314" authorId="1">
      <text>
        <r>
          <rPr>
            <b/>
            <sz val="12"/>
            <rFont val="宋体"/>
            <charset val="134"/>
          </rPr>
          <t>Administrator:</t>
        </r>
        <r>
          <rPr>
            <sz val="12"/>
            <rFont val="宋体"/>
            <charset val="134"/>
          </rPr>
          <t xml:space="preserve">
2001940 8/15 108pcs 华兴三B8</t>
        </r>
      </text>
    </comment>
    <comment ref="AD314" authorId="1">
      <text>
        <r>
          <rPr>
            <b/>
            <sz val="12"/>
            <rFont val="宋体"/>
            <charset val="134"/>
          </rPr>
          <t>Administrator:</t>
        </r>
        <r>
          <rPr>
            <sz val="12"/>
            <rFont val="宋体"/>
            <charset val="134"/>
          </rPr>
          <t xml:space="preserve">
7/22 上进口商贴纸 636pcs
173120/173107/173092/173094/173087/173090共用</t>
        </r>
      </text>
    </comment>
    <comment ref="AB315" authorId="1">
      <text>
        <r>
          <rPr>
            <b/>
            <sz val="12"/>
            <rFont val="宋体"/>
            <charset val="134"/>
          </rPr>
          <t>Administrator:</t>
        </r>
        <r>
          <rPr>
            <sz val="12"/>
            <rFont val="宋体"/>
            <charset val="134"/>
          </rPr>
          <t xml:space="preserve">
2001940 8/15 108pcs 华兴三B8</t>
        </r>
      </text>
    </comment>
    <comment ref="AD315" authorId="1">
      <text>
        <r>
          <rPr>
            <b/>
            <sz val="12"/>
            <rFont val="宋体"/>
            <charset val="134"/>
          </rPr>
          <t>Administrator:</t>
        </r>
        <r>
          <rPr>
            <sz val="12"/>
            <rFont val="宋体"/>
            <charset val="134"/>
          </rPr>
          <t xml:space="preserve">
7/22 上进口商贴纸 636pcs
173120/173107/173092/173094/173087/173090共用</t>
        </r>
      </text>
    </comment>
    <comment ref="AB316" authorId="1">
      <text>
        <r>
          <rPr>
            <b/>
            <sz val="12"/>
            <rFont val="宋体"/>
            <charset val="134"/>
          </rPr>
          <t>Administrator:</t>
        </r>
        <r>
          <rPr>
            <sz val="12"/>
            <rFont val="宋体"/>
            <charset val="134"/>
          </rPr>
          <t xml:space="preserve">
2001940 8/15 48pcs 华兴三B8</t>
        </r>
      </text>
    </comment>
    <comment ref="AD316" authorId="1">
      <text>
        <r>
          <rPr>
            <b/>
            <sz val="12"/>
            <rFont val="宋体"/>
            <charset val="134"/>
          </rPr>
          <t>Administrator:</t>
        </r>
        <r>
          <rPr>
            <sz val="12"/>
            <rFont val="宋体"/>
            <charset val="134"/>
          </rPr>
          <t xml:space="preserve">
7/22 上进口商贴纸 636pcs
173120/173107/173092/173094/173087/173090共用</t>
        </r>
      </text>
    </comment>
    <comment ref="AB317" authorId="1">
      <text>
        <r>
          <rPr>
            <b/>
            <sz val="12"/>
            <rFont val="宋体"/>
            <charset val="134"/>
          </rPr>
          <t>Administrator:</t>
        </r>
        <r>
          <rPr>
            <sz val="12"/>
            <rFont val="宋体"/>
            <charset val="134"/>
          </rPr>
          <t xml:space="preserve">
2001940 8/15 228pcs 华兴三B8</t>
        </r>
      </text>
    </comment>
    <comment ref="AD317" authorId="1">
      <text>
        <r>
          <rPr>
            <b/>
            <sz val="12"/>
            <rFont val="宋体"/>
            <charset val="134"/>
          </rPr>
          <t>Administrator:</t>
        </r>
        <r>
          <rPr>
            <sz val="12"/>
            <rFont val="宋体"/>
            <charset val="134"/>
          </rPr>
          <t xml:space="preserve">
7/22 上进口商贴纸 636pcs
173120/173107/173092/173094/173087/173090共用</t>
        </r>
      </text>
    </comment>
    <comment ref="AB318" authorId="1">
      <text>
        <r>
          <rPr>
            <b/>
            <sz val="12"/>
            <rFont val="宋体"/>
            <charset val="134"/>
          </rPr>
          <t>Administrator:</t>
        </r>
        <r>
          <rPr>
            <sz val="12"/>
            <rFont val="宋体"/>
            <charset val="134"/>
          </rPr>
          <t xml:space="preserve">
2001940 8/15 48pcs 华兴三B8</t>
        </r>
      </text>
    </comment>
    <comment ref="AD318" authorId="1">
      <text>
        <r>
          <rPr>
            <b/>
            <sz val="12"/>
            <rFont val="宋体"/>
            <charset val="134"/>
          </rPr>
          <t>Administrator:</t>
        </r>
        <r>
          <rPr>
            <sz val="12"/>
            <rFont val="宋体"/>
            <charset val="134"/>
          </rPr>
          <t xml:space="preserve">
7/22 上进口商贴纸 636pcs
173120/173107/173092/173094/173087/173090共用</t>
        </r>
      </text>
    </comment>
    <comment ref="AB319" authorId="1">
      <text>
        <r>
          <rPr>
            <b/>
            <sz val="12"/>
            <rFont val="宋体"/>
            <charset val="134"/>
          </rPr>
          <t>Administrator:</t>
        </r>
        <r>
          <rPr>
            <sz val="12"/>
            <rFont val="宋体"/>
            <charset val="134"/>
          </rPr>
          <t xml:space="preserve">
2001764 8/18 1002pcs 华兴三B9</t>
        </r>
      </text>
    </comment>
    <comment ref="AD319" authorId="1">
      <text>
        <r>
          <rPr>
            <b/>
            <sz val="12"/>
            <rFont val="宋体"/>
            <charset val="134"/>
          </rPr>
          <t>Administrator:</t>
        </r>
        <r>
          <rPr>
            <sz val="12"/>
            <rFont val="宋体"/>
            <charset val="134"/>
          </rPr>
          <t xml:space="preserve">
7/25 上荷兰语警告语贴纸 2202pcs
     上EAN条码贴纸 1002pcs</t>
        </r>
      </text>
    </comment>
    <comment ref="AB320" authorId="1">
      <text>
        <r>
          <rPr>
            <b/>
            <sz val="12"/>
            <rFont val="宋体"/>
            <charset val="134"/>
          </rPr>
          <t>Administrator:</t>
        </r>
        <r>
          <rPr>
            <sz val="12"/>
            <rFont val="宋体"/>
            <charset val="134"/>
          </rPr>
          <t xml:space="preserve">
2001764 8/18 1200pcs 华兴三B11</t>
        </r>
      </text>
    </comment>
    <comment ref="AD320" authorId="1">
      <text>
        <r>
          <rPr>
            <b/>
            <sz val="12"/>
            <rFont val="宋体"/>
            <charset val="134"/>
          </rPr>
          <t>Administrator:</t>
        </r>
        <r>
          <rPr>
            <sz val="12"/>
            <rFont val="宋体"/>
            <charset val="134"/>
          </rPr>
          <t xml:space="preserve">
7/25 上荷兰语警告语贴纸 2202pcs
     上EAN条码贴纸 1200pcs</t>
        </r>
      </text>
    </comment>
    <comment ref="AB321" authorId="1">
      <text>
        <r>
          <rPr>
            <b/>
            <sz val="12"/>
            <rFont val="宋体"/>
            <charset val="134"/>
          </rPr>
          <t>Administrator:</t>
        </r>
        <r>
          <rPr>
            <sz val="12"/>
            <rFont val="宋体"/>
            <charset val="134"/>
          </rPr>
          <t xml:space="preserve">
2001764 8/18 1080pcs 华兴一F5</t>
        </r>
      </text>
    </comment>
    <comment ref="AD321" authorId="1">
      <text>
        <r>
          <rPr>
            <b/>
            <sz val="12"/>
            <rFont val="宋体"/>
            <charset val="134"/>
          </rPr>
          <t>Administrator:</t>
        </r>
        <r>
          <rPr>
            <sz val="12"/>
            <rFont val="宋体"/>
            <charset val="134"/>
          </rPr>
          <t xml:space="preserve">
7/16 上白色防盗贴纸 1080pcs
7/31 上KM外箱贴纸 90pcs
</t>
        </r>
      </text>
    </comment>
    <comment ref="AB322" authorId="1">
      <text>
        <r>
          <rPr>
            <b/>
            <sz val="12"/>
            <rFont val="宋体"/>
            <charset val="134"/>
          </rPr>
          <t>Administrator:</t>
        </r>
        <r>
          <rPr>
            <sz val="12"/>
            <rFont val="宋体"/>
            <charset val="134"/>
          </rPr>
          <t xml:space="preserve">
2001764 8/18 420pcs 华兴三B15</t>
        </r>
      </text>
    </comment>
    <comment ref="AD322" authorId="1">
      <text>
        <r>
          <rPr>
            <b/>
            <sz val="12"/>
            <rFont val="宋体"/>
            <charset val="134"/>
          </rPr>
          <t>Administrator:</t>
        </r>
        <r>
          <rPr>
            <sz val="12"/>
            <rFont val="宋体"/>
            <charset val="134"/>
          </rPr>
          <t xml:space="preserve">
7/16 上白色防盗贴纸 420pcs
7/31 上KM外箱贴纸 35pcs
</t>
        </r>
      </text>
    </comment>
    <comment ref="AB323" authorId="1">
      <text>
        <r>
          <rPr>
            <b/>
            <sz val="12"/>
            <rFont val="宋体"/>
            <charset val="134"/>
          </rPr>
          <t>Administrator:</t>
        </r>
        <r>
          <rPr>
            <sz val="12"/>
            <rFont val="宋体"/>
            <charset val="134"/>
          </rPr>
          <t xml:space="preserve">
2001301 8/21 4416pcs 华兴三A26</t>
        </r>
      </text>
    </comment>
    <comment ref="AD323" authorId="1">
      <text>
        <r>
          <rPr>
            <b/>
            <sz val="12"/>
            <rFont val="宋体"/>
            <charset val="134"/>
          </rPr>
          <t>Administrator:</t>
        </r>
        <r>
          <rPr>
            <sz val="12"/>
            <rFont val="宋体"/>
            <charset val="134"/>
          </rPr>
          <t xml:space="preserve">
7/23 上客供外箱条码贴纸 557pcs</t>
        </r>
      </text>
    </comment>
    <comment ref="AB324" authorId="1">
      <text>
        <r>
          <rPr>
            <b/>
            <sz val="12"/>
            <rFont val="宋体"/>
            <charset val="134"/>
          </rPr>
          <t>Administrator:</t>
        </r>
        <r>
          <rPr>
            <sz val="12"/>
            <rFont val="宋体"/>
            <charset val="134"/>
          </rPr>
          <t xml:space="preserve">
3000500 8/20 4080pcs 莫海军A1楼B9区</t>
        </r>
      </text>
    </comment>
    <comment ref="AD324" authorId="1">
      <text>
        <r>
          <rPr>
            <b/>
            <sz val="12"/>
            <rFont val="宋体"/>
            <charset val="134"/>
          </rPr>
          <t>Administrator:</t>
        </r>
        <r>
          <rPr>
            <sz val="12"/>
            <rFont val="宋体"/>
            <charset val="134"/>
          </rPr>
          <t xml:space="preserve">
7/23 上客供外箱条码贴纸 515pcs</t>
        </r>
      </text>
    </comment>
    <comment ref="AB325" authorId="1">
      <text>
        <r>
          <rPr>
            <b/>
            <sz val="12"/>
            <rFont val="宋体"/>
            <charset val="134"/>
          </rPr>
          <t>Administrator:</t>
        </r>
        <r>
          <rPr>
            <sz val="12"/>
            <rFont val="宋体"/>
            <charset val="134"/>
          </rPr>
          <t xml:space="preserve">
2001304 8/21 1736pcs 华兴三B15</t>
        </r>
      </text>
    </comment>
    <comment ref="AD325" authorId="1">
      <text>
        <r>
          <rPr>
            <b/>
            <sz val="12"/>
            <rFont val="宋体"/>
            <charset val="134"/>
          </rPr>
          <t>Administrator:</t>
        </r>
        <r>
          <rPr>
            <sz val="12"/>
            <rFont val="宋体"/>
            <charset val="134"/>
          </rPr>
          <t xml:space="preserve">
8/2 上客供外箱条码贴纸 219pcs</t>
        </r>
      </text>
    </comment>
    <comment ref="AB326" authorId="1">
      <text>
        <r>
          <rPr>
            <b/>
            <sz val="12"/>
            <rFont val="宋体"/>
            <charset val="134"/>
          </rPr>
          <t>Administrator:</t>
        </r>
        <r>
          <rPr>
            <sz val="12"/>
            <rFont val="宋体"/>
            <charset val="134"/>
          </rPr>
          <t xml:space="preserve">
3000520 8/19 1992pcs 华兴一F9</t>
        </r>
      </text>
    </comment>
    <comment ref="AB327" authorId="1">
      <text>
        <r>
          <rPr>
            <b/>
            <sz val="12"/>
            <rFont val="宋体"/>
            <charset val="134"/>
          </rPr>
          <t>Administrator:</t>
        </r>
        <r>
          <rPr>
            <sz val="12"/>
            <rFont val="宋体"/>
            <charset val="134"/>
          </rPr>
          <t xml:space="preserve">
3000496 8/20 540pcs 莫海军A1楼B7区</t>
        </r>
      </text>
    </comment>
    <comment ref="AB328" authorId="1">
      <text>
        <r>
          <rPr>
            <b/>
            <sz val="12"/>
            <rFont val="宋体"/>
            <charset val="134"/>
          </rPr>
          <t>Administrator:</t>
        </r>
        <r>
          <rPr>
            <sz val="12"/>
            <rFont val="宋体"/>
            <charset val="134"/>
          </rPr>
          <t xml:space="preserve">
3000496 8/20 1080pcs 莫海军A1楼B7区</t>
        </r>
      </text>
    </comment>
    <comment ref="AB329" authorId="1">
      <text>
        <r>
          <rPr>
            <b/>
            <sz val="12"/>
            <rFont val="宋体"/>
            <charset val="134"/>
          </rPr>
          <t>Administrator:</t>
        </r>
        <r>
          <rPr>
            <sz val="12"/>
            <rFont val="宋体"/>
            <charset val="134"/>
          </rPr>
          <t xml:space="preserve">
3000505 8/21 408pcs 新仓库一B9</t>
        </r>
      </text>
    </comment>
    <comment ref="AD329" authorId="1">
      <text>
        <r>
          <rPr>
            <b/>
            <sz val="12"/>
            <rFont val="宋体"/>
            <charset val="134"/>
          </rPr>
          <t>Administrator:</t>
        </r>
        <r>
          <rPr>
            <sz val="12"/>
            <rFont val="宋体"/>
            <charset val="134"/>
          </rPr>
          <t xml:space="preserve">
7/11 客人白色Cat.label 408pcs</t>
        </r>
      </text>
    </comment>
    <comment ref="AB330" authorId="1">
      <text>
        <r>
          <rPr>
            <b/>
            <sz val="12"/>
            <rFont val="宋体"/>
            <charset val="134"/>
          </rPr>
          <t>Administrator:</t>
        </r>
        <r>
          <rPr>
            <sz val="12"/>
            <rFont val="宋体"/>
            <charset val="134"/>
          </rPr>
          <t xml:space="preserve">
3000505 8/21 84pcs 新仓库一B9</t>
        </r>
      </text>
    </comment>
    <comment ref="AD330" authorId="1">
      <text>
        <r>
          <rPr>
            <b/>
            <sz val="12"/>
            <rFont val="宋体"/>
            <charset val="134"/>
          </rPr>
          <t>Administrator:</t>
        </r>
        <r>
          <rPr>
            <sz val="12"/>
            <rFont val="宋体"/>
            <charset val="134"/>
          </rPr>
          <t xml:space="preserve">
7/25 上进口商贴纸 744pcs
173377/173375/173373共用</t>
        </r>
      </text>
    </comment>
    <comment ref="AB331" authorId="1">
      <text>
        <r>
          <rPr>
            <b/>
            <sz val="12"/>
            <rFont val="宋体"/>
            <charset val="134"/>
          </rPr>
          <t>Administrator:</t>
        </r>
        <r>
          <rPr>
            <sz val="12"/>
            <rFont val="宋体"/>
            <charset val="134"/>
          </rPr>
          <t xml:space="preserve">
3000505 8/21 216pcs 新仓库一B9</t>
        </r>
      </text>
    </comment>
    <comment ref="AD331" authorId="1">
      <text>
        <r>
          <rPr>
            <b/>
            <sz val="12"/>
            <rFont val="宋体"/>
            <charset val="134"/>
          </rPr>
          <t>Administrator:</t>
        </r>
        <r>
          <rPr>
            <sz val="12"/>
            <rFont val="宋体"/>
            <charset val="134"/>
          </rPr>
          <t xml:space="preserve">
7/25 上进口商贴纸 744pcs
173377/173375/173373共用</t>
        </r>
      </text>
    </comment>
    <comment ref="AB332" authorId="1">
      <text>
        <r>
          <rPr>
            <b/>
            <sz val="12"/>
            <rFont val="宋体"/>
            <charset val="134"/>
          </rPr>
          <t>Administrator:</t>
        </r>
        <r>
          <rPr>
            <sz val="12"/>
            <rFont val="宋体"/>
            <charset val="134"/>
          </rPr>
          <t xml:space="preserve">
3000505 8/21 444pcs 新仓库一B9</t>
        </r>
      </text>
    </comment>
    <comment ref="AD332" authorId="1">
      <text>
        <r>
          <rPr>
            <b/>
            <sz val="12"/>
            <rFont val="宋体"/>
            <charset val="134"/>
          </rPr>
          <t>Administrator:</t>
        </r>
        <r>
          <rPr>
            <sz val="12"/>
            <rFont val="宋体"/>
            <charset val="134"/>
          </rPr>
          <t xml:space="preserve">
7/25 上进口商贴纸 744pcs
173377/173375/173373共用</t>
        </r>
      </text>
    </comment>
    <comment ref="AB333" authorId="1">
      <text>
        <r>
          <rPr>
            <b/>
            <sz val="12"/>
            <rFont val="宋体"/>
            <charset val="134"/>
          </rPr>
          <t>Administrator:</t>
        </r>
        <r>
          <rPr>
            <sz val="12"/>
            <rFont val="宋体"/>
            <charset val="134"/>
          </rPr>
          <t xml:space="preserve">
3000512 8/18   72pcs 华兴一F5
2001764 8/18 2088pcs 华兴一F5</t>
        </r>
      </text>
    </comment>
    <comment ref="AD333" authorId="1">
      <text>
        <r>
          <rPr>
            <b/>
            <sz val="12"/>
            <rFont val="宋体"/>
            <charset val="134"/>
          </rPr>
          <t>Administrator:</t>
        </r>
        <r>
          <rPr>
            <sz val="12"/>
            <rFont val="宋体"/>
            <charset val="134"/>
          </rPr>
          <t xml:space="preserve">
7/29 上客人款号带EAN条码 2160pcs</t>
        </r>
      </text>
    </comment>
    <comment ref="AB334" authorId="1">
      <text>
        <r>
          <rPr>
            <b/>
            <sz val="12"/>
            <rFont val="宋体"/>
            <charset val="134"/>
          </rPr>
          <t>Administrator:</t>
        </r>
        <r>
          <rPr>
            <sz val="12"/>
            <rFont val="宋体"/>
            <charset val="134"/>
          </rPr>
          <t xml:space="preserve">
2001313 8/23 672pcs 华兴一F5</t>
        </r>
      </text>
    </comment>
    <comment ref="AD334" authorId="1">
      <text>
        <r>
          <rPr>
            <b/>
            <sz val="12"/>
            <rFont val="宋体"/>
            <charset val="134"/>
          </rPr>
          <t>Administrator:</t>
        </r>
        <r>
          <rPr>
            <sz val="12"/>
            <rFont val="宋体"/>
            <charset val="134"/>
          </rPr>
          <t xml:space="preserve">
7/25 上进口商贴纸 672pcs
     上产品贴纸 672pcs</t>
        </r>
      </text>
    </comment>
    <comment ref="AB335" authorId="1">
      <text>
        <r>
          <rPr>
            <b/>
            <sz val="12"/>
            <rFont val="宋体"/>
            <charset val="134"/>
          </rPr>
          <t>Administrator:</t>
        </r>
        <r>
          <rPr>
            <sz val="12"/>
            <rFont val="宋体"/>
            <charset val="134"/>
          </rPr>
          <t xml:space="preserve">
2001304 8/21 504pcs 华兴一F3</t>
        </r>
      </text>
    </comment>
    <comment ref="AD335" authorId="1">
      <text>
        <r>
          <rPr>
            <b/>
            <sz val="12"/>
            <rFont val="宋体"/>
            <charset val="134"/>
          </rPr>
          <t>Administrator:</t>
        </r>
        <r>
          <rPr>
            <sz val="12"/>
            <rFont val="宋体"/>
            <charset val="134"/>
          </rPr>
          <t xml:space="preserve">
8/5 上UPC/进口商贴纸 504pcs</t>
        </r>
      </text>
    </comment>
    <comment ref="AB336" authorId="1">
      <text>
        <r>
          <rPr>
            <b/>
            <sz val="12"/>
            <rFont val="宋体"/>
            <charset val="134"/>
          </rPr>
          <t>Administrator:</t>
        </r>
        <r>
          <rPr>
            <sz val="12"/>
            <rFont val="宋体"/>
            <charset val="134"/>
          </rPr>
          <t xml:space="preserve">
2001311 8/22 180pcs 莫海军B4楼C4区</t>
        </r>
      </text>
    </comment>
    <comment ref="AD336" authorId="1">
      <text>
        <r>
          <rPr>
            <b/>
            <sz val="12"/>
            <rFont val="宋体"/>
            <charset val="134"/>
          </rPr>
          <t>Administrator:</t>
        </r>
        <r>
          <rPr>
            <sz val="12"/>
            <rFont val="宋体"/>
            <charset val="134"/>
          </rPr>
          <t xml:space="preserve">
7/25 上进口商贴纸 180pcs</t>
        </r>
      </text>
    </comment>
    <comment ref="AB339" authorId="1">
      <text>
        <r>
          <rPr>
            <b/>
            <sz val="12"/>
            <rFont val="宋体"/>
            <charset val="134"/>
          </rPr>
          <t>Administrator:</t>
        </r>
        <r>
          <rPr>
            <sz val="12"/>
            <rFont val="宋体"/>
            <charset val="134"/>
          </rPr>
          <t xml:space="preserve">
3000082 8/23 504pcs 华兴一F5</t>
        </r>
      </text>
    </comment>
    <comment ref="AB340" authorId="1">
      <text>
        <r>
          <rPr>
            <b/>
            <sz val="12"/>
            <rFont val="宋体"/>
            <charset val="134"/>
          </rPr>
          <t>Administrator:</t>
        </r>
        <r>
          <rPr>
            <sz val="12"/>
            <rFont val="宋体"/>
            <charset val="134"/>
          </rPr>
          <t xml:space="preserve">
4001023 8/27 1272pcs 华兴三B8</t>
        </r>
      </text>
    </comment>
    <comment ref="AD340" authorId="1">
      <text>
        <r>
          <rPr>
            <b/>
            <sz val="12"/>
            <rFont val="宋体"/>
            <charset val="134"/>
          </rPr>
          <t>Administrator:</t>
        </r>
        <r>
          <rPr>
            <sz val="12"/>
            <rFont val="宋体"/>
            <charset val="134"/>
          </rPr>
          <t xml:space="preserve">
8/2 上客供外箱条码贴纸 160pcs</t>
        </r>
      </text>
    </comment>
    <comment ref="AB341" authorId="1">
      <text>
        <r>
          <rPr>
            <b/>
            <sz val="12"/>
            <rFont val="宋体"/>
            <charset val="134"/>
          </rPr>
          <t>Administrator:</t>
        </r>
        <r>
          <rPr>
            <sz val="12"/>
            <rFont val="宋体"/>
            <charset val="134"/>
          </rPr>
          <t xml:space="preserve">
4001030 8/28 3608pcs 华兴三A25</t>
        </r>
      </text>
    </comment>
    <comment ref="AD341" authorId="1">
      <text>
        <r>
          <rPr>
            <b/>
            <sz val="12"/>
            <rFont val="宋体"/>
            <charset val="134"/>
          </rPr>
          <t>Administrator:</t>
        </r>
        <r>
          <rPr>
            <sz val="12"/>
            <rFont val="宋体"/>
            <charset val="134"/>
          </rPr>
          <t xml:space="preserve">
8/2 上客供外箱条码贴纸 455pcs</t>
        </r>
      </text>
    </comment>
    <comment ref="AB342" authorId="1">
      <text>
        <r>
          <rPr>
            <b/>
            <sz val="12"/>
            <rFont val="宋体"/>
            <charset val="134"/>
          </rPr>
          <t>Administrator:</t>
        </r>
        <r>
          <rPr>
            <sz val="12"/>
            <rFont val="宋体"/>
            <charset val="134"/>
          </rPr>
          <t xml:space="preserve">
3000082 8/23 540pcs 华兴一F5</t>
        </r>
      </text>
    </comment>
    <comment ref="AB343" authorId="1">
      <text>
        <r>
          <rPr>
            <b/>
            <sz val="12"/>
            <rFont val="宋体"/>
            <charset val="134"/>
          </rPr>
          <t>Administrator:</t>
        </r>
        <r>
          <rPr>
            <sz val="12"/>
            <rFont val="宋体"/>
            <charset val="134"/>
          </rPr>
          <t xml:space="preserve">
3000091 8/26 492pcs 华兴一F3</t>
        </r>
      </text>
    </comment>
    <comment ref="AD343" authorId="1">
      <text>
        <r>
          <rPr>
            <b/>
            <sz val="12"/>
            <rFont val="宋体"/>
            <charset val="134"/>
          </rPr>
          <t>Administrator:</t>
        </r>
        <r>
          <rPr>
            <sz val="12"/>
            <rFont val="宋体"/>
            <charset val="134"/>
          </rPr>
          <t xml:space="preserve">
7/29 上UPC贴纸 984pcs
     上环保标贴纸 984pcs
 7/31  上亚马逊外箱贴纸 41pcs
</t>
        </r>
      </text>
    </comment>
    <comment ref="AB344" authorId="1">
      <text>
        <r>
          <rPr>
            <b/>
            <sz val="12"/>
            <rFont val="宋体"/>
            <charset val="134"/>
          </rPr>
          <t>Administrator:</t>
        </r>
        <r>
          <rPr>
            <sz val="12"/>
            <rFont val="宋体"/>
            <charset val="134"/>
          </rPr>
          <t xml:space="preserve">
3000091 8/26 492pcs 华兴一F3</t>
        </r>
      </text>
    </comment>
    <comment ref="AD344" authorId="1">
      <text>
        <r>
          <rPr>
            <b/>
            <sz val="12"/>
            <rFont val="宋体"/>
            <charset val="134"/>
          </rPr>
          <t>Administrator:</t>
        </r>
        <r>
          <rPr>
            <sz val="12"/>
            <rFont val="宋体"/>
            <charset val="134"/>
          </rPr>
          <t xml:space="preserve">
7/29 上UPC贴纸 984pcs
     上环保标贴纸 984pcs
  7/31  上亚马逊外箱贴纸 41pcs</t>
        </r>
      </text>
    </comment>
    <comment ref="AB345" authorId="1">
      <text>
        <r>
          <rPr>
            <b/>
            <sz val="12"/>
            <rFont val="宋体"/>
            <charset val="134"/>
          </rPr>
          <t>Administrator:</t>
        </r>
        <r>
          <rPr>
            <sz val="12"/>
            <rFont val="宋体"/>
            <charset val="134"/>
          </rPr>
          <t xml:space="preserve">
4001017 8/26  12pcs 华兴一F4
3000091 8/26 888pcs 华兴一F4</t>
        </r>
      </text>
    </comment>
    <comment ref="AD345" authorId="1">
      <text>
        <r>
          <rPr>
            <b/>
            <sz val="12"/>
            <rFont val="宋体"/>
            <charset val="134"/>
          </rPr>
          <t>Administrator:</t>
        </r>
        <r>
          <rPr>
            <sz val="12"/>
            <rFont val="宋体"/>
            <charset val="134"/>
          </rPr>
          <t xml:space="preserve">
8/6 上荷兰语警语贴纸 5310pcs
174980/174976/174974共用
8/5 上EAN条码贴纸 2502pcs
174980/174976/174974共用</t>
        </r>
      </text>
    </comment>
    <comment ref="AB346" authorId="1">
      <text>
        <r>
          <rPr>
            <b/>
            <sz val="12"/>
            <rFont val="宋体"/>
            <charset val="134"/>
          </rPr>
          <t>Administrator:</t>
        </r>
        <r>
          <rPr>
            <sz val="12"/>
            <rFont val="宋体"/>
            <charset val="134"/>
          </rPr>
          <t xml:space="preserve">
4001017 8/26  30pcs 华兴一F4
3000091 8/26 972pcs 华兴一F4</t>
        </r>
      </text>
    </comment>
    <comment ref="AD346" authorId="1">
      <text>
        <r>
          <rPr>
            <b/>
            <sz val="12"/>
            <rFont val="宋体"/>
            <charset val="134"/>
          </rPr>
          <t>Administrator:</t>
        </r>
        <r>
          <rPr>
            <sz val="12"/>
            <rFont val="宋体"/>
            <charset val="134"/>
          </rPr>
          <t xml:space="preserve">
8/6 上荷兰语警语贴纸 5310pcs
174980/174976/174974共用
8/5 上EAN条码贴纸 2808pcs
174980/174976/174974共用</t>
        </r>
      </text>
    </comment>
    <comment ref="AB347" authorId="1">
      <text>
        <r>
          <rPr>
            <b/>
            <sz val="12"/>
            <rFont val="宋体"/>
            <charset val="134"/>
          </rPr>
          <t>Administrator:</t>
        </r>
        <r>
          <rPr>
            <sz val="12"/>
            <rFont val="宋体"/>
            <charset val="134"/>
          </rPr>
          <t xml:space="preserve">
4001022 8/28 900pcs 莫海军B4楼B7区</t>
        </r>
      </text>
    </comment>
    <comment ref="AD347" authorId="1">
      <text>
        <r>
          <rPr>
            <b/>
            <sz val="12"/>
            <rFont val="宋体"/>
            <charset val="134"/>
          </rPr>
          <t>Administrator:</t>
        </r>
        <r>
          <rPr>
            <sz val="12"/>
            <rFont val="宋体"/>
            <charset val="134"/>
          </rPr>
          <t xml:space="preserve">
8/6 上荷兰语警语贴纸 5310pcs
174980/174976/174974共用
8/5 上EAN条码贴纸 2502pcs
174980/174976/174974共用</t>
        </r>
      </text>
    </comment>
    <comment ref="AB348" authorId="1">
      <text>
        <r>
          <rPr>
            <b/>
            <sz val="12"/>
            <rFont val="宋体"/>
            <charset val="134"/>
          </rPr>
          <t>Administrator:</t>
        </r>
        <r>
          <rPr>
            <sz val="12"/>
            <rFont val="宋体"/>
            <charset val="134"/>
          </rPr>
          <t xml:space="preserve">
4001017 8/26 516pcs 华兴一F4
3000091 8/26 486pcs 华兴一F4</t>
        </r>
      </text>
    </comment>
    <comment ref="AD348" authorId="1">
      <text>
        <r>
          <rPr>
            <b/>
            <sz val="12"/>
            <rFont val="宋体"/>
            <charset val="134"/>
          </rPr>
          <t>Administrator:</t>
        </r>
        <r>
          <rPr>
            <sz val="12"/>
            <rFont val="宋体"/>
            <charset val="134"/>
          </rPr>
          <t xml:space="preserve">
8/6 上荷兰语警语贴纸 5310pcs
174980/174976/174974共用
8/5 上EAN条码贴纸 2808pcs
174980/174976/174974共用</t>
        </r>
      </text>
    </comment>
    <comment ref="AB349" authorId="1">
      <text>
        <r>
          <rPr>
            <b/>
            <sz val="12"/>
            <rFont val="宋体"/>
            <charset val="134"/>
          </rPr>
          <t>Administrator:</t>
        </r>
        <r>
          <rPr>
            <sz val="12"/>
            <rFont val="宋体"/>
            <charset val="134"/>
          </rPr>
          <t xml:space="preserve">
4001022 8/28 702pcs 莫海军B4楼A7区</t>
        </r>
      </text>
    </comment>
    <comment ref="AD349" authorId="1">
      <text>
        <r>
          <rPr>
            <b/>
            <sz val="12"/>
            <rFont val="宋体"/>
            <charset val="134"/>
          </rPr>
          <t>Administrator:</t>
        </r>
        <r>
          <rPr>
            <sz val="12"/>
            <rFont val="宋体"/>
            <charset val="134"/>
          </rPr>
          <t xml:space="preserve">
8/6 上荷兰语警语贴纸 5310pcs
174980/174976/174974共用
8/5 上EAN条码贴纸 2502pcs
174980/174976/174974共用</t>
        </r>
      </text>
    </comment>
    <comment ref="AB350" authorId="1">
      <text>
        <r>
          <rPr>
            <b/>
            <sz val="12"/>
            <rFont val="宋体"/>
            <charset val="134"/>
          </rPr>
          <t>Administrator:</t>
        </r>
        <r>
          <rPr>
            <sz val="12"/>
            <rFont val="宋体"/>
            <charset val="134"/>
          </rPr>
          <t xml:space="preserve">
3000091 8/26 804pcs 华兴一F4</t>
        </r>
      </text>
    </comment>
    <comment ref="AD350" authorId="1">
      <text>
        <r>
          <rPr>
            <b/>
            <sz val="12"/>
            <rFont val="宋体"/>
            <charset val="134"/>
          </rPr>
          <t>Administrator:</t>
        </r>
        <r>
          <rPr>
            <sz val="12"/>
            <rFont val="宋体"/>
            <charset val="134"/>
          </rPr>
          <t xml:space="preserve">
8/6 上荷兰语警语贴纸 5310pcs
174980/174976/174974共用
8/5 上EAN条码贴纸 2808pcs
174980/174976/174974共用</t>
        </r>
      </text>
    </comment>
    <comment ref="AB351" authorId="1">
      <text>
        <r>
          <rPr>
            <b/>
            <sz val="12"/>
            <rFont val="宋体"/>
            <charset val="134"/>
          </rPr>
          <t>Administrator:</t>
        </r>
        <r>
          <rPr>
            <sz val="12"/>
            <rFont val="宋体"/>
            <charset val="134"/>
          </rPr>
          <t xml:space="preserve">
4001017 8/26 1500pcs 华兴一F4</t>
        </r>
      </text>
    </comment>
    <comment ref="AD351" authorId="1">
      <text>
        <r>
          <rPr>
            <b/>
            <sz val="12"/>
            <rFont val="宋体"/>
            <charset val="134"/>
          </rPr>
          <t>Administrator:</t>
        </r>
        <r>
          <rPr>
            <sz val="12"/>
            <rFont val="宋体"/>
            <charset val="134"/>
          </rPr>
          <t xml:space="preserve">
8/8 上EAN条码贴纸 1854pcs
175148/175135共用</t>
        </r>
      </text>
    </comment>
    <comment ref="AB352" authorId="1">
      <text>
        <r>
          <rPr>
            <b/>
            <sz val="12"/>
            <rFont val="宋体"/>
            <charset val="134"/>
          </rPr>
          <t>Administrator:</t>
        </r>
        <r>
          <rPr>
            <sz val="12"/>
            <rFont val="宋体"/>
            <charset val="134"/>
          </rPr>
          <t xml:space="preserve">
4001017 8/26 354pcs 华兴一F4</t>
        </r>
      </text>
    </comment>
    <comment ref="AD352" authorId="1">
      <text>
        <r>
          <rPr>
            <b/>
            <sz val="12"/>
            <rFont val="宋体"/>
            <charset val="134"/>
          </rPr>
          <t>Administrator:</t>
        </r>
        <r>
          <rPr>
            <sz val="12"/>
            <rFont val="宋体"/>
            <charset val="134"/>
          </rPr>
          <t xml:space="preserve">
8/8 上EAN条码贴纸 1854pcs
175148/175135共用</t>
        </r>
      </text>
    </comment>
    <comment ref="AB353" authorId="1">
      <text>
        <r>
          <rPr>
            <b/>
            <sz val="12"/>
            <rFont val="宋体"/>
            <charset val="134"/>
          </rPr>
          <t>Administrator:</t>
        </r>
        <r>
          <rPr>
            <sz val="12"/>
            <rFont val="宋体"/>
            <charset val="134"/>
          </rPr>
          <t xml:space="preserve">
4001017 8/26 204pcs 华兴三B14</t>
        </r>
      </text>
    </comment>
    <comment ref="AD353" authorId="1">
      <text>
        <r>
          <rPr>
            <b/>
            <sz val="12"/>
            <rFont val="宋体"/>
            <charset val="134"/>
          </rPr>
          <t>Administrator:</t>
        </r>
        <r>
          <rPr>
            <sz val="12"/>
            <rFont val="宋体"/>
            <charset val="134"/>
          </rPr>
          <t xml:space="preserve">
8/8 上EAN条码贴纸 204pcs</t>
        </r>
      </text>
    </comment>
    <comment ref="AB354" authorId="1">
      <text>
        <r>
          <rPr>
            <b/>
            <sz val="12"/>
            <rFont val="宋体"/>
            <charset val="134"/>
          </rPr>
          <t>Administrator:</t>
        </r>
        <r>
          <rPr>
            <sz val="12"/>
            <rFont val="宋体"/>
            <charset val="134"/>
          </rPr>
          <t xml:space="preserve">
2001907 8/12 1100pcs 华兴一A8</t>
        </r>
      </text>
    </comment>
    <comment ref="AD354" authorId="1">
      <text>
        <r>
          <rPr>
            <b/>
            <sz val="12"/>
            <rFont val="宋体"/>
            <charset val="134"/>
          </rPr>
          <t>Administrator:</t>
        </r>
        <r>
          <rPr>
            <sz val="12"/>
            <rFont val="宋体"/>
            <charset val="134"/>
          </rPr>
          <t xml:space="preserve">
7/24 上UPC贴纸 1100pcs</t>
        </r>
      </text>
    </comment>
    <comment ref="AB355" authorId="1">
      <text>
        <r>
          <rPr>
            <b/>
            <sz val="12"/>
            <rFont val="宋体"/>
            <charset val="134"/>
          </rPr>
          <t>Administrator:</t>
        </r>
        <r>
          <rPr>
            <sz val="12"/>
            <rFont val="宋体"/>
            <charset val="134"/>
          </rPr>
          <t xml:space="preserve">
4001023 8/27 600pcs 华兴三B15</t>
        </r>
      </text>
    </comment>
    <comment ref="AB356" authorId="1">
      <text>
        <r>
          <rPr>
            <b/>
            <sz val="12"/>
            <rFont val="宋体"/>
            <charset val="134"/>
          </rPr>
          <t>Administrator:</t>
        </r>
        <r>
          <rPr>
            <sz val="12"/>
            <rFont val="宋体"/>
            <charset val="134"/>
          </rPr>
          <t xml:space="preserve">
4001022 8/28 12pcs 莫海军B4楼A7区</t>
        </r>
      </text>
    </comment>
    <comment ref="AD356" authorId="1">
      <text>
        <r>
          <rPr>
            <b/>
            <sz val="12"/>
            <rFont val="宋体"/>
            <charset val="134"/>
          </rPr>
          <t>Administrator:</t>
        </r>
        <r>
          <rPr>
            <sz val="12"/>
            <rFont val="宋体"/>
            <charset val="134"/>
          </rPr>
          <t xml:space="preserve">
8/22 上UPC/进口商贴纸 12pcs</t>
        </r>
      </text>
    </comment>
    <comment ref="AB357" authorId="1">
      <text>
        <r>
          <rPr>
            <b/>
            <sz val="12"/>
            <rFont val="宋体"/>
            <charset val="134"/>
          </rPr>
          <t>Administrator:</t>
        </r>
        <r>
          <rPr>
            <sz val="12"/>
            <rFont val="宋体"/>
            <charset val="134"/>
          </rPr>
          <t xml:space="preserve">
4001022 8/28 12pcs 莫海军B4楼A7区</t>
        </r>
      </text>
    </comment>
    <comment ref="AD357" authorId="1">
      <text>
        <r>
          <rPr>
            <b/>
            <sz val="12"/>
            <rFont val="宋体"/>
            <charset val="134"/>
          </rPr>
          <t>Administrator:</t>
        </r>
        <r>
          <rPr>
            <sz val="12"/>
            <rFont val="宋体"/>
            <charset val="134"/>
          </rPr>
          <t xml:space="preserve">
8/22 上UPC/进口商贴纸 12pcs</t>
        </r>
      </text>
    </comment>
    <comment ref="AB358" authorId="1">
      <text>
        <r>
          <rPr>
            <b/>
            <sz val="12"/>
            <rFont val="宋体"/>
            <charset val="134"/>
          </rPr>
          <t>Administrator:</t>
        </r>
        <r>
          <rPr>
            <sz val="12"/>
            <rFont val="宋体"/>
            <charset val="134"/>
          </rPr>
          <t xml:space="preserve">
4001022 8/28 12pcs 莫海军B4楼A7区</t>
        </r>
      </text>
    </comment>
    <comment ref="AD358" authorId="1">
      <text>
        <r>
          <rPr>
            <b/>
            <sz val="12"/>
            <rFont val="宋体"/>
            <charset val="134"/>
          </rPr>
          <t>Administrator:</t>
        </r>
        <r>
          <rPr>
            <sz val="12"/>
            <rFont val="宋体"/>
            <charset val="134"/>
          </rPr>
          <t xml:space="preserve">
8/22 上UPC/进口商贴纸 12pcs</t>
        </r>
      </text>
    </comment>
    <comment ref="AB359" authorId="1">
      <text>
        <r>
          <rPr>
            <b/>
            <sz val="12"/>
            <rFont val="宋体"/>
            <charset val="134"/>
          </rPr>
          <t>Administrator:</t>
        </r>
        <r>
          <rPr>
            <sz val="12"/>
            <rFont val="宋体"/>
            <charset val="134"/>
          </rPr>
          <t xml:space="preserve">
4001022 8/28 12pcs 莫海军B4楼A7区</t>
        </r>
      </text>
    </comment>
    <comment ref="AD359" authorId="1">
      <text>
        <r>
          <rPr>
            <b/>
            <sz val="12"/>
            <rFont val="宋体"/>
            <charset val="134"/>
          </rPr>
          <t>Administrator:</t>
        </r>
        <r>
          <rPr>
            <sz val="12"/>
            <rFont val="宋体"/>
            <charset val="134"/>
          </rPr>
          <t xml:space="preserve">
8/22 上UPC/进口商贴纸 12pcs</t>
        </r>
      </text>
    </comment>
    <comment ref="AB360" authorId="1">
      <text>
        <r>
          <rPr>
            <b/>
            <sz val="12"/>
            <rFont val="宋体"/>
            <charset val="134"/>
          </rPr>
          <t>Administrator:</t>
        </r>
        <r>
          <rPr>
            <sz val="12"/>
            <rFont val="宋体"/>
            <charset val="134"/>
          </rPr>
          <t xml:space="preserve">
4001022 8/28 12pcs 莫海军B4楼A7区</t>
        </r>
      </text>
    </comment>
    <comment ref="AD360" authorId="1">
      <text>
        <r>
          <rPr>
            <b/>
            <sz val="12"/>
            <rFont val="宋体"/>
            <charset val="134"/>
          </rPr>
          <t>Administrator:</t>
        </r>
        <r>
          <rPr>
            <sz val="12"/>
            <rFont val="宋体"/>
            <charset val="134"/>
          </rPr>
          <t xml:space="preserve">
8/22 上UPC/进口商贴纸 12pcs</t>
        </r>
      </text>
    </comment>
    <comment ref="AB361" authorId="1">
      <text>
        <r>
          <rPr>
            <b/>
            <sz val="12"/>
            <rFont val="宋体"/>
            <charset val="134"/>
          </rPr>
          <t>Administrator:</t>
        </r>
        <r>
          <rPr>
            <sz val="12"/>
            <rFont val="宋体"/>
            <charset val="134"/>
          </rPr>
          <t xml:space="preserve">
4001022 8/28 12pcs 莫海军B4楼A7区</t>
        </r>
      </text>
    </comment>
    <comment ref="AD361" authorId="1">
      <text>
        <r>
          <rPr>
            <b/>
            <sz val="12"/>
            <rFont val="宋体"/>
            <charset val="134"/>
          </rPr>
          <t>Administrator:</t>
        </r>
        <r>
          <rPr>
            <sz val="12"/>
            <rFont val="宋体"/>
            <charset val="134"/>
          </rPr>
          <t xml:space="preserve">
8/22 上UPC/进口商贴纸 12pcs</t>
        </r>
      </text>
    </comment>
    <comment ref="AB362" authorId="1">
      <text>
        <r>
          <rPr>
            <b/>
            <sz val="12"/>
            <rFont val="宋体"/>
            <charset val="134"/>
          </rPr>
          <t>Administrator:</t>
        </r>
        <r>
          <rPr>
            <sz val="12"/>
            <rFont val="宋体"/>
            <charset val="134"/>
          </rPr>
          <t xml:space="preserve">
4001030 8/28 5624pcs 华兴三A24</t>
        </r>
      </text>
    </comment>
    <comment ref="AD362" authorId="1">
      <text>
        <r>
          <rPr>
            <b/>
            <sz val="12"/>
            <rFont val="宋体"/>
            <charset val="134"/>
          </rPr>
          <t>Administrator:</t>
        </r>
        <r>
          <rPr>
            <sz val="12"/>
            <rFont val="宋体"/>
            <charset val="134"/>
          </rPr>
          <t xml:space="preserve">
8/14 上客供外箱条码贴纸 710pcs</t>
        </r>
      </text>
    </comment>
    <comment ref="AB363" authorId="1">
      <text>
        <r>
          <rPr>
            <b/>
            <sz val="12"/>
            <rFont val="宋体"/>
            <charset val="134"/>
          </rPr>
          <t>Administrator:</t>
        </r>
        <r>
          <rPr>
            <sz val="12"/>
            <rFont val="宋体"/>
            <charset val="134"/>
          </rPr>
          <t xml:space="preserve">
4001058 8/30 4968pcs 华兴三A28</t>
        </r>
      </text>
    </comment>
    <comment ref="AD363" authorId="1">
      <text>
        <r>
          <rPr>
            <b/>
            <sz val="12"/>
            <rFont val="宋体"/>
            <charset val="134"/>
          </rPr>
          <t>Administrator:</t>
        </r>
        <r>
          <rPr>
            <sz val="12"/>
            <rFont val="宋体"/>
            <charset val="134"/>
          </rPr>
          <t xml:space="preserve">
8/14 上客供外箱条码贴纸 627pcs</t>
        </r>
      </text>
    </comment>
    <comment ref="AB364" authorId="1">
      <text>
        <r>
          <rPr>
            <b/>
            <sz val="12"/>
            <rFont val="宋体"/>
            <charset val="134"/>
          </rPr>
          <t>Administrator:</t>
        </r>
        <r>
          <rPr>
            <sz val="12"/>
            <rFont val="宋体"/>
            <charset val="134"/>
          </rPr>
          <t xml:space="preserve">
4001054 8/29 1752pcs 华兴三A20</t>
        </r>
      </text>
    </comment>
    <comment ref="AD364" authorId="1">
      <text>
        <r>
          <rPr>
            <b/>
            <sz val="12"/>
            <rFont val="宋体"/>
            <charset val="134"/>
          </rPr>
          <t>Administrator:</t>
        </r>
        <r>
          <rPr>
            <sz val="12"/>
            <rFont val="宋体"/>
            <charset val="134"/>
          </rPr>
          <t xml:space="preserve">
8/14 上客供外箱条码贴纸 221pcs</t>
        </r>
      </text>
    </comment>
    <comment ref="AB365" authorId="1">
      <text>
        <r>
          <rPr>
            <b/>
            <sz val="12"/>
            <rFont val="宋体"/>
            <charset val="134"/>
          </rPr>
          <t>Administrator:</t>
        </r>
        <r>
          <rPr>
            <sz val="12"/>
            <rFont val="宋体"/>
            <charset val="134"/>
          </rPr>
          <t xml:space="preserve">
2000350 9/4 2016pcs 华兴一F9</t>
        </r>
      </text>
    </comment>
    <comment ref="AD365" authorId="1">
      <text>
        <r>
          <rPr>
            <b/>
            <sz val="12"/>
            <rFont val="宋体"/>
            <charset val="134"/>
          </rPr>
          <t>Administrator:</t>
        </r>
        <r>
          <rPr>
            <sz val="12"/>
            <rFont val="宋体"/>
            <charset val="134"/>
          </rPr>
          <t xml:space="preserve">
8/18 上进口商贴纸 2016pcs</t>
        </r>
      </text>
    </comment>
    <comment ref="AB366" authorId="1">
      <text>
        <r>
          <rPr>
            <b/>
            <sz val="12"/>
            <rFont val="宋体"/>
            <charset val="134"/>
          </rPr>
          <t>Administrator:</t>
        </r>
        <r>
          <rPr>
            <sz val="12"/>
            <rFont val="宋体"/>
            <charset val="134"/>
          </rPr>
          <t xml:space="preserve">
4001058 8/30 1020pcs 华兴三B8</t>
        </r>
      </text>
    </comment>
    <comment ref="AD366" authorId="1">
      <text>
        <r>
          <rPr>
            <b/>
            <sz val="12"/>
            <rFont val="宋体"/>
            <charset val="134"/>
          </rPr>
          <t>Administrator:</t>
        </r>
        <r>
          <rPr>
            <sz val="12"/>
            <rFont val="宋体"/>
            <charset val="134"/>
          </rPr>
          <t xml:space="preserve">
8/13 上进口商贴纸 1020pcs</t>
        </r>
      </text>
    </comment>
    <comment ref="AB367" authorId="1">
      <text>
        <r>
          <rPr>
            <b/>
            <sz val="12"/>
            <rFont val="宋体"/>
            <charset val="134"/>
          </rPr>
          <t>Administrator:</t>
        </r>
        <r>
          <rPr>
            <sz val="12"/>
            <rFont val="宋体"/>
            <charset val="134"/>
          </rPr>
          <t xml:space="preserve">
4001059 8/30 1236pcs 华兴一楼5区</t>
        </r>
      </text>
    </comment>
    <comment ref="AB368" authorId="1">
      <text>
        <r>
          <rPr>
            <b/>
            <sz val="12"/>
            <rFont val="宋体"/>
            <charset val="134"/>
          </rPr>
          <t>Administrator:</t>
        </r>
        <r>
          <rPr>
            <sz val="12"/>
            <rFont val="宋体"/>
            <charset val="134"/>
          </rPr>
          <t xml:space="preserve">
4001058 8/30 720pcs 华兴三B12</t>
        </r>
      </text>
    </comment>
    <comment ref="AB369" authorId="1">
      <text>
        <r>
          <rPr>
            <b/>
            <sz val="12"/>
            <rFont val="宋体"/>
            <charset val="134"/>
          </rPr>
          <t>Administrator:</t>
        </r>
        <r>
          <rPr>
            <sz val="12"/>
            <rFont val="宋体"/>
            <charset val="134"/>
          </rPr>
          <t xml:space="preserve">
4001058 8/30 1920pcs 华兴三A23</t>
        </r>
      </text>
    </comment>
    <comment ref="AB370" authorId="1">
      <text>
        <r>
          <rPr>
            <b/>
            <sz val="12"/>
            <rFont val="宋体"/>
            <charset val="134"/>
          </rPr>
          <t>Administrator:</t>
        </r>
        <r>
          <rPr>
            <sz val="12"/>
            <rFont val="宋体"/>
            <charset val="134"/>
          </rPr>
          <t xml:space="preserve">
4001059 8/30 1504pcs 华兴三B9</t>
        </r>
      </text>
    </comment>
    <comment ref="AD370" authorId="1">
      <text>
        <r>
          <rPr>
            <b/>
            <sz val="12"/>
            <rFont val="宋体"/>
            <charset val="134"/>
          </rPr>
          <t>Administrator:</t>
        </r>
        <r>
          <rPr>
            <sz val="12"/>
            <rFont val="宋体"/>
            <charset val="134"/>
          </rPr>
          <t xml:space="preserve">
8/14 上客供外箱条码贴纸 190pcs</t>
        </r>
      </text>
    </comment>
    <comment ref="AB371" authorId="1">
      <text>
        <r>
          <rPr>
            <b/>
            <sz val="12"/>
            <rFont val="宋体"/>
            <charset val="134"/>
          </rPr>
          <t>Administrator:</t>
        </r>
        <r>
          <rPr>
            <sz val="12"/>
            <rFont val="宋体"/>
            <charset val="134"/>
          </rPr>
          <t xml:space="preserve">
3000098 9/6 600pcs 华兴三B8</t>
        </r>
      </text>
    </comment>
    <comment ref="AD371" authorId="1">
      <text>
        <r>
          <rPr>
            <b/>
            <sz val="12"/>
            <rFont val="宋体"/>
            <charset val="134"/>
          </rPr>
          <t>Administrator:</t>
        </r>
        <r>
          <rPr>
            <sz val="12"/>
            <rFont val="宋体"/>
            <charset val="134"/>
          </rPr>
          <t xml:space="preserve">
8/22 上BABY EAN条码贴纸 A-100pcs
     B-100PCS
     D-100PCS
     E-100PCS
     G-100PCS
     H-100PCS
8/21 上多语警语折叠贴纸 600pcs</t>
        </r>
      </text>
    </comment>
    <comment ref="AB372" authorId="1">
      <text>
        <r>
          <rPr>
            <b/>
            <sz val="12"/>
            <rFont val="宋体"/>
            <charset val="134"/>
          </rPr>
          <t>Administrator:</t>
        </r>
        <r>
          <rPr>
            <sz val="12"/>
            <rFont val="宋体"/>
            <charset val="134"/>
          </rPr>
          <t xml:space="preserve">
3000098 9/6 804pcs 华兴一F7</t>
        </r>
      </text>
    </comment>
    <comment ref="AD372" authorId="1">
      <text>
        <r>
          <rPr>
            <b/>
            <sz val="12"/>
            <rFont val="宋体"/>
            <charset val="134"/>
          </rPr>
          <t>Administrator:</t>
        </r>
        <r>
          <rPr>
            <sz val="12"/>
            <rFont val="宋体"/>
            <charset val="134"/>
          </rPr>
          <t xml:space="preserve">
8/5 上荷兰语警语贴纸 804pcs
    上EAN条码贴纸 804pcs</t>
        </r>
      </text>
    </comment>
    <comment ref="AB373" authorId="1">
      <text>
        <r>
          <rPr>
            <b/>
            <sz val="12"/>
            <rFont val="宋体"/>
            <charset val="134"/>
          </rPr>
          <t>Administrator:</t>
        </r>
        <r>
          <rPr>
            <sz val="12"/>
            <rFont val="宋体"/>
            <charset val="134"/>
          </rPr>
          <t xml:space="preserve">
3000098 9/6 156pcs 华兴三B13</t>
        </r>
      </text>
    </comment>
    <comment ref="AD373" authorId="1">
      <text>
        <r>
          <rPr>
            <b/>
            <sz val="12"/>
            <rFont val="宋体"/>
            <charset val="134"/>
          </rPr>
          <t>Administrator:</t>
        </r>
        <r>
          <rPr>
            <sz val="12"/>
            <rFont val="宋体"/>
            <charset val="134"/>
          </rPr>
          <t xml:space="preserve">
8/11 上客人通用贴纸 156pcs</t>
        </r>
      </text>
    </comment>
    <comment ref="AB374" authorId="1">
      <text>
        <r>
          <rPr>
            <b/>
            <sz val="12"/>
            <rFont val="宋体"/>
            <charset val="134"/>
          </rPr>
          <t>Administrator:</t>
        </r>
        <r>
          <rPr>
            <sz val="12"/>
            <rFont val="宋体"/>
            <charset val="134"/>
          </rPr>
          <t xml:space="preserve">
3000098 9/6 156pcs 华兴三B13</t>
        </r>
      </text>
    </comment>
    <comment ref="AD374" authorId="1">
      <text>
        <r>
          <rPr>
            <b/>
            <sz val="12"/>
            <rFont val="宋体"/>
            <charset val="134"/>
          </rPr>
          <t>Administrator:</t>
        </r>
        <r>
          <rPr>
            <sz val="12"/>
            <rFont val="宋体"/>
            <charset val="134"/>
          </rPr>
          <t xml:space="preserve">
8/18 上进口商贴纸 156pcs</t>
        </r>
      </text>
    </comment>
    <comment ref="AB375" authorId="1">
      <text>
        <r>
          <rPr>
            <b/>
            <sz val="12"/>
            <rFont val="宋体"/>
            <charset val="134"/>
          </rPr>
          <t>Administrator:</t>
        </r>
        <r>
          <rPr>
            <sz val="12"/>
            <rFont val="宋体"/>
            <charset val="134"/>
          </rPr>
          <t xml:space="preserve">
2000365 9/9 4800pcs 华兴一F12</t>
        </r>
      </text>
    </comment>
    <comment ref="AD375" authorId="1">
      <text>
        <r>
          <rPr>
            <b/>
            <sz val="12"/>
            <rFont val="宋体"/>
            <charset val="134"/>
          </rPr>
          <t>Administrator:</t>
        </r>
        <r>
          <rPr>
            <sz val="12"/>
            <rFont val="宋体"/>
            <charset val="134"/>
          </rPr>
          <t xml:space="preserve">
8/19 上价格贴纸 4800pcs
     上外箱贴纸 800pcs</t>
        </r>
      </text>
    </comment>
    <comment ref="AB376" authorId="1">
      <text>
        <r>
          <rPr>
            <b/>
            <sz val="12"/>
            <rFont val="宋体"/>
            <charset val="134"/>
          </rPr>
          <t>Administrator:</t>
        </r>
        <r>
          <rPr>
            <sz val="12"/>
            <rFont val="宋体"/>
            <charset val="134"/>
          </rPr>
          <t xml:space="preserve">
2000367 9/10 1002pcs 华兴三B17</t>
        </r>
      </text>
    </comment>
    <comment ref="AD376" authorId="1">
      <text>
        <r>
          <rPr>
            <b/>
            <sz val="12"/>
            <rFont val="宋体"/>
            <charset val="134"/>
          </rPr>
          <t>Administrator:</t>
        </r>
        <r>
          <rPr>
            <sz val="12"/>
            <rFont val="宋体"/>
            <charset val="134"/>
          </rPr>
          <t xml:space="preserve">
8/19 上荷兰语警告语贴纸 1002pcs
     上EAN条码贴纸 1002pcs</t>
        </r>
      </text>
    </comment>
    <comment ref="AB377" authorId="1">
      <text>
        <r>
          <rPr>
            <b/>
            <sz val="12"/>
            <rFont val="宋体"/>
            <charset val="134"/>
          </rPr>
          <t>Administrator:</t>
        </r>
        <r>
          <rPr>
            <sz val="12"/>
            <rFont val="宋体"/>
            <charset val="134"/>
          </rPr>
          <t xml:space="preserve">
2000365 9/9 1728pcs 华兴一F7
2000367 9/10 972pcs 华兴一F7</t>
        </r>
      </text>
    </comment>
    <comment ref="AD377" authorId="1">
      <text>
        <r>
          <rPr>
            <b/>
            <sz val="12"/>
            <rFont val="宋体"/>
            <charset val="134"/>
          </rPr>
          <t>Administrator:</t>
        </r>
        <r>
          <rPr>
            <sz val="12"/>
            <rFont val="宋体"/>
            <charset val="134"/>
          </rPr>
          <t xml:space="preserve">
8/22 上底部韩语小贴纸 2700pcs
8/25 上彩色圆贴纸各386pcs-7款
     上正面韩语LOGO贴纸 2700pcs
     上背面韩语警语贴纸 2700pcs</t>
        </r>
      </text>
    </comment>
    <comment ref="AB378" authorId="1">
      <text>
        <r>
          <rPr>
            <b/>
            <sz val="12"/>
            <rFont val="宋体"/>
            <charset val="134"/>
          </rPr>
          <t>Administrator:</t>
        </r>
        <r>
          <rPr>
            <sz val="12"/>
            <rFont val="宋体"/>
            <charset val="134"/>
          </rPr>
          <t xml:space="preserve">
4000903 9/16  12pcs  成品送华登
4000901 9/16 1162pcs 成品送华登</t>
        </r>
      </text>
    </comment>
    <comment ref="AD378" authorId="1">
      <text>
        <r>
          <rPr>
            <b/>
            <sz val="12"/>
            <rFont val="宋体"/>
            <charset val="134"/>
          </rPr>
          <t>Administrator:</t>
        </r>
        <r>
          <rPr>
            <sz val="12"/>
            <rFont val="宋体"/>
            <charset val="134"/>
          </rPr>
          <t xml:space="preserve">
8/29 上KM外箱贴纸 1174pcs</t>
        </r>
      </text>
    </comment>
    <comment ref="AB379" authorId="1">
      <text>
        <r>
          <rPr>
            <b/>
            <sz val="12"/>
            <rFont val="宋体"/>
            <charset val="134"/>
          </rPr>
          <t>Administrator:</t>
        </r>
        <r>
          <rPr>
            <sz val="12"/>
            <rFont val="宋体"/>
            <charset val="134"/>
          </rPr>
          <t xml:space="preserve">
4000903 9/16 3312pcs 成品送华登
4000904 9/16 1746pcs 成品送华登
4000905 9/16 3315pcs 成品送华登
4000906 9/16  288pcs 成品送华登
4000901 9/16 1872pcs 成品送华登</t>
        </r>
      </text>
    </comment>
    <comment ref="AD379" authorId="1">
      <text>
        <r>
          <rPr>
            <b/>
            <sz val="12"/>
            <rFont val="宋体"/>
            <charset val="134"/>
          </rPr>
          <t>Administrator:</t>
        </r>
        <r>
          <rPr>
            <sz val="12"/>
            <rFont val="宋体"/>
            <charset val="134"/>
          </rPr>
          <t xml:space="preserve">
8/29 上KM外箱贴纸 10566pcs</t>
        </r>
      </text>
    </comment>
    <comment ref="AB380" authorId="1">
      <text>
        <r>
          <rPr>
            <b/>
            <sz val="12"/>
            <rFont val="宋体"/>
            <charset val="134"/>
          </rPr>
          <t>Administrator:</t>
        </r>
        <r>
          <rPr>
            <sz val="12"/>
            <rFont val="宋体"/>
            <charset val="134"/>
          </rPr>
          <t xml:space="preserve">
4000915 9/18 1608pcs 华兴一楼7区</t>
        </r>
      </text>
    </comment>
    <comment ref="AD380" authorId="1">
      <text>
        <r>
          <rPr>
            <b/>
            <sz val="12"/>
            <rFont val="宋体"/>
            <charset val="134"/>
          </rPr>
          <t>Administrator:</t>
        </r>
        <r>
          <rPr>
            <sz val="12"/>
            <rFont val="宋体"/>
            <charset val="134"/>
          </rPr>
          <t xml:space="preserve">
8/19 上警语进口商贴纸 1608pcs</t>
        </r>
      </text>
    </comment>
    <comment ref="AB381" authorId="1">
      <text>
        <r>
          <rPr>
            <b/>
            <sz val="12"/>
            <rFont val="宋体"/>
            <charset val="134"/>
          </rPr>
          <t>Administrator:</t>
        </r>
        <r>
          <rPr>
            <sz val="12"/>
            <rFont val="宋体"/>
            <charset val="134"/>
          </rPr>
          <t xml:space="preserve">
4000907 9/16 180pcs A栋一楼</t>
        </r>
      </text>
    </comment>
    <comment ref="AB382" authorId="1">
      <text>
        <r>
          <rPr>
            <b/>
            <sz val="12"/>
            <rFont val="宋体"/>
            <charset val="134"/>
          </rPr>
          <t>Administrator:</t>
        </r>
        <r>
          <rPr>
            <sz val="12"/>
            <rFont val="宋体"/>
            <charset val="134"/>
          </rPr>
          <t xml:space="preserve">
4000915 9/18 5560pcs 华兴三楼A22/23
4000916 9/18 1792pcs 华兴三楼A22/23
4000909 9/17 7648pcs 华兴三楼A11/27</t>
        </r>
      </text>
    </comment>
    <comment ref="AD382" authorId="1">
      <text>
        <r>
          <rPr>
            <b/>
            <sz val="12"/>
            <rFont val="宋体"/>
            <charset val="134"/>
          </rPr>
          <t>Administrator:</t>
        </r>
        <r>
          <rPr>
            <sz val="12"/>
            <rFont val="宋体"/>
            <charset val="134"/>
          </rPr>
          <t xml:space="preserve">
9/2 上客供外箱条码贴纸 1894pcs</t>
        </r>
      </text>
    </comment>
    <comment ref="AB383" authorId="1">
      <text>
        <r>
          <rPr>
            <b/>
            <sz val="12"/>
            <rFont val="宋体"/>
            <charset val="134"/>
          </rPr>
          <t>Administrator:</t>
        </r>
        <r>
          <rPr>
            <sz val="12"/>
            <rFont val="宋体"/>
            <charset val="134"/>
          </rPr>
          <t xml:space="preserve">
2000374 9/12 804pcs 莫海军B4楼A4区</t>
        </r>
      </text>
    </comment>
    <comment ref="AD383" authorId="1">
      <text>
        <r>
          <rPr>
            <b/>
            <sz val="12"/>
            <rFont val="宋体"/>
            <charset val="134"/>
          </rPr>
          <t>Administrator:</t>
        </r>
        <r>
          <rPr>
            <sz val="12"/>
            <rFont val="宋体"/>
            <charset val="134"/>
          </rPr>
          <t xml:space="preserve">
8/27 上粉色贴纸 7404pcs
     上六款用客版布标贴纸 6170pcs
     上一款用客版布标贴纸 1234pcs
9/2 上客供RFID贴纸 804pcs</t>
        </r>
      </text>
    </comment>
    <comment ref="AB384" authorId="1">
      <text>
        <r>
          <rPr>
            <b/>
            <sz val="12"/>
            <rFont val="宋体"/>
            <charset val="134"/>
          </rPr>
          <t>Administrator:</t>
        </r>
        <r>
          <rPr>
            <sz val="12"/>
            <rFont val="宋体"/>
            <charset val="134"/>
          </rPr>
          <t xml:space="preserve">
4000913 9/17 300pcs 华兴三B14</t>
        </r>
      </text>
    </comment>
    <comment ref="AB385" authorId="1">
      <text>
        <r>
          <rPr>
            <b/>
            <sz val="12"/>
            <rFont val="宋体"/>
            <charset val="134"/>
          </rPr>
          <t>Administrator:</t>
        </r>
        <r>
          <rPr>
            <sz val="12"/>
            <rFont val="宋体"/>
            <charset val="134"/>
          </rPr>
          <t xml:space="preserve">
4000913 9/17 360pcs 华兴三B13</t>
        </r>
      </text>
    </comment>
    <comment ref="AB386" authorId="1">
      <text>
        <r>
          <rPr>
            <b/>
            <sz val="12"/>
            <rFont val="宋体"/>
            <charset val="134"/>
          </rPr>
          <t>Administrator:</t>
        </r>
        <r>
          <rPr>
            <sz val="12"/>
            <rFont val="宋体"/>
            <charset val="134"/>
          </rPr>
          <t xml:space="preserve">
4000917 9/18 960pcs 华兴一楼7区</t>
        </r>
      </text>
    </comment>
    <comment ref="AD386" authorId="1">
      <text>
        <r>
          <rPr>
            <b/>
            <sz val="12"/>
            <rFont val="宋体"/>
            <charset val="134"/>
          </rPr>
          <t>Administrator:</t>
        </r>
        <r>
          <rPr>
            <sz val="12"/>
            <rFont val="宋体"/>
            <charset val="134"/>
          </rPr>
          <t xml:space="preserve">
9/9 上进口商贴纸 960pcs</t>
        </r>
      </text>
    </comment>
    <comment ref="AB387" authorId="1">
      <text>
        <r>
          <rPr>
            <b/>
            <sz val="12"/>
            <rFont val="宋体"/>
            <charset val="134"/>
          </rPr>
          <t>Administrator:</t>
        </r>
        <r>
          <rPr>
            <sz val="12"/>
            <rFont val="宋体"/>
            <charset val="134"/>
          </rPr>
          <t xml:space="preserve">
4000917 9/18 600pcs 华兴一楼7区</t>
        </r>
      </text>
    </comment>
    <comment ref="AD387" authorId="1">
      <text>
        <r>
          <rPr>
            <b/>
            <sz val="12"/>
            <rFont val="宋体"/>
            <charset val="134"/>
          </rPr>
          <t>Administrator:</t>
        </r>
        <r>
          <rPr>
            <sz val="12"/>
            <rFont val="宋体"/>
            <charset val="134"/>
          </rPr>
          <t xml:space="preserve">
9/2 上通用进口商贴纸 600pcs</t>
        </r>
      </text>
    </comment>
    <comment ref="AB388" authorId="1">
      <text>
        <r>
          <rPr>
            <b/>
            <sz val="12"/>
            <rFont val="宋体"/>
            <charset val="134"/>
          </rPr>
          <t>Administrator:</t>
        </r>
        <r>
          <rPr>
            <sz val="12"/>
            <rFont val="宋体"/>
            <charset val="134"/>
          </rPr>
          <t xml:space="preserve">
4000924 9/19 6272pcs 华兴三A26
4000922 9/19 5376pcs 华兴三A26
4000927 9/20 5824pcs 华兴三A17
4000929 9/22 7528pcs 华兴一楼5区</t>
        </r>
      </text>
    </comment>
    <comment ref="AD388" authorId="1">
      <text>
        <r>
          <rPr>
            <b/>
            <sz val="12"/>
            <rFont val="宋体"/>
            <charset val="134"/>
          </rPr>
          <t>Administrator:</t>
        </r>
        <r>
          <rPr>
            <sz val="12"/>
            <rFont val="宋体"/>
            <charset val="134"/>
          </rPr>
          <t xml:space="preserve">
9/2 上客供外箱条码贴纸 3156pcs</t>
        </r>
      </text>
    </comment>
    <comment ref="AB389" authorId="1">
      <text>
        <r>
          <rPr>
            <b/>
            <sz val="12"/>
            <rFont val="宋体"/>
            <charset val="134"/>
          </rPr>
          <t>Administrator:</t>
        </r>
        <r>
          <rPr>
            <sz val="12"/>
            <rFont val="宋体"/>
            <charset val="134"/>
          </rPr>
          <t xml:space="preserve">
4000929 9/22 300pcs B栋四楼B3</t>
        </r>
      </text>
    </comment>
    <comment ref="AD389" authorId="1">
      <text>
        <r>
          <rPr>
            <b/>
            <sz val="12"/>
            <rFont val="宋体"/>
            <charset val="134"/>
          </rPr>
          <t>Administrator:</t>
        </r>
        <r>
          <rPr>
            <sz val="12"/>
            <rFont val="宋体"/>
            <charset val="134"/>
          </rPr>
          <t xml:space="preserve">
9/2 上进口商贴纸（含EAN条码） 300pcs</t>
        </r>
      </text>
    </comment>
    <comment ref="AB390" authorId="1">
      <text>
        <r>
          <rPr>
            <b/>
            <sz val="12"/>
            <rFont val="宋体"/>
            <charset val="134"/>
          </rPr>
          <t>Administrator:</t>
        </r>
        <r>
          <rPr>
            <sz val="12"/>
            <rFont val="宋体"/>
            <charset val="134"/>
          </rPr>
          <t xml:space="preserve">
2000553 9/27 2508pcs 华兴一楼9区</t>
        </r>
      </text>
    </comment>
    <comment ref="AD390" authorId="1">
      <text>
        <r>
          <rPr>
            <b/>
            <sz val="12"/>
            <rFont val="宋体"/>
            <charset val="134"/>
          </rPr>
          <t>Administrator:</t>
        </r>
        <r>
          <rPr>
            <sz val="12"/>
            <rFont val="宋体"/>
            <charset val="134"/>
          </rPr>
          <t xml:space="preserve">
9/11 上进口商贴纸 2508pcs</t>
        </r>
      </text>
    </comment>
    <comment ref="AB391" authorId="1">
      <text>
        <r>
          <rPr>
            <b/>
            <sz val="12"/>
            <rFont val="宋体"/>
            <charset val="134"/>
          </rPr>
          <t>Administrator:</t>
        </r>
        <r>
          <rPr>
            <sz val="12"/>
            <rFont val="宋体"/>
            <charset val="134"/>
          </rPr>
          <t xml:space="preserve">
2000549 9/27  18pcs
4000945 9/26 962pcs</t>
        </r>
      </text>
    </comment>
    <comment ref="AD391" authorId="1">
      <text>
        <r>
          <rPr>
            <b/>
            <sz val="12"/>
            <rFont val="宋体"/>
            <charset val="134"/>
          </rPr>
          <t>Administrator:</t>
        </r>
        <r>
          <rPr>
            <sz val="12"/>
            <rFont val="宋体"/>
            <charset val="134"/>
          </rPr>
          <t xml:space="preserve">
8/26 上空白贴纸 2100pcs</t>
        </r>
      </text>
    </comment>
    <comment ref="AB392" authorId="1">
      <text>
        <r>
          <rPr>
            <b/>
            <sz val="12"/>
            <rFont val="宋体"/>
            <charset val="134"/>
          </rPr>
          <t>Administrator:</t>
        </r>
        <r>
          <rPr>
            <sz val="12"/>
            <rFont val="宋体"/>
            <charset val="134"/>
          </rPr>
          <t xml:space="preserve">
2000549 9/27   3pcs
4000945 9/26 1117pcs</t>
        </r>
      </text>
    </comment>
    <comment ref="AB393" authorId="1">
      <text>
        <r>
          <rPr>
            <b/>
            <sz val="12"/>
            <rFont val="宋体"/>
            <charset val="134"/>
          </rPr>
          <t>Administrator:</t>
        </r>
        <r>
          <rPr>
            <sz val="12"/>
            <rFont val="宋体"/>
            <charset val="134"/>
          </rPr>
          <t xml:space="preserve">
4000951 9/29 492pcs 华兴一楼5区</t>
        </r>
      </text>
    </comment>
    <comment ref="AD393" authorId="1">
      <text>
        <r>
          <rPr>
            <b/>
            <sz val="12"/>
            <rFont val="宋体"/>
            <charset val="134"/>
          </rPr>
          <t>Administrator:</t>
        </r>
        <r>
          <rPr>
            <sz val="12"/>
            <rFont val="宋体"/>
            <charset val="134"/>
          </rPr>
          <t xml:space="preserve">
9/3 上亚马逊外箱贴纸 41pcs
9/2 上环保标贴纸 984pcs
    上UPC贴纸 492pcs</t>
        </r>
      </text>
    </comment>
    <comment ref="AB394" authorId="1">
      <text>
        <r>
          <rPr>
            <b/>
            <sz val="12"/>
            <rFont val="宋体"/>
            <charset val="134"/>
          </rPr>
          <t>Administrator:</t>
        </r>
        <r>
          <rPr>
            <sz val="12"/>
            <rFont val="宋体"/>
            <charset val="134"/>
          </rPr>
          <t xml:space="preserve">
4000951 9/29 492pcs 华兴一楼5区</t>
        </r>
      </text>
    </comment>
    <comment ref="AD394" authorId="1">
      <text>
        <r>
          <rPr>
            <b/>
            <sz val="12"/>
            <rFont val="宋体"/>
            <charset val="134"/>
          </rPr>
          <t>Administrator:</t>
        </r>
        <r>
          <rPr>
            <sz val="12"/>
            <rFont val="宋体"/>
            <charset val="134"/>
          </rPr>
          <t xml:space="preserve">
9/3 上亚马逊外箱贴纸 41pcs
9/2 上环保标贴纸 984pcs
    上UPC贴纸 492pcs</t>
        </r>
      </text>
    </comment>
    <comment ref="AB395" authorId="1">
      <text>
        <r>
          <rPr>
            <b/>
            <sz val="12"/>
            <rFont val="宋体"/>
            <charset val="134"/>
          </rPr>
          <t>Administrator:</t>
        </r>
        <r>
          <rPr>
            <sz val="12"/>
            <rFont val="宋体"/>
            <charset val="134"/>
          </rPr>
          <t xml:space="preserve">
4000951 9/29 720pcs 华兴三楼B5</t>
        </r>
      </text>
    </comment>
    <comment ref="AD395" authorId="1">
      <text>
        <r>
          <rPr>
            <b/>
            <sz val="12"/>
            <rFont val="宋体"/>
            <charset val="134"/>
          </rPr>
          <t>Administrator:</t>
        </r>
        <r>
          <rPr>
            <sz val="12"/>
            <rFont val="宋体"/>
            <charset val="134"/>
          </rPr>
          <t xml:space="preserve">
9/16 上六款用客版布标贴纸 4100pcs
     上一款用客版布标贴纸 820pcs
9/18 上客供RFID贴纸 720pcs</t>
        </r>
      </text>
    </comment>
    <comment ref="AB396" authorId="1">
      <text>
        <r>
          <rPr>
            <b/>
            <sz val="12"/>
            <rFont val="宋体"/>
            <charset val="134"/>
          </rPr>
          <t>Administrator:</t>
        </r>
        <r>
          <rPr>
            <sz val="12"/>
            <rFont val="宋体"/>
            <charset val="134"/>
          </rPr>
          <t xml:space="preserve">
2000558 9/29 840pcs 华兴三楼B5</t>
        </r>
      </text>
    </comment>
    <comment ref="AD396" authorId="1">
      <text>
        <r>
          <rPr>
            <b/>
            <sz val="12"/>
            <rFont val="宋体"/>
            <charset val="134"/>
          </rPr>
          <t>Administrator:</t>
        </r>
        <r>
          <rPr>
            <sz val="12"/>
            <rFont val="宋体"/>
            <charset val="134"/>
          </rPr>
          <t xml:space="preserve">
9/16 上六款用客版布标贴纸 4100pcs
     上一款用客版布标贴纸 820pcs
9/18 上客供RFID贴纸 840pcs
</t>
        </r>
      </text>
    </comment>
    <comment ref="AB397" authorId="1">
      <text>
        <r>
          <rPr>
            <b/>
            <sz val="12"/>
            <rFont val="宋体"/>
            <charset val="134"/>
          </rPr>
          <t>Administrator:</t>
        </r>
        <r>
          <rPr>
            <sz val="12"/>
            <rFont val="宋体"/>
            <charset val="134"/>
          </rPr>
          <t xml:space="preserve">
2000558 9/29 600pcs 华兴三楼B5</t>
        </r>
      </text>
    </comment>
    <comment ref="AD397" authorId="1">
      <text>
        <r>
          <rPr>
            <b/>
            <sz val="12"/>
            <rFont val="宋体"/>
            <charset val="134"/>
          </rPr>
          <t>Administrator:</t>
        </r>
        <r>
          <rPr>
            <sz val="12"/>
            <rFont val="宋体"/>
            <charset val="134"/>
          </rPr>
          <t xml:space="preserve">
9/16 上六款用客版布标贴纸 4100pcs
     上一款用客版布标贴纸 820pcs
9/18 上客供RFID贴纸 600pcs
</t>
        </r>
      </text>
    </comment>
    <comment ref="AB398" authorId="1">
      <text>
        <r>
          <rPr>
            <b/>
            <sz val="12"/>
            <rFont val="宋体"/>
            <charset val="134"/>
          </rPr>
          <t>Administrator:</t>
        </r>
        <r>
          <rPr>
            <sz val="12"/>
            <rFont val="宋体"/>
            <charset val="134"/>
          </rPr>
          <t xml:space="preserve">
2000558 9/29 840pcs 华兴三楼A14</t>
        </r>
      </text>
    </comment>
    <comment ref="AD398" authorId="1">
      <text>
        <r>
          <rPr>
            <b/>
            <sz val="12"/>
            <rFont val="宋体"/>
            <charset val="134"/>
          </rPr>
          <t>Administrator:</t>
        </r>
        <r>
          <rPr>
            <sz val="12"/>
            <rFont val="宋体"/>
            <charset val="134"/>
          </rPr>
          <t xml:space="preserve">
9/16 上六款用客版布标贴纸 4100pcs
     上一款用客版布标贴纸 820pcs
9/18 上客供RFID贴纸 840pcs
</t>
        </r>
      </text>
    </comment>
    <comment ref="AB399" authorId="1">
      <text>
        <r>
          <rPr>
            <b/>
            <sz val="12"/>
            <rFont val="宋体"/>
            <charset val="134"/>
          </rPr>
          <t>Administrator:</t>
        </r>
        <r>
          <rPr>
            <sz val="12"/>
            <rFont val="宋体"/>
            <charset val="134"/>
          </rPr>
          <t xml:space="preserve">
4000951 9/29 504pcs</t>
        </r>
      </text>
    </comment>
    <comment ref="AB400" authorId="1">
      <text>
        <r>
          <rPr>
            <b/>
            <sz val="12"/>
            <rFont val="宋体"/>
            <charset val="134"/>
          </rPr>
          <t>Administrator:</t>
        </r>
        <r>
          <rPr>
            <sz val="12"/>
            <rFont val="宋体"/>
            <charset val="134"/>
          </rPr>
          <t xml:space="preserve">
4000963 10/10  4032pcs 华兴三A18
4000967 10/10 12096pcs 华兴三A18/19/32
4000970 10/10 12544pcs 华兴三A18/19/32
4000969 10/10  1328pcs 华兴三A18</t>
        </r>
      </text>
    </comment>
    <comment ref="AB401" authorId="1">
      <text>
        <r>
          <rPr>
            <b/>
            <sz val="12"/>
            <rFont val="宋体"/>
            <charset val="134"/>
          </rPr>
          <t>Administrator:</t>
        </r>
        <r>
          <rPr>
            <sz val="12"/>
            <rFont val="宋体"/>
            <charset val="134"/>
          </rPr>
          <t xml:space="preserve">
4000974 10/11 4000pcs 华兴一F11
</t>
        </r>
      </text>
    </comment>
    <comment ref="AD401" authorId="1">
      <text>
        <r>
          <rPr>
            <b/>
            <sz val="12"/>
            <rFont val="宋体"/>
            <charset val="134"/>
          </rPr>
          <t>Administrator:</t>
        </r>
        <r>
          <rPr>
            <sz val="12"/>
            <rFont val="宋体"/>
            <charset val="134"/>
          </rPr>
          <t xml:space="preserve">
9/9 上8+贴纸 5400pcs
    上3C贴纸 5400pcs
    上布标贴纸 5400pcs</t>
        </r>
      </text>
    </comment>
    <comment ref="AB402" authorId="1">
      <text>
        <r>
          <rPr>
            <b/>
            <sz val="12"/>
            <rFont val="宋体"/>
            <charset val="134"/>
          </rPr>
          <t>Administrator:</t>
        </r>
        <r>
          <rPr>
            <sz val="12"/>
            <rFont val="宋体"/>
            <charset val="134"/>
          </rPr>
          <t xml:space="preserve">
4000974 10/11 1000pcs 华兴一F11
</t>
        </r>
      </text>
    </comment>
    <comment ref="AD402" authorId="1">
      <text>
        <r>
          <rPr>
            <b/>
            <sz val="12"/>
            <rFont val="宋体"/>
            <charset val="134"/>
          </rPr>
          <t>Administrator:</t>
        </r>
        <r>
          <rPr>
            <sz val="12"/>
            <rFont val="宋体"/>
            <charset val="134"/>
          </rPr>
          <t xml:space="preserve">
9/9 上8+贴纸 5400pcs
    上3C贴纸 5400pcs
    上布标贴纸 5400pcs</t>
        </r>
      </text>
    </comment>
    <comment ref="AB403" authorId="1">
      <text>
        <r>
          <rPr>
            <b/>
            <sz val="12"/>
            <rFont val="宋体"/>
            <charset val="134"/>
          </rPr>
          <t>Administrator:</t>
        </r>
        <r>
          <rPr>
            <sz val="12"/>
            <rFont val="宋体"/>
            <charset val="134"/>
          </rPr>
          <t xml:space="preserve">
4000974 10/11 400pcs 华兴一F11</t>
        </r>
      </text>
    </comment>
    <comment ref="AD403" authorId="1">
      <text>
        <r>
          <rPr>
            <b/>
            <sz val="12"/>
            <rFont val="宋体"/>
            <charset val="134"/>
          </rPr>
          <t>Administrator:</t>
        </r>
        <r>
          <rPr>
            <sz val="12"/>
            <rFont val="宋体"/>
            <charset val="134"/>
          </rPr>
          <t xml:space="preserve">
9/9 上8+贴纸 5400pcs
    上3C贴纸 5400pcs
    上布标贴纸 5400pcs</t>
        </r>
      </text>
    </comment>
    <comment ref="AB404" authorId="1">
      <text>
        <r>
          <rPr>
            <b/>
            <sz val="12"/>
            <rFont val="宋体"/>
            <charset val="134"/>
          </rPr>
          <t>Administrator:</t>
        </r>
        <r>
          <rPr>
            <sz val="12"/>
            <rFont val="宋体"/>
            <charset val="134"/>
          </rPr>
          <t xml:space="preserve">
4000976 10/13 480pcs 华兴三B5</t>
        </r>
      </text>
    </comment>
    <comment ref="AD404" authorId="1">
      <text>
        <r>
          <rPr>
            <b/>
            <sz val="12"/>
            <rFont val="宋体"/>
            <charset val="134"/>
          </rPr>
          <t>Administrator:</t>
        </r>
        <r>
          <rPr>
            <sz val="12"/>
            <rFont val="宋体"/>
            <charset val="134"/>
          </rPr>
          <t xml:space="preserve">
9/16 上六款用客版布标贴纸 4100pcs
     上一款用客版布标贴纸 820pcs</t>
        </r>
      </text>
    </comment>
    <comment ref="AB405" authorId="1">
      <text>
        <r>
          <rPr>
            <b/>
            <sz val="12"/>
            <rFont val="宋体"/>
            <charset val="134"/>
          </rPr>
          <t>Administrator:</t>
        </r>
        <r>
          <rPr>
            <sz val="12"/>
            <rFont val="宋体"/>
            <charset val="134"/>
          </rPr>
          <t xml:space="preserve">
4000981 10/14 11664pcs  华兴一F5
4000980 10/14  3136pcs  华兴三A10</t>
        </r>
      </text>
    </comment>
    <comment ref="AB406" authorId="1">
      <text>
        <r>
          <rPr>
            <b/>
            <sz val="12"/>
            <rFont val="宋体"/>
            <charset val="134"/>
          </rPr>
          <t>Administrator:</t>
        </r>
        <r>
          <rPr>
            <sz val="12"/>
            <rFont val="宋体"/>
            <charset val="134"/>
          </rPr>
          <t xml:space="preserve">
4000976 10/13 948pcs 华兴三A12</t>
        </r>
      </text>
    </comment>
    <comment ref="AD406" authorId="1">
      <text>
        <r>
          <rPr>
            <b/>
            <sz val="12"/>
            <rFont val="宋体"/>
            <charset val="134"/>
          </rPr>
          <t>Administrator:</t>
        </r>
        <r>
          <rPr>
            <sz val="12"/>
            <rFont val="宋体"/>
            <charset val="134"/>
          </rPr>
          <t xml:space="preserve">
8/27 上粉色贴纸 7404pcs
     上六款用客版布标贴纸 6170pcs
     上一款用客版布标贴纸 1234pcs
9/2 上客供RFID贴纸 948pcs</t>
        </r>
      </text>
    </comment>
    <comment ref="AB407" authorId="1">
      <text>
        <r>
          <rPr>
            <b/>
            <sz val="12"/>
            <rFont val="宋体"/>
            <charset val="134"/>
          </rPr>
          <t>Administrator:</t>
        </r>
        <r>
          <rPr>
            <sz val="12"/>
            <rFont val="宋体"/>
            <charset val="134"/>
          </rPr>
          <t xml:space="preserve">
4000976 10/13 1056pcs 华兴三A11</t>
        </r>
      </text>
    </comment>
    <comment ref="AD407" authorId="1">
      <text>
        <r>
          <rPr>
            <b/>
            <sz val="12"/>
            <rFont val="宋体"/>
            <charset val="134"/>
          </rPr>
          <t>Administrator:</t>
        </r>
        <r>
          <rPr>
            <sz val="12"/>
            <rFont val="宋体"/>
            <charset val="134"/>
          </rPr>
          <t xml:space="preserve">
8/27 上粉色贴纸 7404pcs
     上六款用客版布标贴纸 6170pcs
     上一款用客版布标贴纸 1234pcs
9/2 上客供RFID贴纸 1056pcs
</t>
        </r>
      </text>
    </comment>
    <comment ref="AB408" authorId="1">
      <text>
        <r>
          <rPr>
            <b/>
            <sz val="12"/>
            <rFont val="宋体"/>
            <charset val="134"/>
          </rPr>
          <t>Administrator:</t>
        </r>
        <r>
          <rPr>
            <sz val="12"/>
            <rFont val="宋体"/>
            <charset val="134"/>
          </rPr>
          <t xml:space="preserve">
4000976 10/13 800pcs 华兴三B16</t>
        </r>
      </text>
    </comment>
    <comment ref="AD408" authorId="1">
      <text>
        <r>
          <rPr>
            <b/>
            <sz val="12"/>
            <rFont val="宋体"/>
            <charset val="134"/>
          </rPr>
          <t>Administrator:</t>
        </r>
        <r>
          <rPr>
            <sz val="12"/>
            <rFont val="宋体"/>
            <charset val="134"/>
          </rPr>
          <t xml:space="preserve">
9/11 上多语警语折叠贴纸 800pcs</t>
        </r>
      </text>
    </comment>
    <comment ref="AB409" authorId="1">
      <text>
        <r>
          <rPr>
            <b/>
            <sz val="12"/>
            <rFont val="宋体"/>
            <charset val="134"/>
          </rPr>
          <t>Administrator:</t>
        </r>
        <r>
          <rPr>
            <sz val="12"/>
            <rFont val="宋体"/>
            <charset val="134"/>
          </rPr>
          <t xml:space="preserve">
4000979 10/13 1214pcs 华兴三B9</t>
        </r>
      </text>
    </comment>
    <comment ref="AD409" authorId="1">
      <text>
        <r>
          <rPr>
            <b/>
            <sz val="12"/>
            <rFont val="宋体"/>
            <charset val="134"/>
          </rPr>
          <t>Administrator:</t>
        </r>
        <r>
          <rPr>
            <sz val="12"/>
            <rFont val="宋体"/>
            <charset val="134"/>
          </rPr>
          <t xml:space="preserve">
8/27 上粉色贴纸 7404pcs
     上六款用客版布标贴纸 6170pcs
     上一款用客版布标贴纸 1234pcs
9/2 上客供RFID贴纸 1214pcs
</t>
        </r>
      </text>
    </comment>
    <comment ref="AB410" authorId="1">
      <text>
        <r>
          <rPr>
            <b/>
            <sz val="12"/>
            <rFont val="宋体"/>
            <charset val="134"/>
          </rPr>
          <t>Administrator:</t>
        </r>
        <r>
          <rPr>
            <sz val="12"/>
            <rFont val="宋体"/>
            <charset val="134"/>
          </rPr>
          <t xml:space="preserve">
4000979 10/13 1432pcs 华兴三B9</t>
        </r>
      </text>
    </comment>
    <comment ref="AD410" authorId="1">
      <text>
        <r>
          <rPr>
            <b/>
            <sz val="12"/>
            <rFont val="宋体"/>
            <charset val="134"/>
          </rPr>
          <t>Administrator:</t>
        </r>
        <r>
          <rPr>
            <sz val="12"/>
            <rFont val="宋体"/>
            <charset val="134"/>
          </rPr>
          <t xml:space="preserve">
8/27 上粉色贴纸 7404pcs
     上六款用客版布标贴纸 6170pcs
     上一款用客版布标贴纸 1234pcs</t>
        </r>
      </text>
    </comment>
    <comment ref="AB411" authorId="1">
      <text>
        <r>
          <rPr>
            <b/>
            <sz val="12"/>
            <rFont val="宋体"/>
            <charset val="134"/>
          </rPr>
          <t>Administrator:</t>
        </r>
        <r>
          <rPr>
            <sz val="12"/>
            <rFont val="宋体"/>
            <charset val="134"/>
          </rPr>
          <t xml:space="preserve">
4000987 10/16 2040pcs 华兴三A13</t>
        </r>
      </text>
    </comment>
    <comment ref="AB412" authorId="1">
      <text>
        <r>
          <rPr>
            <b/>
            <sz val="12"/>
            <rFont val="宋体"/>
            <charset val="134"/>
          </rPr>
          <t>Administrator:</t>
        </r>
        <r>
          <rPr>
            <sz val="12"/>
            <rFont val="宋体"/>
            <charset val="134"/>
          </rPr>
          <t xml:space="preserve">
4000987 10/16 180pcs 兴信一楼</t>
        </r>
      </text>
    </comment>
    <comment ref="AB413" authorId="1">
      <text>
        <r>
          <rPr>
            <b/>
            <sz val="12"/>
            <rFont val="宋体"/>
            <charset val="134"/>
          </rPr>
          <t>Administrator:</t>
        </r>
        <r>
          <rPr>
            <sz val="12"/>
            <rFont val="宋体"/>
            <charset val="134"/>
          </rPr>
          <t xml:space="preserve">
4000987 10/16 1680pcs 华兴三A25</t>
        </r>
      </text>
    </comment>
    <comment ref="AD413" authorId="1">
      <text>
        <r>
          <rPr>
            <b/>
            <sz val="12"/>
            <rFont val="宋体"/>
            <charset val="134"/>
          </rPr>
          <t>Administrator:</t>
        </r>
        <r>
          <rPr>
            <sz val="12"/>
            <rFont val="宋体"/>
            <charset val="134"/>
          </rPr>
          <t xml:space="preserve">
9/29 上客供外形条码贴纸 212pcs</t>
        </r>
      </text>
    </comment>
    <comment ref="AB414" authorId="1">
      <text>
        <r>
          <rPr>
            <b/>
            <sz val="12"/>
            <rFont val="宋体"/>
            <charset val="134"/>
          </rPr>
          <t>Administrator:</t>
        </r>
        <r>
          <rPr>
            <sz val="12"/>
            <rFont val="宋体"/>
            <charset val="134"/>
          </rPr>
          <t xml:space="preserve">
4000989 10/16 1872pcs 华兴三A26</t>
        </r>
      </text>
    </comment>
    <comment ref="AD414" authorId="1">
      <text>
        <r>
          <rPr>
            <b/>
            <sz val="12"/>
            <rFont val="宋体"/>
            <charset val="134"/>
          </rPr>
          <t>Administrator:</t>
        </r>
        <r>
          <rPr>
            <sz val="12"/>
            <rFont val="宋体"/>
            <charset val="134"/>
          </rPr>
          <t xml:space="preserve">
10/8 上大圆黄防盗贴纸 1872pcs</t>
        </r>
      </text>
    </comment>
    <comment ref="AB415" authorId="1">
      <text>
        <r>
          <rPr>
            <b/>
            <sz val="12"/>
            <rFont val="宋体"/>
            <charset val="134"/>
          </rPr>
          <t>Administrator:</t>
        </r>
        <r>
          <rPr>
            <sz val="12"/>
            <rFont val="宋体"/>
            <charset val="134"/>
          </rPr>
          <t xml:space="preserve">
4000992 10/17 12pcs 华兴三B14</t>
        </r>
      </text>
    </comment>
    <comment ref="AD415" authorId="1">
      <text>
        <r>
          <rPr>
            <b/>
            <sz val="12"/>
            <rFont val="宋体"/>
            <charset val="134"/>
          </rPr>
          <t>Administrator:</t>
        </r>
        <r>
          <rPr>
            <sz val="12"/>
            <rFont val="宋体"/>
            <charset val="134"/>
          </rPr>
          <t xml:space="preserve">
9/30 上UPC贴纸 36pcs
     上客观亚马逊外箱贴纸 1pcs</t>
        </r>
      </text>
    </comment>
    <comment ref="AB416" authorId="1">
      <text>
        <r>
          <rPr>
            <b/>
            <sz val="12"/>
            <rFont val="宋体"/>
            <charset val="134"/>
          </rPr>
          <t>Administrator:</t>
        </r>
        <r>
          <rPr>
            <sz val="12"/>
            <rFont val="宋体"/>
            <charset val="134"/>
          </rPr>
          <t xml:space="preserve">
4000992 10/17 12pcs 华兴三B14</t>
        </r>
      </text>
    </comment>
    <comment ref="AD416" authorId="1">
      <text>
        <r>
          <rPr>
            <b/>
            <sz val="12"/>
            <rFont val="宋体"/>
            <charset val="134"/>
          </rPr>
          <t>Administrator:</t>
        </r>
        <r>
          <rPr>
            <sz val="12"/>
            <rFont val="宋体"/>
            <charset val="134"/>
          </rPr>
          <t xml:space="preserve">
9/30 上UPC贴纸 36pcs
     上客观亚马逊外箱贴纸 1pcs</t>
        </r>
      </text>
    </comment>
    <comment ref="AB417" authorId="1">
      <text>
        <r>
          <rPr>
            <b/>
            <sz val="12"/>
            <rFont val="宋体"/>
            <charset val="134"/>
          </rPr>
          <t>Administrator:</t>
        </r>
        <r>
          <rPr>
            <sz val="12"/>
            <rFont val="宋体"/>
            <charset val="134"/>
          </rPr>
          <t xml:space="preserve">
4000992 10/17 12pcs 华兴三B14</t>
        </r>
      </text>
    </comment>
    <comment ref="AD417" authorId="1">
      <text>
        <r>
          <rPr>
            <b/>
            <sz val="12"/>
            <rFont val="宋体"/>
            <charset val="134"/>
          </rPr>
          <t>Administrator:</t>
        </r>
        <r>
          <rPr>
            <sz val="12"/>
            <rFont val="宋体"/>
            <charset val="134"/>
          </rPr>
          <t xml:space="preserve">
9/30 上UPC贴纸 36pcs
     上客观亚马逊外箱贴纸 1pcs</t>
        </r>
      </text>
    </comment>
    <comment ref="AB418" authorId="1">
      <text>
        <r>
          <rPr>
            <b/>
            <sz val="12"/>
            <rFont val="宋体"/>
            <charset val="134"/>
          </rPr>
          <t>Administrator:</t>
        </r>
        <r>
          <rPr>
            <sz val="12"/>
            <rFont val="宋体"/>
            <charset val="134"/>
          </rPr>
          <t xml:space="preserve">
4000987 10/16 108pcs 华兴三B14</t>
        </r>
      </text>
    </comment>
    <comment ref="AB419" authorId="1">
      <text>
        <r>
          <rPr>
            <b/>
            <sz val="12"/>
            <rFont val="宋体"/>
            <charset val="134"/>
          </rPr>
          <t>Administrator:</t>
        </r>
        <r>
          <rPr>
            <sz val="12"/>
            <rFont val="宋体"/>
            <charset val="134"/>
          </rPr>
          <t xml:space="preserve">
4000989 10/16 1600pcs 华兴三A30</t>
        </r>
      </text>
    </comment>
    <comment ref="AD419" authorId="1">
      <text>
        <r>
          <rPr>
            <b/>
            <sz val="12"/>
            <rFont val="宋体"/>
            <charset val="134"/>
          </rPr>
          <t>Administrator:</t>
        </r>
        <r>
          <rPr>
            <sz val="12"/>
            <rFont val="宋体"/>
            <charset val="134"/>
          </rPr>
          <t xml:space="preserve">
9/29 上UPC贴纸 1600pcs</t>
        </r>
      </text>
    </comment>
    <comment ref="AB420" authorId="1">
      <text>
        <r>
          <rPr>
            <b/>
            <sz val="12"/>
            <rFont val="宋体"/>
            <charset val="134"/>
          </rPr>
          <t>Administrator:</t>
        </r>
        <r>
          <rPr>
            <sz val="12"/>
            <rFont val="宋体"/>
            <charset val="134"/>
          </rPr>
          <t xml:space="preserve">
4001003 10/20 480pcs 华兴三B5</t>
        </r>
      </text>
    </comment>
    <comment ref="AD420" authorId="1">
      <text>
        <r>
          <rPr>
            <b/>
            <sz val="12"/>
            <rFont val="宋体"/>
            <charset val="134"/>
          </rPr>
          <t>Administrator:</t>
        </r>
        <r>
          <rPr>
            <sz val="12"/>
            <rFont val="宋体"/>
            <charset val="134"/>
          </rPr>
          <t xml:space="preserve">
9/16 上六款用客版布标贴纸 4100pcs
     上一款用客版布标贴纸 820pcs
10/13 上客供RFID帖纸 480pcs</t>
        </r>
      </text>
    </comment>
    <comment ref="AB421" authorId="1">
      <text>
        <r>
          <rPr>
            <b/>
            <sz val="12"/>
            <rFont val="宋体"/>
            <charset val="134"/>
          </rPr>
          <t>Administrator:</t>
        </r>
        <r>
          <rPr>
            <sz val="12"/>
            <rFont val="宋体"/>
            <charset val="134"/>
          </rPr>
          <t xml:space="preserve">
4001003 10/20 480pcs 华兴三B5</t>
        </r>
      </text>
    </comment>
    <comment ref="AD421" authorId="1">
      <text>
        <r>
          <rPr>
            <b/>
            <sz val="12"/>
            <rFont val="宋体"/>
            <charset val="134"/>
          </rPr>
          <t>Administrator:</t>
        </r>
        <r>
          <rPr>
            <sz val="12"/>
            <rFont val="宋体"/>
            <charset val="134"/>
          </rPr>
          <t xml:space="preserve">
9/16 上六款用客版布标贴纸 4100pcs
     上一款用客版布标贴纸 820pcs
10/13 上客供RFID帖纸 480pcs
</t>
        </r>
      </text>
    </comment>
    <comment ref="AB422" authorId="1">
      <text>
        <r>
          <rPr>
            <b/>
            <sz val="12"/>
            <rFont val="宋体"/>
            <charset val="134"/>
          </rPr>
          <t>Administrator:</t>
        </r>
        <r>
          <rPr>
            <sz val="12"/>
            <rFont val="宋体"/>
            <charset val="134"/>
          </rPr>
          <t xml:space="preserve">
4001008 10/22 480pcs 华兴三B5</t>
        </r>
      </text>
    </comment>
    <comment ref="AD422" authorId="1">
      <text>
        <r>
          <rPr>
            <b/>
            <sz val="12"/>
            <rFont val="宋体"/>
            <charset val="134"/>
          </rPr>
          <t>Administrator:</t>
        </r>
        <r>
          <rPr>
            <sz val="12"/>
            <rFont val="宋体"/>
            <charset val="134"/>
          </rPr>
          <t xml:space="preserve">
9/16 上六款用客版布标贴纸 4100pcs
     上一款用客版布标贴纸 820pcs
10/13 上客供RFID帖纸 480pcs
</t>
        </r>
      </text>
    </comment>
    <comment ref="AB423" authorId="1">
      <text>
        <r>
          <rPr>
            <b/>
            <sz val="12"/>
            <rFont val="宋体"/>
            <charset val="134"/>
          </rPr>
          <t>Administrator:</t>
        </r>
        <r>
          <rPr>
            <sz val="12"/>
            <rFont val="宋体"/>
            <charset val="134"/>
          </rPr>
          <t xml:space="preserve">
4001008 10/22 996pcs 华兴三A14</t>
        </r>
      </text>
    </comment>
    <comment ref="AD423" authorId="1">
      <text>
        <r>
          <rPr>
            <b/>
            <sz val="12"/>
            <rFont val="宋体"/>
            <charset val="134"/>
          </rPr>
          <t>Administrator:</t>
        </r>
        <r>
          <rPr>
            <sz val="12"/>
            <rFont val="宋体"/>
            <charset val="134"/>
          </rPr>
          <t xml:space="preserve">
8/27 上粉色贴纸 7404pcs
     上六款用客版布标贴纸 6170pcs
     上一款用客版布标贴纸 1234pcs
10/13 上客供RFID帖纸 996pcs
</t>
        </r>
      </text>
    </comment>
    <comment ref="AB424" authorId="1">
      <text>
        <r>
          <rPr>
            <b/>
            <sz val="12"/>
            <rFont val="宋体"/>
            <charset val="134"/>
          </rPr>
          <t>Administrator:</t>
        </r>
        <r>
          <rPr>
            <sz val="12"/>
            <rFont val="宋体"/>
            <charset val="134"/>
          </rPr>
          <t xml:space="preserve">
3000112 10/27 954pcs 华兴三B8</t>
        </r>
      </text>
    </comment>
    <comment ref="AD424" authorId="1">
      <text>
        <r>
          <rPr>
            <b/>
            <sz val="12"/>
            <rFont val="宋体"/>
            <charset val="134"/>
          </rPr>
          <t>Administrator:</t>
        </r>
        <r>
          <rPr>
            <sz val="12"/>
            <rFont val="宋体"/>
            <charset val="134"/>
          </rPr>
          <t xml:space="preserve">
8/27 上粉色贴纸 7404pcs
     上六款用客版布标贴纸 6170pcs
     上一款用客版布标贴纸 1234pcs
9/2 上客供RFID贴纸 954pcs
</t>
        </r>
      </text>
    </comment>
    <comment ref="AB425" authorId="1">
      <text>
        <r>
          <rPr>
            <b/>
            <sz val="12"/>
            <rFont val="宋体"/>
            <charset val="134"/>
          </rPr>
          <t>Administrator:</t>
        </r>
        <r>
          <rPr>
            <sz val="12"/>
            <rFont val="宋体"/>
            <charset val="134"/>
          </rPr>
          <t xml:space="preserve">
3000112 10/27 1920pcs 华兴三A1</t>
        </r>
      </text>
    </comment>
    <comment ref="AB426" authorId="1">
      <text>
        <r>
          <rPr>
            <b/>
            <sz val="12"/>
            <rFont val="宋体"/>
            <charset val="134"/>
          </rPr>
          <t>Administrator:</t>
        </r>
        <r>
          <rPr>
            <sz val="12"/>
            <rFont val="宋体"/>
            <charset val="134"/>
          </rPr>
          <t xml:space="preserve">
3000112 10/27 504pcs 华兴三B8</t>
        </r>
      </text>
    </comment>
    <comment ref="AB427" authorId="1">
      <text>
        <r>
          <rPr>
            <b/>
            <sz val="12"/>
            <rFont val="宋体"/>
            <charset val="134"/>
          </rPr>
          <t>Administrator:</t>
        </r>
        <r>
          <rPr>
            <sz val="12"/>
            <rFont val="宋体"/>
            <charset val="134"/>
          </rPr>
          <t xml:space="preserve">
4001042 10/28 2320pcs 华兴三A23</t>
        </r>
      </text>
    </comment>
    <comment ref="AD427" authorId="1">
      <text>
        <r>
          <rPr>
            <b/>
            <sz val="12"/>
            <rFont val="宋体"/>
            <charset val="134"/>
          </rPr>
          <t>Administrator:</t>
        </r>
        <r>
          <rPr>
            <sz val="12"/>
            <rFont val="宋体"/>
            <charset val="134"/>
          </rPr>
          <t xml:space="preserve">
10/8 上客供外箱条码贴纸 293pcs</t>
        </r>
      </text>
    </comment>
    <comment ref="AB428" authorId="1">
      <text>
        <r>
          <rPr>
            <b/>
            <sz val="12"/>
            <rFont val="宋体"/>
            <charset val="134"/>
          </rPr>
          <t>Administrator:</t>
        </r>
        <r>
          <rPr>
            <sz val="12"/>
            <rFont val="宋体"/>
            <charset val="134"/>
          </rPr>
          <t xml:space="preserve">
4001042 10/28 1680pcs 华兴三B12</t>
        </r>
      </text>
    </comment>
    <comment ref="AD428" authorId="1">
      <text>
        <r>
          <rPr>
            <b/>
            <sz val="12"/>
            <rFont val="宋体"/>
            <charset val="134"/>
          </rPr>
          <t>Administrator:</t>
        </r>
        <r>
          <rPr>
            <sz val="12"/>
            <rFont val="宋体"/>
            <charset val="134"/>
          </rPr>
          <t xml:space="preserve">
10/8 上客供外箱条码贴纸 212pcs</t>
        </r>
      </text>
    </comment>
    <comment ref="AB429" authorId="1">
      <text>
        <r>
          <rPr>
            <b/>
            <sz val="12"/>
            <rFont val="宋体"/>
            <charset val="134"/>
          </rPr>
          <t>Administrator:</t>
        </r>
        <r>
          <rPr>
            <sz val="12"/>
            <rFont val="宋体"/>
            <charset val="134"/>
          </rPr>
          <t xml:space="preserve">
4001045 10/28 534pcs 华兴一F4</t>
        </r>
      </text>
    </comment>
    <comment ref="AD429" authorId="1">
      <text>
        <r>
          <rPr>
            <b/>
            <sz val="12"/>
            <rFont val="宋体"/>
            <charset val="134"/>
          </rPr>
          <t>Administrator:</t>
        </r>
        <r>
          <rPr>
            <sz val="12"/>
            <rFont val="宋体"/>
            <charset val="134"/>
          </rPr>
          <t xml:space="preserve">
10/13 上EAN条码贴纸 4338pcs
180687/180688共用</t>
        </r>
      </text>
    </comment>
    <comment ref="AB430" authorId="1">
      <text>
        <r>
          <rPr>
            <b/>
            <sz val="12"/>
            <rFont val="宋体"/>
            <charset val="134"/>
          </rPr>
          <t>Administrator:</t>
        </r>
        <r>
          <rPr>
            <sz val="12"/>
            <rFont val="宋体"/>
            <charset val="134"/>
          </rPr>
          <t xml:space="preserve">
4001045 10/28 354pcs 华兴一F4</t>
        </r>
      </text>
    </comment>
    <comment ref="AD430" authorId="1">
      <text>
        <r>
          <rPr>
            <b/>
            <sz val="12"/>
            <rFont val="宋体"/>
            <charset val="134"/>
          </rPr>
          <t>Administrator:</t>
        </r>
        <r>
          <rPr>
            <sz val="12"/>
            <rFont val="宋体"/>
            <charset val="134"/>
          </rPr>
          <t xml:space="preserve">
10/13 上EAN条码贴纸 1956pcs
180687/180688共用</t>
        </r>
      </text>
    </comment>
    <comment ref="AB431" authorId="1">
      <text>
        <r>
          <rPr>
            <b/>
            <sz val="12"/>
            <rFont val="宋体"/>
            <charset val="134"/>
          </rPr>
          <t>Administrator:</t>
        </r>
        <r>
          <rPr>
            <sz val="12"/>
            <rFont val="宋体"/>
            <charset val="134"/>
          </rPr>
          <t xml:space="preserve">
4001045 10/28 3804pcs 华兴三A14</t>
        </r>
      </text>
    </comment>
    <comment ref="AD431" authorId="1">
      <text>
        <r>
          <rPr>
            <b/>
            <sz val="12"/>
            <rFont val="宋体"/>
            <charset val="134"/>
          </rPr>
          <t>Administrator:</t>
        </r>
        <r>
          <rPr>
            <sz val="12"/>
            <rFont val="宋体"/>
            <charset val="134"/>
          </rPr>
          <t xml:space="preserve">
10/13 上EAN条码贴纸 4338pcs
180687/180688共用</t>
        </r>
      </text>
    </comment>
    <comment ref="AB432" authorId="1">
      <text>
        <r>
          <rPr>
            <b/>
            <sz val="12"/>
            <rFont val="宋体"/>
            <charset val="134"/>
          </rPr>
          <t>Administrator:</t>
        </r>
        <r>
          <rPr>
            <sz val="12"/>
            <rFont val="宋体"/>
            <charset val="134"/>
          </rPr>
          <t xml:space="preserve">
4001045 10/28 1602pcs 华兴三A28</t>
        </r>
      </text>
    </comment>
    <comment ref="AD432" authorId="1">
      <text>
        <r>
          <rPr>
            <b/>
            <sz val="12"/>
            <rFont val="宋体"/>
            <charset val="134"/>
          </rPr>
          <t>Administrator:</t>
        </r>
        <r>
          <rPr>
            <sz val="12"/>
            <rFont val="宋体"/>
            <charset val="134"/>
          </rPr>
          <t xml:space="preserve">
10/13 上EAN条码贴纸 1956pcs
180687/180688共用</t>
        </r>
      </text>
    </comment>
    <comment ref="AB433" authorId="1">
      <text>
        <r>
          <rPr>
            <b/>
            <sz val="12"/>
            <rFont val="宋体"/>
            <charset val="134"/>
          </rPr>
          <t>Administrator:</t>
        </r>
        <r>
          <rPr>
            <sz val="12"/>
            <rFont val="宋体"/>
            <charset val="134"/>
          </rPr>
          <t xml:space="preserve">
4001046 10/29 696pcs 华兴三B8
4001045 10/28 504pcs 华兴三B8</t>
        </r>
      </text>
    </comment>
    <comment ref="AD433" authorId="1">
      <text>
        <r>
          <rPr>
            <b/>
            <sz val="12"/>
            <rFont val="宋体"/>
            <charset val="134"/>
          </rPr>
          <t>Administrator:</t>
        </r>
        <r>
          <rPr>
            <sz val="12"/>
            <rFont val="宋体"/>
            <charset val="134"/>
          </rPr>
          <t xml:space="preserve">
10/13 上UPC贴纸 1200pcs</t>
        </r>
      </text>
    </comment>
    <comment ref="AB434" authorId="1">
      <text>
        <r>
          <rPr>
            <b/>
            <sz val="12"/>
            <rFont val="宋体"/>
            <charset val="134"/>
          </rPr>
          <t>Administrator:</t>
        </r>
        <r>
          <rPr>
            <sz val="12"/>
            <rFont val="宋体"/>
            <charset val="134"/>
          </rPr>
          <t xml:space="preserve">
4001049 10/29 1224pcs B4楼A6区</t>
        </r>
      </text>
    </comment>
    <comment ref="AD434" authorId="1">
      <text>
        <r>
          <rPr>
            <b/>
            <sz val="12"/>
            <rFont val="宋体"/>
            <charset val="134"/>
          </rPr>
          <t>Administrator:</t>
        </r>
        <r>
          <rPr>
            <sz val="12"/>
            <rFont val="宋体"/>
            <charset val="134"/>
          </rPr>
          <t xml:space="preserve">
10/8 上白色防盗贴纸 1224pcs
10/15 上KM外箱贴纸 102pcs</t>
        </r>
      </text>
    </comment>
    <comment ref="AB435" authorId="1">
      <text>
        <r>
          <rPr>
            <b/>
            <sz val="12"/>
            <rFont val="宋体"/>
            <charset val="134"/>
          </rPr>
          <t>Administrator:</t>
        </r>
        <r>
          <rPr>
            <sz val="12"/>
            <rFont val="宋体"/>
            <charset val="134"/>
          </rPr>
          <t xml:space="preserve">
4001049 10/29 276pcs B4楼B8区</t>
        </r>
      </text>
    </comment>
    <comment ref="AD435" authorId="1">
      <text>
        <r>
          <rPr>
            <b/>
            <sz val="12"/>
            <rFont val="宋体"/>
            <charset val="134"/>
          </rPr>
          <t>Administrator:</t>
        </r>
        <r>
          <rPr>
            <sz val="12"/>
            <rFont val="宋体"/>
            <charset val="134"/>
          </rPr>
          <t xml:space="preserve">
10/8 上白色防盗贴纸 276pcs
10/15 上KM外箱贴纸 23pcs</t>
        </r>
      </text>
    </comment>
    <comment ref="AB436" authorId="1">
      <text>
        <r>
          <rPr>
            <b/>
            <sz val="12"/>
            <rFont val="宋体"/>
            <charset val="134"/>
          </rPr>
          <t>Administrator:</t>
        </r>
        <r>
          <rPr>
            <sz val="12"/>
            <rFont val="宋体"/>
            <charset val="134"/>
          </rPr>
          <t xml:space="preserve">
4001049 10/29 1800pcs B4楼C4区</t>
        </r>
      </text>
    </comment>
    <comment ref="AD436" authorId="1">
      <text>
        <r>
          <rPr>
            <b/>
            <sz val="12"/>
            <rFont val="宋体"/>
            <charset val="134"/>
          </rPr>
          <t>Administrator:</t>
        </r>
        <r>
          <rPr>
            <sz val="12"/>
            <rFont val="宋体"/>
            <charset val="134"/>
          </rPr>
          <t xml:space="preserve">
10/17 上白色防盗贴纸 1800pcs
10/15 上KM外箱贴纸 150pcs</t>
        </r>
      </text>
    </comment>
    <comment ref="AB437" authorId="1">
      <text>
        <r>
          <rPr>
            <b/>
            <sz val="12"/>
            <rFont val="宋体"/>
            <charset val="134"/>
          </rPr>
          <t>Administrator:</t>
        </r>
        <r>
          <rPr>
            <sz val="12"/>
            <rFont val="宋体"/>
            <charset val="134"/>
          </rPr>
          <t xml:space="preserve">
4001049 10/29 204pcs B4楼B9区</t>
        </r>
      </text>
    </comment>
    <comment ref="AD437" authorId="1">
      <text>
        <r>
          <rPr>
            <b/>
            <sz val="12"/>
            <rFont val="宋体"/>
            <charset val="134"/>
          </rPr>
          <t>Administrator:</t>
        </r>
        <r>
          <rPr>
            <sz val="12"/>
            <rFont val="宋体"/>
            <charset val="134"/>
          </rPr>
          <t xml:space="preserve">
10/17 上白色防盗贴纸 204pcs
10/15 上KM外箱贴纸 17pcs</t>
        </r>
      </text>
    </comment>
    <comment ref="AB438" authorId="1">
      <text>
        <r>
          <rPr>
            <b/>
            <sz val="12"/>
            <rFont val="宋体"/>
            <charset val="134"/>
          </rPr>
          <t>Administrator:</t>
        </r>
        <r>
          <rPr>
            <sz val="12"/>
            <rFont val="宋体"/>
            <charset val="134"/>
          </rPr>
          <t xml:space="preserve">
4001074 10/31 144pcs  华兴三A18
4001073 10/31 2688pcs 华兴三A18
4001067 10/31 7168pcs 华兴三A18</t>
        </r>
      </text>
    </comment>
    <comment ref="AD438" authorId="1">
      <text>
        <r>
          <rPr>
            <b/>
            <sz val="12"/>
            <rFont val="宋体"/>
            <charset val="134"/>
          </rPr>
          <t>Administrator:</t>
        </r>
        <r>
          <rPr>
            <sz val="12"/>
            <rFont val="宋体"/>
            <charset val="134"/>
          </rPr>
          <t xml:space="preserve">
9/22  上客供芯片码贴纸 10000pcs
10/17 上3C贴纸 45440pcs
10/20 上8+贴纸 45440pcs</t>
        </r>
      </text>
    </comment>
    <comment ref="AB439" authorId="1">
      <text>
        <r>
          <rPr>
            <b/>
            <sz val="12"/>
            <rFont val="宋体"/>
            <charset val="134"/>
          </rPr>
          <t>Administrator:</t>
        </r>
        <r>
          <rPr>
            <sz val="12"/>
            <rFont val="宋体"/>
            <charset val="134"/>
          </rPr>
          <t xml:space="preserve">
4001074 10/31  144pcs 华兴三A19
4001067 10/30 4928pcs 华兴三A19
4001053 10/30 4928pcs 华兴三A19</t>
        </r>
      </text>
    </comment>
    <comment ref="AD439" authorId="1">
      <text>
        <r>
          <rPr>
            <b/>
            <sz val="12"/>
            <rFont val="宋体"/>
            <charset val="134"/>
          </rPr>
          <t>Administrator:</t>
        </r>
        <r>
          <rPr>
            <sz val="12"/>
            <rFont val="宋体"/>
            <charset val="134"/>
          </rPr>
          <t xml:space="preserve">
9/22  上客供芯片码贴纸 10000pcs
10/17 上3C贴纸 45440pcs
10/20 上8+贴纸 45440pcs
</t>
        </r>
      </text>
    </comment>
    <comment ref="AB440" authorId="1">
      <text>
        <r>
          <rPr>
            <b/>
            <sz val="12"/>
            <rFont val="宋体"/>
            <charset val="134"/>
          </rPr>
          <t>Administrator:</t>
        </r>
        <r>
          <rPr>
            <sz val="12"/>
            <rFont val="宋体"/>
            <charset val="134"/>
          </rPr>
          <t xml:space="preserve">
4001075 10/31 1344pcs 华兴三A12
4001074 10/31 7616pcs 华兴三A12
4001084  11/3 1040pcs 华兴三A12</t>
        </r>
      </text>
    </comment>
    <comment ref="AD440" authorId="1">
      <text>
        <r>
          <rPr>
            <b/>
            <sz val="12"/>
            <rFont val="宋体"/>
            <charset val="134"/>
          </rPr>
          <t>Administrator:</t>
        </r>
        <r>
          <rPr>
            <sz val="12"/>
            <rFont val="宋体"/>
            <charset val="134"/>
          </rPr>
          <t xml:space="preserve">
9/22  上客供芯片码贴纸 10000pcs
10/17 上3C贴纸 45440pcs
10/20 上8+贴纸 45440pcs
</t>
        </r>
      </text>
    </comment>
    <comment ref="AB441" authorId="1">
      <text>
        <r>
          <rPr>
            <b/>
            <sz val="12"/>
            <rFont val="宋体"/>
            <charset val="134"/>
          </rPr>
          <t>Administrator:</t>
        </r>
        <r>
          <rPr>
            <sz val="12"/>
            <rFont val="宋体"/>
            <charset val="134"/>
          </rPr>
          <t xml:space="preserve">
4001074 10/31 2688pcs 华兴三B3
4001073 10/31 6272pcs 华兴三B3
4001084  11/3 1040pcs 华兴三B3</t>
        </r>
      </text>
    </comment>
    <comment ref="AD441" authorId="1">
      <text>
        <r>
          <rPr>
            <b/>
            <sz val="12"/>
            <rFont val="宋体"/>
            <charset val="134"/>
          </rPr>
          <t>Administrator:</t>
        </r>
        <r>
          <rPr>
            <sz val="12"/>
            <rFont val="宋体"/>
            <charset val="134"/>
          </rPr>
          <t xml:space="preserve">
9/22  上客供芯片码贴纸 10000pcs
10/17 上3C贴纸 45440pcs
10/20 上8+贴纸 45440pcs
</t>
        </r>
      </text>
    </comment>
    <comment ref="AB442" authorId="1">
      <text>
        <r>
          <rPr>
            <b/>
            <sz val="12"/>
            <rFont val="宋体"/>
            <charset val="134"/>
          </rPr>
          <t>Administrator:</t>
        </r>
        <r>
          <rPr>
            <sz val="12"/>
            <rFont val="宋体"/>
            <charset val="134"/>
          </rPr>
          <t xml:space="preserve">
4001075 10/31 2000pcs 华兴三A17</t>
        </r>
      </text>
    </comment>
    <comment ref="AD442" authorId="1">
      <text>
        <r>
          <rPr>
            <b/>
            <sz val="12"/>
            <rFont val="宋体"/>
            <charset val="134"/>
          </rPr>
          <t>Administrator:</t>
        </r>
        <r>
          <rPr>
            <sz val="12"/>
            <rFont val="宋体"/>
            <charset val="134"/>
          </rPr>
          <t xml:space="preserve">
9/22  上客供芯片码贴纸 2000pcs
10/17 上3C贴纸 45440pcs
10/20 上8+贴纸 45440pcs
</t>
        </r>
      </text>
    </comment>
    <comment ref="AB443" authorId="1">
      <text>
        <r>
          <rPr>
            <b/>
            <sz val="12"/>
            <rFont val="宋体"/>
            <charset val="134"/>
          </rPr>
          <t>Administrator:</t>
        </r>
        <r>
          <rPr>
            <sz val="12"/>
            <rFont val="宋体"/>
            <charset val="134"/>
          </rPr>
          <t xml:space="preserve">
4001073 10/31 492pcs 华兴一F5</t>
        </r>
      </text>
    </comment>
    <comment ref="AD443" authorId="1">
      <text>
        <r>
          <rPr>
            <b/>
            <sz val="12"/>
            <rFont val="宋体"/>
            <charset val="134"/>
          </rPr>
          <t>Administrator:</t>
        </r>
        <r>
          <rPr>
            <sz val="12"/>
            <rFont val="宋体"/>
            <charset val="134"/>
          </rPr>
          <t xml:space="preserve">
10/14 上UPC贴纸 492pcs
      上环保标贴纸 1476pcs
10/28 上亚马逊外箱贴纸 41pcs</t>
        </r>
      </text>
    </comment>
    <comment ref="AB444" authorId="1">
      <text>
        <r>
          <rPr>
            <b/>
            <sz val="12"/>
            <rFont val="宋体"/>
            <charset val="134"/>
          </rPr>
          <t>Administrator:</t>
        </r>
        <r>
          <rPr>
            <sz val="12"/>
            <rFont val="宋体"/>
            <charset val="134"/>
          </rPr>
          <t xml:space="preserve">
4001073 10/31 492pcs 华兴一F5</t>
        </r>
      </text>
    </comment>
    <comment ref="AD444" authorId="1">
      <text>
        <r>
          <rPr>
            <b/>
            <sz val="12"/>
            <rFont val="宋体"/>
            <charset val="134"/>
          </rPr>
          <t>Administrator:</t>
        </r>
        <r>
          <rPr>
            <sz val="12"/>
            <rFont val="宋体"/>
            <charset val="134"/>
          </rPr>
          <t xml:space="preserve">
10/14 上UPC贴纸 492pcs
      上环保标贴纸 1476pcs
10/28 上亚马逊外箱贴纸 41pcs</t>
        </r>
      </text>
    </comment>
    <comment ref="AB445" authorId="1">
      <text>
        <r>
          <rPr>
            <b/>
            <sz val="12"/>
            <rFont val="宋体"/>
            <charset val="134"/>
          </rPr>
          <t>Administrator:</t>
        </r>
        <r>
          <rPr>
            <sz val="12"/>
            <rFont val="宋体"/>
            <charset val="134"/>
          </rPr>
          <t xml:space="preserve">
4001073 10/31 492pcs 华兴一F5</t>
        </r>
      </text>
    </comment>
    <comment ref="AD445" authorId="1">
      <text>
        <r>
          <rPr>
            <b/>
            <sz val="12"/>
            <rFont val="宋体"/>
            <charset val="134"/>
          </rPr>
          <t>Administrator:</t>
        </r>
        <r>
          <rPr>
            <sz val="12"/>
            <rFont val="宋体"/>
            <charset val="134"/>
          </rPr>
          <t xml:space="preserve">
10/14 上UPC贴纸 492pcs
      上环保标贴纸 1476pcs
10/28 上亚马逊外箱贴纸 41pcs</t>
        </r>
      </text>
    </comment>
    <comment ref="AB446" authorId="1">
      <text>
        <r>
          <rPr>
            <b/>
            <sz val="12"/>
            <rFont val="宋体"/>
            <charset val="134"/>
          </rPr>
          <t>Administrator:</t>
        </r>
        <r>
          <rPr>
            <sz val="12"/>
            <rFont val="宋体"/>
            <charset val="134"/>
          </rPr>
          <t xml:space="preserve">
4001075 10/31 2288pcs
4001082  11/1   32pcs 华兴三A23</t>
        </r>
      </text>
    </comment>
    <comment ref="AD446" authorId="1">
      <text>
        <r>
          <rPr>
            <b/>
            <sz val="12"/>
            <rFont val="宋体"/>
            <charset val="134"/>
          </rPr>
          <t>Administrator:</t>
        </r>
        <r>
          <rPr>
            <sz val="12"/>
            <rFont val="宋体"/>
            <charset val="134"/>
          </rPr>
          <t xml:space="preserve">
10/22 上客供外箱条码贴纸 293pcs</t>
        </r>
      </text>
    </comment>
    <comment ref="AB447" authorId="1">
      <text>
        <r>
          <rPr>
            <b/>
            <sz val="12"/>
            <rFont val="宋体"/>
            <charset val="134"/>
          </rPr>
          <t>Administrator:</t>
        </r>
        <r>
          <rPr>
            <sz val="12"/>
            <rFont val="宋体"/>
            <charset val="134"/>
          </rPr>
          <t xml:space="preserve">
4001075 10/31 2520pcs 华兴三A25</t>
        </r>
      </text>
    </comment>
    <comment ref="AD447" authorId="1">
      <text>
        <r>
          <rPr>
            <b/>
            <sz val="12"/>
            <rFont val="宋体"/>
            <charset val="134"/>
          </rPr>
          <t>Administrator:</t>
        </r>
        <r>
          <rPr>
            <sz val="12"/>
            <rFont val="宋体"/>
            <charset val="134"/>
          </rPr>
          <t xml:space="preserve">
10/22 上客供外箱条码贴纸 318pcs</t>
        </r>
      </text>
    </comment>
    <comment ref="AB448" authorId="1">
      <text>
        <r>
          <rPr>
            <b/>
            <sz val="12"/>
            <rFont val="宋体"/>
            <charset val="134"/>
          </rPr>
          <t>Administrator:</t>
        </r>
        <r>
          <rPr>
            <sz val="12"/>
            <rFont val="宋体"/>
            <charset val="134"/>
          </rPr>
          <t xml:space="preserve">
4001084 11/3 240pcs 华兴三A14</t>
        </r>
      </text>
    </comment>
    <comment ref="AD448" authorId="1">
      <text>
        <r>
          <rPr>
            <b/>
            <sz val="12"/>
            <rFont val="宋体"/>
            <charset val="134"/>
          </rPr>
          <t>Administrator:</t>
        </r>
        <r>
          <rPr>
            <sz val="12"/>
            <rFont val="宋体"/>
            <charset val="134"/>
          </rPr>
          <t xml:space="preserve">
10/17 上3C贴纸 45440pcs
10/16 上布标贴纸 3440pcs
10/20 上8+贴纸 45440pcs
10/23 上客供芯片码贴纸 240pcs</t>
        </r>
      </text>
    </comment>
    <comment ref="AB449" authorId="1">
      <text>
        <r>
          <rPr>
            <b/>
            <sz val="12"/>
            <rFont val="宋体"/>
            <charset val="134"/>
          </rPr>
          <t>Administrator:</t>
        </r>
        <r>
          <rPr>
            <sz val="12"/>
            <rFont val="宋体"/>
            <charset val="134"/>
          </rPr>
          <t xml:space="preserve">
4001084 11/3 3200pcs 华兴三A23</t>
        </r>
      </text>
    </comment>
    <comment ref="AD449" authorId="1">
      <text>
        <r>
          <rPr>
            <b/>
            <sz val="12"/>
            <rFont val="宋体"/>
            <charset val="134"/>
          </rPr>
          <t>Administrator:</t>
        </r>
        <r>
          <rPr>
            <sz val="12"/>
            <rFont val="宋体"/>
            <charset val="134"/>
          </rPr>
          <t xml:space="preserve">
10/17 上3C贴纸 45440pcs
10/16 上布标贴纸 3440pcs
10/20 上8+贴纸 45440pcs
10/23 上客供芯片码贴纸 3200pcs</t>
        </r>
      </text>
    </comment>
    <comment ref="AB450" authorId="1">
      <text>
        <r>
          <rPr>
            <b/>
            <sz val="12"/>
            <rFont val="宋体"/>
            <charset val="134"/>
          </rPr>
          <t>Administrator:</t>
        </r>
        <r>
          <rPr>
            <sz val="12"/>
            <rFont val="宋体"/>
            <charset val="134"/>
          </rPr>
          <t xml:space="preserve">
4001103 11/12 768pcs
4001111 11/13 432pcs 华兴三A16</t>
        </r>
      </text>
    </comment>
    <comment ref="AD450" authorId="1">
      <text>
        <r>
          <rPr>
            <b/>
            <sz val="12"/>
            <rFont val="宋体"/>
            <charset val="134"/>
          </rPr>
          <t>Administrator:</t>
        </r>
        <r>
          <rPr>
            <sz val="12"/>
            <rFont val="宋体"/>
            <charset val="134"/>
          </rPr>
          <t xml:space="preserve">
10/24 上多语警语折叠贴纸 1200pcs</t>
        </r>
      </text>
    </comment>
    <comment ref="AB451" authorId="1">
      <text>
        <r>
          <rPr>
            <b/>
            <sz val="12"/>
            <rFont val="宋体"/>
            <charset val="134"/>
          </rPr>
          <t>Administrator:</t>
        </r>
        <r>
          <rPr>
            <sz val="12"/>
            <rFont val="宋体"/>
            <charset val="134"/>
          </rPr>
          <t xml:space="preserve">
4001112 11/13 504pcs 华兴一F4</t>
        </r>
      </text>
    </comment>
    <comment ref="AD451" authorId="1">
      <text>
        <r>
          <rPr>
            <b/>
            <sz val="12"/>
            <rFont val="宋体"/>
            <charset val="134"/>
          </rPr>
          <t>Administrator:</t>
        </r>
        <r>
          <rPr>
            <sz val="12"/>
            <rFont val="宋体"/>
            <charset val="134"/>
          </rPr>
          <t xml:space="preserve">
10/28 上slime袋子警告语贴纸 504pcs
      上bead袋子警告语贴纸 504pcs</t>
        </r>
      </text>
    </comment>
    <comment ref="AB452" authorId="1">
      <text>
        <r>
          <rPr>
            <b/>
            <sz val="12"/>
            <rFont val="宋体"/>
            <charset val="134"/>
          </rPr>
          <t>Administrator:</t>
        </r>
        <r>
          <rPr>
            <sz val="12"/>
            <rFont val="宋体"/>
            <charset val="134"/>
          </rPr>
          <t xml:space="preserve">
4001112 11/13 378pcs 华兴三B8</t>
        </r>
      </text>
    </comment>
    <comment ref="AD452" authorId="1">
      <text>
        <r>
          <rPr>
            <b/>
            <sz val="12"/>
            <rFont val="宋体"/>
            <charset val="134"/>
          </rPr>
          <t>Administrator:</t>
        </r>
        <r>
          <rPr>
            <sz val="12"/>
            <rFont val="宋体"/>
            <charset val="134"/>
          </rPr>
          <t xml:space="preserve">
10/21 上slime袋子警告语书纸 378pcs
      上bead袋子语警告语贴纸 378pcs</t>
        </r>
      </text>
    </comment>
    <comment ref="AB453" authorId="1">
      <text>
        <r>
          <rPr>
            <b/>
            <sz val="12"/>
            <rFont val="宋体"/>
            <charset val="134"/>
          </rPr>
          <t>Administrator:</t>
        </r>
        <r>
          <rPr>
            <sz val="12"/>
            <rFont val="宋体"/>
            <charset val="134"/>
          </rPr>
          <t xml:space="preserve">
4001116 11/14 500pcs 华兴三B17</t>
        </r>
      </text>
    </comment>
    <comment ref="AD453" authorId="1">
      <text>
        <r>
          <rPr>
            <b/>
            <sz val="12"/>
            <rFont val="宋体"/>
            <charset val="134"/>
          </rPr>
          <t>Administrator:</t>
        </r>
        <r>
          <rPr>
            <sz val="12"/>
            <rFont val="宋体"/>
            <charset val="134"/>
          </rPr>
          <t xml:space="preserve">
10/13 上价格帖纸 500pcs
11/12 上客供外箱贴纸 125pcs</t>
        </r>
      </text>
    </comment>
    <comment ref="AB454" authorId="1">
      <text>
        <r>
          <rPr>
            <b/>
            <sz val="12"/>
            <rFont val="宋体"/>
            <charset val="134"/>
          </rPr>
          <t>Administrator:</t>
        </r>
        <r>
          <rPr>
            <sz val="12"/>
            <rFont val="宋体"/>
            <charset val="134"/>
          </rPr>
          <t xml:space="preserve">
4001116 11/14 152pcs 华兴三B17</t>
        </r>
      </text>
    </comment>
    <comment ref="AD454" authorId="1">
      <text>
        <r>
          <rPr>
            <b/>
            <sz val="12"/>
            <rFont val="宋体"/>
            <charset val="134"/>
          </rPr>
          <t>Administrator:</t>
        </r>
        <r>
          <rPr>
            <sz val="12"/>
            <rFont val="宋体"/>
            <charset val="134"/>
          </rPr>
          <t xml:space="preserve">
11/12 上客供外箱贴纸 38pcs</t>
        </r>
      </text>
    </comment>
    <comment ref="AB455" authorId="1">
      <text>
        <r>
          <rPr>
            <b/>
            <sz val="12"/>
            <rFont val="宋体"/>
            <charset val="134"/>
          </rPr>
          <t>Administrator:</t>
        </r>
        <r>
          <rPr>
            <sz val="12"/>
            <rFont val="宋体"/>
            <charset val="134"/>
          </rPr>
          <t xml:space="preserve">
4001112 11/13 3480pcs 华兴三A9</t>
        </r>
      </text>
    </comment>
    <comment ref="AD455" authorId="1">
      <text>
        <r>
          <rPr>
            <b/>
            <sz val="12"/>
            <rFont val="宋体"/>
            <charset val="134"/>
          </rPr>
          <t>Administrator:</t>
        </r>
        <r>
          <rPr>
            <sz val="12"/>
            <rFont val="宋体"/>
            <charset val="134"/>
          </rPr>
          <t xml:space="preserve">
10/27 上客供外箱条码帖纸 439pcs</t>
        </r>
      </text>
    </comment>
    <comment ref="AB456" authorId="1">
      <text>
        <r>
          <rPr>
            <b/>
            <sz val="12"/>
            <rFont val="宋体"/>
            <charset val="134"/>
          </rPr>
          <t>Administrator:</t>
        </r>
        <r>
          <rPr>
            <sz val="12"/>
            <rFont val="宋体"/>
            <charset val="134"/>
          </rPr>
          <t xml:space="preserve">
4001115 11/13 3336pcs 华兴三A22
4001116 11/14  32pcs  华兴三A22</t>
        </r>
      </text>
    </comment>
    <comment ref="AD456" authorId="1">
      <text>
        <r>
          <rPr>
            <b/>
            <sz val="12"/>
            <rFont val="宋体"/>
            <charset val="134"/>
          </rPr>
          <t>Administrator:</t>
        </r>
        <r>
          <rPr>
            <sz val="12"/>
            <rFont val="宋体"/>
            <charset val="134"/>
          </rPr>
          <t xml:space="preserve">
10/27 上客供外箱条码帖纸 425pcs</t>
        </r>
      </text>
    </comment>
    <comment ref="AB457" authorId="1">
      <text>
        <r>
          <rPr>
            <b/>
            <sz val="12"/>
            <rFont val="宋体"/>
            <charset val="134"/>
          </rPr>
          <t>Administrator:</t>
        </r>
        <r>
          <rPr>
            <sz val="12"/>
            <rFont val="宋体"/>
            <charset val="134"/>
          </rPr>
          <t xml:space="preserve">
4001123 11/18 600pcs 华兴三B8</t>
        </r>
      </text>
    </comment>
    <comment ref="AD457" authorId="1">
      <text>
        <r>
          <rPr>
            <b/>
            <sz val="12"/>
            <rFont val="宋体"/>
            <charset val="134"/>
          </rPr>
          <t>Administrator:</t>
        </r>
        <r>
          <rPr>
            <sz val="12"/>
            <rFont val="宋体"/>
            <charset val="134"/>
          </rPr>
          <t xml:space="preserve">
11/4 上slime袋子警告语贴纸 600pcs
     上bead袋子警告语贴纸 600pcs</t>
        </r>
      </text>
    </comment>
    <comment ref="AB458" authorId="1">
      <text>
        <r>
          <rPr>
            <b/>
            <sz val="12"/>
            <rFont val="宋体"/>
            <charset val="134"/>
          </rPr>
          <t>Administrator:</t>
        </r>
        <r>
          <rPr>
            <sz val="12"/>
            <rFont val="宋体"/>
            <charset val="134"/>
          </rPr>
          <t xml:space="preserve">
4001123 11/18 600pcs 华兴三A2</t>
        </r>
      </text>
    </comment>
    <comment ref="AD458" authorId="1">
      <text>
        <r>
          <rPr>
            <b/>
            <sz val="12"/>
            <rFont val="宋体"/>
            <charset val="134"/>
          </rPr>
          <t>Administrator:</t>
        </r>
        <r>
          <rPr>
            <sz val="12"/>
            <rFont val="宋体"/>
            <charset val="134"/>
          </rPr>
          <t xml:space="preserve">
11/10 上六款用客版布标贴纸 6900pcs
      上一款用客版布标贴纸 1380pcs 错误的
183116/183118共用
11/12 上客供RFID贴纸 600pcs
11/17 上一款用客版布标贴纸 1380pcs</t>
        </r>
      </text>
    </comment>
    <comment ref="AB459" authorId="1">
      <text>
        <r>
          <rPr>
            <b/>
            <sz val="12"/>
            <rFont val="宋体"/>
            <charset val="134"/>
          </rPr>
          <t>Administrator:</t>
        </r>
        <r>
          <rPr>
            <sz val="12"/>
            <rFont val="宋体"/>
            <charset val="134"/>
          </rPr>
          <t xml:space="preserve">
4001123 11/18 600pcs 华兴三A2</t>
        </r>
      </text>
    </comment>
    <comment ref="AD459" authorId="1">
      <text>
        <r>
          <rPr>
            <b/>
            <sz val="12"/>
            <rFont val="宋体"/>
            <charset val="134"/>
          </rPr>
          <t>Administrator:</t>
        </r>
        <r>
          <rPr>
            <sz val="12"/>
            <rFont val="宋体"/>
            <charset val="134"/>
          </rPr>
          <t xml:space="preserve">
11/10 上六款用客版布标贴纸 6900pcs
      上一款用客版布标贴纸 1380pcs 错误的
183116/183118共用
11/12 上客供RFID贴纸 600pcs
11/17 上一款用客版布标贴纸 1380pcs</t>
        </r>
      </text>
    </comment>
    <comment ref="AB460" authorId="1">
      <text>
        <r>
          <rPr>
            <b/>
            <sz val="12"/>
            <rFont val="宋体"/>
            <charset val="134"/>
          </rPr>
          <t>Administrator:</t>
        </r>
        <r>
          <rPr>
            <sz val="12"/>
            <rFont val="宋体"/>
            <charset val="134"/>
          </rPr>
          <t xml:space="preserve">
4001123 11/18 720pcs 华兴三A2</t>
        </r>
      </text>
    </comment>
    <comment ref="AD460" authorId="1">
      <text>
        <r>
          <rPr>
            <b/>
            <sz val="12"/>
            <rFont val="宋体"/>
            <charset val="134"/>
          </rPr>
          <t>Administrator:</t>
        </r>
        <r>
          <rPr>
            <sz val="12"/>
            <rFont val="宋体"/>
            <charset val="134"/>
          </rPr>
          <t xml:space="preserve">
11/10 上六款用客版布标贴纸 6900pcs
      上一款用客版布标贴纸 1380pcs 错误的
183116/183118共用
11/12 上客供RFID贴纸 600pcs
11/17 上一款用客版布标贴纸 1380pcs</t>
        </r>
      </text>
    </comment>
    <comment ref="AB461" authorId="1">
      <text>
        <r>
          <rPr>
            <b/>
            <sz val="12"/>
            <rFont val="宋体"/>
            <charset val="134"/>
          </rPr>
          <t>Administrator:</t>
        </r>
        <r>
          <rPr>
            <sz val="12"/>
            <rFont val="宋体"/>
            <charset val="134"/>
          </rPr>
          <t xml:space="preserve">
4001123 11/18 600pcs 华兴三A2</t>
        </r>
      </text>
    </comment>
    <comment ref="AD461" authorId="1">
      <text>
        <r>
          <rPr>
            <b/>
            <sz val="12"/>
            <rFont val="宋体"/>
            <charset val="134"/>
          </rPr>
          <t>Administrator:</t>
        </r>
        <r>
          <rPr>
            <sz val="12"/>
            <rFont val="宋体"/>
            <charset val="134"/>
          </rPr>
          <t xml:space="preserve">
11/10 上六款用客版布标贴纸 6900pcs
      上一款用客版布标贴纸 1380pcs 错误的
183116/183118共用
11/12 上客供RFID贴纸 600pcs
11/17 上一款用客版布标贴纸 1380pcs</t>
        </r>
      </text>
    </comment>
    <comment ref="AB462" authorId="1">
      <text>
        <r>
          <rPr>
            <b/>
            <sz val="12"/>
            <rFont val="宋体"/>
            <charset val="134"/>
          </rPr>
          <t>Administrator:</t>
        </r>
        <r>
          <rPr>
            <sz val="12"/>
            <rFont val="宋体"/>
            <charset val="134"/>
          </rPr>
          <t xml:space="preserve">
4001124 11/18 480pcs 华兴三B1</t>
        </r>
      </text>
    </comment>
    <comment ref="AD462" authorId="1">
      <text>
        <r>
          <rPr>
            <b/>
            <sz val="12"/>
            <rFont val="宋体"/>
            <charset val="134"/>
          </rPr>
          <t>Administrator:</t>
        </r>
        <r>
          <rPr>
            <sz val="12"/>
            <rFont val="宋体"/>
            <charset val="134"/>
          </rPr>
          <t xml:space="preserve">
11/10 上六款用客版布标贴纸 6900pcs
      上一款用客版布标贴纸 1380pcs 错误的
183116/183118共用
11/12 上客供RFID贴纸 600pcs
11/17 上一款用客版布标贴纸 1380pcs</t>
        </r>
      </text>
    </comment>
    <comment ref="AB463" authorId="1">
      <text>
        <r>
          <rPr>
            <b/>
            <sz val="12"/>
            <rFont val="宋体"/>
            <charset val="134"/>
          </rPr>
          <t>Administrator:</t>
        </r>
        <r>
          <rPr>
            <sz val="12"/>
            <rFont val="宋体"/>
            <charset val="134"/>
          </rPr>
          <t xml:space="preserve">
4001124 11/18 720pcs 华兴三A1</t>
        </r>
      </text>
    </comment>
    <comment ref="AD463" authorId="1">
      <text>
        <r>
          <rPr>
            <b/>
            <sz val="12"/>
            <rFont val="宋体"/>
            <charset val="134"/>
          </rPr>
          <t>Administrator:</t>
        </r>
        <r>
          <rPr>
            <sz val="12"/>
            <rFont val="宋体"/>
            <charset val="134"/>
          </rPr>
          <t xml:space="preserve">
11/10 上六款用客版布标贴纸 6900pcs
      上一款用客版布标贴纸 1380pcs 错误的
183116/183118共用
11/12 上客供RFID贴纸 600pcs
11/17 上一款用客版布标贴纸 1380pcs</t>
        </r>
      </text>
    </comment>
    <comment ref="AB464" authorId="1">
      <text>
        <r>
          <rPr>
            <b/>
            <sz val="12"/>
            <rFont val="宋体"/>
            <charset val="134"/>
          </rPr>
          <t>Administrator:</t>
        </r>
        <r>
          <rPr>
            <sz val="12"/>
            <rFont val="宋体"/>
            <charset val="134"/>
          </rPr>
          <t xml:space="preserve">
4001124 11/18 600pcs 华兴三A32</t>
        </r>
      </text>
    </comment>
    <comment ref="AD464" authorId="1">
      <text>
        <r>
          <rPr>
            <b/>
            <sz val="12"/>
            <rFont val="宋体"/>
            <charset val="134"/>
          </rPr>
          <t>Administrator:</t>
        </r>
        <r>
          <rPr>
            <sz val="12"/>
            <rFont val="宋体"/>
            <charset val="134"/>
          </rPr>
          <t xml:space="preserve">
10/22 上意大利回收表贴纸 600pcs</t>
        </r>
      </text>
    </comment>
    <comment ref="AB465" authorId="1">
      <text>
        <r>
          <rPr>
            <b/>
            <sz val="12"/>
            <rFont val="宋体"/>
            <charset val="134"/>
          </rPr>
          <t>Administrator:</t>
        </r>
        <r>
          <rPr>
            <sz val="12"/>
            <rFont val="宋体"/>
            <charset val="134"/>
          </rPr>
          <t xml:space="preserve">
4001124 11/18 180pcs 华兴三B13</t>
        </r>
      </text>
    </comment>
    <comment ref="AD465" authorId="1">
      <text>
        <r>
          <rPr>
            <b/>
            <sz val="12"/>
            <rFont val="宋体"/>
            <charset val="134"/>
          </rPr>
          <t>Administrator:</t>
        </r>
        <r>
          <rPr>
            <sz val="12"/>
            <rFont val="宋体"/>
            <charset val="134"/>
          </rPr>
          <t xml:space="preserve">
10/24 上进口商贴纸 180pcs</t>
        </r>
      </text>
    </comment>
    <comment ref="AB466" authorId="1">
      <text>
        <r>
          <rPr>
            <b/>
            <sz val="12"/>
            <rFont val="宋体"/>
            <charset val="134"/>
          </rPr>
          <t>Administrator:</t>
        </r>
        <r>
          <rPr>
            <sz val="12"/>
            <rFont val="宋体"/>
            <charset val="134"/>
          </rPr>
          <t xml:space="preserve">
1200479 11/20 1500pcs B4楼C5区
</t>
        </r>
      </text>
    </comment>
    <comment ref="AB467" authorId="1">
      <text>
        <r>
          <rPr>
            <b/>
            <sz val="12"/>
            <rFont val="宋体"/>
            <charset val="134"/>
          </rPr>
          <t>Administrator:</t>
        </r>
        <r>
          <rPr>
            <sz val="12"/>
            <rFont val="宋体"/>
            <charset val="134"/>
          </rPr>
          <t xml:space="preserve">
4001136 11/25 570pcs 华兴三A15</t>
        </r>
      </text>
    </comment>
    <comment ref="AD467" authorId="1">
      <text>
        <r>
          <rPr>
            <b/>
            <sz val="12"/>
            <rFont val="宋体"/>
            <charset val="134"/>
          </rPr>
          <t>Administrator:</t>
        </r>
        <r>
          <rPr>
            <sz val="12"/>
            <rFont val="宋体"/>
            <charset val="134"/>
          </rPr>
          <t xml:space="preserve">
11/4 上意大利环保贴纸 570pcs
     上警语贴纸 570pcs
11/19 上化学警语多语说明书 570pcs</t>
        </r>
      </text>
    </comment>
    <comment ref="AB468" authorId="1">
      <text>
        <r>
          <rPr>
            <b/>
            <sz val="12"/>
            <rFont val="宋体"/>
            <charset val="134"/>
          </rPr>
          <t>Administrator:</t>
        </r>
        <r>
          <rPr>
            <sz val="12"/>
            <rFont val="宋体"/>
            <charset val="134"/>
          </rPr>
          <t xml:space="preserve">
4001167 12/2 9000pcs 华兴三B17</t>
        </r>
      </text>
    </comment>
    <comment ref="AD468" authorId="1">
      <text>
        <r>
          <rPr>
            <b/>
            <sz val="12"/>
            <rFont val="宋体"/>
            <charset val="134"/>
          </rPr>
          <t>Administrator:</t>
        </r>
        <r>
          <rPr>
            <sz val="12"/>
            <rFont val="宋体"/>
            <charset val="134"/>
          </rPr>
          <t xml:space="preserve">
11/6 上8+贴纸 9000pcs
     上3C贴纸 9000pcs
     上布标贴纸 9000pcs
11/21 上客供芯片码贴纸 9000pcs</t>
        </r>
      </text>
    </comment>
    <comment ref="AB469" authorId="1">
      <text>
        <r>
          <rPr>
            <b/>
            <sz val="12"/>
            <rFont val="宋体"/>
            <charset val="134"/>
          </rPr>
          <t>Administrator:</t>
        </r>
        <r>
          <rPr>
            <sz val="12"/>
            <rFont val="宋体"/>
            <charset val="134"/>
          </rPr>
          <t xml:space="preserve">
4001159 11/29 960pcs</t>
        </r>
      </text>
    </comment>
    <comment ref="AD469" authorId="1">
      <text>
        <r>
          <rPr>
            <b/>
            <sz val="12"/>
            <rFont val="宋体"/>
            <charset val="134"/>
          </rPr>
          <t>Administrator:</t>
        </r>
        <r>
          <rPr>
            <sz val="12"/>
            <rFont val="宋体"/>
            <charset val="134"/>
          </rPr>
          <t xml:space="preserve">
11/13 上UPC贴纸 1380pcs
 183001/183043共用
11/21 上客供价格贴纸 1056pcs</t>
        </r>
      </text>
    </comment>
    <comment ref="AB470" authorId="1">
      <text>
        <r>
          <rPr>
            <b/>
            <sz val="12"/>
            <rFont val="宋体"/>
            <charset val="134"/>
          </rPr>
          <t>Administrator:</t>
        </r>
        <r>
          <rPr>
            <sz val="12"/>
            <rFont val="宋体"/>
            <charset val="134"/>
          </rPr>
          <t xml:space="preserve">
4001160 12/1 240pcs 华兴三A6</t>
        </r>
      </text>
    </comment>
    <comment ref="AD470" authorId="1">
      <text>
        <r>
          <rPr>
            <b/>
            <sz val="12"/>
            <rFont val="宋体"/>
            <charset val="134"/>
          </rPr>
          <t>Administrator:</t>
        </r>
        <r>
          <rPr>
            <sz val="12"/>
            <rFont val="宋体"/>
            <charset val="134"/>
          </rPr>
          <t xml:space="preserve">
11/13 上UPC贴纸 1380pcs
 183001/183043共用
11/21 上客供价格贴纸 264pcs</t>
        </r>
      </text>
    </comment>
    <comment ref="AB471" authorId="1">
      <text>
        <r>
          <rPr>
            <b/>
            <sz val="12"/>
            <rFont val="宋体"/>
            <charset val="134"/>
          </rPr>
          <t>Administrator:</t>
        </r>
        <r>
          <rPr>
            <sz val="12"/>
            <rFont val="宋体"/>
            <charset val="134"/>
          </rPr>
          <t xml:space="preserve">
4001160 12/1 180pcs 华兴三A6</t>
        </r>
      </text>
    </comment>
    <comment ref="AD471" authorId="1">
      <text>
        <r>
          <rPr>
            <b/>
            <sz val="12"/>
            <rFont val="宋体"/>
            <charset val="134"/>
          </rPr>
          <t>Administrator:</t>
        </r>
        <r>
          <rPr>
            <sz val="12"/>
            <rFont val="宋体"/>
            <charset val="134"/>
          </rPr>
          <t xml:space="preserve">
11/13 上UPC贴纸 1380pcs
 183001/183043共用
11/21 上客供价格贴纸 198pcs</t>
        </r>
      </text>
    </comment>
    <comment ref="AB472" authorId="1">
      <text>
        <r>
          <rPr>
            <b/>
            <sz val="12"/>
            <rFont val="宋体"/>
            <charset val="134"/>
          </rPr>
          <t>Administrator:</t>
        </r>
        <r>
          <rPr>
            <sz val="12"/>
            <rFont val="宋体"/>
            <charset val="134"/>
          </rPr>
          <t xml:space="preserve">
4001160 12/1 480pcs 华兴三B5</t>
        </r>
      </text>
    </comment>
    <comment ref="AD472" authorId="1">
      <text>
        <r>
          <rPr>
            <b/>
            <sz val="12"/>
            <rFont val="宋体"/>
            <charset val="134"/>
          </rPr>
          <t>Administrator:</t>
        </r>
        <r>
          <rPr>
            <sz val="12"/>
            <rFont val="宋体"/>
            <charset val="134"/>
          </rPr>
          <t xml:space="preserve">
11/10 上六款用客版布标贴纸 6900pcs
      上一款用客版布标贴纸 1380pcs 错误的
183116/183118共用
11/12 上客供RFID贴纸 480pcs
11/17 上一款用客版布标贴纸 1380pcs
</t>
        </r>
      </text>
    </comment>
    <comment ref="AB473" authorId="1">
      <text>
        <r>
          <rPr>
            <b/>
            <sz val="12"/>
            <rFont val="宋体"/>
            <charset val="134"/>
          </rPr>
          <t>Administrator:</t>
        </r>
        <r>
          <rPr>
            <sz val="12"/>
            <rFont val="宋体"/>
            <charset val="134"/>
          </rPr>
          <t xml:space="preserve">
4001160 12/1 2508pcs 华兴一F5</t>
        </r>
      </text>
    </comment>
    <comment ref="AD473" authorId="1">
      <text>
        <r>
          <rPr>
            <b/>
            <sz val="12"/>
            <rFont val="宋体"/>
            <charset val="134"/>
          </rPr>
          <t>Administrator:</t>
        </r>
        <r>
          <rPr>
            <sz val="12"/>
            <rFont val="宋体"/>
            <charset val="134"/>
          </rPr>
          <t xml:space="preserve">
11/21 上客供价格贴纸 2625pcs</t>
        </r>
      </text>
    </comment>
    <comment ref="AB474" authorId="1">
      <text>
        <r>
          <rPr>
            <b/>
            <sz val="12"/>
            <rFont val="宋体"/>
            <charset val="134"/>
          </rPr>
          <t>Administrator:</t>
        </r>
        <r>
          <rPr>
            <sz val="12"/>
            <rFont val="宋体"/>
            <charset val="134"/>
          </rPr>
          <t xml:space="preserve">
4001160 12/1 1500pcs 华兴一F5</t>
        </r>
      </text>
    </comment>
    <comment ref="AD474" authorId="1">
      <text>
        <r>
          <rPr>
            <b/>
            <sz val="12"/>
            <rFont val="宋体"/>
            <charset val="134"/>
          </rPr>
          <t>Administrator:</t>
        </r>
        <r>
          <rPr>
            <sz val="12"/>
            <rFont val="宋体"/>
            <charset val="134"/>
          </rPr>
          <t xml:space="preserve">
11/18 上客户进口商贴纸 1500pcs
      上西班牙语水洗标贴纸 1500pcs</t>
        </r>
      </text>
    </comment>
    <comment ref="AB475" authorId="1">
      <text>
        <r>
          <rPr>
            <b/>
            <sz val="12"/>
            <rFont val="宋体"/>
            <charset val="134"/>
          </rPr>
          <t>Administrator:</t>
        </r>
        <r>
          <rPr>
            <sz val="12"/>
            <rFont val="宋体"/>
            <charset val="134"/>
          </rPr>
          <t xml:space="preserve">
4001168 12/2 252pcs 华兴三B10</t>
        </r>
      </text>
    </comment>
    <comment ref="AB476" authorId="1">
      <text>
        <r>
          <rPr>
            <b/>
            <sz val="12"/>
            <rFont val="宋体"/>
            <charset val="134"/>
          </rPr>
          <t>Administrator:</t>
        </r>
        <r>
          <rPr>
            <sz val="12"/>
            <rFont val="宋体"/>
            <charset val="134"/>
          </rPr>
          <t xml:space="preserve">
4001168 12/2 276pcs 华兴三B10</t>
        </r>
      </text>
    </comment>
    <comment ref="AD476" authorId="1">
      <text>
        <r>
          <rPr>
            <b/>
            <sz val="12"/>
            <rFont val="宋体"/>
            <charset val="134"/>
          </rPr>
          <t>Administrator:</t>
        </r>
        <r>
          <rPr>
            <sz val="12"/>
            <rFont val="宋体"/>
            <charset val="134"/>
          </rPr>
          <t xml:space="preserve">
11/21 上客供UCC贴纸 23pcs</t>
        </r>
      </text>
    </comment>
    <comment ref="AB477" authorId="1">
      <text>
        <r>
          <rPr>
            <b/>
            <sz val="12"/>
            <rFont val="宋体"/>
            <charset val="134"/>
          </rPr>
          <t>Administrator:</t>
        </r>
        <r>
          <rPr>
            <sz val="12"/>
            <rFont val="宋体"/>
            <charset val="134"/>
          </rPr>
          <t xml:space="preserve">
4001168 12/2 252pcs 华兴三B10</t>
        </r>
      </text>
    </comment>
    <comment ref="AD477" authorId="1">
      <text>
        <r>
          <rPr>
            <b/>
            <sz val="12"/>
            <rFont val="宋体"/>
            <charset val="134"/>
          </rPr>
          <t>Administrator:</t>
        </r>
        <r>
          <rPr>
            <sz val="12"/>
            <rFont val="宋体"/>
            <charset val="134"/>
          </rPr>
          <t xml:space="preserve">
11/21 上客供UCC贴纸 21pcs</t>
        </r>
      </text>
    </comment>
    <comment ref="AB478" authorId="1">
      <text>
        <r>
          <rPr>
            <b/>
            <sz val="12"/>
            <rFont val="宋体"/>
            <charset val="134"/>
          </rPr>
          <t>Administrator:</t>
        </r>
        <r>
          <rPr>
            <sz val="12"/>
            <rFont val="宋体"/>
            <charset val="134"/>
          </rPr>
          <t xml:space="preserve">
4001168 12/2 168pcs 华兴三B10</t>
        </r>
      </text>
    </comment>
    <comment ref="AD478" authorId="1">
      <text>
        <r>
          <rPr>
            <b/>
            <sz val="12"/>
            <rFont val="宋体"/>
            <charset val="134"/>
          </rPr>
          <t>Administrator:</t>
        </r>
        <r>
          <rPr>
            <sz val="12"/>
            <rFont val="宋体"/>
            <charset val="134"/>
          </rPr>
          <t xml:space="preserve">
11/21 上客供UCC贴纸 14pcs</t>
        </r>
      </text>
    </comment>
    <comment ref="AB479" authorId="1">
      <text>
        <r>
          <rPr>
            <b/>
            <sz val="12"/>
            <rFont val="宋体"/>
            <charset val="134"/>
          </rPr>
          <t>Administrator:</t>
        </r>
        <r>
          <rPr>
            <sz val="12"/>
            <rFont val="宋体"/>
            <charset val="134"/>
          </rPr>
          <t xml:space="preserve">
4001168 12/2 252pcs 华兴三B10</t>
        </r>
      </text>
    </comment>
    <comment ref="AB480" authorId="1">
      <text>
        <r>
          <rPr>
            <b/>
            <sz val="12"/>
            <rFont val="宋体"/>
            <charset val="134"/>
          </rPr>
          <t>Administrator:</t>
        </r>
        <r>
          <rPr>
            <sz val="12"/>
            <rFont val="宋体"/>
            <charset val="134"/>
          </rPr>
          <t xml:space="preserve">
4001159 11/29 204pcs</t>
        </r>
      </text>
    </comment>
    <comment ref="AB481" authorId="1">
      <text>
        <r>
          <rPr>
            <b/>
            <sz val="12"/>
            <rFont val="宋体"/>
            <charset val="134"/>
          </rPr>
          <t>Administrator:</t>
        </r>
        <r>
          <rPr>
            <sz val="12"/>
            <rFont val="宋体"/>
            <charset val="134"/>
          </rPr>
          <t xml:space="preserve">
4001170 12/4  600pcs 华兴三A31
4001169 12/3 4032pcs 华兴三A31</t>
        </r>
      </text>
    </comment>
    <comment ref="AD481" authorId="1">
      <text>
        <r>
          <rPr>
            <b/>
            <sz val="12"/>
            <rFont val="宋体"/>
            <charset val="134"/>
          </rPr>
          <t>Administrator:</t>
        </r>
        <r>
          <rPr>
            <sz val="12"/>
            <rFont val="宋体"/>
            <charset val="134"/>
          </rPr>
          <t xml:space="preserve">
11/21 上客供外箱条码贴纸 585pcs</t>
        </r>
      </text>
    </comment>
    <comment ref="AB482" authorId="1">
      <text>
        <r>
          <rPr>
            <b/>
            <sz val="12"/>
            <rFont val="宋体"/>
            <charset val="134"/>
          </rPr>
          <t>Administrator:</t>
        </r>
        <r>
          <rPr>
            <sz val="12"/>
            <rFont val="宋体"/>
            <charset val="134"/>
          </rPr>
          <t xml:space="preserve">
4001170 12/4 176pcs  华兴三A24
4001169 12/4 4032pcs 华兴三A24</t>
        </r>
      </text>
    </comment>
    <comment ref="AD482" authorId="1">
      <text>
        <r>
          <rPr>
            <b/>
            <sz val="12"/>
            <rFont val="宋体"/>
            <charset val="134"/>
          </rPr>
          <t>Administrator:</t>
        </r>
        <r>
          <rPr>
            <sz val="12"/>
            <rFont val="宋体"/>
            <charset val="134"/>
          </rPr>
          <t xml:space="preserve">
11/21 上客供外箱条码贴纸 531pcs</t>
        </r>
      </text>
    </comment>
    <comment ref="AB483" authorId="1">
      <text>
        <r>
          <rPr>
            <b/>
            <sz val="12"/>
            <rFont val="宋体"/>
            <charset val="134"/>
          </rPr>
          <t>Administrator:</t>
        </r>
        <r>
          <rPr>
            <sz val="12"/>
            <rFont val="宋体"/>
            <charset val="134"/>
          </rPr>
          <t xml:space="preserve">
3000533 12/6 300pcs B4楼A8区</t>
        </r>
      </text>
    </comment>
    <comment ref="AD483" authorId="1">
      <text>
        <r>
          <rPr>
            <b/>
            <sz val="12"/>
            <rFont val="宋体"/>
            <charset val="134"/>
          </rPr>
          <t>Administrator:</t>
        </r>
        <r>
          <rPr>
            <sz val="12"/>
            <rFont val="宋体"/>
            <charset val="134"/>
          </rPr>
          <t xml:space="preserve">
11/21 上slime袋子警告语贴纸 300pcs
      上bead袋子警告语贴纸 300pcs</t>
        </r>
      </text>
    </comment>
    <comment ref="AB484" authorId="1">
      <text>
        <r>
          <rPr>
            <b/>
            <sz val="12"/>
            <rFont val="宋体"/>
            <charset val="134"/>
          </rPr>
          <t>Administrator:</t>
        </r>
        <r>
          <rPr>
            <sz val="12"/>
            <rFont val="宋体"/>
            <charset val="134"/>
          </rPr>
          <t xml:space="preserve">
3000532 12/6 492pcs B4楼C5区</t>
        </r>
      </text>
    </comment>
    <comment ref="AD484" authorId="1">
      <text>
        <r>
          <rPr>
            <b/>
            <sz val="12"/>
            <rFont val="宋体"/>
            <charset val="134"/>
          </rPr>
          <t>Administrator:</t>
        </r>
        <r>
          <rPr>
            <sz val="12"/>
            <rFont val="宋体"/>
            <charset val="134"/>
          </rPr>
          <t xml:space="preserve">
11/18 上环保标贴纸 984pcs
      上UPC贴纸 492pcs
11/21 上亚马逊外箱贴纸 41pcs</t>
        </r>
      </text>
    </comment>
    <comment ref="AB485" authorId="1">
      <text>
        <r>
          <rPr>
            <b/>
            <sz val="12"/>
            <rFont val="宋体"/>
            <charset val="134"/>
          </rPr>
          <t>Administrator:</t>
        </r>
        <r>
          <rPr>
            <sz val="12"/>
            <rFont val="宋体"/>
            <charset val="134"/>
          </rPr>
          <t xml:space="preserve">
3000535 12/8 2128pcs 华兴三B8</t>
        </r>
      </text>
    </comment>
    <comment ref="AD485" authorId="1">
      <text>
        <r>
          <rPr>
            <b/>
            <sz val="12"/>
            <rFont val="宋体"/>
            <charset val="134"/>
          </rPr>
          <t>Administrator:</t>
        </r>
        <r>
          <rPr>
            <sz val="12"/>
            <rFont val="宋体"/>
            <charset val="134"/>
          </rPr>
          <t xml:space="preserve">
11/27 上大圆黄防盗贴纸 2128pcs</t>
        </r>
      </text>
    </comment>
    <comment ref="AB486" authorId="1">
      <text>
        <r>
          <rPr>
            <b/>
            <sz val="12"/>
            <rFont val="宋体"/>
            <charset val="134"/>
          </rPr>
          <t>Administrator:</t>
        </r>
        <r>
          <rPr>
            <sz val="12"/>
            <rFont val="宋体"/>
            <charset val="134"/>
          </rPr>
          <t xml:space="preserve">
3000532 12/6 492pcs B4楼C5区</t>
        </r>
      </text>
    </comment>
    <comment ref="AD486" authorId="1">
      <text>
        <r>
          <rPr>
            <b/>
            <sz val="12"/>
            <rFont val="宋体"/>
            <charset val="134"/>
          </rPr>
          <t>Administrator:</t>
        </r>
        <r>
          <rPr>
            <sz val="12"/>
            <rFont val="宋体"/>
            <charset val="134"/>
          </rPr>
          <t xml:space="preserve">
11/18 上环保标贴纸 984pcs
      上UPC贴纸 492pcs
11/21 上亚马逊外箱贴纸 41pcs</t>
        </r>
      </text>
    </comment>
    <comment ref="AB487" authorId="1">
      <text>
        <r>
          <rPr>
            <b/>
            <sz val="12"/>
            <rFont val="宋体"/>
            <charset val="134"/>
          </rPr>
          <t>Administrator:</t>
        </r>
        <r>
          <rPr>
            <sz val="12"/>
            <rFont val="宋体"/>
            <charset val="134"/>
          </rPr>
          <t xml:space="preserve">
3000532 12/6 492pcs B4楼C5区</t>
        </r>
      </text>
    </comment>
    <comment ref="AD487" authorId="1">
      <text>
        <r>
          <rPr>
            <b/>
            <sz val="12"/>
            <rFont val="宋体"/>
            <charset val="134"/>
          </rPr>
          <t>Administrator:</t>
        </r>
        <r>
          <rPr>
            <sz val="12"/>
            <rFont val="宋体"/>
            <charset val="134"/>
          </rPr>
          <t xml:space="preserve">
11/21 上亚马逊外箱贴纸 41pcs</t>
        </r>
      </text>
    </comment>
    <comment ref="AB488" authorId="1">
      <text>
        <r>
          <rPr>
            <b/>
            <sz val="12"/>
            <rFont val="宋体"/>
            <charset val="134"/>
          </rPr>
          <t>Administrator:</t>
        </r>
        <r>
          <rPr>
            <sz val="12"/>
            <rFont val="宋体"/>
            <charset val="134"/>
          </rPr>
          <t xml:space="preserve">
4001169 12/3 1560pcs 华兴三A14</t>
        </r>
      </text>
    </comment>
    <comment ref="AD488" authorId="1">
      <text>
        <r>
          <rPr>
            <b/>
            <sz val="12"/>
            <rFont val="宋体"/>
            <charset val="134"/>
          </rPr>
          <t>Administrator:</t>
        </r>
        <r>
          <rPr>
            <sz val="12"/>
            <rFont val="宋体"/>
            <charset val="134"/>
          </rPr>
          <t xml:space="preserve">
11/17 上价格贴纸 2232pcs
11/21 上NJ客供外箱贴纸 130pcs
      上通用外箱贴纸 130pcs</t>
        </r>
      </text>
    </comment>
    <comment ref="AB489" authorId="1">
      <text>
        <r>
          <rPr>
            <b/>
            <sz val="12"/>
            <rFont val="宋体"/>
            <charset val="134"/>
          </rPr>
          <t>Administrator:</t>
        </r>
        <r>
          <rPr>
            <sz val="12"/>
            <rFont val="宋体"/>
            <charset val="134"/>
          </rPr>
          <t xml:space="preserve">
4001169 12/3 672pcs 华兴三A14</t>
        </r>
      </text>
    </comment>
    <comment ref="AD489" authorId="1">
      <text>
        <r>
          <rPr>
            <b/>
            <sz val="12"/>
            <rFont val="宋体"/>
            <charset val="134"/>
          </rPr>
          <t>Administrator:</t>
        </r>
        <r>
          <rPr>
            <sz val="12"/>
            <rFont val="宋体"/>
            <charset val="134"/>
          </rPr>
          <t xml:space="preserve">
11/17 上价格贴纸 2232pcs
11/21 上NV 客供外箱贴纸 56pcs
      上通用外箱贴纸 56pcs</t>
        </r>
      </text>
    </comment>
    <comment ref="AB490" authorId="1">
      <text>
        <r>
          <rPr>
            <b/>
            <sz val="12"/>
            <rFont val="宋体"/>
            <charset val="134"/>
          </rPr>
          <t>Administrator:</t>
        </r>
        <r>
          <rPr>
            <sz val="12"/>
            <rFont val="宋体"/>
            <charset val="134"/>
          </rPr>
          <t xml:space="preserve">
3000568 12/16 3360pcs B4楼A2区</t>
        </r>
      </text>
    </comment>
    <comment ref="AD490" authorId="1">
      <text>
        <r>
          <rPr>
            <b/>
            <sz val="12"/>
            <rFont val="宋体"/>
            <charset val="134"/>
          </rPr>
          <t>Administrator:</t>
        </r>
        <r>
          <rPr>
            <sz val="12"/>
            <rFont val="宋体"/>
            <charset val="134"/>
          </rPr>
          <t xml:space="preserve">
11/24 上进口商贴纸含客户EAN条码 3360pcs
      上纸袋贴纸 3360pcs
12/8 上口水胶贴纸 3360pcs</t>
        </r>
      </text>
    </comment>
    <comment ref="AB491" authorId="1">
      <text>
        <r>
          <rPr>
            <b/>
            <sz val="12"/>
            <rFont val="宋体"/>
            <charset val="134"/>
          </rPr>
          <t>Administrator:</t>
        </r>
        <r>
          <rPr>
            <sz val="12"/>
            <rFont val="宋体"/>
            <charset val="134"/>
          </rPr>
          <t xml:space="preserve">
3000551 12/12 2040pcs B4楼C8区</t>
        </r>
      </text>
    </comment>
    <comment ref="AB492" authorId="1">
      <text>
        <r>
          <rPr>
            <b/>
            <sz val="12"/>
            <rFont val="宋体"/>
            <charset val="134"/>
          </rPr>
          <t>Administrator:</t>
        </r>
        <r>
          <rPr>
            <sz val="12"/>
            <rFont val="宋体"/>
            <charset val="134"/>
          </rPr>
          <t xml:space="preserve">
3000543 12/11 1980pcs 华兴一F5</t>
        </r>
      </text>
    </comment>
    <comment ref="AD492" authorId="1">
      <text>
        <r>
          <rPr>
            <b/>
            <sz val="12"/>
            <rFont val="宋体"/>
            <charset val="134"/>
          </rPr>
          <t>Administrator:</t>
        </r>
        <r>
          <rPr>
            <sz val="12"/>
            <rFont val="宋体"/>
            <charset val="134"/>
          </rPr>
          <t xml:space="preserve">
12/3 上UPC条码/进口商贴纸 1980pcs</t>
        </r>
      </text>
    </comment>
    <comment ref="AB493" authorId="1">
      <text>
        <r>
          <rPr>
            <b/>
            <sz val="12"/>
            <rFont val="宋体"/>
            <charset val="134"/>
          </rPr>
          <t>Administrator:</t>
        </r>
        <r>
          <rPr>
            <sz val="12"/>
            <rFont val="宋体"/>
            <charset val="134"/>
          </rPr>
          <t xml:space="preserve">
3000568 12/16 1200pcs B4楼A5区</t>
        </r>
      </text>
    </comment>
    <comment ref="AD493" authorId="1">
      <text>
        <r>
          <rPr>
            <b/>
            <sz val="12"/>
            <rFont val="宋体"/>
            <charset val="134"/>
          </rPr>
          <t>Administrator:</t>
        </r>
        <r>
          <rPr>
            <sz val="12"/>
            <rFont val="宋体"/>
            <charset val="134"/>
          </rPr>
          <t xml:space="preserve">
11/26 上多语警语折叠贴纸 1200pcs</t>
        </r>
      </text>
    </comment>
    <comment ref="AB494" authorId="1">
      <text>
        <r>
          <rPr>
            <b/>
            <sz val="12"/>
            <rFont val="宋体"/>
            <charset val="134"/>
          </rPr>
          <t>Administrator:</t>
        </r>
        <r>
          <rPr>
            <sz val="12"/>
            <rFont val="宋体"/>
            <charset val="134"/>
          </rPr>
          <t xml:space="preserve">
3000542 12/11 12pcs 华兴三B14</t>
        </r>
      </text>
    </comment>
    <comment ref="AD494" authorId="1">
      <text>
        <r>
          <rPr>
            <b/>
            <sz val="12"/>
            <rFont val="宋体"/>
            <charset val="134"/>
          </rPr>
          <t>Administrator:</t>
        </r>
        <r>
          <rPr>
            <sz val="12"/>
            <rFont val="宋体"/>
            <charset val="134"/>
          </rPr>
          <t xml:space="preserve">
11/27 上客供亚马逊外箱贴纸 1pcs
12/3  上UPC贴纸 12pcs</t>
        </r>
      </text>
    </comment>
    <comment ref="AB495" authorId="1">
      <text>
        <r>
          <rPr>
            <b/>
            <sz val="12"/>
            <rFont val="宋体"/>
            <charset val="134"/>
          </rPr>
          <t>Administrator:</t>
        </r>
        <r>
          <rPr>
            <sz val="12"/>
            <rFont val="宋体"/>
            <charset val="134"/>
          </rPr>
          <t xml:space="preserve">
3000543 12/11 252pcs 华兴三B13</t>
        </r>
      </text>
    </comment>
    <comment ref="AD495" authorId="1">
      <text>
        <r>
          <rPr>
            <b/>
            <sz val="12"/>
            <rFont val="宋体"/>
            <charset val="134"/>
          </rPr>
          <t>Administrator:</t>
        </r>
        <r>
          <rPr>
            <sz val="12"/>
            <rFont val="宋体"/>
            <charset val="134"/>
          </rPr>
          <t xml:space="preserve">
11/28 上进口商含UPC贴纸 480pcs
184355/184422共用</t>
        </r>
      </text>
    </comment>
    <comment ref="AB496" authorId="1">
      <text>
        <r>
          <rPr>
            <b/>
            <sz val="12"/>
            <rFont val="宋体"/>
            <charset val="134"/>
          </rPr>
          <t>Administrator:</t>
        </r>
        <r>
          <rPr>
            <sz val="12"/>
            <rFont val="宋体"/>
            <charset val="134"/>
          </rPr>
          <t xml:space="preserve">
3000543 12/11 240pcs 华兴三B14</t>
        </r>
      </text>
    </comment>
    <comment ref="AD496" authorId="1">
      <text>
        <r>
          <rPr>
            <b/>
            <sz val="12"/>
            <rFont val="宋体"/>
            <charset val="134"/>
          </rPr>
          <t>Administrator:</t>
        </r>
        <r>
          <rPr>
            <sz val="12"/>
            <rFont val="宋体"/>
            <charset val="134"/>
          </rPr>
          <t xml:space="preserve">
11/17 上进口商含UPC贴纸 240pcs</t>
        </r>
      </text>
    </comment>
    <comment ref="AB497" authorId="1">
      <text>
        <r>
          <rPr>
            <b/>
            <sz val="12"/>
            <rFont val="宋体"/>
            <charset val="134"/>
          </rPr>
          <t>Administrator:</t>
        </r>
        <r>
          <rPr>
            <sz val="12"/>
            <rFont val="宋体"/>
            <charset val="134"/>
          </rPr>
          <t xml:space="preserve">
3000543 12/11 228pcs 华兴三B14</t>
        </r>
      </text>
    </comment>
    <comment ref="AD497" authorId="1">
      <text>
        <r>
          <rPr>
            <b/>
            <sz val="12"/>
            <rFont val="宋体"/>
            <charset val="134"/>
          </rPr>
          <t>Administrator:</t>
        </r>
        <r>
          <rPr>
            <sz val="12"/>
            <rFont val="宋体"/>
            <charset val="134"/>
          </rPr>
          <t xml:space="preserve">
11/28 上进口商含UPC贴纸 480pcs
184355/184422共用</t>
        </r>
      </text>
    </comment>
    <comment ref="AB498" authorId="1">
      <text>
        <r>
          <rPr>
            <b/>
            <sz val="12"/>
            <rFont val="宋体"/>
            <charset val="134"/>
          </rPr>
          <t>Administrator:</t>
        </r>
        <r>
          <rPr>
            <sz val="12"/>
            <rFont val="宋体"/>
            <charset val="134"/>
          </rPr>
          <t xml:space="preserve">
3000577 12/18 7440pcs 华兴三A17</t>
        </r>
      </text>
    </comment>
    <comment ref="AD498" authorId="1">
      <text>
        <r>
          <rPr>
            <b/>
            <sz val="12"/>
            <rFont val="宋体"/>
            <charset val="134"/>
          </rPr>
          <t>Administrator:</t>
        </r>
        <r>
          <rPr>
            <sz val="12"/>
            <rFont val="宋体"/>
            <charset val="134"/>
          </rPr>
          <t xml:space="preserve">
11/27 上8+贴纸 10160pcs
      上布标贴纸 10160pcs
11/25 上客供芯片码 10160pcs
11/28 上3C贴纸 10160pcs</t>
        </r>
      </text>
    </comment>
    <comment ref="AB499" authorId="1">
      <text>
        <r>
          <rPr>
            <b/>
            <sz val="12"/>
            <rFont val="宋体"/>
            <charset val="134"/>
          </rPr>
          <t>Administrator:</t>
        </r>
        <r>
          <rPr>
            <sz val="12"/>
            <rFont val="宋体"/>
            <charset val="134"/>
          </rPr>
          <t xml:space="preserve">
3000577 12/18 2720pcs 华兴三A17</t>
        </r>
      </text>
    </comment>
    <comment ref="AD499" authorId="1">
      <text>
        <r>
          <rPr>
            <b/>
            <sz val="12"/>
            <rFont val="宋体"/>
            <charset val="134"/>
          </rPr>
          <t>Administrator:</t>
        </r>
        <r>
          <rPr>
            <sz val="12"/>
            <rFont val="宋体"/>
            <charset val="134"/>
          </rPr>
          <t xml:space="preserve">
11/27 上8+贴纸 10160pcs
      上布标贴纸 10160pcs
11/25 上客供芯片码 10160pcs
11/28 上3C贴纸 10160pcs</t>
        </r>
      </text>
    </comment>
    <comment ref="AB500" authorId="1">
      <text>
        <r>
          <rPr>
            <b/>
            <sz val="12"/>
            <rFont val="宋体"/>
            <charset val="134"/>
          </rPr>
          <t>Administrator:</t>
        </r>
        <r>
          <rPr>
            <sz val="12"/>
            <rFont val="宋体"/>
            <charset val="134"/>
          </rPr>
          <t xml:space="preserve">
3000589 12/20 1440pcs 华兴一F5</t>
        </r>
      </text>
    </comment>
    <comment ref="AD500" authorId="1">
      <text>
        <r>
          <rPr>
            <b/>
            <sz val="12"/>
            <rFont val="宋体"/>
            <charset val="134"/>
          </rPr>
          <t>Administrator:</t>
        </r>
        <r>
          <rPr>
            <sz val="12"/>
            <rFont val="宋体"/>
            <charset val="134"/>
          </rPr>
          <t xml:space="preserve">
12/6 上UPC贴纸 1440pcs</t>
        </r>
      </text>
    </comment>
    <comment ref="AB501" authorId="1">
      <text>
        <r>
          <rPr>
            <b/>
            <sz val="12"/>
            <rFont val="宋体"/>
            <charset val="134"/>
          </rPr>
          <t>Administrator:</t>
        </r>
        <r>
          <rPr>
            <sz val="12"/>
            <rFont val="宋体"/>
            <charset val="134"/>
          </rPr>
          <t xml:space="preserve">
3000600 12/23  176pcs 华兴三A30
3000595 12/23 4032pcs 华兴三A30</t>
        </r>
      </text>
    </comment>
    <comment ref="AD501" authorId="1">
      <text>
        <r>
          <rPr>
            <b/>
            <sz val="12"/>
            <rFont val="宋体"/>
            <charset val="134"/>
          </rPr>
          <t>Administrator:</t>
        </r>
        <r>
          <rPr>
            <sz val="12"/>
            <rFont val="宋体"/>
            <charset val="134"/>
          </rPr>
          <t xml:space="preserve">
11/27 上客供外箱条码贴纸 531pcs</t>
        </r>
      </text>
    </comment>
    <comment ref="AB502" authorId="1">
      <text>
        <r>
          <rPr>
            <b/>
            <sz val="12"/>
            <rFont val="宋体"/>
            <charset val="134"/>
          </rPr>
          <t>Administrator:</t>
        </r>
        <r>
          <rPr>
            <sz val="12"/>
            <rFont val="宋体"/>
            <charset val="134"/>
          </rPr>
          <t xml:space="preserve">
3000600 12/23  416pcs 华兴三A23
3000595 12/23 5376pcs 华兴三A23</t>
        </r>
      </text>
    </comment>
    <comment ref="AD502" authorId="1">
      <text>
        <r>
          <rPr>
            <b/>
            <sz val="12"/>
            <rFont val="宋体"/>
            <charset val="134"/>
          </rPr>
          <t>Administrator:</t>
        </r>
        <r>
          <rPr>
            <sz val="12"/>
            <rFont val="宋体"/>
            <charset val="134"/>
          </rPr>
          <t xml:space="preserve">
11/27 上客供外箱条码贴纸 731pcs</t>
        </r>
      </text>
    </comment>
    <comment ref="AB503" authorId="1">
      <text>
        <r>
          <rPr>
            <b/>
            <sz val="12"/>
            <rFont val="宋体"/>
            <charset val="134"/>
          </rPr>
          <t>Administrator:</t>
        </r>
        <r>
          <rPr>
            <sz val="12"/>
            <rFont val="宋体"/>
            <charset val="134"/>
          </rPr>
          <t xml:space="preserve">
3000591 12/22 600pcs 华兴一楼5区</t>
        </r>
      </text>
    </comment>
    <comment ref="AD503" authorId="1">
      <text>
        <r>
          <rPr>
            <b/>
            <sz val="12"/>
            <rFont val="宋体"/>
            <charset val="134"/>
          </rPr>
          <t>Administrator:</t>
        </r>
        <r>
          <rPr>
            <sz val="12"/>
            <rFont val="宋体"/>
            <charset val="134"/>
          </rPr>
          <t xml:space="preserve">
12/2 上客供价格贴纸 630pcs</t>
        </r>
      </text>
    </comment>
    <comment ref="AB504" authorId="1">
      <text>
        <r>
          <rPr>
            <b/>
            <sz val="12"/>
            <rFont val="宋体"/>
            <charset val="134"/>
          </rPr>
          <t>Administrator:</t>
        </r>
        <r>
          <rPr>
            <sz val="12"/>
            <rFont val="宋体"/>
            <charset val="134"/>
          </rPr>
          <t xml:space="preserve">
3000584 12/20 720pcs B4楼C9区</t>
        </r>
      </text>
    </comment>
    <comment ref="AD504" authorId="1">
      <text>
        <r>
          <rPr>
            <b/>
            <sz val="12"/>
            <rFont val="宋体"/>
            <charset val="134"/>
          </rPr>
          <t>Administrator:</t>
        </r>
        <r>
          <rPr>
            <sz val="12"/>
            <rFont val="宋体"/>
            <charset val="134"/>
          </rPr>
          <t xml:space="preserve">
11/10 上六款用客版布标贴纸 6900pcs
      上一款用客版布标贴纸 1380pcs 错误的
183116/183118共用
11/12 上客供RFID贴纸 720pcs
11/17 上一款用客版布标贴纸 1380pcs</t>
        </r>
      </text>
    </comment>
    <comment ref="AB505" authorId="1">
      <text>
        <r>
          <rPr>
            <b/>
            <sz val="12"/>
            <rFont val="宋体"/>
            <charset val="134"/>
          </rPr>
          <t>Administrator:</t>
        </r>
        <r>
          <rPr>
            <sz val="12"/>
            <rFont val="宋体"/>
            <charset val="134"/>
          </rPr>
          <t xml:space="preserve">
3000594 12/23 936pcs 华兴三B15</t>
        </r>
      </text>
    </comment>
    <comment ref="AD505" authorId="1">
      <text>
        <r>
          <rPr>
            <b/>
            <sz val="12"/>
            <rFont val="宋体"/>
            <charset val="134"/>
          </rPr>
          <t>Administrator:</t>
        </r>
        <r>
          <rPr>
            <sz val="12"/>
            <rFont val="宋体"/>
            <charset val="134"/>
          </rPr>
          <t xml:space="preserve">
11/27 上大圆黄防盗贴纸 936pcs</t>
        </r>
      </text>
    </comment>
    <comment ref="AB506" authorId="1">
      <text>
        <r>
          <rPr>
            <b/>
            <sz val="12"/>
            <rFont val="宋体"/>
            <charset val="134"/>
          </rPr>
          <t>Administrator:</t>
        </r>
        <r>
          <rPr>
            <sz val="12"/>
            <rFont val="宋体"/>
            <charset val="134"/>
          </rPr>
          <t xml:space="preserve">
3000591 12/22 300pcs 华兴一楼5区</t>
        </r>
      </text>
    </comment>
    <comment ref="AD506" authorId="1">
      <text>
        <r>
          <rPr>
            <b/>
            <sz val="12"/>
            <rFont val="宋体"/>
            <charset val="134"/>
          </rPr>
          <t>Administrator:</t>
        </r>
        <r>
          <rPr>
            <sz val="12"/>
            <rFont val="宋体"/>
            <charset val="134"/>
          </rPr>
          <t xml:space="preserve">
11/14 上进口商贴纸（含客户EAN条码） 300pcs
11/19 上QR code贴纸 300pcs</t>
        </r>
      </text>
    </comment>
    <comment ref="AB507" authorId="1">
      <text>
        <r>
          <rPr>
            <b/>
            <sz val="12"/>
            <rFont val="宋体"/>
            <charset val="134"/>
          </rPr>
          <t>Administrator:</t>
        </r>
        <r>
          <rPr>
            <sz val="12"/>
            <rFont val="宋体"/>
            <charset val="134"/>
          </rPr>
          <t xml:space="preserve">
3000589 12/20 204pcs 华兴三B14</t>
        </r>
      </text>
    </comment>
    <comment ref="AD507" authorId="1">
      <text>
        <r>
          <rPr>
            <b/>
            <sz val="12"/>
            <rFont val="宋体"/>
            <charset val="134"/>
          </rPr>
          <t>Administrator:</t>
        </r>
        <r>
          <rPr>
            <sz val="12"/>
            <rFont val="宋体"/>
            <charset val="134"/>
          </rPr>
          <t xml:space="preserve">
12/5 上KM外箱贴纸 17pcs
12/15 上白色防盗贴纸 204pcs</t>
        </r>
      </text>
    </comment>
    <comment ref="AB508" authorId="1">
      <text>
        <r>
          <rPr>
            <b/>
            <sz val="12"/>
            <rFont val="宋体"/>
            <charset val="134"/>
          </rPr>
          <t>Administrator:</t>
        </r>
        <r>
          <rPr>
            <sz val="12"/>
            <rFont val="宋体"/>
            <charset val="134"/>
          </rPr>
          <t xml:space="preserve">
3000591 12/22 1800pcs 华兴一楼11区</t>
        </r>
      </text>
    </comment>
    <comment ref="AD508" authorId="1">
      <text>
        <r>
          <rPr>
            <b/>
            <sz val="12"/>
            <rFont val="宋体"/>
            <charset val="134"/>
          </rPr>
          <t>Administrator:</t>
        </r>
        <r>
          <rPr>
            <sz val="12"/>
            <rFont val="宋体"/>
            <charset val="134"/>
          </rPr>
          <t xml:space="preserve">
12/5 上KM外箱贴纸 150pcs
12/15 上白色防盗贴纸 1800pcs
</t>
        </r>
      </text>
    </comment>
    <comment ref="AB509" authorId="1">
      <text>
        <r>
          <rPr>
            <b/>
            <sz val="12"/>
            <rFont val="宋体"/>
            <charset val="134"/>
          </rPr>
          <t>Administrator:</t>
        </r>
        <r>
          <rPr>
            <sz val="12"/>
            <rFont val="宋体"/>
            <charset val="134"/>
          </rPr>
          <t xml:space="preserve">
3000589 12/20 1500pcs 华兴一F5</t>
        </r>
      </text>
    </comment>
    <comment ref="AD509" authorId="1">
      <text>
        <r>
          <rPr>
            <b/>
            <sz val="12"/>
            <rFont val="宋体"/>
            <charset val="134"/>
          </rPr>
          <t>Administrator:</t>
        </r>
        <r>
          <rPr>
            <sz val="12"/>
            <rFont val="宋体"/>
            <charset val="134"/>
          </rPr>
          <t xml:space="preserve">
12/5 上KM外箱贴纸 125pcs
12/15 上白色防盗贴纸 1500pcs
</t>
        </r>
      </text>
    </comment>
    <comment ref="AB510" authorId="1">
      <text>
        <r>
          <rPr>
            <b/>
            <sz val="12"/>
            <rFont val="宋体"/>
            <charset val="134"/>
          </rPr>
          <t>Administrator:</t>
        </r>
        <r>
          <rPr>
            <sz val="12"/>
            <rFont val="宋体"/>
            <charset val="134"/>
          </rPr>
          <t xml:space="preserve">
3000592 12/22 2064pcs 华兴一楼5区</t>
        </r>
      </text>
    </comment>
    <comment ref="AD510" authorId="1">
      <text>
        <r>
          <rPr>
            <b/>
            <sz val="12"/>
            <rFont val="宋体"/>
            <charset val="134"/>
          </rPr>
          <t>Administrator:</t>
        </r>
        <r>
          <rPr>
            <sz val="12"/>
            <rFont val="宋体"/>
            <charset val="134"/>
          </rPr>
          <t xml:space="preserve">
12/6 上UPC贴纸 2064pcs</t>
        </r>
      </text>
    </comment>
    <comment ref="AB511" authorId="1">
      <text>
        <r>
          <rPr>
            <b/>
            <sz val="12"/>
            <rFont val="宋体"/>
            <charset val="134"/>
          </rPr>
          <t>Administrator:</t>
        </r>
        <r>
          <rPr>
            <sz val="12"/>
            <rFont val="宋体"/>
            <charset val="134"/>
          </rPr>
          <t xml:space="preserve">
3000594 12/23 1002pcs 华兴一楼9区</t>
        </r>
      </text>
    </comment>
    <comment ref="AD511" authorId="1">
      <text>
        <r>
          <rPr>
            <b/>
            <sz val="12"/>
            <rFont val="宋体"/>
            <charset val="134"/>
          </rPr>
          <t>Administrator:</t>
        </r>
        <r>
          <rPr>
            <sz val="12"/>
            <rFont val="宋体"/>
            <charset val="134"/>
          </rPr>
          <t xml:space="preserve">
12/9 上UPC贴纸 1002pcs</t>
        </r>
      </text>
    </comment>
    <comment ref="AB512" authorId="1">
      <text>
        <r>
          <rPr>
            <b/>
            <sz val="12"/>
            <rFont val="宋体"/>
            <charset val="134"/>
          </rPr>
          <t>Administrator:</t>
        </r>
        <r>
          <rPr>
            <sz val="12"/>
            <rFont val="宋体"/>
            <charset val="134"/>
          </rPr>
          <t xml:space="preserve">
3000592 12/22 300pcs 华兴三B8</t>
        </r>
      </text>
    </comment>
    <comment ref="AB513" authorId="1">
      <text>
        <r>
          <rPr>
            <b/>
            <sz val="12"/>
            <rFont val="宋体"/>
            <charset val="134"/>
          </rPr>
          <t>Administrator:</t>
        </r>
        <r>
          <rPr>
            <sz val="12"/>
            <rFont val="宋体"/>
            <charset val="134"/>
          </rPr>
          <t xml:space="preserve">
3000592 12/22 480pcs 华兴三B5</t>
        </r>
      </text>
    </comment>
    <comment ref="AD513" authorId="1">
      <text>
        <r>
          <rPr>
            <b/>
            <sz val="12"/>
            <rFont val="宋体"/>
            <charset val="134"/>
          </rPr>
          <t>Administrator:</t>
        </r>
        <r>
          <rPr>
            <sz val="12"/>
            <rFont val="宋体"/>
            <charset val="134"/>
          </rPr>
          <t xml:space="preserve">
11/10 上六款用客版布标贴纸 6900pcs
      上一款用客版布标贴纸 1380pcs 错误的
183116/183118共用
12/4 上客供RFID贴纸 480pcs
11/17 上一款用客版布标贴纸 1380pcs</t>
        </r>
      </text>
    </comment>
    <comment ref="AB514" authorId="1">
      <text>
        <r>
          <rPr>
            <b/>
            <sz val="12"/>
            <rFont val="宋体"/>
            <charset val="134"/>
          </rPr>
          <t>Administrator:</t>
        </r>
        <r>
          <rPr>
            <sz val="12"/>
            <rFont val="宋体"/>
            <charset val="134"/>
          </rPr>
          <t xml:space="preserve">
3000592 12/22 600pcs 华兴三B5</t>
        </r>
      </text>
    </comment>
    <comment ref="AD514" authorId="1">
      <text>
        <r>
          <rPr>
            <b/>
            <sz val="12"/>
            <rFont val="宋体"/>
            <charset val="134"/>
          </rPr>
          <t>Administrator:</t>
        </r>
        <r>
          <rPr>
            <sz val="12"/>
            <rFont val="宋体"/>
            <charset val="134"/>
          </rPr>
          <t xml:space="preserve">
11/10 上六款用客版布标贴纸 6900pcs
      上一款用客版布标贴纸 1380pcs 错误的
183116/183118共用
12/4  上客供RFID贴纸 600pcs
11/17 上一款用客版布标贴纸 1380pcs</t>
        </r>
      </text>
    </comment>
    <comment ref="AB515" authorId="1">
      <text>
        <r>
          <rPr>
            <b/>
            <sz val="12"/>
            <rFont val="宋体"/>
            <charset val="134"/>
          </rPr>
          <t>Administrator:</t>
        </r>
        <r>
          <rPr>
            <sz val="12"/>
            <rFont val="宋体"/>
            <charset val="134"/>
          </rPr>
          <t xml:space="preserve">
3000592 12/22 600pcs 华兴三B5</t>
        </r>
      </text>
    </comment>
    <comment ref="AD515" authorId="1">
      <text>
        <r>
          <rPr>
            <b/>
            <sz val="12"/>
            <rFont val="宋体"/>
            <charset val="134"/>
          </rPr>
          <t>Administrator:</t>
        </r>
        <r>
          <rPr>
            <sz val="12"/>
            <rFont val="宋体"/>
            <charset val="134"/>
          </rPr>
          <t xml:space="preserve">
11/10 上六款用客版布标贴纸 6900pcs
      上一款用客版布标贴纸 1380pcs 错误的
183116/183118共用
12/4  上客供RFID贴纸 600pcs
11/17 上一款用客版布标贴纸 1380pcs</t>
        </r>
      </text>
    </comment>
    <comment ref="AB516" authorId="1">
      <text>
        <r>
          <rPr>
            <b/>
            <sz val="12"/>
            <rFont val="宋体"/>
            <charset val="134"/>
          </rPr>
          <t>Administrator:</t>
        </r>
        <r>
          <rPr>
            <sz val="12"/>
            <rFont val="宋体"/>
            <charset val="134"/>
          </rPr>
          <t xml:space="preserve">
3000602 12/16 2436pcs 华兴一F7
3000606 12/25  12pcs  华兴一F7</t>
        </r>
      </text>
    </comment>
    <comment ref="AD516" authorId="1">
      <text>
        <r>
          <rPr>
            <b/>
            <sz val="12"/>
            <rFont val="宋体"/>
            <charset val="134"/>
          </rPr>
          <t>Administrator:</t>
        </r>
        <r>
          <rPr>
            <sz val="12"/>
            <rFont val="宋体"/>
            <charset val="134"/>
          </rPr>
          <t xml:space="preserve">
12/9 上UPC/进口商贴纸 2448pcs</t>
        </r>
      </text>
    </comment>
    <comment ref="AB517" authorId="1">
      <text>
        <r>
          <rPr>
            <b/>
            <sz val="12"/>
            <rFont val="宋体"/>
            <charset val="134"/>
          </rPr>
          <t>Administrator:</t>
        </r>
        <r>
          <rPr>
            <sz val="12"/>
            <rFont val="宋体"/>
            <charset val="134"/>
          </rPr>
          <t xml:space="preserve">
3000606 12/25 720pcs B4楼B7区</t>
        </r>
      </text>
    </comment>
    <comment ref="AD517" authorId="1">
      <text>
        <r>
          <rPr>
            <b/>
            <sz val="12"/>
            <rFont val="宋体"/>
            <charset val="134"/>
          </rPr>
          <t>Administrator:</t>
        </r>
        <r>
          <rPr>
            <sz val="12"/>
            <rFont val="宋体"/>
            <charset val="134"/>
          </rPr>
          <t xml:space="preserve">
11/10 上六款用客版布标贴纸 6900pcs
      上一款用客版布标贴纸 1380pcs 错误的
183116/183118共用
12/4  上客供RFID贴纸 720pcs
11/17 上一款用客版布标贴纸 1380pcs</t>
        </r>
      </text>
    </comment>
    <comment ref="AB518" authorId="1">
      <text>
        <r>
          <rPr>
            <b/>
            <sz val="12"/>
            <rFont val="宋体"/>
            <charset val="134"/>
          </rPr>
          <t>Administrator:</t>
        </r>
        <r>
          <rPr>
            <sz val="12"/>
            <rFont val="宋体"/>
            <charset val="134"/>
          </rPr>
          <t xml:space="preserve">
3000606 12/25 480pcs B4楼B7区</t>
        </r>
      </text>
    </comment>
    <comment ref="AD518" authorId="1">
      <text>
        <r>
          <rPr>
            <b/>
            <sz val="12"/>
            <rFont val="宋体"/>
            <charset val="134"/>
          </rPr>
          <t>Administrator:</t>
        </r>
        <r>
          <rPr>
            <sz val="12"/>
            <rFont val="宋体"/>
            <charset val="134"/>
          </rPr>
          <t xml:space="preserve">
11/10 上六款用客版布标贴纸 6900pcs
      上一款用客版布标贴纸 1380pcs 错误的
183116/183118共用
12/4  上客供RFID贴纸 480pcs
11/17 上一款用客版布标贴纸 1380pcs</t>
        </r>
      </text>
    </comment>
    <comment ref="AB519" authorId="1">
      <text>
        <r>
          <rPr>
            <b/>
            <sz val="12"/>
            <rFont val="宋体"/>
            <charset val="134"/>
          </rPr>
          <t>Administrator:</t>
        </r>
        <r>
          <rPr>
            <sz val="12"/>
            <rFont val="宋体"/>
            <charset val="134"/>
          </rPr>
          <t xml:space="preserve">
3000606 12/25 480pcs B4楼B7区</t>
        </r>
      </text>
    </comment>
    <comment ref="AD519" authorId="1">
      <text>
        <r>
          <rPr>
            <b/>
            <sz val="12"/>
            <rFont val="宋体"/>
            <charset val="134"/>
          </rPr>
          <t>Administrator:</t>
        </r>
        <r>
          <rPr>
            <sz val="12"/>
            <rFont val="宋体"/>
            <charset val="134"/>
          </rPr>
          <t xml:space="preserve">
11/10 上六款用客版布标贴纸 6900pcs
      上一款用客版布标贴纸 1380pcs 错误的
183116/183118共用
12/4  上客供RFID贴纸 480pcs
11/17 上一款用客版布标贴纸 1380pcs</t>
        </r>
      </text>
    </comment>
    <comment ref="AB520" authorId="1">
      <text>
        <r>
          <rPr>
            <b/>
            <sz val="12"/>
            <rFont val="宋体"/>
            <charset val="134"/>
          </rPr>
          <t>Administrator:</t>
        </r>
        <r>
          <rPr>
            <sz val="12"/>
            <rFont val="宋体"/>
            <charset val="134"/>
          </rPr>
          <t xml:space="preserve">
3000603 12/24 1956pcs 华兴一F5
3000602 12/24  504pcs 华兴一F5
3000606 12/25  48pcs  华兴一F5</t>
        </r>
      </text>
    </comment>
    <comment ref="AD520" authorId="1">
      <text>
        <r>
          <rPr>
            <b/>
            <sz val="12"/>
            <rFont val="宋体"/>
            <charset val="134"/>
          </rPr>
          <t>Administrator:</t>
        </r>
        <r>
          <rPr>
            <sz val="12"/>
            <rFont val="宋体"/>
            <charset val="134"/>
          </rPr>
          <t xml:space="preserve">
12/15 上客供价格贴纸 2625pcs</t>
        </r>
      </text>
    </comment>
    <comment ref="AB521" authorId="1">
      <text>
        <r>
          <rPr>
            <b/>
            <sz val="12"/>
            <rFont val="宋体"/>
            <charset val="134"/>
          </rPr>
          <t>Administrator:</t>
        </r>
        <r>
          <rPr>
            <sz val="12"/>
            <rFont val="宋体"/>
            <charset val="134"/>
          </rPr>
          <t xml:space="preserve">
3000615 12/27   24pcs  华兴三A20
3000614 12/27 5768pcs  B4楼C8区</t>
        </r>
      </text>
    </comment>
    <comment ref="AD521" authorId="1">
      <text>
        <r>
          <rPr>
            <b/>
            <sz val="12"/>
            <rFont val="宋体"/>
            <charset val="134"/>
          </rPr>
          <t>Administrator:</t>
        </r>
        <r>
          <rPr>
            <sz val="12"/>
            <rFont val="宋体"/>
            <charset val="134"/>
          </rPr>
          <t xml:space="preserve">
12/15 上客供外箱条码贴纸 731pcs</t>
        </r>
      </text>
    </comment>
    <comment ref="AB522" authorId="1">
      <text>
        <r>
          <rPr>
            <b/>
            <sz val="12"/>
            <rFont val="宋体"/>
            <charset val="134"/>
          </rPr>
          <t>Administrator:</t>
        </r>
        <r>
          <rPr>
            <sz val="12"/>
            <rFont val="宋体"/>
            <charset val="134"/>
          </rPr>
          <t xml:space="preserve">
3000611 12/26 156pcs B4楼B9区</t>
        </r>
      </text>
    </comment>
    <comment ref="AD522" authorId="1">
      <text>
        <r>
          <rPr>
            <b/>
            <sz val="12"/>
            <rFont val="宋体"/>
            <charset val="134"/>
          </rPr>
          <t>Administrator:</t>
        </r>
        <r>
          <rPr>
            <sz val="12"/>
            <rFont val="宋体"/>
            <charset val="134"/>
          </rPr>
          <t xml:space="preserve">
12/15 上白色防盗贴纸 156pcs
12/19 上KM外箱贴纸 13pcs</t>
        </r>
      </text>
    </comment>
    <comment ref="AB523" authorId="1">
      <text>
        <r>
          <rPr>
            <b/>
            <sz val="12"/>
            <rFont val="宋体"/>
            <charset val="134"/>
          </rPr>
          <t>Administrator:</t>
        </r>
        <r>
          <rPr>
            <sz val="12"/>
            <rFont val="宋体"/>
            <charset val="134"/>
          </rPr>
          <t xml:space="preserve">
3000611 12/26 1344pcs B4楼C8区</t>
        </r>
      </text>
    </comment>
    <comment ref="AD523" authorId="1">
      <text>
        <r>
          <rPr>
            <b/>
            <sz val="12"/>
            <rFont val="宋体"/>
            <charset val="134"/>
          </rPr>
          <t>Administrator:</t>
        </r>
        <r>
          <rPr>
            <sz val="12"/>
            <rFont val="宋体"/>
            <charset val="134"/>
          </rPr>
          <t xml:space="preserve">
12/15 上白色防盗贴纸 1344pcs
12/19 上KM外箱贴纸 112pcs</t>
        </r>
      </text>
    </comment>
    <comment ref="AB524" authorId="1">
      <text>
        <r>
          <rPr>
            <b/>
            <sz val="12"/>
            <rFont val="宋体"/>
            <charset val="134"/>
          </rPr>
          <t>Administrator:</t>
        </r>
        <r>
          <rPr>
            <sz val="12"/>
            <rFont val="宋体"/>
            <charset val="134"/>
          </rPr>
          <t xml:space="preserve">
3000615 12/27  232pcs  华兴三A30
3000614 12/27 3136pcs  B4楼C9区</t>
        </r>
      </text>
    </comment>
    <comment ref="AD524" authorId="1">
      <text>
        <r>
          <rPr>
            <b/>
            <sz val="12"/>
            <rFont val="宋体"/>
            <charset val="134"/>
          </rPr>
          <t>Administrator:</t>
        </r>
        <r>
          <rPr>
            <sz val="12"/>
            <rFont val="宋体"/>
            <charset val="134"/>
          </rPr>
          <t xml:space="preserve">
12/15 上客供外箱条码贴纸 425pcs</t>
        </r>
      </text>
    </comment>
    <comment ref="AB525" authorId="1">
      <text>
        <r>
          <rPr>
            <b/>
            <sz val="12"/>
            <rFont val="宋体"/>
            <charset val="134"/>
          </rPr>
          <t>Administrator:</t>
        </r>
        <r>
          <rPr>
            <sz val="12"/>
            <rFont val="宋体"/>
            <charset val="134"/>
          </rPr>
          <t xml:space="preserve">
3000629 12/30 1200pcs</t>
        </r>
      </text>
    </comment>
    <comment ref="AD525" authorId="1">
      <text>
        <r>
          <rPr>
            <b/>
            <sz val="12"/>
            <rFont val="宋体"/>
            <charset val="134"/>
          </rPr>
          <t>Administrator:</t>
        </r>
        <r>
          <rPr>
            <sz val="12"/>
            <rFont val="宋体"/>
            <charset val="134"/>
          </rPr>
          <t xml:space="preserve">
12/22 上UPC贴纸 1200pcs</t>
        </r>
      </text>
    </comment>
    <comment ref="AB526" authorId="1">
      <text>
        <r>
          <rPr>
            <b/>
            <sz val="12"/>
            <rFont val="宋体"/>
            <charset val="134"/>
          </rPr>
          <t>Administrator:</t>
        </r>
        <r>
          <rPr>
            <sz val="12"/>
            <rFont val="宋体"/>
            <charset val="134"/>
          </rPr>
          <t xml:space="preserve">
4001720 1/9 480pcs</t>
        </r>
      </text>
    </comment>
    <comment ref="AB527" authorId="1">
      <text>
        <r>
          <rPr>
            <b/>
            <sz val="12"/>
            <rFont val="宋体"/>
            <charset val="134"/>
          </rPr>
          <t>Administrator:</t>
        </r>
        <r>
          <rPr>
            <sz val="12"/>
            <rFont val="宋体"/>
            <charset val="134"/>
          </rPr>
          <t xml:space="preserve">
4001718 1/9 360pcs</t>
        </r>
      </text>
    </comment>
    <comment ref="AB528" authorId="1">
      <text>
        <r>
          <rPr>
            <b/>
            <sz val="12"/>
            <rFont val="宋体"/>
            <charset val="134"/>
          </rPr>
          <t>Administrator:</t>
        </r>
        <r>
          <rPr>
            <sz val="12"/>
            <rFont val="宋体"/>
            <charset val="134"/>
          </rPr>
          <t xml:space="preserve">
4001718 1/9 1200pcs</t>
        </r>
      </text>
    </comment>
    <comment ref="AD528" authorId="1">
      <text>
        <r>
          <rPr>
            <b/>
            <sz val="12"/>
            <rFont val="宋体"/>
            <charset val="134"/>
          </rPr>
          <t>Administrator:</t>
        </r>
        <r>
          <rPr>
            <sz val="12"/>
            <rFont val="宋体"/>
            <charset val="134"/>
          </rPr>
          <t xml:space="preserve">
12/5 上口水胶袋贴纸 6396pcs
180717/180735/180758共用
12/30 客人通知取消进口商贴纸</t>
        </r>
      </text>
    </comment>
    <comment ref="AB529" authorId="1">
      <text>
        <r>
          <rPr>
            <b/>
            <sz val="12"/>
            <rFont val="宋体"/>
            <charset val="134"/>
          </rPr>
          <t>Administrator:</t>
        </r>
        <r>
          <rPr>
            <sz val="12"/>
            <rFont val="宋体"/>
            <charset val="134"/>
          </rPr>
          <t xml:space="preserve">
4001718 1/9 3156pcs</t>
        </r>
      </text>
    </comment>
    <comment ref="AD529" authorId="1">
      <text>
        <r>
          <rPr>
            <b/>
            <sz val="12"/>
            <rFont val="宋体"/>
            <charset val="134"/>
          </rPr>
          <t>Administrator:</t>
        </r>
        <r>
          <rPr>
            <sz val="12"/>
            <rFont val="宋体"/>
            <charset val="134"/>
          </rPr>
          <t xml:space="preserve">
12/5 上口水胶袋贴纸 6396pcs
180717/180735/180758共用
12/30 客人通知取消进口商贴纸
</t>
        </r>
      </text>
    </comment>
    <comment ref="AB530" authorId="1">
      <text>
        <r>
          <rPr>
            <b/>
            <sz val="12"/>
            <rFont val="宋体"/>
            <charset val="134"/>
          </rPr>
          <t>Administrator:</t>
        </r>
        <r>
          <rPr>
            <sz val="12"/>
            <rFont val="宋体"/>
            <charset val="134"/>
          </rPr>
          <t xml:space="preserve">
4001720 1/9 1200pcs</t>
        </r>
      </text>
    </comment>
    <comment ref="AD530" authorId="1">
      <text>
        <r>
          <rPr>
            <b/>
            <sz val="12"/>
            <rFont val="宋体"/>
            <charset val="134"/>
          </rPr>
          <t>Administrator:</t>
        </r>
        <r>
          <rPr>
            <sz val="12"/>
            <rFont val="宋体"/>
            <charset val="134"/>
          </rPr>
          <t xml:space="preserve">
12/5 上口水胶袋贴纸 6396pcs
180717/180735/180758共用
12/30 客人通知取消进口商贴纸
</t>
        </r>
      </text>
    </comment>
    <comment ref="AB531" authorId="1">
      <text>
        <r>
          <rPr>
            <b/>
            <sz val="12"/>
            <rFont val="宋体"/>
            <charset val="134"/>
          </rPr>
          <t>Administrator:</t>
        </r>
        <r>
          <rPr>
            <sz val="12"/>
            <rFont val="宋体"/>
            <charset val="134"/>
          </rPr>
          <t xml:space="preserve">
4001723 1/9 240pcs B4楼B9区</t>
        </r>
      </text>
    </comment>
    <comment ref="AD531" authorId="1">
      <text>
        <r>
          <rPr>
            <b/>
            <sz val="12"/>
            <rFont val="宋体"/>
            <charset val="134"/>
          </rPr>
          <t>Administrator:</t>
        </r>
        <r>
          <rPr>
            <sz val="12"/>
            <rFont val="宋体"/>
            <charset val="134"/>
          </rPr>
          <t xml:space="preserve">
12/16 上EAN条码/进口商贴纸 240pcs</t>
        </r>
      </text>
    </comment>
    <comment ref="AB532" authorId="1">
      <text>
        <r>
          <rPr>
            <b/>
            <sz val="12"/>
            <rFont val="宋体"/>
            <charset val="134"/>
          </rPr>
          <t>Administrator:</t>
        </r>
        <r>
          <rPr>
            <sz val="12"/>
            <rFont val="宋体"/>
            <charset val="134"/>
          </rPr>
          <t xml:space="preserve">
4001708 1/12 240pcs</t>
        </r>
      </text>
    </comment>
    <comment ref="AD532" authorId="1">
      <text>
        <r>
          <rPr>
            <b/>
            <sz val="12"/>
            <rFont val="宋体"/>
            <charset val="134"/>
          </rPr>
          <t>Administrator:</t>
        </r>
        <r>
          <rPr>
            <sz val="12"/>
            <rFont val="宋体"/>
            <charset val="134"/>
          </rPr>
          <t xml:space="preserve">
12/10 上UPC贴纸 240pcs</t>
        </r>
      </text>
    </comment>
    <comment ref="AB533" authorId="1">
      <text>
        <r>
          <rPr>
            <b/>
            <sz val="12"/>
            <rFont val="宋体"/>
            <charset val="134"/>
          </rPr>
          <t>Administrator:</t>
        </r>
        <r>
          <rPr>
            <sz val="12"/>
            <rFont val="宋体"/>
            <charset val="134"/>
          </rPr>
          <t xml:space="preserve">
4001723 1/9 600pcs B4楼B8区</t>
        </r>
      </text>
    </comment>
    <comment ref="AD533" authorId="1">
      <text>
        <r>
          <rPr>
            <b/>
            <sz val="12"/>
            <rFont val="宋体"/>
            <charset val="134"/>
          </rPr>
          <t>Administrator:</t>
        </r>
        <r>
          <rPr>
            <sz val="12"/>
            <rFont val="宋体"/>
            <charset val="134"/>
          </rPr>
          <t xml:space="preserve">
12/15 上客供价格贴纸 630pcs</t>
        </r>
      </text>
    </comment>
    <comment ref="AB534" authorId="1">
      <text>
        <r>
          <rPr>
            <b/>
            <sz val="12"/>
            <rFont val="宋体"/>
            <charset val="134"/>
          </rPr>
          <t>Administrator:</t>
        </r>
        <r>
          <rPr>
            <sz val="12"/>
            <rFont val="宋体"/>
            <charset val="134"/>
          </rPr>
          <t xml:space="preserve">
4001720 1/9 4632pcs</t>
        </r>
      </text>
    </comment>
    <comment ref="AD534" authorId="1">
      <text>
        <r>
          <rPr>
            <b/>
            <sz val="12"/>
            <rFont val="宋体"/>
            <charset val="134"/>
          </rPr>
          <t>Administrator:</t>
        </r>
        <r>
          <rPr>
            <sz val="12"/>
            <rFont val="宋体"/>
            <charset val="134"/>
          </rPr>
          <t xml:space="preserve">
12/29 上客供外箱条码贴纸 585pcs</t>
        </r>
      </text>
    </comment>
    <comment ref="AB535" authorId="1">
      <text>
        <r>
          <rPr>
            <b/>
            <sz val="12"/>
            <rFont val="宋体"/>
            <charset val="134"/>
          </rPr>
          <t>Administrator:</t>
        </r>
        <r>
          <rPr>
            <sz val="12"/>
            <rFont val="宋体"/>
            <charset val="134"/>
          </rPr>
          <t xml:space="preserve">
4001723 1/9   384pcs B4楼A6区
4001724 1/10 1296pcs B4楼A6区
</t>
        </r>
      </text>
    </comment>
    <comment ref="AD535" authorId="1">
      <text>
        <r>
          <rPr>
            <b/>
            <sz val="12"/>
            <rFont val="宋体"/>
            <charset val="134"/>
          </rPr>
          <t>Administrator:</t>
        </r>
        <r>
          <rPr>
            <sz val="12"/>
            <rFont val="宋体"/>
            <charset val="134"/>
          </rPr>
          <t xml:space="preserve">
12/29 上客供外箱条码贴纸 212pcs</t>
        </r>
      </text>
    </comment>
    <comment ref="AB536" authorId="1">
      <text>
        <r>
          <rPr>
            <b/>
            <sz val="12"/>
            <rFont val="宋体"/>
            <charset val="134"/>
          </rPr>
          <t>Administrator:</t>
        </r>
        <r>
          <rPr>
            <sz val="12"/>
            <rFont val="宋体"/>
            <charset val="134"/>
          </rPr>
          <t xml:space="preserve">
4001757 1/14 1200pcs 华兴一F4</t>
        </r>
      </text>
    </comment>
    <comment ref="AD536" authorId="1">
      <text>
        <r>
          <rPr>
            <b/>
            <sz val="12"/>
            <rFont val="宋体"/>
            <charset val="134"/>
          </rPr>
          <t>Administrator:</t>
        </r>
        <r>
          <rPr>
            <sz val="12"/>
            <rFont val="宋体"/>
            <charset val="134"/>
          </rPr>
          <t xml:space="preserve">
12/29 上客供芯片码贴纸 1200pcs
12/29 上8+贴纸 1800pcs
      上3C贴纸 1800pcs
      上布标贴纸 1800pcs</t>
        </r>
      </text>
    </comment>
    <comment ref="AB537" authorId="1">
      <text>
        <r>
          <rPr>
            <b/>
            <sz val="12"/>
            <rFont val="宋体"/>
            <charset val="134"/>
          </rPr>
          <t>Administrator:</t>
        </r>
        <r>
          <rPr>
            <sz val="12"/>
            <rFont val="宋体"/>
            <charset val="134"/>
          </rPr>
          <t xml:space="preserve">
4001715 1/14 600pcs B4楼C10区</t>
        </r>
      </text>
    </comment>
    <comment ref="AD537" authorId="1">
      <text>
        <r>
          <rPr>
            <b/>
            <sz val="12"/>
            <rFont val="宋体"/>
            <charset val="134"/>
          </rPr>
          <t>Administrator:</t>
        </r>
        <r>
          <rPr>
            <sz val="12"/>
            <rFont val="宋体"/>
            <charset val="134"/>
          </rPr>
          <t xml:space="preserve">
12/29 上客供芯片码贴纸 600pcs
12/29 上8+贴纸 1800pcs
      上3C贴纸 1800pcs
      上布标贴纸 1800pcs
</t>
        </r>
      </text>
    </comment>
    <comment ref="AB538" authorId="1">
      <text>
        <r>
          <rPr>
            <b/>
            <sz val="12"/>
            <rFont val="宋体"/>
            <charset val="134"/>
          </rPr>
          <t>Administrator:</t>
        </r>
        <r>
          <rPr>
            <sz val="12"/>
            <rFont val="宋体"/>
            <charset val="134"/>
          </rPr>
          <t xml:space="preserve">
4001723 1/9 1500pcs B4楼B8区</t>
        </r>
      </text>
    </comment>
    <comment ref="AD538" authorId="1">
      <text>
        <r>
          <rPr>
            <b/>
            <sz val="12"/>
            <rFont val="宋体"/>
            <charset val="134"/>
          </rPr>
          <t>Administrator:</t>
        </r>
        <r>
          <rPr>
            <sz val="12"/>
            <rFont val="宋体"/>
            <charset val="134"/>
          </rPr>
          <t xml:space="preserve">
12/29 上价格贴纸 1500pcs
      上外箱贴纸 250pcs</t>
        </r>
      </text>
    </comment>
    <comment ref="AB539" authorId="1">
      <text>
        <r>
          <rPr>
            <b/>
            <sz val="12"/>
            <rFont val="宋体"/>
            <charset val="134"/>
          </rPr>
          <t>Administrator:</t>
        </r>
        <r>
          <rPr>
            <sz val="12"/>
            <rFont val="宋体"/>
            <charset val="134"/>
          </rPr>
          <t xml:space="preserve">
4001770 1/17 840pcs 华兴三B5</t>
        </r>
      </text>
    </comment>
    <comment ref="AD539" authorId="1">
      <text>
        <r>
          <rPr>
            <b/>
            <sz val="12"/>
            <rFont val="宋体"/>
            <charset val="134"/>
          </rPr>
          <t>Administrator:</t>
        </r>
        <r>
          <rPr>
            <sz val="12"/>
            <rFont val="宋体"/>
            <charset val="134"/>
          </rPr>
          <t xml:space="preserve">
12/19 上六款用客版布标贴纸 3700pcs
      上两款用客版布标贴纸 740pcs
12/25 上客供RFID贴纸 840pcs</t>
        </r>
      </text>
    </comment>
    <comment ref="AB540" authorId="1">
      <text>
        <r>
          <rPr>
            <b/>
            <sz val="12"/>
            <rFont val="宋体"/>
            <charset val="134"/>
          </rPr>
          <t>Administrator:</t>
        </r>
        <r>
          <rPr>
            <sz val="12"/>
            <rFont val="宋体"/>
            <charset val="134"/>
          </rPr>
          <t xml:space="preserve">
4001770 1/17 480pcs 华兴三B5</t>
        </r>
      </text>
    </comment>
    <comment ref="AD540" authorId="1">
      <text>
        <r>
          <rPr>
            <b/>
            <sz val="12"/>
            <rFont val="宋体"/>
            <charset val="134"/>
          </rPr>
          <t>Administrator:</t>
        </r>
        <r>
          <rPr>
            <sz val="12"/>
            <rFont val="宋体"/>
            <charset val="134"/>
          </rPr>
          <t xml:space="preserve">
12/19 上六款用客版布标贴纸 3700pcs
      上两款用客版布标贴纸 740pcs
12/25 上客供RFID贴纸 480pcs</t>
        </r>
      </text>
    </comment>
    <comment ref="AB541" authorId="1">
      <text>
        <r>
          <rPr>
            <b/>
            <sz val="12"/>
            <rFont val="宋体"/>
            <charset val="134"/>
          </rPr>
          <t>Administrator:</t>
        </r>
        <r>
          <rPr>
            <sz val="12"/>
            <rFont val="宋体"/>
            <charset val="134"/>
          </rPr>
          <t xml:space="preserve">
4001775 1/20 252pcs 华兴三A13
4001772 1/20 348pcs 华兴三A13</t>
        </r>
      </text>
    </comment>
    <comment ref="AD541" authorId="1">
      <text>
        <r>
          <rPr>
            <b/>
            <sz val="12"/>
            <rFont val="宋体"/>
            <charset val="134"/>
          </rPr>
          <t>Administrator:</t>
        </r>
        <r>
          <rPr>
            <sz val="12"/>
            <rFont val="宋体"/>
            <charset val="134"/>
          </rPr>
          <t xml:space="preserve">
12/19 上六款用客版布标贴纸 3700pcs
      上两款用客版布标贴纸 740pcs
12/25 上客供RFID贴纸 600pcs
</t>
        </r>
      </text>
    </comment>
    <comment ref="AB542" authorId="1">
      <text>
        <r>
          <rPr>
            <b/>
            <sz val="12"/>
            <rFont val="宋体"/>
            <charset val="134"/>
          </rPr>
          <t>Administrator:</t>
        </r>
        <r>
          <rPr>
            <sz val="12"/>
            <rFont val="宋体"/>
            <charset val="134"/>
          </rPr>
          <t xml:space="preserve">
4001770 1/17 507pcs 华兴三B5
4001772 1/20  93pcs 华兴三B5</t>
        </r>
      </text>
    </comment>
    <comment ref="AD542" authorId="1">
      <text>
        <r>
          <rPr>
            <b/>
            <sz val="12"/>
            <rFont val="宋体"/>
            <charset val="134"/>
          </rPr>
          <t>Administrator:</t>
        </r>
        <r>
          <rPr>
            <sz val="12"/>
            <rFont val="宋体"/>
            <charset val="134"/>
          </rPr>
          <t xml:space="preserve">
12/19 上六款用客版布标贴纸 3700pcs
      上两款用客版布标贴纸 740pcs
12/25 上客供RFID贴纸 600pcs
</t>
        </r>
      </text>
    </comment>
    <comment ref="AB543" authorId="1">
      <text>
        <r>
          <rPr>
            <b/>
            <sz val="12"/>
            <rFont val="宋体"/>
            <charset val="134"/>
          </rPr>
          <t>Administrator:</t>
        </r>
        <r>
          <rPr>
            <sz val="12"/>
            <rFont val="宋体"/>
            <charset val="134"/>
          </rPr>
          <t xml:space="preserve">
4001775 1/20 480pcs 华兴三B5</t>
        </r>
      </text>
    </comment>
    <comment ref="AD543" authorId="1">
      <text>
        <r>
          <rPr>
            <b/>
            <sz val="12"/>
            <rFont val="宋体"/>
            <charset val="134"/>
          </rPr>
          <t>Administrator:</t>
        </r>
        <r>
          <rPr>
            <sz val="12"/>
            <rFont val="宋体"/>
            <charset val="134"/>
          </rPr>
          <t xml:space="preserve">
12/19 上六款用客版布标贴纸 3700pcs
      上两款用客版布标贴纸 740pcs
12/25 上客供RFID贴纸 480pcs
</t>
        </r>
      </text>
    </comment>
    <comment ref="AB544" authorId="1">
      <text>
        <r>
          <rPr>
            <b/>
            <sz val="12"/>
            <rFont val="宋体"/>
            <charset val="134"/>
          </rPr>
          <t>Administrator:</t>
        </r>
        <r>
          <rPr>
            <sz val="12"/>
            <rFont val="宋体"/>
            <charset val="134"/>
          </rPr>
          <t xml:space="preserve">
4001772 1/20 600pcs 华兴三A13</t>
        </r>
      </text>
    </comment>
    <comment ref="AD544" authorId="1">
      <text>
        <r>
          <rPr>
            <b/>
            <sz val="12"/>
            <rFont val="宋体"/>
            <charset val="134"/>
          </rPr>
          <t>Administrator:</t>
        </r>
        <r>
          <rPr>
            <sz val="12"/>
            <rFont val="宋体"/>
            <charset val="134"/>
          </rPr>
          <t xml:space="preserve">
12/19 上六款用客版布标贴纸 3700pcs
      上两款用客版布标贴纸 740pcs
12/25 上客供RFID贴纸 600pcs
</t>
        </r>
      </text>
    </comment>
    <comment ref="AB545" authorId="1">
      <text>
        <r>
          <rPr>
            <b/>
            <sz val="12"/>
            <rFont val="宋体"/>
            <charset val="134"/>
          </rPr>
          <t>Administrator:</t>
        </r>
        <r>
          <rPr>
            <sz val="12"/>
            <rFont val="宋体"/>
            <charset val="134"/>
          </rPr>
          <t xml:space="preserve">
4001770 1/17 840pcs 华兴三B5</t>
        </r>
      </text>
    </comment>
    <comment ref="AD545" authorId="1">
      <text>
        <r>
          <rPr>
            <b/>
            <sz val="12"/>
            <rFont val="宋体"/>
            <charset val="134"/>
          </rPr>
          <t>Administrator:</t>
        </r>
        <r>
          <rPr>
            <sz val="12"/>
            <rFont val="宋体"/>
            <charset val="134"/>
          </rPr>
          <t xml:space="preserve">
12/19 上六款用客版布标贴纸 3700pcs
      上两款用客版布标贴纸 740pcs
12/25 上客供RFID贴纸 840pcs
</t>
        </r>
      </text>
    </comment>
    <comment ref="AB546" authorId="1">
      <text>
        <r>
          <rPr>
            <b/>
            <sz val="12"/>
            <rFont val="宋体"/>
            <charset val="134"/>
          </rPr>
          <t>Administrator:</t>
        </r>
        <r>
          <rPr>
            <sz val="12"/>
            <rFont val="宋体"/>
            <charset val="134"/>
          </rPr>
          <t xml:space="preserve">
3000592 12/22 324pcs 华兴三B14</t>
        </r>
      </text>
    </comment>
    <comment ref="AD546" authorId="1">
      <text>
        <r>
          <rPr>
            <b/>
            <sz val="12"/>
            <rFont val="宋体"/>
            <charset val="134"/>
          </rPr>
          <t>Administrator:</t>
        </r>
        <r>
          <rPr>
            <sz val="12"/>
            <rFont val="宋体"/>
            <charset val="134"/>
          </rPr>
          <t xml:space="preserve">
11/24 上UPC贴纸 324pcs</t>
        </r>
      </text>
    </comment>
    <comment ref="AB547" authorId="1">
      <text>
        <r>
          <rPr>
            <b/>
            <sz val="12"/>
            <rFont val="宋体"/>
            <charset val="134"/>
          </rPr>
          <t>Administrator:</t>
        </r>
        <r>
          <rPr>
            <sz val="12"/>
            <rFont val="宋体"/>
            <charset val="134"/>
          </rPr>
          <t xml:space="preserve">
4001777 1/20 2400pcs 华兴一F5</t>
        </r>
      </text>
    </comment>
    <comment ref="AD547" authorId="1">
      <text>
        <r>
          <rPr>
            <b/>
            <sz val="12"/>
            <rFont val="宋体"/>
            <charset val="134"/>
          </rPr>
          <t>Administrator:</t>
        </r>
        <r>
          <rPr>
            <sz val="12"/>
            <rFont val="宋体"/>
            <charset val="134"/>
          </rPr>
          <t xml:space="preserve">
12/22 上韩语小贴纸 2400pcs
12/24 上韩语logo贴（正面） 2400pcs
      上韩语警语贴纸（背面） 2400pcs
      上白-彩色圆贴纸 342pcs
      上蓝-彩色圆贴纸 342pcs
      上粉-彩色圆贴纸 342pcs
      上紫-彩色圆贴纸 342pcs
      上黄-彩色圆贴纸 342pcs
      上黑-彩色圆贴纸 342pcs
      上绿-彩色圆贴纸 342pcs
</t>
        </r>
      </text>
    </comment>
    <comment ref="AB548" authorId="1">
      <text>
        <r>
          <rPr>
            <b/>
            <sz val="12"/>
            <rFont val="宋体"/>
            <charset val="134"/>
          </rPr>
          <t>Administrator:</t>
        </r>
        <r>
          <rPr>
            <sz val="12"/>
            <rFont val="宋体"/>
            <charset val="134"/>
          </rPr>
          <t xml:space="preserve">
4001775 1/20 504pcs 华兴一F3</t>
        </r>
      </text>
    </comment>
    <comment ref="AD548" authorId="1">
      <text>
        <r>
          <rPr>
            <b/>
            <sz val="12"/>
            <rFont val="宋体"/>
            <charset val="134"/>
          </rPr>
          <t>Administrator:</t>
        </r>
        <r>
          <rPr>
            <sz val="12"/>
            <rFont val="宋体"/>
            <charset val="134"/>
          </rPr>
          <t xml:space="preserve">
1/4 上进口商贴纸 504pcs</t>
        </r>
      </text>
    </comment>
    <comment ref="AB549" authorId="1">
      <text>
        <r>
          <rPr>
            <b/>
            <sz val="12"/>
            <rFont val="宋体"/>
            <charset val="134"/>
          </rPr>
          <t>Administrator:</t>
        </r>
        <r>
          <rPr>
            <sz val="12"/>
            <rFont val="宋体"/>
            <charset val="134"/>
          </rPr>
          <t xml:space="preserve">
4001775 1/20 492pcs 华兴一F4</t>
        </r>
      </text>
    </comment>
    <comment ref="AD549" authorId="1">
      <text>
        <r>
          <rPr>
            <b/>
            <sz val="12"/>
            <rFont val="宋体"/>
            <charset val="134"/>
          </rPr>
          <t>Administrator:</t>
        </r>
        <r>
          <rPr>
            <sz val="12"/>
            <rFont val="宋体"/>
            <charset val="134"/>
          </rPr>
          <t xml:space="preserve">
1/4 上UPC贴纸 492pcs
    上环保标贴纸 492pcs
12/22 上亚马逊外箱贴纸 41pcs
1/26 上洗涤贴纸 492pcs</t>
        </r>
      </text>
    </comment>
    <comment ref="AB550" authorId="1">
      <text>
        <r>
          <rPr>
            <b/>
            <sz val="12"/>
            <rFont val="宋体"/>
            <charset val="134"/>
          </rPr>
          <t>Administrator:</t>
        </r>
        <r>
          <rPr>
            <sz val="12"/>
            <rFont val="宋体"/>
            <charset val="134"/>
          </rPr>
          <t xml:space="preserve">
4001779 1/21 420pcs 华兴一F4</t>
        </r>
      </text>
    </comment>
    <comment ref="AD550" authorId="1">
      <text>
        <r>
          <rPr>
            <b/>
            <sz val="12"/>
            <rFont val="宋体"/>
            <charset val="134"/>
          </rPr>
          <t>Administrator:</t>
        </r>
        <r>
          <rPr>
            <sz val="12"/>
            <rFont val="宋体"/>
            <charset val="134"/>
          </rPr>
          <t xml:space="preserve">
1/7 上警语吊牌贴纸 420pcs
1/13 上客供价格贴纸 420pcs</t>
        </r>
      </text>
    </comment>
    <comment ref="AB551" authorId="1">
      <text>
        <r>
          <rPr>
            <b/>
            <sz val="12"/>
            <rFont val="宋体"/>
            <charset val="134"/>
          </rPr>
          <t>Administrator:</t>
        </r>
        <r>
          <rPr>
            <sz val="12"/>
            <rFont val="宋体"/>
            <charset val="134"/>
          </rPr>
          <t xml:space="preserve">
4001801 1/24 240pcs 华兴三A15</t>
        </r>
      </text>
    </comment>
    <comment ref="AD551" authorId="1">
      <text>
        <r>
          <rPr>
            <b/>
            <sz val="12"/>
            <rFont val="宋体"/>
            <charset val="134"/>
          </rPr>
          <t>Administrator:</t>
        </r>
        <r>
          <rPr>
            <sz val="12"/>
            <rFont val="宋体"/>
            <charset val="134"/>
          </rPr>
          <t xml:space="preserve">
1/5 上进口商贴纸 240pcs</t>
        </r>
      </text>
    </comment>
    <comment ref="AB552" authorId="1">
      <text>
        <r>
          <rPr>
            <b/>
            <sz val="12"/>
            <rFont val="宋体"/>
            <charset val="134"/>
          </rPr>
          <t>Administrator:</t>
        </r>
        <r>
          <rPr>
            <sz val="12"/>
            <rFont val="宋体"/>
            <charset val="134"/>
          </rPr>
          <t xml:space="preserve">
4001801 1/24 2000pcs 华兴三A22</t>
        </r>
      </text>
    </comment>
    <comment ref="AD552" authorId="1">
      <text>
        <r>
          <rPr>
            <b/>
            <sz val="12"/>
            <rFont val="宋体"/>
            <charset val="134"/>
          </rPr>
          <t>Administrator:</t>
        </r>
        <r>
          <rPr>
            <sz val="12"/>
            <rFont val="宋体"/>
            <charset val="134"/>
          </rPr>
          <t xml:space="preserve">
1/16 上客供外箱条码贴纸 253pcs</t>
        </r>
      </text>
    </comment>
    <comment ref="AB553" authorId="1">
      <text>
        <r>
          <rPr>
            <b/>
            <sz val="12"/>
            <rFont val="宋体"/>
            <charset val="134"/>
          </rPr>
          <t>Administrator:</t>
        </r>
        <r>
          <rPr>
            <sz val="12"/>
            <rFont val="宋体"/>
            <charset val="134"/>
          </rPr>
          <t xml:space="preserve">
4001801 1/24 504pcs 华兴一F12</t>
        </r>
      </text>
    </comment>
    <comment ref="AB554" authorId="1">
      <text>
        <r>
          <rPr>
            <b/>
            <sz val="12"/>
            <rFont val="宋体"/>
            <charset val="134"/>
          </rPr>
          <t>Administrator:</t>
        </r>
        <r>
          <rPr>
            <sz val="12"/>
            <rFont val="宋体"/>
            <charset val="134"/>
          </rPr>
          <t xml:space="preserve">
4001801 1/24 420pcs 华兴三B10</t>
        </r>
      </text>
    </comment>
    <comment ref="AD554" authorId="1">
      <text>
        <r>
          <rPr>
            <b/>
            <sz val="12"/>
            <rFont val="宋体"/>
            <charset val="134"/>
          </rPr>
          <t>Administrator:</t>
        </r>
        <r>
          <rPr>
            <sz val="12"/>
            <rFont val="宋体"/>
            <charset val="134"/>
          </rPr>
          <t xml:space="preserve">
1/7 上进口商贴纸 420pcs</t>
        </r>
      </text>
    </comment>
    <comment ref="AB555" authorId="1">
      <text>
        <r>
          <rPr>
            <b/>
            <sz val="12"/>
            <rFont val="宋体"/>
            <charset val="134"/>
          </rPr>
          <t>Administrator:</t>
        </r>
        <r>
          <rPr>
            <sz val="12"/>
            <rFont val="宋体"/>
            <charset val="134"/>
          </rPr>
          <t xml:space="preserve">
4001801 1/24 504pcs 华兴一F12</t>
        </r>
      </text>
    </comment>
    <comment ref="AB556" authorId="1">
      <text>
        <r>
          <rPr>
            <b/>
            <sz val="12"/>
            <rFont val="宋体"/>
            <charset val="134"/>
          </rPr>
          <t>Administrator:</t>
        </r>
        <r>
          <rPr>
            <sz val="12"/>
            <rFont val="宋体"/>
            <charset val="134"/>
          </rPr>
          <t xml:space="preserve">
4001928 1/30 12pcs B4楼B10区</t>
        </r>
      </text>
    </comment>
    <comment ref="AD556" authorId="1">
      <text>
        <r>
          <rPr>
            <b/>
            <sz val="12"/>
            <rFont val="宋体"/>
            <charset val="134"/>
          </rPr>
          <t>Administrator:</t>
        </r>
        <r>
          <rPr>
            <sz val="12"/>
            <rFont val="宋体"/>
            <charset val="134"/>
          </rPr>
          <t xml:space="preserve">
1/19 上UPC贴纸 12pcs</t>
        </r>
      </text>
    </comment>
    <comment ref="AB557" authorId="1">
      <text>
        <r>
          <rPr>
            <b/>
            <sz val="12"/>
            <rFont val="宋体"/>
            <charset val="134"/>
          </rPr>
          <t>Administrator:</t>
        </r>
        <r>
          <rPr>
            <sz val="12"/>
            <rFont val="宋体"/>
            <charset val="134"/>
          </rPr>
          <t xml:space="preserve">
4001928 1/30 12pcs B4楼B10区</t>
        </r>
      </text>
    </comment>
    <comment ref="AD557" authorId="1">
      <text>
        <r>
          <rPr>
            <b/>
            <sz val="12"/>
            <rFont val="宋体"/>
            <charset val="134"/>
          </rPr>
          <t>Administrator:</t>
        </r>
        <r>
          <rPr>
            <sz val="12"/>
            <rFont val="宋体"/>
            <charset val="134"/>
          </rPr>
          <t xml:space="preserve">
1/19 上UPC贴纸 12pcs</t>
        </r>
      </text>
    </comment>
    <comment ref="AB558" authorId="1">
      <text>
        <r>
          <rPr>
            <b/>
            <sz val="12"/>
            <rFont val="宋体"/>
            <charset val="134"/>
          </rPr>
          <t>Administrator:</t>
        </r>
        <r>
          <rPr>
            <sz val="12"/>
            <rFont val="宋体"/>
            <charset val="134"/>
          </rPr>
          <t xml:space="preserve">
4001886 2/4 1736pcs B4楼B4区</t>
        </r>
      </text>
    </comment>
    <comment ref="AD558" authorId="1">
      <text>
        <r>
          <rPr>
            <b/>
            <sz val="12"/>
            <rFont val="宋体"/>
            <charset val="134"/>
          </rPr>
          <t>Administrator:</t>
        </r>
        <r>
          <rPr>
            <sz val="12"/>
            <rFont val="宋体"/>
            <charset val="134"/>
          </rPr>
          <t xml:space="preserve">
1/30 上客供外箱条码贴纸 219pcs</t>
        </r>
      </text>
    </comment>
    <comment ref="AB559" authorId="1">
      <text>
        <r>
          <rPr>
            <b/>
            <sz val="12"/>
            <rFont val="宋体"/>
            <charset val="134"/>
          </rPr>
          <t>Administrator:</t>
        </r>
        <r>
          <rPr>
            <sz val="12"/>
            <rFont val="宋体"/>
            <charset val="134"/>
          </rPr>
          <t xml:space="preserve">
4001902 2/2 1320pcs B4楼B3区</t>
        </r>
      </text>
    </comment>
    <comment ref="AD559" authorId="1">
      <text>
        <r>
          <rPr>
            <b/>
            <sz val="12"/>
            <rFont val="宋体"/>
            <charset val="134"/>
          </rPr>
          <t>Administrator:</t>
        </r>
        <r>
          <rPr>
            <sz val="12"/>
            <rFont val="宋体"/>
            <charset val="134"/>
          </rPr>
          <t xml:space="preserve">
1/21 上客供RFID贴纸 1320pcs
1/12 上六款用客版布标贴纸 4300pcs
     上一款用客版布标贴纸 860pcs</t>
        </r>
      </text>
    </comment>
    <comment ref="AB560" authorId="1">
      <text>
        <r>
          <rPr>
            <b/>
            <sz val="12"/>
            <rFont val="宋体"/>
            <charset val="134"/>
          </rPr>
          <t>Administrator:</t>
        </r>
        <r>
          <rPr>
            <sz val="12"/>
            <rFont val="宋体"/>
            <charset val="134"/>
          </rPr>
          <t xml:space="preserve">
4001906 2/3 600pcs B4楼C7区</t>
        </r>
      </text>
    </comment>
    <comment ref="AD560" authorId="1">
      <text>
        <r>
          <rPr>
            <b/>
            <sz val="12"/>
            <rFont val="宋体"/>
            <charset val="134"/>
          </rPr>
          <t>Administrator:</t>
        </r>
        <r>
          <rPr>
            <sz val="12"/>
            <rFont val="宋体"/>
            <charset val="134"/>
          </rPr>
          <t xml:space="preserve">
1/21 上客供RFID贴纸 600pcs
1/12 上六款用客版布标贴纸 4300pcs
     上一款用客版布标贴纸 860pcs
</t>
        </r>
      </text>
    </comment>
    <comment ref="AB561" authorId="1">
      <text>
        <r>
          <rPr>
            <b/>
            <sz val="12"/>
            <rFont val="宋体"/>
            <charset val="134"/>
          </rPr>
          <t>Administrator:</t>
        </r>
        <r>
          <rPr>
            <sz val="12"/>
            <rFont val="宋体"/>
            <charset val="134"/>
          </rPr>
          <t xml:space="preserve">
4001906 2/3 720pcs B4楼C7区</t>
        </r>
      </text>
    </comment>
    <comment ref="AD561" authorId="1">
      <text>
        <r>
          <rPr>
            <b/>
            <sz val="12"/>
            <rFont val="宋体"/>
            <charset val="134"/>
          </rPr>
          <t>Administrator:</t>
        </r>
        <r>
          <rPr>
            <sz val="12"/>
            <rFont val="宋体"/>
            <charset val="134"/>
          </rPr>
          <t xml:space="preserve">
1/21 上客供RFID贴纸 720pcs
1/12 上六款用客版布标贴纸 4300pcs
     上一款用客版布标贴纸 860pcs
</t>
        </r>
      </text>
    </comment>
    <comment ref="AB562" authorId="1">
      <text>
        <r>
          <rPr>
            <b/>
            <sz val="12"/>
            <rFont val="宋体"/>
            <charset val="134"/>
          </rPr>
          <t>Administrator:</t>
        </r>
        <r>
          <rPr>
            <sz val="12"/>
            <rFont val="宋体"/>
            <charset val="134"/>
          </rPr>
          <t xml:space="preserve">
4001902 2/2 720pcs B4楼C3区</t>
        </r>
      </text>
    </comment>
    <comment ref="AD562" authorId="1">
      <text>
        <r>
          <rPr>
            <b/>
            <sz val="12"/>
            <rFont val="宋体"/>
            <charset val="134"/>
          </rPr>
          <t>Administrator:</t>
        </r>
        <r>
          <rPr>
            <sz val="12"/>
            <rFont val="宋体"/>
            <charset val="134"/>
          </rPr>
          <t xml:space="preserve">
1/21 上客供RFID贴纸 720pcs
1/12 上六款用客版布标贴纸 4300pcs
     上一款用客版布标贴纸 860pcs
</t>
        </r>
      </text>
    </comment>
    <comment ref="AB563" authorId="1">
      <text>
        <r>
          <rPr>
            <b/>
            <sz val="12"/>
            <rFont val="宋体"/>
            <charset val="134"/>
          </rPr>
          <t>Administrator:</t>
        </r>
        <r>
          <rPr>
            <sz val="12"/>
            <rFont val="宋体"/>
            <charset val="134"/>
          </rPr>
          <t xml:space="preserve">
4001900 2/2 600pcs B4楼B1区</t>
        </r>
      </text>
    </comment>
    <comment ref="AD563" authorId="1">
      <text>
        <r>
          <rPr>
            <b/>
            <sz val="12"/>
            <rFont val="宋体"/>
            <charset val="134"/>
          </rPr>
          <t>Administrator:</t>
        </r>
        <r>
          <rPr>
            <sz val="12"/>
            <rFont val="宋体"/>
            <charset val="134"/>
          </rPr>
          <t xml:space="preserve">
1/16 上客供价格贴纸 630pcs</t>
        </r>
      </text>
    </comment>
    <comment ref="AB564" authorId="1">
      <text>
        <r>
          <rPr>
            <b/>
            <sz val="12"/>
            <rFont val="宋体"/>
            <charset val="134"/>
          </rPr>
          <t>Administrator:</t>
        </r>
        <r>
          <rPr>
            <sz val="12"/>
            <rFont val="宋体"/>
            <charset val="134"/>
          </rPr>
          <t xml:space="preserve">
4001906 2/3 720pcs B4楼C7区</t>
        </r>
      </text>
    </comment>
    <comment ref="AD564" authorId="1">
      <text>
        <r>
          <rPr>
            <b/>
            <sz val="12"/>
            <rFont val="宋体"/>
            <charset val="134"/>
          </rPr>
          <t>Administrator:</t>
        </r>
        <r>
          <rPr>
            <sz val="12"/>
            <rFont val="宋体"/>
            <charset val="134"/>
          </rPr>
          <t xml:space="preserve">
1/21 上客供RFID贴纸 720pcs
1/12 上六款用客版布标贴纸 4300pcs
     上一款用客版布标贴纸 860pcs
</t>
        </r>
      </text>
    </comment>
    <comment ref="AB565" authorId="1">
      <text>
        <r>
          <rPr>
            <b/>
            <sz val="12"/>
            <rFont val="宋体"/>
            <charset val="134"/>
          </rPr>
          <t>Administrator:</t>
        </r>
        <r>
          <rPr>
            <sz val="12"/>
            <rFont val="宋体"/>
            <charset val="134"/>
          </rPr>
          <t xml:space="preserve">
4001902 2/2 480pcs B4楼A1区</t>
        </r>
      </text>
    </comment>
    <comment ref="AD565" authorId="1">
      <text>
        <r>
          <rPr>
            <b/>
            <sz val="12"/>
            <rFont val="宋体"/>
            <charset val="134"/>
          </rPr>
          <t>Administrator:</t>
        </r>
        <r>
          <rPr>
            <sz val="12"/>
            <rFont val="宋体"/>
            <charset val="134"/>
          </rPr>
          <t xml:space="preserve">
12/25 上客供RFID贴纸 480pcs
1/12 上六款用客版布标贴纸 4300pcs
     上一款用客版布标贴纸 860pcs
</t>
        </r>
      </text>
    </comment>
    <comment ref="AB566" authorId="1">
      <text>
        <r>
          <rPr>
            <b/>
            <sz val="12"/>
            <rFont val="宋体"/>
            <charset val="134"/>
          </rPr>
          <t>Administrator:</t>
        </r>
        <r>
          <rPr>
            <sz val="12"/>
            <rFont val="宋体"/>
            <charset val="134"/>
          </rPr>
          <t xml:space="preserve">
4001906 2/3 600pcs B4楼C7区</t>
        </r>
      </text>
    </comment>
    <comment ref="AD566" authorId="1">
      <text>
        <r>
          <rPr>
            <b/>
            <sz val="12"/>
            <rFont val="宋体"/>
            <charset val="134"/>
          </rPr>
          <t>Administrator:</t>
        </r>
        <r>
          <rPr>
            <sz val="12"/>
            <rFont val="宋体"/>
            <charset val="134"/>
          </rPr>
          <t xml:space="preserve">
1/21 上客供RFID贴纸 600pcs
1/12 上六款用客版布标贴纸 4300pcs
     上一款用客版布标贴纸 860pcs
</t>
        </r>
      </text>
    </comment>
    <comment ref="AB567" authorId="1">
      <text>
        <r>
          <rPr>
            <b/>
            <sz val="12"/>
            <rFont val="宋体"/>
            <charset val="134"/>
          </rPr>
          <t>Administrator:</t>
        </r>
        <r>
          <rPr>
            <sz val="12"/>
            <rFont val="宋体"/>
            <charset val="134"/>
          </rPr>
          <t xml:space="preserve">
4001902 2/2  684pcs B4楼A2区
4001900 2/2 1008pcs B4楼A2区</t>
        </r>
      </text>
    </comment>
    <comment ref="AD567" authorId="1">
      <text>
        <r>
          <rPr>
            <b/>
            <sz val="12"/>
            <rFont val="宋体"/>
            <charset val="134"/>
          </rPr>
          <t>Administrator:</t>
        </r>
        <r>
          <rPr>
            <sz val="12"/>
            <rFont val="宋体"/>
            <charset val="134"/>
          </rPr>
          <t xml:space="preserve">
2/3 上法国丹麦旧地址布标贴纸 1692pcs
2/5 上防盗贴纸 1692pcs</t>
        </r>
      </text>
    </comment>
    <comment ref="AB568" authorId="1">
      <text>
        <r>
          <rPr>
            <b/>
            <sz val="12"/>
            <rFont val="宋体"/>
            <charset val="134"/>
          </rPr>
          <t>Administrator:</t>
        </r>
        <r>
          <rPr>
            <sz val="12"/>
            <rFont val="宋体"/>
            <charset val="134"/>
          </rPr>
          <t xml:space="preserve">
4001875 2/7 522pcs B4楼B6区</t>
        </r>
      </text>
    </comment>
    <comment ref="AD568" authorId="1">
      <text>
        <r>
          <rPr>
            <b/>
            <sz val="12"/>
            <rFont val="宋体"/>
            <charset val="134"/>
          </rPr>
          <t>Administrator:</t>
        </r>
        <r>
          <rPr>
            <sz val="12"/>
            <rFont val="宋体"/>
            <charset val="134"/>
          </rPr>
          <t xml:space="preserve">
1/19 上UPC条码贴纸 1002pcs</t>
        </r>
      </text>
    </comment>
    <comment ref="AB569" authorId="1">
      <text>
        <r>
          <rPr>
            <b/>
            <sz val="12"/>
            <rFont val="宋体"/>
            <charset val="134"/>
          </rPr>
          <t>Administrator:</t>
        </r>
        <r>
          <rPr>
            <sz val="12"/>
            <rFont val="宋体"/>
            <charset val="134"/>
          </rPr>
          <t xml:space="preserve">
4001886 2/4 1008pcs B4楼B4区
4001887 2/5 3252pcs B4楼B4区</t>
        </r>
      </text>
    </comment>
    <comment ref="AD569" authorId="1">
      <text>
        <r>
          <rPr>
            <b/>
            <sz val="12"/>
            <rFont val="宋体"/>
            <charset val="134"/>
          </rPr>
          <t>Administrator:</t>
        </r>
        <r>
          <rPr>
            <sz val="12"/>
            <rFont val="宋体"/>
            <charset val="134"/>
          </rPr>
          <t xml:space="preserve">
12/22 上进口商贴纸 4260pcs</t>
        </r>
      </text>
    </comment>
    <comment ref="AB570" authorId="1">
      <text>
        <r>
          <rPr>
            <b/>
            <sz val="12"/>
            <rFont val="宋体"/>
            <charset val="134"/>
          </rPr>
          <t>Administrator:</t>
        </r>
        <r>
          <rPr>
            <sz val="12"/>
            <rFont val="宋体"/>
            <charset val="134"/>
          </rPr>
          <t xml:space="preserve">
4001886 2/4 1264pcs B4楼B7区</t>
        </r>
      </text>
    </comment>
    <comment ref="AD570" authorId="1">
      <text>
        <r>
          <rPr>
            <b/>
            <sz val="12"/>
            <rFont val="宋体"/>
            <charset val="134"/>
          </rPr>
          <t>Administrator:</t>
        </r>
        <r>
          <rPr>
            <sz val="12"/>
            <rFont val="宋体"/>
            <charset val="134"/>
          </rPr>
          <t xml:space="preserve">
1/30 上客供外箱条码贴纸 160pcs</t>
        </r>
      </text>
    </comment>
    <comment ref="AD571" authorId="1">
      <text>
        <r>
          <rPr>
            <b/>
            <sz val="12"/>
            <rFont val="宋体"/>
            <charset val="134"/>
          </rPr>
          <t>Administrator:</t>
        </r>
        <r>
          <rPr>
            <sz val="12"/>
            <rFont val="宋体"/>
            <charset val="134"/>
          </rPr>
          <t xml:space="preserve">
1/19 上价格贴纸 2400pcs
     上外箱条码贴纸 400pcs</t>
        </r>
      </text>
    </comment>
    <comment ref="AD572" authorId="1">
      <text>
        <r>
          <rPr>
            <b/>
            <sz val="12"/>
            <rFont val="宋体"/>
            <charset val="134"/>
          </rPr>
          <t>Administrator:</t>
        </r>
        <r>
          <rPr>
            <sz val="12"/>
            <rFont val="宋体"/>
            <charset val="134"/>
          </rPr>
          <t xml:space="preserve">
1/21 上客供RFID贴纸 3600pcs
1/26 上六款用客版布标贴纸 21700pcs
     上一款用客版布标贴纸 4340pcs</t>
        </r>
      </text>
    </comment>
    <comment ref="AD573" authorId="1">
      <text>
        <r>
          <rPr>
            <b/>
            <sz val="12"/>
            <rFont val="宋体"/>
            <charset val="134"/>
          </rPr>
          <t>Administrator:</t>
        </r>
        <r>
          <rPr>
            <sz val="12"/>
            <rFont val="宋体"/>
            <charset val="134"/>
          </rPr>
          <t xml:space="preserve">
1/21 上客供RFID贴纸 2400pcs
1/26 上六款用客版布标贴纸 21700pcs
     上一款用客版布标贴纸 4340pcs
</t>
        </r>
      </text>
    </comment>
    <comment ref="AD574" authorId="1">
      <text>
        <r>
          <rPr>
            <b/>
            <sz val="12"/>
            <rFont val="宋体"/>
            <charset val="134"/>
          </rPr>
          <t>Administrator:</t>
        </r>
        <r>
          <rPr>
            <sz val="12"/>
            <rFont val="宋体"/>
            <charset val="134"/>
          </rPr>
          <t xml:space="preserve">
1/21 上客供RFID贴纸 3360pcs
1/26 上六款用客版布标贴纸 21700pcs
     上一款用客版布标贴纸 4340pcs
</t>
        </r>
      </text>
    </comment>
    <comment ref="AD575" authorId="1">
      <text>
        <r>
          <rPr>
            <b/>
            <sz val="12"/>
            <rFont val="宋体"/>
            <charset val="134"/>
          </rPr>
          <t>Administrator:</t>
        </r>
        <r>
          <rPr>
            <sz val="12"/>
            <rFont val="宋体"/>
            <charset val="134"/>
          </rPr>
          <t xml:space="preserve">
1/21 上客供RFID贴纸 2640pcs
1/26 上六款用客版布标贴纸 21700pcs
     上一款用客版布标贴纸 4340pcs
</t>
        </r>
      </text>
    </comment>
    <comment ref="AD576" authorId="1">
      <text>
        <r>
          <rPr>
            <b/>
            <sz val="12"/>
            <rFont val="宋体"/>
            <charset val="134"/>
          </rPr>
          <t>Administrator:</t>
        </r>
        <r>
          <rPr>
            <sz val="12"/>
            <rFont val="宋体"/>
            <charset val="134"/>
          </rPr>
          <t xml:space="preserve">
1/21 上客供RFID贴纸 2640pcs
1/26 上六款用客版布标贴纸 21700pcs
     上一款用客版布标贴纸 4340pcs
</t>
        </r>
      </text>
    </comment>
    <comment ref="AD577" authorId="1">
      <text>
        <r>
          <rPr>
            <b/>
            <sz val="12"/>
            <rFont val="宋体"/>
            <charset val="134"/>
          </rPr>
          <t>Administrator:</t>
        </r>
        <r>
          <rPr>
            <sz val="12"/>
            <rFont val="宋体"/>
            <charset val="134"/>
          </rPr>
          <t xml:space="preserve">
1/21 上客供RFID贴纸 1920pcs
1/26 上六款用客版布标贴纸 21700pcs
     上一款用客版布标贴纸 4340pcs
</t>
        </r>
      </text>
    </comment>
    <comment ref="AD578" authorId="1">
      <text>
        <r>
          <rPr>
            <b/>
            <sz val="12"/>
            <rFont val="宋体"/>
            <charset val="134"/>
          </rPr>
          <t>Administrator:</t>
        </r>
        <r>
          <rPr>
            <sz val="12"/>
            <rFont val="宋体"/>
            <charset val="134"/>
          </rPr>
          <t xml:space="preserve">
1/21 上客供RFID贴纸 3120pcs
1/26 上六款用客版布标贴纸 21700pcs
     上一款用客版布标贴纸 4340pcs
</t>
        </r>
      </text>
    </comment>
    <comment ref="AD579" authorId="1">
      <text>
        <r>
          <rPr>
            <b/>
            <sz val="12"/>
            <rFont val="宋体"/>
            <charset val="134"/>
          </rPr>
          <t>Administrator:</t>
        </r>
        <r>
          <rPr>
            <sz val="12"/>
            <rFont val="宋体"/>
            <charset val="134"/>
          </rPr>
          <t xml:space="preserve">
2/4 上进口商贴纸 28000pcs</t>
        </r>
      </text>
    </comment>
    <comment ref="AD581" authorId="1">
      <text>
        <r>
          <rPr>
            <b/>
            <sz val="12"/>
            <rFont val="宋体"/>
            <charset val="134"/>
          </rPr>
          <t>Administrator:</t>
        </r>
        <r>
          <rPr>
            <sz val="12"/>
            <rFont val="宋体"/>
            <charset val="134"/>
          </rPr>
          <t xml:space="preserve">
1/30 上客供外箱条码贴纸 219pcs</t>
        </r>
      </text>
    </comment>
    <comment ref="AD582" authorId="1">
      <text>
        <r>
          <rPr>
            <b/>
            <sz val="12"/>
            <rFont val="宋体"/>
            <charset val="134"/>
          </rPr>
          <t>Administrator:</t>
        </r>
        <r>
          <rPr>
            <sz val="12"/>
            <rFont val="宋体"/>
            <charset val="134"/>
          </rPr>
          <t xml:space="preserve">
2/3 上UPC/进口商贴纸 504pcs</t>
        </r>
      </text>
    </comment>
    <comment ref="AD583" authorId="1">
      <text>
        <r>
          <rPr>
            <b/>
            <sz val="12"/>
            <rFont val="宋体"/>
            <charset val="134"/>
          </rPr>
          <t>Administrator:</t>
        </r>
        <r>
          <rPr>
            <sz val="12"/>
            <rFont val="宋体"/>
            <charset val="134"/>
          </rPr>
          <t xml:space="preserve">
1/21 上客供RFID贴纸 840pcs
1/26 上六款用客版布标贴纸 21700pcs
     上一款用客版布标贴纸 4340pcs
</t>
        </r>
      </text>
    </comment>
    <comment ref="AD584" authorId="1">
      <text>
        <r>
          <rPr>
            <b/>
            <sz val="12"/>
            <rFont val="宋体"/>
            <charset val="134"/>
          </rPr>
          <t>Administrator:</t>
        </r>
        <r>
          <rPr>
            <sz val="12"/>
            <rFont val="宋体"/>
            <charset val="134"/>
          </rPr>
          <t xml:space="preserve">
1/21 上客供RFID贴纸 840pcs
1/26 上六款用客版布标贴纸 21700pcs
     上一款用客版布标贴纸 4340pcs
</t>
        </r>
      </text>
    </comment>
    <comment ref="AD585" authorId="1">
      <text>
        <r>
          <rPr>
            <b/>
            <sz val="12"/>
            <rFont val="宋体"/>
            <charset val="134"/>
          </rPr>
          <t>Administrator:</t>
        </r>
        <r>
          <rPr>
            <sz val="12"/>
            <rFont val="宋体"/>
            <charset val="134"/>
          </rPr>
          <t xml:space="preserve">
1/21 上客供RFID贴纸 600pcs
1/26 上六款用客版布标贴纸 21700pcs
     上一款用客版布标贴纸 4340pcs
</t>
        </r>
      </text>
    </comment>
    <comment ref="AD586" authorId="1">
      <text>
        <r>
          <rPr>
            <b/>
            <sz val="12"/>
            <rFont val="宋体"/>
            <charset val="134"/>
          </rPr>
          <t>Administrator:</t>
        </r>
        <r>
          <rPr>
            <sz val="12"/>
            <rFont val="宋体"/>
            <charset val="134"/>
          </rPr>
          <t xml:space="preserve">
1/21 上客供RFID贴纸 960pcs
1/26 上六款用客版布标贴纸 21700pcs
     上一款用客版布标贴纸 4340pcs
</t>
        </r>
      </text>
    </comment>
    <comment ref="AD587" authorId="1">
      <text>
        <r>
          <rPr>
            <b/>
            <sz val="12"/>
            <rFont val="宋体"/>
            <charset val="134"/>
          </rPr>
          <t>Administrator:</t>
        </r>
        <r>
          <rPr>
            <sz val="12"/>
            <rFont val="宋体"/>
            <charset val="134"/>
          </rPr>
          <t xml:space="preserve">
1/21 上客供RFID贴纸 720pcs
1/26 上六款用客版布标贴纸 21700pcs
     上一款用客版布标贴纸 4340pcs
</t>
        </r>
      </text>
    </comment>
    <comment ref="AD588" authorId="1">
      <text>
        <r>
          <rPr>
            <b/>
            <sz val="12"/>
            <rFont val="宋体"/>
            <charset val="134"/>
          </rPr>
          <t>Administrator:</t>
        </r>
        <r>
          <rPr>
            <sz val="12"/>
            <rFont val="宋体"/>
            <charset val="134"/>
          </rPr>
          <t xml:space="preserve">
1/21 上客供RFID贴纸 1080pcs
1/26 上六款用客版布标贴纸 21700pcs
     上一款用客版布标贴纸 4340pcs
</t>
        </r>
      </text>
    </comment>
    <comment ref="AD589" authorId="1">
      <text>
        <r>
          <rPr>
            <b/>
            <sz val="12"/>
            <rFont val="宋体"/>
            <charset val="134"/>
          </rPr>
          <t>Administrator:</t>
        </r>
        <r>
          <rPr>
            <sz val="12"/>
            <rFont val="宋体"/>
            <charset val="134"/>
          </rPr>
          <t xml:space="preserve">
1/21 上客供RFID贴纸 1320pcs
1/26 上六款用客版布标贴纸 21700pcs
     上一款用客版布标贴纸 4340pcs
</t>
        </r>
      </text>
    </comment>
  </commentList>
</comments>
</file>

<file path=xl/comments2.xml><?xml version="1.0" encoding="utf-8"?>
<comments xmlns="http://schemas.openxmlformats.org/spreadsheetml/2006/main">
  <authors>
    <author>Administrator</author>
  </authors>
  <commentList>
    <comment ref="AD4" authorId="0">
      <text>
        <r>
          <rPr>
            <b/>
            <sz val="12"/>
            <rFont val="宋体"/>
            <charset val="134"/>
          </rPr>
          <t>Administrator:</t>
        </r>
        <r>
          <rPr>
            <sz val="12"/>
            <rFont val="宋体"/>
            <charset val="134"/>
          </rPr>
          <t xml:space="preserve">
2/13 上进口商贴纸 3996pcs
3/28 上进口商贴纸 3996pcs 补数</t>
        </r>
      </text>
    </comment>
    <comment ref="AB9" authorId="0">
      <text>
        <r>
          <rPr>
            <b/>
            <sz val="12"/>
            <rFont val="宋体"/>
            <charset val="134"/>
          </rPr>
          <t>Administrator:</t>
        </r>
        <r>
          <rPr>
            <sz val="12"/>
            <rFont val="宋体"/>
            <charset val="134"/>
          </rPr>
          <t xml:space="preserve">
0000748 4/14 企鹅-484pcs
           北极熊-484pcs
           猛犸象-484pcs
           猫头鹰-484pcs
             海象-484pcs
             海豹-387pcs
             雪人- 96pcs
 莫海军签收已转华登混装</t>
        </r>
      </text>
    </comment>
    <comment ref="AD9" authorId="0">
      <text>
        <r>
          <rPr>
            <b/>
            <sz val="12"/>
            <rFont val="宋体"/>
            <charset val="134"/>
          </rPr>
          <t>Administrator:</t>
        </r>
        <r>
          <rPr>
            <sz val="12"/>
            <rFont val="宋体"/>
            <charset val="134"/>
          </rPr>
          <t xml:space="preserve">
3/31 上空白贴纸 2088pcs</t>
        </r>
      </text>
    </comment>
    <comment ref="AB10" authorId="0">
      <text>
        <r>
          <rPr>
            <b/>
            <sz val="12"/>
            <rFont val="宋体"/>
            <charset val="134"/>
          </rPr>
          <t>Administrator:</t>
        </r>
        <r>
          <rPr>
            <sz val="12"/>
            <rFont val="宋体"/>
            <charset val="134"/>
          </rPr>
          <t xml:space="preserve">
0001073 5/23 2538pcs 送华登混装</t>
        </r>
      </text>
    </comment>
    <comment ref="AD10" authorId="0">
      <text>
        <r>
          <rPr>
            <b/>
            <sz val="12"/>
            <rFont val="宋体"/>
            <charset val="134"/>
          </rPr>
          <t>Administrator:</t>
        </r>
        <r>
          <rPr>
            <sz val="12"/>
            <rFont val="宋体"/>
            <charset val="134"/>
          </rPr>
          <t xml:space="preserve">
3/31 上空白贴纸 1827pcs</t>
        </r>
      </text>
    </comment>
    <comment ref="AD11" authorId="0">
      <text>
        <r>
          <rPr>
            <b/>
            <sz val="12"/>
            <rFont val="宋体"/>
            <charset val="134"/>
          </rPr>
          <t>Administrator:</t>
        </r>
        <r>
          <rPr>
            <sz val="12"/>
            <rFont val="宋体"/>
            <charset val="134"/>
          </rPr>
          <t xml:space="preserve">
3/31 上空白贴纸 711pcs</t>
        </r>
      </text>
    </comment>
    <comment ref="AD14" authorId="0">
      <text>
        <r>
          <rPr>
            <b/>
            <sz val="12"/>
            <rFont val="宋体"/>
            <charset val="134"/>
          </rPr>
          <t>Administrator:</t>
        </r>
        <r>
          <rPr>
            <sz val="12"/>
            <rFont val="宋体"/>
            <charset val="134"/>
          </rPr>
          <t xml:space="preserve">
10/27 上多语警语折叠贴纸 1200pcs</t>
        </r>
      </text>
    </comment>
    <comment ref="AD17" authorId="0">
      <text>
        <r>
          <rPr>
            <b/>
            <sz val="12"/>
            <rFont val="宋体"/>
            <charset val="134"/>
          </rPr>
          <t>Administrator:</t>
        </r>
        <r>
          <rPr>
            <sz val="12"/>
            <rFont val="宋体"/>
            <charset val="134"/>
          </rPr>
          <t xml:space="preserve">
7/22 上进口商贴纸 11820pcs
170216/170206/170226共用</t>
        </r>
      </text>
    </comment>
  </commentList>
</comments>
</file>

<file path=xl/sharedStrings.xml><?xml version="1.0" encoding="utf-8"?>
<sst xmlns="http://schemas.openxmlformats.org/spreadsheetml/2006/main" count="18826" uniqueCount="4783">
  <si>
    <r>
      <rPr>
        <b/>
        <sz val="16"/>
        <rFont val="Arial"/>
        <charset val="0"/>
      </rPr>
      <t xml:space="preserve">ZURU  Rainbocorn </t>
    </r>
    <r>
      <rPr>
        <b/>
        <sz val="16"/>
        <rFont val="宋体"/>
        <charset val="134"/>
      </rPr>
      <t>樣板訂單</t>
    </r>
  </si>
  <si>
    <r>
      <rPr>
        <b/>
        <sz val="20"/>
        <color indexed="39"/>
        <rFont val="Arial"/>
        <charset val="0"/>
      </rPr>
      <t>1</t>
    </r>
    <r>
      <rPr>
        <b/>
        <sz val="20"/>
        <color indexed="39"/>
        <rFont val="宋体"/>
        <charset val="134"/>
      </rPr>
      <t>代珠片公仔</t>
    </r>
    <r>
      <rPr>
        <b/>
        <sz val="20"/>
        <color indexed="39"/>
        <rFont val="Arial"/>
        <charset val="0"/>
      </rPr>
      <t>#9201</t>
    </r>
  </si>
  <si>
    <r>
      <rPr>
        <b/>
        <sz val="20"/>
        <color indexed="10"/>
        <rFont val="宋体"/>
        <charset val="134"/>
      </rPr>
      <t>2代珠片公仔</t>
    </r>
    <r>
      <rPr>
        <b/>
        <sz val="20"/>
        <color indexed="10"/>
        <rFont val="Arial"/>
        <charset val="0"/>
      </rPr>
      <t>#9202</t>
    </r>
  </si>
  <si>
    <t>#9204</t>
  </si>
  <si>
    <t>#9214</t>
  </si>
  <si>
    <t>#9209</t>
  </si>
  <si>
    <t>#9202</t>
  </si>
  <si>
    <r>
      <rPr>
        <b/>
        <sz val="16"/>
        <rFont val="Arial"/>
        <charset val="0"/>
      </rPr>
      <t>#9214</t>
    </r>
    <r>
      <rPr>
        <b/>
        <sz val="16"/>
        <rFont val="宋体"/>
        <charset val="134"/>
      </rPr>
      <t>（第二代）</t>
    </r>
  </si>
  <si>
    <t>#9215</t>
  </si>
  <si>
    <t>#9212</t>
  </si>
  <si>
    <t>#9213</t>
  </si>
  <si>
    <t>#9207</t>
  </si>
  <si>
    <t>#9208</t>
  </si>
  <si>
    <t>收縮膜</t>
  </si>
  <si>
    <t>說明書</t>
  </si>
  <si>
    <r>
      <rPr>
        <b/>
        <sz val="11"/>
        <color indexed="39"/>
        <rFont val="Arial"/>
        <charset val="0"/>
      </rPr>
      <t>A</t>
    </r>
    <r>
      <rPr>
        <b/>
        <sz val="11"/>
        <color indexed="39"/>
        <rFont val="宋体"/>
        <charset val="134"/>
      </rPr>
      <t>版本</t>
    </r>
  </si>
  <si>
    <r>
      <rPr>
        <b/>
        <sz val="11"/>
        <color indexed="39"/>
        <rFont val="Arial"/>
        <charset val="0"/>
      </rPr>
      <t>B</t>
    </r>
    <r>
      <rPr>
        <b/>
        <sz val="11"/>
        <color indexed="39"/>
        <rFont val="宋体"/>
        <charset val="134"/>
      </rPr>
      <t>版本</t>
    </r>
  </si>
  <si>
    <t>香港接单日期</t>
  </si>
  <si>
    <r>
      <rPr>
        <b/>
        <sz val="11"/>
        <rFont val="Arial"/>
        <charset val="0"/>
      </rPr>
      <t xml:space="preserve">ZURU </t>
    </r>
    <r>
      <rPr>
        <b/>
        <sz val="11"/>
        <rFont val="宋体"/>
        <charset val="134"/>
      </rPr>
      <t>跟单</t>
    </r>
  </si>
  <si>
    <t>ZURU PO NO#</t>
  </si>
  <si>
    <r>
      <rPr>
        <b/>
        <sz val="11"/>
        <rFont val="Arial"/>
        <charset val="0"/>
      </rPr>
      <t>第三方客户</t>
    </r>
    <r>
      <rPr>
        <b/>
        <sz val="11"/>
        <rFont val="Arial"/>
        <charset val="0"/>
      </rPr>
      <t xml:space="preserve">
 PO NO#</t>
    </r>
  </si>
  <si>
    <t>第三方客户名称</t>
  </si>
  <si>
    <t>ITEM#</t>
  </si>
  <si>
    <t>中文名</t>
  </si>
  <si>
    <r>
      <rPr>
        <b/>
        <sz val="10"/>
        <rFont val="Arial"/>
        <charset val="0"/>
      </rPr>
      <t>PO</t>
    </r>
    <r>
      <rPr>
        <b/>
        <sz val="10"/>
        <rFont val="宋体"/>
        <charset val="134"/>
      </rPr>
      <t>数量</t>
    </r>
    <r>
      <rPr>
        <b/>
        <sz val="10"/>
        <rFont val="Arial"/>
        <charset val="0"/>
      </rPr>
      <t xml:space="preserve">
(pcs)</t>
    </r>
  </si>
  <si>
    <r>
      <rPr>
        <b/>
        <sz val="10"/>
        <rFont val="Arial"/>
        <charset val="0"/>
      </rPr>
      <t>内箱装箱数量</t>
    </r>
    <r>
      <rPr>
        <b/>
        <sz val="10"/>
        <rFont val="Arial"/>
        <charset val="0"/>
      </rPr>
      <t>(pcs)</t>
    </r>
  </si>
  <si>
    <r>
      <rPr>
        <b/>
        <sz val="11"/>
        <rFont val="Arial"/>
        <charset val="0"/>
      </rPr>
      <t>外箱装箱数量</t>
    </r>
    <r>
      <rPr>
        <b/>
        <sz val="11"/>
        <rFont val="Arial"/>
        <charset val="0"/>
      </rPr>
      <t>(pcs)</t>
    </r>
  </si>
  <si>
    <t>总箱数</t>
  </si>
  <si>
    <r>
      <rPr>
        <b/>
        <sz val="11"/>
        <rFont val="Arial"/>
        <charset val="0"/>
      </rPr>
      <t>单价</t>
    </r>
    <r>
      <rPr>
        <b/>
        <sz val="11"/>
        <rFont val="Arial"/>
        <charset val="0"/>
      </rPr>
      <t>USD</t>
    </r>
  </si>
  <si>
    <r>
      <rPr>
        <b/>
        <sz val="11"/>
        <rFont val="Arial"/>
        <charset val="0"/>
      </rPr>
      <t>金额</t>
    </r>
    <r>
      <rPr>
        <b/>
        <sz val="11"/>
        <rFont val="Arial"/>
        <charset val="0"/>
      </rPr>
      <t>USD</t>
    </r>
  </si>
  <si>
    <r>
      <rPr>
        <b/>
        <sz val="11"/>
        <rFont val="Arial"/>
        <charset val="0"/>
      </rPr>
      <t>ZURU</t>
    </r>
    <r>
      <rPr>
        <b/>
        <sz val="11"/>
        <rFont val="宋体"/>
        <charset val="134"/>
      </rPr>
      <t>验货</t>
    </r>
    <r>
      <rPr>
        <b/>
        <sz val="11"/>
        <rFont val="Arial"/>
        <charset val="0"/>
      </rPr>
      <t xml:space="preserve">
</t>
    </r>
    <r>
      <rPr>
        <b/>
        <sz val="11"/>
        <rFont val="宋体"/>
        <charset val="134"/>
      </rPr>
      <t>日期</t>
    </r>
  </si>
  <si>
    <t>驗貨結果</t>
  </si>
  <si>
    <t>第三方客户公证行验货</t>
  </si>
  <si>
    <r>
      <rPr>
        <b/>
        <sz val="11"/>
        <rFont val="Arial"/>
        <charset val="0"/>
      </rPr>
      <t>ZURU</t>
    </r>
    <r>
      <rPr>
        <b/>
        <sz val="11"/>
        <rFont val="宋体"/>
        <charset val="134"/>
      </rPr>
      <t>订单走货日期</t>
    </r>
  </si>
  <si>
    <r>
      <rPr>
        <b/>
        <sz val="11"/>
        <rFont val="Arial"/>
        <charset val="0"/>
      </rPr>
      <t>ZURU</t>
    </r>
    <r>
      <rPr>
        <b/>
        <sz val="11"/>
        <rFont val="宋体"/>
        <charset val="134"/>
      </rPr>
      <t>确认走货日期</t>
    </r>
  </si>
  <si>
    <r>
      <rPr>
        <b/>
        <sz val="11"/>
        <rFont val="Arial"/>
        <charset val="0"/>
      </rPr>
      <t>箱唛资料</t>
    </r>
    <r>
      <rPr>
        <b/>
        <sz val="11"/>
        <rFont val="Arial"/>
        <charset val="0"/>
      </rPr>
      <t>(</t>
    </r>
    <r>
      <rPr>
        <b/>
        <sz val="11"/>
        <rFont val="宋体"/>
        <charset val="134"/>
      </rPr>
      <t>收到日期</t>
    </r>
    <r>
      <rPr>
        <b/>
        <sz val="11"/>
        <rFont val="Arial"/>
        <charset val="0"/>
      </rPr>
      <t>)</t>
    </r>
  </si>
  <si>
    <r>
      <rPr>
        <b/>
        <sz val="11"/>
        <rFont val="Arial"/>
        <charset val="0"/>
      </rPr>
      <t>箱唛资料</t>
    </r>
    <r>
      <rPr>
        <b/>
        <sz val="11"/>
        <rFont val="Arial"/>
        <charset val="0"/>
      </rPr>
      <t>(确认日期)</t>
    </r>
  </si>
  <si>
    <r>
      <rPr>
        <b/>
        <sz val="11"/>
        <rFont val="Arial"/>
        <charset val="0"/>
      </rPr>
      <t>客供贴纸</t>
    </r>
    <r>
      <rPr>
        <b/>
        <sz val="11"/>
        <rFont val="Arial"/>
        <charset val="0"/>
      </rPr>
      <t>AI(</t>
    </r>
    <r>
      <rPr>
        <b/>
        <sz val="11"/>
        <rFont val="宋体"/>
        <charset val="134"/>
      </rPr>
      <t>收到日期</t>
    </r>
    <r>
      <rPr>
        <b/>
        <sz val="11"/>
        <rFont val="Arial"/>
        <charset val="0"/>
      </rPr>
      <t>)</t>
    </r>
  </si>
  <si>
    <r>
      <rPr>
        <b/>
        <sz val="11"/>
        <color indexed="39"/>
        <rFont val="Arial"/>
        <charset val="0"/>
      </rPr>
      <t>MA  1</t>
    </r>
    <r>
      <rPr>
        <b/>
        <sz val="11"/>
        <color indexed="39"/>
        <rFont val="宋体"/>
        <charset val="134"/>
      </rPr>
      <t>語收縮膜</t>
    </r>
  </si>
  <si>
    <r>
      <rPr>
        <b/>
        <sz val="11"/>
        <color indexed="39"/>
        <rFont val="Arial"/>
        <charset val="0"/>
      </rPr>
      <t>MA 3</t>
    </r>
    <r>
      <rPr>
        <b/>
        <sz val="11"/>
        <color indexed="39"/>
        <rFont val="宋体"/>
        <charset val="134"/>
      </rPr>
      <t>語收縮膜</t>
    </r>
  </si>
  <si>
    <t>客版收縮膜</t>
  </si>
  <si>
    <r>
      <rPr>
        <b/>
        <sz val="11"/>
        <color indexed="39"/>
        <rFont val="Arial"/>
        <charset val="0"/>
      </rPr>
      <t>MA 1</t>
    </r>
    <r>
      <rPr>
        <b/>
        <sz val="11"/>
        <color indexed="39"/>
        <rFont val="宋体"/>
        <charset val="134"/>
      </rPr>
      <t>語说明书
A版本</t>
    </r>
  </si>
  <si>
    <r>
      <rPr>
        <b/>
        <sz val="11"/>
        <color indexed="39"/>
        <rFont val="Arial"/>
        <charset val="0"/>
      </rPr>
      <t>MA 1</t>
    </r>
    <r>
      <rPr>
        <b/>
        <sz val="11"/>
        <color indexed="39"/>
        <rFont val="宋体"/>
        <charset val="134"/>
      </rPr>
      <t>語说明书</t>
    </r>
    <r>
      <rPr>
        <b/>
        <sz val="11"/>
        <color indexed="39"/>
        <rFont val="Arial"/>
        <charset val="0"/>
      </rPr>
      <t xml:space="preserve">
B版本</t>
    </r>
  </si>
  <si>
    <r>
      <rPr>
        <b/>
        <sz val="11"/>
        <color indexed="39"/>
        <rFont val="Arial"/>
        <charset val="0"/>
      </rPr>
      <t>MA 3</t>
    </r>
    <r>
      <rPr>
        <b/>
        <sz val="11"/>
        <color indexed="39"/>
        <rFont val="宋体"/>
        <charset val="134"/>
      </rPr>
      <t>語說明書</t>
    </r>
    <r>
      <rPr>
        <b/>
        <sz val="11"/>
        <color indexed="39"/>
        <rFont val="Arial"/>
        <charset val="0"/>
      </rPr>
      <t xml:space="preserve">
A版本</t>
    </r>
  </si>
  <si>
    <r>
      <rPr>
        <b/>
        <sz val="11"/>
        <color indexed="39"/>
        <rFont val="Arial"/>
        <charset val="0"/>
      </rPr>
      <t>MA 3</t>
    </r>
    <r>
      <rPr>
        <b/>
        <sz val="11"/>
        <color indexed="39"/>
        <rFont val="宋体"/>
        <charset val="134"/>
      </rPr>
      <t>語說明書</t>
    </r>
    <r>
      <rPr>
        <b/>
        <sz val="11"/>
        <color indexed="39"/>
        <rFont val="Arial"/>
        <charset val="0"/>
      </rPr>
      <t xml:space="preserve">
B</t>
    </r>
    <r>
      <rPr>
        <b/>
        <sz val="11"/>
        <color indexed="39"/>
        <rFont val="宋体"/>
        <charset val="134"/>
      </rPr>
      <t>版本</t>
    </r>
  </si>
  <si>
    <t>客版說明書</t>
  </si>
  <si>
    <t>布標</t>
  </si>
  <si>
    <r>
      <rPr>
        <b/>
        <sz val="11"/>
        <color indexed="10"/>
        <rFont val="Arial"/>
        <charset val="0"/>
      </rPr>
      <t>MA  1</t>
    </r>
    <r>
      <rPr>
        <b/>
        <sz val="11"/>
        <color indexed="10"/>
        <rFont val="宋体"/>
        <charset val="134"/>
      </rPr>
      <t>語收縮膜</t>
    </r>
  </si>
  <si>
    <r>
      <rPr>
        <b/>
        <sz val="11"/>
        <color indexed="10"/>
        <rFont val="Arial"/>
        <charset val="0"/>
      </rPr>
      <t>MA 3</t>
    </r>
    <r>
      <rPr>
        <b/>
        <sz val="11"/>
        <color indexed="10"/>
        <rFont val="宋体"/>
        <charset val="134"/>
      </rPr>
      <t>語收縮膜</t>
    </r>
  </si>
  <si>
    <r>
      <rPr>
        <b/>
        <sz val="11"/>
        <color indexed="10"/>
        <rFont val="Arial"/>
        <charset val="0"/>
      </rPr>
      <t>MA 1</t>
    </r>
    <r>
      <rPr>
        <b/>
        <sz val="11"/>
        <color indexed="10"/>
        <rFont val="宋体"/>
        <charset val="134"/>
      </rPr>
      <t>語说明书</t>
    </r>
    <r>
      <rPr>
        <b/>
        <sz val="11"/>
        <color indexed="10"/>
        <rFont val="Arial"/>
        <charset val="0"/>
      </rPr>
      <t xml:space="preserve">
A</t>
    </r>
    <r>
      <rPr>
        <b/>
        <sz val="11"/>
        <color indexed="10"/>
        <rFont val="宋体"/>
        <charset val="134"/>
      </rPr>
      <t>版本</t>
    </r>
  </si>
  <si>
    <r>
      <rPr>
        <b/>
        <sz val="11"/>
        <color indexed="10"/>
        <rFont val="Arial"/>
        <charset val="0"/>
      </rPr>
      <t>MA 1</t>
    </r>
    <r>
      <rPr>
        <b/>
        <sz val="11"/>
        <color indexed="10"/>
        <rFont val="宋体"/>
        <charset val="134"/>
      </rPr>
      <t>語说明书</t>
    </r>
    <r>
      <rPr>
        <b/>
        <sz val="11"/>
        <color indexed="10"/>
        <rFont val="Arial"/>
        <charset val="0"/>
      </rPr>
      <t xml:space="preserve">
B版本</t>
    </r>
  </si>
  <si>
    <r>
      <rPr>
        <b/>
        <sz val="11"/>
        <color indexed="10"/>
        <rFont val="Arial"/>
        <charset val="0"/>
      </rPr>
      <t>MA 3</t>
    </r>
    <r>
      <rPr>
        <b/>
        <sz val="11"/>
        <color indexed="10"/>
        <rFont val="宋体"/>
        <charset val="134"/>
      </rPr>
      <t>語說明書</t>
    </r>
    <r>
      <rPr>
        <b/>
        <sz val="11"/>
        <color indexed="10"/>
        <rFont val="Arial"/>
        <charset val="0"/>
      </rPr>
      <t xml:space="preserve">
A版本</t>
    </r>
  </si>
  <si>
    <r>
      <rPr>
        <b/>
        <sz val="11"/>
        <color indexed="10"/>
        <rFont val="Arial"/>
        <charset val="0"/>
      </rPr>
      <t>MA 3</t>
    </r>
    <r>
      <rPr>
        <b/>
        <sz val="11"/>
        <color indexed="10"/>
        <rFont val="宋体"/>
        <charset val="134"/>
      </rPr>
      <t>語說明書
B版本</t>
    </r>
  </si>
  <si>
    <t>MA 1語收縮膜</t>
  </si>
  <si>
    <t>MA 1語說明書</t>
  </si>
  <si>
    <t>MA 2語收縮膜（加拿大版本）</t>
  </si>
  <si>
    <t>MA 2語說明書（加拿大版本）</t>
  </si>
  <si>
    <t>落加拿大
棉花泥</t>
  </si>
  <si>
    <t>9201SQ1</t>
  </si>
  <si>
    <t>9204UQ1</t>
  </si>
  <si>
    <r>
      <rPr>
        <sz val="10"/>
        <rFont val="Arial"/>
        <charset val="0"/>
      </rPr>
      <t>MA 1</t>
    </r>
    <r>
      <rPr>
        <sz val="10"/>
        <rFont val="宋体"/>
        <charset val="134"/>
      </rPr>
      <t>語收縮膜</t>
    </r>
    <r>
      <rPr>
        <sz val="10"/>
        <rFont val="Arial"/>
        <charset val="0"/>
      </rPr>
      <t xml:space="preserve">
A</t>
    </r>
  </si>
  <si>
    <r>
      <rPr>
        <sz val="10"/>
        <rFont val="Arial"/>
        <charset val="0"/>
      </rPr>
      <t>MA 1</t>
    </r>
    <r>
      <rPr>
        <sz val="10"/>
        <rFont val="宋体"/>
        <charset val="134"/>
      </rPr>
      <t>語收縮膜
B</t>
    </r>
  </si>
  <si>
    <r>
      <rPr>
        <sz val="10"/>
        <rFont val="Arial"/>
        <charset val="0"/>
      </rPr>
      <t>MA 1</t>
    </r>
    <r>
      <rPr>
        <sz val="10"/>
        <rFont val="宋体"/>
        <charset val="134"/>
      </rPr>
      <t>語說明書</t>
    </r>
    <r>
      <rPr>
        <sz val="10"/>
        <rFont val="Arial"/>
        <charset val="0"/>
      </rPr>
      <t xml:space="preserve">
A</t>
    </r>
  </si>
  <si>
    <r>
      <rPr>
        <sz val="10"/>
        <rFont val="Arial"/>
        <charset val="0"/>
      </rPr>
      <t>MA 1</t>
    </r>
    <r>
      <rPr>
        <sz val="10"/>
        <rFont val="宋体"/>
        <charset val="134"/>
      </rPr>
      <t>語說明書
B</t>
    </r>
  </si>
  <si>
    <r>
      <rPr>
        <sz val="10"/>
        <rFont val="Arial"/>
        <charset val="0"/>
      </rPr>
      <t>MA</t>
    </r>
    <r>
      <rPr>
        <sz val="10"/>
        <rFont val="宋体"/>
        <charset val="134"/>
      </rPr>
      <t>领养卡</t>
    </r>
  </si>
  <si>
    <r>
      <rPr>
        <sz val="10"/>
        <rFont val="Arial"/>
        <charset val="0"/>
      </rPr>
      <t>9214SQ1
MA PDQ</t>
    </r>
    <r>
      <rPr>
        <sz val="10"/>
        <rFont val="宋体"/>
        <charset val="134"/>
      </rPr>
      <t>盒</t>
    </r>
  </si>
  <si>
    <r>
      <rPr>
        <sz val="10"/>
        <rFont val="Arial"/>
        <charset val="0"/>
      </rPr>
      <t xml:space="preserve">9214UQ1
</t>
    </r>
    <r>
      <rPr>
        <sz val="10"/>
        <rFont val="宋体"/>
        <charset val="134"/>
      </rPr>
      <t>客办</t>
    </r>
    <r>
      <rPr>
        <sz val="10"/>
        <rFont val="Arial"/>
        <charset val="0"/>
      </rPr>
      <t>PDQ盒</t>
    </r>
  </si>
  <si>
    <r>
      <rPr>
        <b/>
        <sz val="11"/>
        <color indexed="10"/>
        <rFont val="Arial"/>
        <charset val="0"/>
      </rPr>
      <t>MA 1</t>
    </r>
    <r>
      <rPr>
        <b/>
        <sz val="11"/>
        <color indexed="10"/>
        <rFont val="宋体"/>
        <charset val="134"/>
      </rPr>
      <t>語收縮膜</t>
    </r>
  </si>
  <si>
    <r>
      <rPr>
        <b/>
        <sz val="11"/>
        <color indexed="10"/>
        <rFont val="Arial"/>
        <charset val="0"/>
      </rPr>
      <t>MA 1</t>
    </r>
    <r>
      <rPr>
        <b/>
        <sz val="11"/>
        <color indexed="10"/>
        <rFont val="宋体"/>
        <charset val="134"/>
      </rPr>
      <t>語說明書</t>
    </r>
  </si>
  <si>
    <r>
      <rPr>
        <b/>
        <sz val="11"/>
        <color indexed="10"/>
        <rFont val="Arial"/>
        <charset val="0"/>
      </rPr>
      <t>MA 3</t>
    </r>
    <r>
      <rPr>
        <b/>
        <sz val="11"/>
        <color indexed="10"/>
        <rFont val="宋体"/>
        <charset val="134"/>
      </rPr>
      <t>語說明書</t>
    </r>
  </si>
  <si>
    <t>發票號</t>
  </si>
  <si>
    <r>
      <rPr>
        <b/>
        <sz val="11"/>
        <color indexed="39"/>
        <rFont val="宋体"/>
        <charset val="134"/>
      </rPr>
      <t>玫紅猴子</t>
    </r>
    <r>
      <rPr>
        <b/>
        <sz val="11"/>
        <color indexed="39"/>
        <rFont val="Arial"/>
        <charset val="0"/>
      </rPr>
      <t xml:space="preserve">
Monkey（A）</t>
    </r>
  </si>
  <si>
    <r>
      <rPr>
        <b/>
        <sz val="11"/>
        <color indexed="39"/>
        <rFont val="宋体"/>
        <charset val="134"/>
      </rPr>
      <t>黃色猴子</t>
    </r>
    <r>
      <rPr>
        <b/>
        <sz val="11"/>
        <color indexed="39"/>
        <rFont val="Arial"/>
        <charset val="0"/>
      </rPr>
      <t xml:space="preserve">
Monkey</t>
    </r>
    <r>
      <rPr>
        <b/>
        <sz val="11"/>
        <color indexed="39"/>
        <rFont val="宋体"/>
        <charset val="134"/>
      </rPr>
      <t>（B）</t>
    </r>
  </si>
  <si>
    <r>
      <rPr>
        <b/>
        <sz val="11"/>
        <color indexed="39"/>
        <rFont val="宋体"/>
        <charset val="134"/>
      </rPr>
      <t>粉紅貓</t>
    </r>
    <r>
      <rPr>
        <b/>
        <sz val="11"/>
        <color indexed="39"/>
        <rFont val="Arial"/>
        <charset val="0"/>
      </rPr>
      <t xml:space="preserve">
Kitty
</t>
    </r>
    <r>
      <rPr>
        <b/>
        <sz val="11"/>
        <color indexed="39"/>
        <rFont val="宋体"/>
        <charset val="134"/>
      </rPr>
      <t>（A）</t>
    </r>
  </si>
  <si>
    <r>
      <rPr>
        <b/>
        <sz val="11"/>
        <color indexed="39"/>
        <rFont val="宋体"/>
        <charset val="134"/>
      </rPr>
      <t>玫紅貓</t>
    </r>
    <r>
      <rPr>
        <b/>
        <sz val="11"/>
        <color indexed="39"/>
        <rFont val="Arial"/>
        <charset val="0"/>
      </rPr>
      <t xml:space="preserve">
Kitty
</t>
    </r>
    <r>
      <rPr>
        <b/>
        <sz val="11"/>
        <color indexed="39"/>
        <rFont val="宋体"/>
        <charset val="134"/>
      </rPr>
      <t>（B）</t>
    </r>
  </si>
  <si>
    <r>
      <rPr>
        <b/>
        <sz val="11"/>
        <color indexed="39"/>
        <rFont val="宋体"/>
        <charset val="134"/>
      </rPr>
      <t>白色兔子</t>
    </r>
    <r>
      <rPr>
        <b/>
        <sz val="11"/>
        <color indexed="39"/>
        <rFont val="Arial"/>
        <charset val="0"/>
      </rPr>
      <t xml:space="preserve">
Rabbit
</t>
    </r>
    <r>
      <rPr>
        <b/>
        <sz val="11"/>
        <color indexed="39"/>
        <rFont val="宋体"/>
        <charset val="134"/>
      </rPr>
      <t>（</t>
    </r>
    <r>
      <rPr>
        <b/>
        <sz val="11"/>
        <color indexed="39"/>
        <rFont val="Arial"/>
        <charset val="0"/>
      </rPr>
      <t>A）</t>
    </r>
  </si>
  <si>
    <r>
      <rPr>
        <b/>
        <sz val="11"/>
        <color indexed="39"/>
        <rFont val="宋体"/>
        <charset val="134"/>
      </rPr>
      <t>玫紅兔子</t>
    </r>
    <r>
      <rPr>
        <b/>
        <sz val="11"/>
        <color indexed="39"/>
        <rFont val="Arial"/>
        <charset val="0"/>
      </rPr>
      <t xml:space="preserve">
Rabbit
（B）</t>
    </r>
  </si>
  <si>
    <r>
      <rPr>
        <b/>
        <sz val="11"/>
        <color indexed="39"/>
        <rFont val="宋体"/>
        <charset val="134"/>
      </rPr>
      <t>白色獨角獸</t>
    </r>
    <r>
      <rPr>
        <b/>
        <sz val="11"/>
        <color indexed="39"/>
        <rFont val="Arial"/>
        <charset val="0"/>
      </rPr>
      <t xml:space="preserve">
Unicorn
</t>
    </r>
    <r>
      <rPr>
        <b/>
        <sz val="11"/>
        <color indexed="39"/>
        <rFont val="宋体"/>
        <charset val="134"/>
      </rPr>
      <t>（A）</t>
    </r>
  </si>
  <si>
    <r>
      <rPr>
        <b/>
        <sz val="11"/>
        <color indexed="39"/>
        <rFont val="宋体"/>
        <charset val="134"/>
      </rPr>
      <t>玫紅獨角獸</t>
    </r>
    <r>
      <rPr>
        <b/>
        <sz val="11"/>
        <color indexed="39"/>
        <rFont val="Arial"/>
        <charset val="0"/>
      </rPr>
      <t xml:space="preserve">
Unicorn
</t>
    </r>
    <r>
      <rPr>
        <b/>
        <sz val="11"/>
        <color indexed="39"/>
        <rFont val="宋体"/>
        <charset val="134"/>
      </rPr>
      <t>（B）</t>
    </r>
  </si>
  <si>
    <r>
      <rPr>
        <b/>
        <sz val="11"/>
        <color indexed="39"/>
        <rFont val="宋体"/>
        <charset val="134"/>
      </rPr>
      <t>紫色小狗</t>
    </r>
    <r>
      <rPr>
        <b/>
        <sz val="11"/>
        <color indexed="39"/>
        <rFont val="Arial"/>
        <charset val="0"/>
      </rPr>
      <t xml:space="preserve">
Puppy
（A）</t>
    </r>
  </si>
  <si>
    <r>
      <rPr>
        <b/>
        <sz val="11"/>
        <color indexed="39"/>
        <rFont val="宋体"/>
        <charset val="134"/>
      </rPr>
      <t>藍色小狗</t>
    </r>
    <r>
      <rPr>
        <b/>
        <sz val="11"/>
        <color indexed="39"/>
        <rFont val="Arial"/>
        <charset val="0"/>
      </rPr>
      <t xml:space="preserve">
Puppy
</t>
    </r>
    <r>
      <rPr>
        <b/>
        <sz val="11"/>
        <color indexed="39"/>
        <rFont val="宋体"/>
        <charset val="134"/>
      </rPr>
      <t>（B）</t>
    </r>
  </si>
  <si>
    <r>
      <rPr>
        <b/>
        <sz val="11"/>
        <color indexed="39"/>
        <rFont val="宋体"/>
        <charset val="134"/>
      </rPr>
      <t>粉色倉鼠</t>
    </r>
    <r>
      <rPr>
        <b/>
        <sz val="11"/>
        <color indexed="39"/>
        <rFont val="Arial"/>
        <charset val="0"/>
      </rPr>
      <t xml:space="preserve">
Hamster
（A）</t>
    </r>
  </si>
  <si>
    <r>
      <rPr>
        <b/>
        <sz val="11"/>
        <color indexed="39"/>
        <rFont val="宋体"/>
        <charset val="134"/>
      </rPr>
      <t>橙色倉鼠</t>
    </r>
    <r>
      <rPr>
        <b/>
        <sz val="11"/>
        <color indexed="39"/>
        <rFont val="Arial"/>
        <charset val="0"/>
      </rPr>
      <t xml:space="preserve">
Hamster
（B）</t>
    </r>
  </si>
  <si>
    <t>羊駝
Llama（白色）</t>
  </si>
  <si>
    <t>羊駝
Llama（紫色）</t>
  </si>
  <si>
    <t>火烈鳥
Flamingo
（玫紅色）</t>
  </si>
  <si>
    <t>火烈鳥
Flamingo
（彩虹色）</t>
  </si>
  <si>
    <t>火烈鳥
Flamingo
（金色）</t>
  </si>
  <si>
    <t>熊貓
Panda
（黑白色）</t>
  </si>
  <si>
    <t>熊貓
Panda
（粉紅色）</t>
  </si>
  <si>
    <t>貓頭鷹
OWL
（紫色）</t>
  </si>
  <si>
    <t>貓頭鷹
OWL
（白色）</t>
  </si>
  <si>
    <t>獨角獸
Unicorn
（白色）</t>
  </si>
  <si>
    <t>獨角獸
Unicorn
（紫色）</t>
  </si>
  <si>
    <t>獅子
Lion
（粉紅色）</t>
  </si>
  <si>
    <t>獅子
Lion
（黃色）</t>
  </si>
  <si>
    <t xml:space="preserve">白色獨角獸
Unicorn </t>
  </si>
  <si>
    <t>枚红色火烈鸟
Flamingo</t>
  </si>
  <si>
    <t>白色羊驼
Llama</t>
  </si>
  <si>
    <t>粉红色猫
Kitty</t>
  </si>
  <si>
    <t>紫色兔子
Bunny</t>
  </si>
  <si>
    <t>蓝色小狗
Puppy</t>
  </si>
  <si>
    <t>白色猫头鹰
White Owl</t>
  </si>
  <si>
    <t>粉色狮子
Pink Lion</t>
  </si>
  <si>
    <t>黄色猴子
Yellow Monkey</t>
  </si>
  <si>
    <t>紫色独角兽
Purple Unicorn</t>
  </si>
  <si>
    <t>白色熊猫
White Panda</t>
  </si>
  <si>
    <t>彩色火烈鸟
Colour Flamingo</t>
  </si>
  <si>
    <t xml:space="preserve">獨角獸
Unicorn </t>
  </si>
  <si>
    <t>孔雀
Peacock</t>
  </si>
  <si>
    <t>火烈鸟
Toucan</t>
  </si>
  <si>
    <t>树懒
Sloth</t>
  </si>
  <si>
    <t>大象
Elephant</t>
  </si>
  <si>
    <t>老虎
Tiger</t>
  </si>
  <si>
    <t>梅花鹿
Giraffe</t>
  </si>
  <si>
    <t>斑马
Zebra</t>
  </si>
  <si>
    <r>
      <rPr>
        <sz val="11"/>
        <color indexed="39"/>
        <rFont val="宋体"/>
        <charset val="134"/>
      </rPr>
      <t>兔子</t>
    </r>
    <r>
      <rPr>
        <sz val="11"/>
        <color indexed="39"/>
        <rFont val="Arial"/>
        <charset val="0"/>
      </rPr>
      <t xml:space="preserve">
Bunny
</t>
    </r>
    <r>
      <rPr>
        <sz val="11"/>
        <color indexed="39"/>
        <rFont val="宋体"/>
        <charset val="134"/>
      </rPr>
      <t>含海绵</t>
    </r>
  </si>
  <si>
    <r>
      <rPr>
        <sz val="11"/>
        <color indexed="39"/>
        <rFont val="宋体"/>
        <charset val="134"/>
      </rPr>
      <t>小狗</t>
    </r>
    <r>
      <rPr>
        <sz val="11"/>
        <color indexed="39"/>
        <rFont val="Arial"/>
        <charset val="0"/>
      </rPr>
      <t xml:space="preserve">
Puppy</t>
    </r>
  </si>
  <si>
    <r>
      <rPr>
        <sz val="11"/>
        <color indexed="39"/>
        <rFont val="宋体"/>
        <charset val="134"/>
      </rPr>
      <t>羊驼</t>
    </r>
    <r>
      <rPr>
        <sz val="11"/>
        <color indexed="39"/>
        <rFont val="Arial"/>
        <charset val="0"/>
      </rPr>
      <t xml:space="preserve"> 
Llama</t>
    </r>
  </si>
  <si>
    <r>
      <rPr>
        <sz val="11"/>
        <color indexed="39"/>
        <rFont val="宋体"/>
        <charset val="134"/>
      </rPr>
      <t>小猫</t>
    </r>
    <r>
      <rPr>
        <sz val="11"/>
        <color indexed="39"/>
        <rFont val="Arial"/>
        <charset val="0"/>
      </rPr>
      <t xml:space="preserve">
Kitty
</t>
    </r>
    <r>
      <rPr>
        <sz val="11"/>
        <color indexed="39"/>
        <rFont val="宋体"/>
        <charset val="134"/>
      </rPr>
      <t>含海绵</t>
    </r>
  </si>
  <si>
    <r>
      <rPr>
        <sz val="11"/>
        <color indexed="39"/>
        <rFont val="宋体"/>
        <charset val="134"/>
      </rPr>
      <t>独角兽</t>
    </r>
    <r>
      <rPr>
        <sz val="11"/>
        <color indexed="39"/>
        <rFont val="Arial"/>
        <charset val="0"/>
      </rPr>
      <t xml:space="preserve">
Unicorn</t>
    </r>
  </si>
  <si>
    <r>
      <rPr>
        <sz val="11"/>
        <color indexed="39"/>
        <rFont val="宋体"/>
        <charset val="134"/>
      </rPr>
      <t>猴子</t>
    </r>
    <r>
      <rPr>
        <sz val="11"/>
        <color indexed="39"/>
        <rFont val="Arial"/>
        <charset val="0"/>
      </rPr>
      <t xml:space="preserve">
Monkey</t>
    </r>
  </si>
  <si>
    <t>小猫
Kitten</t>
  </si>
  <si>
    <t>独角兽
Unicorn</t>
  </si>
  <si>
    <t>大嘴鸟
Toucan</t>
  </si>
  <si>
    <t>2PK超小蛋殼公仔</t>
  </si>
  <si>
    <t>4PK超小蛋殼公仔</t>
  </si>
  <si>
    <t>Binnie</t>
  </si>
  <si>
    <t>ZMPO18068</t>
  </si>
  <si>
    <t>9201-S001</t>
  </si>
  <si>
    <t>珠片公仔</t>
  </si>
  <si>
    <t>MA布標</t>
  </si>
  <si>
    <t>Amanda</t>
  </si>
  <si>
    <t>ZMPO18078</t>
  </si>
  <si>
    <t>Angela</t>
  </si>
  <si>
    <t>簽板</t>
  </si>
  <si>
    <t>Lingly</t>
  </si>
  <si>
    <r>
      <rPr>
        <sz val="12"/>
        <rFont val="Arial"/>
        <charset val="0"/>
      </rPr>
      <t>GP</t>
    </r>
    <r>
      <rPr>
        <sz val="12"/>
        <rFont val="宋体"/>
        <charset val="134"/>
      </rPr>
      <t>測試版</t>
    </r>
  </si>
  <si>
    <t>Holly</t>
  </si>
  <si>
    <t>寄客版</t>
  </si>
  <si>
    <t>Sara</t>
  </si>
  <si>
    <t>郵件</t>
  </si>
  <si>
    <t>Candide客户样品</t>
  </si>
  <si>
    <t>WABRO</t>
  </si>
  <si>
    <t>Tiffany</t>
  </si>
  <si>
    <t>大貨簽板</t>
  </si>
  <si>
    <t>EURO TOYS EUROPE BV</t>
  </si>
  <si>
    <t>Lucky</t>
  </si>
  <si>
    <t>產前測試</t>
  </si>
  <si>
    <t>CENCOSUD CHILE</t>
  </si>
  <si>
    <t>年齡評估樣品</t>
  </si>
  <si>
    <t>ZMPO18086</t>
  </si>
  <si>
    <t>丹麥布標</t>
  </si>
  <si>
    <t>GP FRANCE</t>
  </si>
  <si>
    <t>法國布標</t>
  </si>
  <si>
    <t>GP ITALY</t>
  </si>
  <si>
    <t>意大利布標</t>
  </si>
  <si>
    <t>TOY TRIANGLE CO.W.L.L</t>
  </si>
  <si>
    <t>Express Gifts Ltd</t>
  </si>
  <si>
    <t>9201-S006</t>
  </si>
  <si>
    <t>P.M.I TRADING &amp; ENTERPRISE LTS34</t>
  </si>
  <si>
    <t>TOYS kingdom</t>
  </si>
  <si>
    <t>CANDIDE IND E COM LTDA</t>
  </si>
  <si>
    <t>巴西布標</t>
  </si>
  <si>
    <t>WAL-MART.COM</t>
  </si>
  <si>
    <t>大貨版、簽板</t>
  </si>
  <si>
    <t>GP SPAIN</t>
  </si>
  <si>
    <t>西班牙布標</t>
  </si>
  <si>
    <t>GP TURKEY</t>
  </si>
  <si>
    <t>土耳其布標</t>
  </si>
  <si>
    <t>MA 3語簽板</t>
  </si>
  <si>
    <t>360 SALES SOLUTIONS INC</t>
  </si>
  <si>
    <t>大貨樣板</t>
  </si>
  <si>
    <t>B&amp;M RETAIL LIMITED</t>
  </si>
  <si>
    <t>9201-S003</t>
  </si>
  <si>
    <t>Intek 客户样品</t>
  </si>
  <si>
    <t>ZMPO18108</t>
  </si>
  <si>
    <t>TARGET US</t>
  </si>
  <si>
    <t>DISTRIBUIDORA JUGUETRON S.A DE C.V</t>
  </si>
  <si>
    <t>抽版</t>
  </si>
  <si>
    <t>粉紅色獨角獸</t>
  </si>
  <si>
    <t>大貨版</t>
  </si>
  <si>
    <t>GP法國</t>
  </si>
  <si>
    <t>ZMPO18123</t>
  </si>
  <si>
    <t>樣品訂單</t>
  </si>
  <si>
    <t>ZMPO18131</t>
  </si>
  <si>
    <t>Emily</t>
  </si>
  <si>
    <t>測試樣品</t>
  </si>
  <si>
    <t>C/Sam's club</t>
  </si>
  <si>
    <t>MO 20181120</t>
  </si>
  <si>
    <t>WMCA</t>
  </si>
  <si>
    <t>Ever</t>
  </si>
  <si>
    <r>
      <rPr>
        <sz val="11"/>
        <rFont val="Arial"/>
        <charset val="0"/>
      </rPr>
      <t>GP</t>
    </r>
    <r>
      <rPr>
        <sz val="11"/>
        <rFont val="宋体"/>
        <charset val="134"/>
      </rPr>
      <t>法國</t>
    </r>
  </si>
  <si>
    <r>
      <rPr>
        <sz val="11"/>
        <rFont val="Arial"/>
        <charset val="0"/>
      </rPr>
      <t>GP</t>
    </r>
    <r>
      <rPr>
        <sz val="11"/>
        <rFont val="宋体"/>
        <charset val="134"/>
      </rPr>
      <t>西班牙</t>
    </r>
  </si>
  <si>
    <t>GP西班牙</t>
  </si>
  <si>
    <t>Aimee</t>
  </si>
  <si>
    <t>ZY#5700005</t>
  </si>
  <si>
    <t>筑愉</t>
  </si>
  <si>
    <t>9201EC-S002</t>
  </si>
  <si>
    <t>空展示櫃</t>
  </si>
  <si>
    <t>SAM’S CLUB US</t>
  </si>
  <si>
    <t>9201PL-S002</t>
  </si>
  <si>
    <t>Ada</t>
  </si>
  <si>
    <t>ZMPO18162</t>
  </si>
  <si>
    <t>庫有</t>
  </si>
  <si>
    <t>廣州ITS測試版</t>
  </si>
  <si>
    <t>holly</t>
  </si>
  <si>
    <t>Elaine</t>
  </si>
  <si>
    <t>測試版</t>
  </si>
  <si>
    <t>RELIANCE LIFESTYLE HOLDINGS LIMITED</t>
  </si>
  <si>
    <t>Christal</t>
  </si>
  <si>
    <t>WM簽板</t>
  </si>
  <si>
    <t>WAL-MART STORES INC.USA</t>
  </si>
  <si>
    <t>9201PL-S003</t>
  </si>
  <si>
    <t>GP Spain</t>
  </si>
  <si>
    <t>大貨樣品</t>
  </si>
  <si>
    <t>EUROPRIS</t>
  </si>
  <si>
    <t>Tony</t>
  </si>
  <si>
    <t>BV測試版</t>
  </si>
  <si>
    <t>GP</t>
  </si>
  <si>
    <t>GP測試版</t>
  </si>
  <si>
    <t>9202-S001</t>
  </si>
  <si>
    <t>2代珠片公仔</t>
  </si>
  <si>
    <t>ASDA STORES LTD</t>
  </si>
  <si>
    <t>9202-WMUS-S001</t>
  </si>
  <si>
    <t>Maria</t>
  </si>
  <si>
    <t>TARGET AUSTRALIA PTY LTD</t>
  </si>
  <si>
    <t>QA測試版</t>
  </si>
  <si>
    <t>Bella</t>
  </si>
  <si>
    <t>9202-S005</t>
  </si>
  <si>
    <t>GRUPO RUZ</t>
  </si>
  <si>
    <t>1代珠片公仔</t>
  </si>
  <si>
    <t>小蛋殼毛絨公仔</t>
  </si>
  <si>
    <t>9204UQ3-S001</t>
  </si>
  <si>
    <t>Target US</t>
  </si>
  <si>
    <t>9202-S002</t>
  </si>
  <si>
    <t>9204UQ1-S002</t>
  </si>
  <si>
    <t>Hailey</t>
  </si>
  <si>
    <t>DOLLAR GENERAL CORPORATION</t>
  </si>
  <si>
    <t>9204-S004</t>
  </si>
  <si>
    <t>小蛋殼毛絨公仔
PDQ裝</t>
  </si>
  <si>
    <t>Victoria</t>
  </si>
  <si>
    <t>WM CA</t>
  </si>
  <si>
    <t>WM US</t>
  </si>
  <si>
    <t>測試樣+大貨樣</t>
  </si>
  <si>
    <t>bella</t>
  </si>
  <si>
    <t>B&amp;M</t>
  </si>
  <si>
    <t>9204SQ1-S001</t>
  </si>
  <si>
    <t>Ann</t>
  </si>
  <si>
    <t>Toy triangle</t>
  </si>
  <si>
    <t>樣板</t>
  </si>
  <si>
    <t>harmony</t>
  </si>
  <si>
    <t>邮件</t>
  </si>
  <si>
    <t>广告样品</t>
  </si>
  <si>
    <t>estate</t>
  </si>
  <si>
    <t>产前测试版</t>
  </si>
  <si>
    <t>9209-S001</t>
  </si>
  <si>
    <t>超大蛋壳</t>
  </si>
  <si>
    <t>Lori</t>
  </si>
  <si>
    <t>TOY TRIANGLE COMPANY(UAE)</t>
  </si>
  <si>
    <t>大货样板</t>
  </si>
  <si>
    <t>Vivian</t>
  </si>
  <si>
    <t>KC测试样品需求</t>
  </si>
  <si>
    <t>Monica</t>
  </si>
  <si>
    <t>Sam's</t>
  </si>
  <si>
    <t>见客版</t>
  </si>
  <si>
    <t>Andy</t>
  </si>
  <si>
    <t>Colony Brands</t>
  </si>
  <si>
    <t>测试样板</t>
  </si>
  <si>
    <t>9209A-S001</t>
  </si>
  <si>
    <t>火烈鸟</t>
  </si>
  <si>
    <t>Daisy</t>
  </si>
  <si>
    <t>TOYS R US JAPAN LTD</t>
  </si>
  <si>
    <t>Estate</t>
  </si>
  <si>
    <t>签版</t>
  </si>
  <si>
    <t>测试办</t>
  </si>
  <si>
    <t>GSS</t>
  </si>
  <si>
    <t>产前办</t>
  </si>
  <si>
    <t>小蛋壳毛絨公仔</t>
  </si>
  <si>
    <t>产中抽板</t>
  </si>
  <si>
    <t>签办</t>
  </si>
  <si>
    <t>Kalyn</t>
  </si>
  <si>
    <t>G.T. WHOLESALE LIMITED</t>
  </si>
  <si>
    <t>大货办</t>
  </si>
  <si>
    <t>9202-S009</t>
  </si>
  <si>
    <t>Abbey</t>
  </si>
  <si>
    <t>THE FARMERS'TRADING COMPANY LIMITE</t>
  </si>
  <si>
    <t>Kate</t>
  </si>
  <si>
    <t>筑愉（深圳）贸易有限公司</t>
  </si>
  <si>
    <t>IDA LI</t>
  </si>
  <si>
    <t>Lois</t>
  </si>
  <si>
    <t xml:space="preserve"> A.S. WATSON RETAIL (HK) LIMITED
</t>
  </si>
  <si>
    <t>9204SQ1-S002</t>
  </si>
  <si>
    <t>ORBICO SP.Z O O</t>
  </si>
  <si>
    <t>筑愉(深圳）贸易有限公司</t>
  </si>
  <si>
    <r>
      <rPr>
        <sz val="11"/>
        <rFont val="Arial"/>
        <charset val="0"/>
      </rPr>
      <t>9202-S007
(A</t>
    </r>
    <r>
      <rPr>
        <sz val="11"/>
        <rFont val="宋体"/>
        <charset val="134"/>
      </rPr>
      <t>款）</t>
    </r>
  </si>
  <si>
    <t>Sherry</t>
  </si>
  <si>
    <t>Smyths Toys HQ UC</t>
  </si>
  <si>
    <t>9209B-S001</t>
  </si>
  <si>
    <t>羊駝</t>
  </si>
  <si>
    <t>Angel</t>
  </si>
  <si>
    <t>WAL-MART CANADA CORP</t>
  </si>
  <si>
    <t>9202A</t>
  </si>
  <si>
    <t>Jannie</t>
  </si>
  <si>
    <t>LINIEX Aps</t>
  </si>
  <si>
    <r>
      <rPr>
        <sz val="10"/>
        <rFont val="Arial"/>
        <charset val="0"/>
      </rPr>
      <t>14</t>
    </r>
    <r>
      <rPr>
        <sz val="10"/>
        <rFont val="宋体"/>
        <charset val="134"/>
      </rPr>
      <t>寸蛋壳公仔</t>
    </r>
  </si>
  <si>
    <t>9202L</t>
  </si>
  <si>
    <t>Allyson</t>
  </si>
  <si>
    <t>COLRUYT GROUP-DREAMLAND</t>
  </si>
  <si>
    <t>Kiann</t>
  </si>
  <si>
    <t>Hester</t>
  </si>
  <si>
    <t>Blokker B.V</t>
  </si>
  <si>
    <t>9202-S010</t>
  </si>
  <si>
    <t>Sun, Ling</t>
  </si>
  <si>
    <t>SAM'S CLUB US</t>
  </si>
  <si>
    <t>9202PL-S006</t>
  </si>
  <si>
    <t>2代珠片公仔展示柜装</t>
  </si>
  <si>
    <t>9209-S003</t>
  </si>
  <si>
    <t>贴纸测试办</t>
  </si>
  <si>
    <t>Sarah</t>
  </si>
  <si>
    <t>EUROPRIS AS</t>
  </si>
  <si>
    <t>Judy</t>
  </si>
  <si>
    <t>样板</t>
  </si>
  <si>
    <t>14寸蛋壳公仔</t>
  </si>
  <si>
    <t>Shirley</t>
  </si>
  <si>
    <t>CONCENTRA-PRODUTOS PARA CRIANCAS</t>
  </si>
  <si>
    <t>GLOBAL SOURCING SERVICES LIMITED</t>
  </si>
  <si>
    <t>Icy</t>
  </si>
  <si>
    <t>PDQ样板</t>
  </si>
  <si>
    <t>9204SQ1</t>
  </si>
  <si>
    <t>Megan</t>
  </si>
  <si>
    <t>POPTOYS DE MEXICO</t>
  </si>
  <si>
    <t>Gama Brands S.M.P.C</t>
  </si>
  <si>
    <t>Amy</t>
  </si>
  <si>
    <r>
      <rPr>
        <sz val="9"/>
        <rFont val="宋体"/>
        <charset val="134"/>
      </rPr>
      <t>筑愉</t>
    </r>
    <r>
      <rPr>
        <sz val="9"/>
        <rFont val="Arial"/>
        <charset val="0"/>
      </rPr>
      <t>(</t>
    </r>
    <r>
      <rPr>
        <sz val="9"/>
        <rFont val="宋体"/>
        <charset val="134"/>
      </rPr>
      <t>深圳</t>
    </r>
    <r>
      <rPr>
        <sz val="9"/>
        <rFont val="Arial"/>
        <charset val="0"/>
      </rPr>
      <t>)贸易有限公司</t>
    </r>
  </si>
  <si>
    <t>MA</t>
  </si>
  <si>
    <t>Sunday</t>
  </si>
  <si>
    <t>Eudora</t>
  </si>
  <si>
    <t>LINIEX ApS</t>
  </si>
  <si>
    <t>Marcia</t>
  </si>
  <si>
    <t>筑愉(深圳)贸易有限公司</t>
  </si>
  <si>
    <t>Winnie</t>
  </si>
  <si>
    <t>DAS Companies Inc</t>
  </si>
  <si>
    <t>9204UQ1-S002-CA</t>
  </si>
  <si>
    <t>9204-S001</t>
  </si>
  <si>
    <t>PAKA SA</t>
  </si>
  <si>
    <t>ROFU KINDERLAND</t>
  </si>
  <si>
    <t>Susan</t>
  </si>
  <si>
    <t>carstensen</t>
  </si>
  <si>
    <t>Agnes</t>
  </si>
  <si>
    <t>AMAZON .COM</t>
  </si>
  <si>
    <r>
      <rPr>
        <sz val="10"/>
        <rFont val="Arial"/>
        <charset val="0"/>
      </rPr>
      <t>14</t>
    </r>
    <r>
      <rPr>
        <sz val="10"/>
        <rFont val="宋体"/>
        <charset val="134"/>
      </rPr>
      <t>寸蛋壳公仔邮包盒装</t>
    </r>
  </si>
  <si>
    <t>Sheba</t>
  </si>
  <si>
    <t>9214UQ1-S002
9214SLB-S001</t>
  </si>
  <si>
    <t>2代小蛋壳
PDQ盒装牛皮纸托盘</t>
  </si>
  <si>
    <t>9214SQ1-S001</t>
  </si>
  <si>
    <t>JAnnie</t>
  </si>
  <si>
    <t>TOYROCK OY</t>
  </si>
  <si>
    <t>9214SQ1-S00</t>
  </si>
  <si>
    <t>9202PL-S004</t>
  </si>
  <si>
    <t xml:space="preserve">TOY TRIANGLE COMPANY (UAE)
</t>
  </si>
  <si>
    <t>9214SQ1-S002</t>
  </si>
  <si>
    <t>I-VISION TOYS.INC</t>
  </si>
  <si>
    <t>WAL MART.COM</t>
  </si>
  <si>
    <t>9214-S001</t>
  </si>
  <si>
    <t>Ms.Yan Meng</t>
  </si>
  <si>
    <t>9214SQ1</t>
  </si>
  <si>
    <t>BARNES &amp; NOBLE PURCHASING,  INC.</t>
  </si>
  <si>
    <t>Harmony</t>
  </si>
  <si>
    <t>船头办</t>
  </si>
  <si>
    <t>A.S. WATSON RETAIL (HK)  LIMITED</t>
  </si>
  <si>
    <t>Shabalin Kirill</t>
  </si>
  <si>
    <t>ALISA</t>
  </si>
  <si>
    <t>9214-S002</t>
  </si>
  <si>
    <t>光身</t>
  </si>
  <si>
    <t>9215-WMUS-004</t>
  </si>
  <si>
    <t>中蛋殼毛絨公仔</t>
  </si>
  <si>
    <t>Coral</t>
  </si>
  <si>
    <t>DANIEL&amp;CO.(0/B D&amp;G ENTERPRISES LTD</t>
  </si>
  <si>
    <t>推销办</t>
  </si>
  <si>
    <t>9215-S001</t>
  </si>
  <si>
    <t>DAS Companies,Inc</t>
  </si>
  <si>
    <t>AMY ZHANG</t>
  </si>
  <si>
    <r>
      <rPr>
        <sz val="11"/>
        <rFont val="宋体"/>
        <charset val="134"/>
      </rPr>
      <t>筑愉</t>
    </r>
    <r>
      <rPr>
        <sz val="11"/>
        <rFont val="Arial"/>
        <charset val="0"/>
      </rPr>
      <t>(</t>
    </r>
    <r>
      <rPr>
        <sz val="11"/>
        <rFont val="宋体"/>
        <charset val="134"/>
      </rPr>
      <t>深圳）贸易有限公司</t>
    </r>
  </si>
  <si>
    <t>参考办</t>
  </si>
  <si>
    <t>9215-WMUS-S004</t>
  </si>
  <si>
    <t>Vicky Wu</t>
  </si>
  <si>
    <r>
      <rPr>
        <sz val="11"/>
        <rFont val="Arial"/>
        <charset val="0"/>
      </rPr>
      <t>MA B</t>
    </r>
    <r>
      <rPr>
        <sz val="11"/>
        <rFont val="宋体"/>
        <charset val="134"/>
      </rPr>
      <t>版本</t>
    </r>
  </si>
  <si>
    <t>WM TEAM</t>
  </si>
  <si>
    <t>产前测试办</t>
  </si>
  <si>
    <t>9212-WMUS-S002</t>
  </si>
  <si>
    <t>奖杯公仔</t>
  </si>
  <si>
    <t>LINIEX APS</t>
  </si>
  <si>
    <t>样办</t>
  </si>
  <si>
    <t>9215-S001-CA</t>
  </si>
  <si>
    <t>TOYS "R" US(CANADA)LTD</t>
  </si>
  <si>
    <t>Ruby Lan</t>
  </si>
  <si>
    <t>内销单</t>
  </si>
  <si>
    <t xml:space="preserve">补办                                       </t>
  </si>
  <si>
    <t>9215-WMUS-S001</t>
  </si>
  <si>
    <t>QA办</t>
  </si>
  <si>
    <t>9207TQ1</t>
  </si>
  <si>
    <t>9208TQ1</t>
  </si>
  <si>
    <t>DANIEL&amp;CO (0/B ENTERPRISES LTD</t>
  </si>
  <si>
    <t>KC测试办</t>
  </si>
  <si>
    <t>9214UQ2</t>
  </si>
  <si>
    <t>4PK超小蛋壳公仔</t>
  </si>
  <si>
    <t>Emma</t>
  </si>
  <si>
    <t>PJSC&lt;&lt;Detskymir&gt;&gt;</t>
  </si>
  <si>
    <t>开会办</t>
  </si>
  <si>
    <t>Irene</t>
  </si>
  <si>
    <t>韩国KC</t>
  </si>
  <si>
    <t>JANNIE</t>
  </si>
  <si>
    <t>Sam's Club US</t>
  </si>
  <si>
    <t>Laura</t>
  </si>
  <si>
    <t>Dirk Rossmann GmbH</t>
  </si>
  <si>
    <t>2PK超小蛋壳公仔</t>
  </si>
  <si>
    <t>BARNES &amp; NOBLE PURCHASING.INC</t>
  </si>
  <si>
    <t>BV测试办</t>
  </si>
  <si>
    <t>SUSAN</t>
  </si>
  <si>
    <t>REAL,SB-WARENHAUS GMBH(MGB)</t>
  </si>
  <si>
    <t>BIG  W</t>
  </si>
  <si>
    <t>SAM'S CLUB US DOT.COM</t>
  </si>
  <si>
    <t>BIG W</t>
  </si>
  <si>
    <t>大蛋殼毛絨公仔</t>
  </si>
  <si>
    <t>中文内销单</t>
  </si>
  <si>
    <t>TOYS "R" US(CANADA) LTD</t>
  </si>
  <si>
    <t>LINIES APS</t>
  </si>
  <si>
    <t>改PET签办</t>
  </si>
  <si>
    <t>ALBERTSONS LLC</t>
  </si>
  <si>
    <t xml:space="preserve">Daisy </t>
  </si>
  <si>
    <t>Aldi,Inc</t>
  </si>
  <si>
    <r>
      <rPr>
        <sz val="11"/>
        <rFont val="Arial"/>
        <charset val="0"/>
      </rPr>
      <t>QA</t>
    </r>
    <r>
      <rPr>
        <sz val="11"/>
        <rFont val="宋体"/>
        <charset val="134"/>
      </rPr>
      <t>办</t>
    </r>
  </si>
  <si>
    <t>Aubrey</t>
  </si>
  <si>
    <t>见客办</t>
  </si>
  <si>
    <t>MEGAN</t>
  </si>
  <si>
    <t>I-VISION TOYS .INC</t>
  </si>
  <si>
    <t>9214SQ1-S004</t>
  </si>
  <si>
    <t>9215-S007</t>
  </si>
  <si>
    <t>4500031762</t>
  </si>
  <si>
    <t>9212-S001</t>
  </si>
  <si>
    <t>Amazon US</t>
  </si>
  <si>
    <t>小蛋壳毛绒公仔</t>
  </si>
  <si>
    <t>超大蛋毛绒公仔</t>
  </si>
  <si>
    <t>Lydia</t>
  </si>
  <si>
    <t>ZUFU France</t>
  </si>
  <si>
    <t>4500033659</t>
  </si>
  <si>
    <t xml:space="preserve"> STUDIO RETAIL LTD</t>
  </si>
  <si>
    <t>A.S WATSON RETAIL (HK) LIMITED</t>
  </si>
  <si>
    <t>4500033736</t>
  </si>
  <si>
    <t>DAVID LOWE &amp; CO LTD</t>
  </si>
  <si>
    <t>SHOPPER'S DRUGMART</t>
  </si>
  <si>
    <t>4500033542</t>
  </si>
  <si>
    <t>4500033596</t>
  </si>
  <si>
    <t>4500031801</t>
  </si>
  <si>
    <t>4500032893</t>
  </si>
  <si>
    <t>4500033943</t>
  </si>
  <si>
    <t>AMAZON UK</t>
  </si>
  <si>
    <t>9215B</t>
  </si>
  <si>
    <t>4500032716</t>
  </si>
  <si>
    <t>PRICE SMART INC</t>
  </si>
  <si>
    <t>4500033224</t>
  </si>
  <si>
    <t>4500029405</t>
  </si>
  <si>
    <t>IDEN HAMBURG GMBH</t>
  </si>
  <si>
    <t>9215-TGUS-S003</t>
  </si>
  <si>
    <t>9207TQ3-S002</t>
  </si>
  <si>
    <t>9208TQ4-S001</t>
  </si>
  <si>
    <t>4500032688</t>
  </si>
  <si>
    <t>4500033217</t>
  </si>
  <si>
    <t>俄罗斯</t>
  </si>
  <si>
    <t>4500028065</t>
  </si>
  <si>
    <t>Maggie</t>
  </si>
  <si>
    <t>4500034461</t>
  </si>
  <si>
    <t>G.T WHOLESALE LIMITED</t>
  </si>
  <si>
    <t>Kmart</t>
  </si>
  <si>
    <t>超大蛋壳毛绒公仔</t>
  </si>
  <si>
    <t>4500033222</t>
  </si>
  <si>
    <t>4500033553</t>
  </si>
  <si>
    <t>WOOLWORTHS LTD</t>
  </si>
  <si>
    <t>4500033074</t>
  </si>
  <si>
    <t>AMAZON.COM.DEDC,LLC</t>
  </si>
  <si>
    <t>4500031109</t>
  </si>
  <si>
    <t>4500030141</t>
  </si>
  <si>
    <t>Liniex Aps</t>
  </si>
  <si>
    <t>4500029422</t>
  </si>
  <si>
    <t>UPD,INC</t>
  </si>
  <si>
    <t>4500035722</t>
  </si>
  <si>
    <t>4500033144</t>
  </si>
  <si>
    <t>THE FARMERS' TRADING COMPANY LIMITE</t>
  </si>
  <si>
    <t>4500035469</t>
  </si>
  <si>
    <t>4500032866</t>
  </si>
  <si>
    <t>GLOBUS Logistik GmbH &amp;Co KG</t>
  </si>
  <si>
    <t>Angel/Belle</t>
  </si>
  <si>
    <t>TRU CA</t>
  </si>
  <si>
    <t>Doris</t>
  </si>
  <si>
    <t>4500035520</t>
  </si>
  <si>
    <t>ITM ALIMENTAIRE INTERNATIONAL</t>
  </si>
  <si>
    <t>3L</t>
  </si>
  <si>
    <t>4500032575</t>
  </si>
  <si>
    <r>
      <rPr>
        <sz val="9"/>
        <rFont val="宋体"/>
        <charset val="134"/>
      </rPr>
      <t>筑恰</t>
    </r>
    <r>
      <rPr>
        <sz val="9"/>
        <rFont val="Arial"/>
        <charset val="0"/>
      </rPr>
      <t>(</t>
    </r>
    <r>
      <rPr>
        <sz val="9"/>
        <rFont val="宋体"/>
        <charset val="134"/>
      </rPr>
      <t>深圳）贸易有限公司</t>
    </r>
  </si>
  <si>
    <t>4500035040</t>
  </si>
  <si>
    <t>KIK Textilien und Non-Food GmbH</t>
  </si>
  <si>
    <t>4500032114</t>
  </si>
  <si>
    <t>TOYS "R" US IBERIA</t>
  </si>
  <si>
    <t>GLOBUS Logistik GmbH &amp; CO KG</t>
  </si>
  <si>
    <t>Total:</t>
  </si>
  <si>
    <r>
      <rPr>
        <b/>
        <sz val="16"/>
        <rFont val="Arial"/>
        <charset val="0"/>
      </rPr>
      <t xml:space="preserve">ZURU  Rainbocorn  </t>
    </r>
    <r>
      <rPr>
        <b/>
        <sz val="16"/>
        <rFont val="宋体"/>
        <charset val="0"/>
      </rPr>
      <t>冰雪蛋系列排期</t>
    </r>
    <r>
      <rPr>
        <b/>
        <sz val="16"/>
        <rFont val="Arial"/>
        <charset val="0"/>
      </rPr>
      <t>#92119</t>
    </r>
  </si>
  <si>
    <t>（黃色表示更改或增加）</t>
  </si>
  <si>
    <t>（蓝色表示已完货）</t>
  </si>
  <si>
    <t>（綠色表示調整貨期）</t>
  </si>
  <si>
    <t>收缩膜</t>
  </si>
  <si>
    <t>收藏指南</t>
  </si>
  <si>
    <t>口水胶</t>
  </si>
  <si>
    <t>吊卡</t>
  </si>
  <si>
    <t>FROZENMANIA</t>
  </si>
  <si>
    <t>接单日期</t>
  </si>
  <si>
    <t>国家</t>
  </si>
  <si>
    <r>
      <rPr>
        <b/>
        <sz val="11"/>
        <rFont val="Arial"/>
        <charset val="0"/>
      </rPr>
      <t>PO</t>
    </r>
    <r>
      <rPr>
        <b/>
        <sz val="11"/>
        <rFont val="宋体"/>
        <charset val="0"/>
      </rPr>
      <t>号</t>
    </r>
  </si>
  <si>
    <r>
      <rPr>
        <b/>
        <sz val="11"/>
        <rFont val="宋体"/>
        <charset val="0"/>
      </rPr>
      <t>客</t>
    </r>
    <r>
      <rPr>
        <b/>
        <sz val="11"/>
        <rFont val="Arial"/>
        <charset val="0"/>
      </rPr>
      <t>PO</t>
    </r>
    <r>
      <rPr>
        <b/>
        <sz val="11"/>
        <rFont val="宋体"/>
        <charset val="0"/>
      </rPr>
      <t>号</t>
    </r>
  </si>
  <si>
    <t>SKU</t>
  </si>
  <si>
    <t>系统货号</t>
  </si>
  <si>
    <r>
      <rPr>
        <b/>
        <sz val="10"/>
        <rFont val="Arial"/>
        <charset val="0"/>
      </rPr>
      <t>PO</t>
    </r>
    <r>
      <rPr>
        <b/>
        <sz val="10"/>
        <rFont val="宋体"/>
        <charset val="0"/>
      </rPr>
      <t>数量</t>
    </r>
    <r>
      <rPr>
        <b/>
        <sz val="10"/>
        <rFont val="Arial"/>
        <charset val="0"/>
      </rPr>
      <t xml:space="preserve">
(pcs)</t>
    </r>
  </si>
  <si>
    <r>
      <rPr>
        <b/>
        <sz val="10"/>
        <rFont val="宋体"/>
        <charset val="0"/>
      </rPr>
      <t>内箱装箱数量</t>
    </r>
    <r>
      <rPr>
        <b/>
        <sz val="10"/>
        <rFont val="Arial"/>
        <charset val="0"/>
      </rPr>
      <t>(pcs)</t>
    </r>
  </si>
  <si>
    <r>
      <rPr>
        <b/>
        <sz val="11"/>
        <rFont val="宋体"/>
        <charset val="0"/>
      </rPr>
      <t>外箱装箱数量</t>
    </r>
    <r>
      <rPr>
        <b/>
        <sz val="11"/>
        <rFont val="Arial"/>
        <charset val="0"/>
      </rPr>
      <t>(pcs)</t>
    </r>
  </si>
  <si>
    <r>
      <rPr>
        <b/>
        <sz val="11"/>
        <rFont val="宋体"/>
        <charset val="0"/>
      </rPr>
      <t>客</t>
    </r>
    <r>
      <rPr>
        <b/>
        <sz val="11"/>
        <rFont val="Arial"/>
        <charset val="0"/>
      </rPr>
      <t>PO</t>
    </r>
    <r>
      <rPr>
        <b/>
        <sz val="11"/>
        <rFont val="宋体"/>
        <charset val="0"/>
      </rPr>
      <t>期</t>
    </r>
  </si>
  <si>
    <t>验货期</t>
  </si>
  <si>
    <t>第三方验货期</t>
  </si>
  <si>
    <r>
      <rPr>
        <b/>
        <sz val="11"/>
        <rFont val="宋体"/>
        <charset val="0"/>
      </rPr>
      <t>船期</t>
    </r>
    <r>
      <rPr>
        <b/>
        <sz val="11"/>
        <rFont val="Arial"/>
        <charset val="0"/>
      </rPr>
      <t>SO</t>
    </r>
  </si>
  <si>
    <t>箱唛资料</t>
  </si>
  <si>
    <t>外箱贴纸</t>
  </si>
  <si>
    <t>客贴纸资料</t>
  </si>
  <si>
    <t>客供物料</t>
  </si>
  <si>
    <t>日期码</t>
  </si>
  <si>
    <t>备注</t>
  </si>
  <si>
    <r>
      <rPr>
        <b/>
        <sz val="11"/>
        <rFont val="Arial"/>
        <charset val="0"/>
      </rPr>
      <t xml:space="preserve">ZURU </t>
    </r>
    <r>
      <rPr>
        <b/>
        <sz val="11"/>
        <rFont val="宋体"/>
        <charset val="0"/>
      </rPr>
      <t>跟单</t>
    </r>
  </si>
  <si>
    <r>
      <rPr>
        <b/>
        <sz val="11"/>
        <rFont val="宋体"/>
        <charset val="0"/>
      </rPr>
      <t>单价</t>
    </r>
    <r>
      <rPr>
        <b/>
        <sz val="11"/>
        <rFont val="Arial"/>
        <charset val="0"/>
      </rPr>
      <t>USD</t>
    </r>
  </si>
  <si>
    <r>
      <rPr>
        <b/>
        <sz val="11"/>
        <rFont val="宋体"/>
        <charset val="0"/>
      </rPr>
      <t>金额</t>
    </r>
    <r>
      <rPr>
        <b/>
        <sz val="11"/>
        <rFont val="Arial"/>
        <charset val="0"/>
      </rPr>
      <t>USD</t>
    </r>
  </si>
  <si>
    <t>送货情况</t>
  </si>
  <si>
    <t>欠数</t>
  </si>
  <si>
    <t>贴纸情况</t>
  </si>
  <si>
    <t>下单情况</t>
  </si>
  <si>
    <t>是否入系统</t>
  </si>
  <si>
    <r>
      <rPr>
        <b/>
        <sz val="11"/>
        <rFont val="Arial"/>
        <charset val="0"/>
      </rPr>
      <t>MA  1</t>
    </r>
    <r>
      <rPr>
        <b/>
        <sz val="11"/>
        <rFont val="宋体"/>
        <charset val="134"/>
      </rPr>
      <t>語收縮膜</t>
    </r>
    <r>
      <rPr>
        <b/>
        <sz val="11"/>
        <rFont val="Arial"/>
        <charset val="0"/>
      </rPr>
      <t xml:space="preserve">
A</t>
    </r>
    <r>
      <rPr>
        <b/>
        <sz val="11"/>
        <rFont val="宋体"/>
        <charset val="134"/>
      </rPr>
      <t>版本</t>
    </r>
  </si>
  <si>
    <r>
      <rPr>
        <b/>
        <sz val="14"/>
        <rFont val="Arial"/>
        <charset val="0"/>
      </rPr>
      <t>MA  1</t>
    </r>
    <r>
      <rPr>
        <b/>
        <sz val="14"/>
        <rFont val="宋体"/>
        <charset val="0"/>
      </rPr>
      <t>語收縮膜</t>
    </r>
    <r>
      <rPr>
        <b/>
        <sz val="14"/>
        <rFont val="Arial"/>
        <charset val="0"/>
      </rPr>
      <t xml:space="preserve">
B</t>
    </r>
    <r>
      <rPr>
        <b/>
        <sz val="14"/>
        <rFont val="宋体"/>
        <charset val="0"/>
      </rPr>
      <t>版本</t>
    </r>
  </si>
  <si>
    <r>
      <rPr>
        <b/>
        <sz val="11"/>
        <rFont val="Arial"/>
        <charset val="0"/>
      </rPr>
      <t>MA  3</t>
    </r>
    <r>
      <rPr>
        <b/>
        <sz val="11"/>
        <rFont val="宋体"/>
        <charset val="0"/>
      </rPr>
      <t>語收縮膜</t>
    </r>
    <r>
      <rPr>
        <b/>
        <sz val="11"/>
        <rFont val="Arial"/>
        <charset val="0"/>
      </rPr>
      <t xml:space="preserve">
A</t>
    </r>
    <r>
      <rPr>
        <b/>
        <sz val="11"/>
        <rFont val="宋体"/>
        <charset val="0"/>
      </rPr>
      <t>版本</t>
    </r>
  </si>
  <si>
    <r>
      <rPr>
        <b/>
        <sz val="14"/>
        <rFont val="Arial"/>
        <charset val="0"/>
      </rPr>
      <t>MA  3</t>
    </r>
    <r>
      <rPr>
        <b/>
        <sz val="14"/>
        <rFont val="宋体"/>
        <charset val="0"/>
      </rPr>
      <t>語收縮膜</t>
    </r>
    <r>
      <rPr>
        <b/>
        <sz val="14"/>
        <rFont val="Arial"/>
        <charset val="0"/>
      </rPr>
      <t xml:space="preserve">
B</t>
    </r>
    <r>
      <rPr>
        <b/>
        <sz val="14"/>
        <rFont val="宋体"/>
        <charset val="0"/>
      </rPr>
      <t>版本</t>
    </r>
  </si>
  <si>
    <r>
      <rPr>
        <b/>
        <sz val="11"/>
        <rFont val="Arial"/>
        <charset val="0"/>
      </rPr>
      <t>MA 5</t>
    </r>
    <r>
      <rPr>
        <b/>
        <sz val="11"/>
        <rFont val="宋体"/>
        <charset val="0"/>
      </rPr>
      <t>語收藏指南</t>
    </r>
  </si>
  <si>
    <r>
      <rPr>
        <b/>
        <sz val="14"/>
        <rFont val="Arial"/>
        <charset val="0"/>
      </rPr>
      <t>MA 5</t>
    </r>
    <r>
      <rPr>
        <b/>
        <sz val="14"/>
        <rFont val="宋体"/>
        <charset val="0"/>
      </rPr>
      <t>語收藏指南</t>
    </r>
    <r>
      <rPr>
        <b/>
        <sz val="14"/>
        <rFont val="Arial"/>
        <charset val="0"/>
      </rPr>
      <t>-B</t>
    </r>
    <r>
      <rPr>
        <b/>
        <sz val="14"/>
        <rFont val="宋体"/>
        <charset val="0"/>
      </rPr>
      <t>版本</t>
    </r>
  </si>
  <si>
    <t>客版收藏指南</t>
  </si>
  <si>
    <t>有硼</t>
  </si>
  <si>
    <t>有硼-B版本</t>
  </si>
  <si>
    <t>无硼</t>
  </si>
  <si>
    <r>
      <rPr>
        <b/>
        <sz val="14"/>
        <rFont val="宋体"/>
        <charset val="0"/>
      </rPr>
      <t>无硼</t>
    </r>
    <r>
      <rPr>
        <b/>
        <sz val="14"/>
        <rFont val="Arial"/>
        <charset val="0"/>
      </rPr>
      <t>-B</t>
    </r>
    <r>
      <rPr>
        <b/>
        <sz val="14"/>
        <rFont val="宋体"/>
        <charset val="0"/>
      </rPr>
      <t>版本</t>
    </r>
  </si>
  <si>
    <t>客办蓬松泥</t>
  </si>
  <si>
    <t>客版吊卡</t>
  </si>
  <si>
    <t>北极熊 A Polar Bear（10）</t>
  </si>
  <si>
    <t>企鹅 B                                                                                                                                                                          Penguin（10）</t>
  </si>
  <si>
    <t>海豹  H                     Seal（8）</t>
  </si>
  <si>
    <t>雪人             Snow man（2）</t>
  </si>
  <si>
    <t>海象 D                                                                                                                                                                              Walrus（10）</t>
  </si>
  <si>
    <t>猛犸象 E Mammoth（10）</t>
  </si>
  <si>
    <t>猫头鹰 G             Owl（10）</t>
  </si>
  <si>
    <t>总数</t>
  </si>
  <si>
    <t>相差</t>
  </si>
  <si>
    <t>包装更替</t>
  </si>
  <si>
    <t>客户回复</t>
  </si>
  <si>
    <t>TJX CANADA</t>
  </si>
  <si>
    <t>加拿大</t>
  </si>
  <si>
    <t>4500194379-40</t>
  </si>
  <si>
    <t>92119-S001-NB</t>
  </si>
  <si>
    <t>S001-NB-RAINBOCORNS-EG GZANIA-SERIES 1-FROZEN MANIA-SHRINK WRAP,12PCS/CTN</t>
  </si>
  <si>
    <t>日期码格式：标准格式 日期：按实际生产日期
92125 MA 多语EAN版本+UPC贴纸193052083951
77731 英法客版铜版纸，upc 193052085115, MA 2L 收缩膜 多语多明书
25251 英法客版包装 UPC 845218016418 翻单4500166055
25252 客版英法彩盒和说明书。UPC号码845218016425
25253 英法客版 UPC 845218016432，彩盒翻单4500158924，说明书翻单4500166055
7153 英法客版包装 翻单4500131680， 7149 UPC193052033499 7150UPC 193052033406 MA 多语说明书
92119 无硼版本 MA 3L B 版收缩膜 +UPC 贴纸 UPC 193052078391， B 版5L 收藏指南
9258 无硼版本 MA 3L B 版收缩膜 UPC 5L多语言收藏指南193052037640
9296 无硼版本 MA 3L 收缩膜+ 多语说明书 ， UPC 193052057129
9298 无硼版本 MA C 版3L 收缩膜 +UPC 贴纸 UPC 193052057426， B 版5L 收藏指南
9548 无硼版本 MA D 版本 5L 包装+D 版本 5L 收藏指南 +UPC 贴纸 UPC 193052064196
出加拿大
有客供价格贴
每行对应不同的客户PO，唛头要一一对应， 放唛头时跟单会提供清单
Zuru验货.日期跟踪码：产品外包装及产品本身都必须有日期跟踪码，ZURU标准格式
日期码</t>
  </si>
  <si>
    <t>Katrina Xie</t>
  </si>
  <si>
    <t>ZPO2411007</t>
  </si>
  <si>
    <t>过渡</t>
  </si>
  <si>
    <t>92119-S001</t>
  </si>
  <si>
    <t>冰雪蛋</t>
  </si>
  <si>
    <t>MA布标</t>
  </si>
  <si>
    <t>4500194379-150</t>
  </si>
  <si>
    <t>THE WAREHOUSE LIMITED</t>
  </si>
  <si>
    <t>新西兰</t>
  </si>
  <si>
    <r>
      <rPr>
        <sz val="11"/>
        <color rgb="FF0E2EF0"/>
        <rFont val="Arial"/>
        <charset val="0"/>
      </rPr>
      <t>4500155047</t>
    </r>
    <r>
      <rPr>
        <b/>
        <sz val="11"/>
        <color rgb="FF0E2EF0"/>
        <rFont val="Arial"/>
        <charset val="0"/>
      </rPr>
      <t>-10</t>
    </r>
  </si>
  <si>
    <t>PASS</t>
  </si>
  <si>
    <t>1/19出</t>
  </si>
  <si>
    <t>1/13收到</t>
  </si>
  <si>
    <t>无</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</si>
  <si>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7 Assortment, Polar bear: Penguin: Walrus: Mammoth: Owl: Seal: Snow man=10:10:10:10:10:8:2. Snow man is the rare item.</t>
  </si>
  <si>
    <t>Abby Liang</t>
  </si>
  <si>
    <t>车间生产</t>
  </si>
  <si>
    <t>94791-4.18</t>
  </si>
  <si>
    <t>已入</t>
  </si>
  <si>
    <t>4500153598-20</t>
  </si>
  <si>
    <t>3/20出</t>
  </si>
  <si>
    <t>12/10收到</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</si>
  <si>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92119: 7 Assortment, Polar bear: Penguin: Walrus: Mammoth: Owl: Seal: Snow man=10:10:10:10:10:8:2. Snow man is the rare item.</t>
  </si>
  <si>
    <t>94793-4.18</t>
  </si>
  <si>
    <t>4500153593-20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</si>
  <si>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92119: 7 Assortment, Polar bear: Penguin: Walrus: Mammoth: Owl: Seal: Snow man=10:10:10:10:10:8:2. Snow man is the rare item.</t>
  </si>
  <si>
    <t>94792-4.18</t>
  </si>
  <si>
    <t>DOLGENCORP, LLC</t>
  </si>
  <si>
    <t>美国</t>
  </si>
  <si>
    <t>PO#2475S8</t>
  </si>
  <si>
    <t>4500155298-10</t>
  </si>
  <si>
    <t>92119-S004-PKC</t>
  </si>
  <si>
    <t>3/18第三方-正常出货</t>
  </si>
  <si>
    <t>1/9收到</t>
  </si>
  <si>
    <t>2/12-可移动价格贴纸</t>
  </si>
  <si>
    <t>2/12-客办收缩膜文档 + 日期码：DOLGEN41199801E25</t>
  </si>
  <si>
    <t>日期码格式：DOLLAR GENERAL 格式日期码 日期：
Packaging Info: 客版1L包装 +可移动价格贴纸$15,(客AW单稍后提供) + 如果有说明书或者收藏指南优先使用ZURU MA 1L的，如没有1L请邮件告知。
Remark: 1.包装：
客版1L收缩膜 +可移动价格贴纸$18（客AW单稍后提供) + 如果有说明书或者收藏指南优先使用ZURU MA 1L的，如没有1L请邮件告知。
客户要求： "产品和包装不能含有PFAS 物质以及1,4 dioxane"
客户指定TUV来厂抽样+验货，会做实际测试。请确保产品符合美国测试标准，可以pass测试。
外箱必须是双坑的。
2.日期码：产品和包装上必须有客版格式日期码。
（1）产品上需打客版日期码
内容： DOLGEN41199801D25 D代表ETD 4月。打在蛋壳底部。
（2）包装日期码41199801D25（已印在客版包装UPC条码旁竖排文字了，无需额外做日期码在包装上）。
（3）UPC#193052078391
3. 产品包装正面右上角需要贴客版可移动价贴$18，留意蓝色圆点的色号(Blue #279C)，材质必须是可移动的，贴上不能翘起，撕下不能留胶 。
4.客户指定TUV做100%大货验货+抽样：
3月18日早上进行客人指定TUV的100%大货验货+CT抽测试样（成品12pcs带包装产品+工厂提前准备好的5套光身板，即包装里面所有的随机toys + 足量干漆或油墨涂
在同底材A4大小）。请在3月17日前完成ZURU QC验货，并当天13点前提供验货报告+大货图片给跟单。
5.样板需求，需2月17左右寄出每款每色各6套样板给ZURU跟单转寄客人。
6.箱唛：此客人要求严格，外箱不接受水贴纸，材积以及重量必须按照以下要求，否则不符会导致验货fail从而影响货期而产生罚款。
大货外箱材积绝对不可大于下述数据，材积只接受3%的变小；重量正负不得超过以下列出数据的5%，接受外箱以印章方式印上实际毛重。
大货外箱材积必须不能大于0.75CubeFeet（0.0213CBM);外箱毛重4.6LBS（2.11KGS）。
如有尺寸变小，请提前通知Cora/Minny。
重要提醒：外箱材质必须是双层瓦楞纸，不接受单层，会导致第三方验货fail以及返工和罚款。
7.此客人不接受任何理由的延期，会有高额罚金产生.
8.如散货入仓需在货车上加防护网.
9.出货配比：ZURU MA配比 。
#92119-S004-PKC-RAINBOCORNS-EGGZANIA-SERIES 1-FROZEN MANIA-SHRINK WRAP,2pcs/CTN双坑外箱
7 Assortment, Polar bear: Penguin: Walrus: Mammoth: Owl: Seal: Snow man=10:10:10:10:10:8:2. Snow man is the rare item.</t>
  </si>
  <si>
    <t>Hailey Yu</t>
  </si>
  <si>
    <t>OK</t>
  </si>
  <si>
    <t>系统出单</t>
  </si>
  <si>
    <t>ZB00118-4.9  ZB00119-4.10</t>
  </si>
  <si>
    <t>4500155298-20</t>
  </si>
  <si>
    <t>分单</t>
  </si>
  <si>
    <t>ZMPO250187</t>
  </si>
  <si>
    <t>周转箱</t>
  </si>
  <si>
    <t>Remark:大货最新版本/7款平均/请按款号装箱，并在外箱上注明款号/大货标准箱装箱/箱唛请参照邮件附件;备注：收到样品订单后尽快安排 ，注意样板品质质量要求要高于大货品质要求 ，送货时必须要附带送货单(没有送货单和QC检验合格报告的仓库一律拒绝收货)，请知悉，谢谢！</t>
  </si>
  <si>
    <t xml:space="preserve">Angus </t>
  </si>
  <si>
    <t>PRO &amp; PACIFIC CO.,LTD</t>
  </si>
  <si>
    <t>台湾</t>
  </si>
  <si>
    <t>ZU25021702</t>
  </si>
  <si>
    <t>4500158781-10</t>
  </si>
  <si>
    <t>4/24出</t>
  </si>
  <si>
    <t>3/3收到</t>
  </si>
  <si>
    <t>3/3-进口商贴纸</t>
  </si>
  <si>
    <t>日期码格式：ZURU INC(BVI) 标准格式 日期：按实际生产日期 
Packaging Info: MA 1L UPC包装+1张进口商贴纸,贴纸资料待提供
Remark: 92119-7 Assortment, Polar bear: Penguin: Walrus: Mammoth: Owl: Seal: Snow man=10:10:10:10:10:8:2. Snow man is the rare item.</t>
  </si>
  <si>
    <t>Emma Wu</t>
  </si>
  <si>
    <t>94827-4.22</t>
  </si>
  <si>
    <t>ZURU Germany GMBH</t>
  </si>
  <si>
    <t>德国</t>
  </si>
  <si>
    <t>5200006149</t>
  </si>
  <si>
    <t>4500157858-100</t>
  </si>
  <si>
    <t>92119-S006-NB-3L</t>
  </si>
  <si>
    <t>92119-S006-NB-MTS</t>
  </si>
  <si>
    <t>4/3出</t>
  </si>
  <si>
    <t>2/19收到</t>
  </si>
  <si>
    <t>日期码格式：ZURU INC(BVI) 标准格式 日期：按实际生产日期 
Packaging Info:
 92119：MA最新版3L EAN收缩膜+MA 1L+23L warning收藏指南+MA 2L布标+MA 5L复合袋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</si>
  <si>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SD82</t>
  </si>
  <si>
    <t>94875-4.29</t>
  </si>
  <si>
    <t>5200006286</t>
  </si>
  <si>
    <t>4500158832-10</t>
  </si>
  <si>
    <t>4/11出</t>
  </si>
  <si>
    <t>2/28收到</t>
  </si>
  <si>
    <t>日期码格式：ZURU INC(BVI) 标准格式 日期：按实际生产日期 
Packaging Info: 92119:MA最新版3L EAN收缩膜+MA 1L+23L warning收藏指南+MA 2L布标+MA 5L复合袋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
 35.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</si>
  <si>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94876-4.29</t>
  </si>
  <si>
    <t>ZURU LLC</t>
  </si>
  <si>
    <t>4500159464-130</t>
  </si>
  <si>
    <t>92119E-S002</t>
  </si>
  <si>
    <t>92119E-S002-MTS</t>
  </si>
  <si>
    <t>猛犸象</t>
  </si>
  <si>
    <t>4/16出</t>
  </si>
  <si>
    <t>3/10收到</t>
  </si>
  <si>
    <t>UPC贴纸翻4500158580</t>
  </si>
  <si>
    <t>日期码格式：ZURU INC(BVI) 标准格式 日期：按实际生产日期
Packaging Info:
 #92119 MA UPC版 (1L或3L都可)+UPC贴纸, 贴纸资料翻EU单4500158580 (但不需要印刷IT环保标贴纸)A:193052083821 B:193052083838 D:193052083845 E:19305208
 3852 G:193052083869 H:193052083876
Remark: 1.Amazon domestic 订单。出口美国。外箱最长边不能超过25" （超过了，case pack只能为1），不符合要求的大货，一律不接受。
 2.无第三方验货/测试要求。
 3.日期码使用ZURU标准版本。</t>
  </si>
  <si>
    <t xml:space="preserve"> Kelly Shen/Mia Pan/P</t>
  </si>
  <si>
    <t>ZB00145-4.16</t>
  </si>
  <si>
    <t>4500159464-140</t>
  </si>
  <si>
    <t>92119G-S002</t>
  </si>
  <si>
    <t>92119G-S002-MTS</t>
  </si>
  <si>
    <t>猫头鹰</t>
  </si>
  <si>
    <t>4500159464-150</t>
  </si>
  <si>
    <t>92119B-S002</t>
  </si>
  <si>
    <t>92119B-S002-MTS</t>
  </si>
  <si>
    <t>企鹅</t>
  </si>
  <si>
    <t>4500159464-160</t>
  </si>
  <si>
    <t>92119A-S002</t>
  </si>
  <si>
    <t>92119A-S002-MTS</t>
  </si>
  <si>
    <t>北极熊</t>
  </si>
  <si>
    <t>4500159464-170</t>
  </si>
  <si>
    <t>92119H-S002</t>
  </si>
  <si>
    <t>92119H-S002-MTS</t>
  </si>
  <si>
    <t>海豹</t>
  </si>
  <si>
    <t>4500159464-180</t>
  </si>
  <si>
    <t>92119D-S002</t>
  </si>
  <si>
    <t>92119D-S002-MTS</t>
  </si>
  <si>
    <t>海象</t>
  </si>
  <si>
    <t>DIAMANT TOYS LTD</t>
  </si>
  <si>
    <t>以色列</t>
  </si>
  <si>
    <t>56053</t>
  </si>
  <si>
    <t>4500153742-10</t>
  </si>
  <si>
    <t>4/18出</t>
  </si>
  <si>
    <t>2/20收到</t>
  </si>
  <si>
    <t>2/17-进口商贴纸+彩色贴纸</t>
  </si>
  <si>
    <t>日期码格式：ZURU INC(BVI) 标准格式 日期：按实际生产日期 
Packaging Info: 92119:1L MA收缩膜+进口商贴纸+彩色贴纸; MA指南
Remark: 92119:7 Assortment, Polar bear: Penguin: Walrus: Mammoth: Owl: Seal: Snow man=10:10:10:10:10:8:2. Snow man is the rare item.</t>
  </si>
  <si>
    <t>Lena Huang</t>
  </si>
  <si>
    <t>94787-4.17</t>
  </si>
  <si>
    <t>10001240713-3890</t>
  </si>
  <si>
    <t>4500158830-10</t>
  </si>
  <si>
    <t>92119-S003</t>
  </si>
  <si>
    <t>正常出货</t>
  </si>
  <si>
    <t>5/21出</t>
  </si>
  <si>
    <t>3/11收到</t>
  </si>
  <si>
    <t>3/24-外箱贴纸</t>
  </si>
  <si>
    <t>日期码格式：ZURU INC(BVI) 标准格式 日期：按实际生产日期 
Packaging Info: 92119：产品MA包装, MA 1L收缩膜(UPC版)；
Remark: 92119:
 1. 92119-S003-RAINBOCORNS-EGGZANIA-SERIES 1-FROZEN MANIA-SHRINK WRAP,8pcs/CTN
 2. 产品MA包装, MA 1L收缩膜(UPC版)；收缩膜上的UPC显示193052078391；
 7 Assortment, Polar bear: Penguin: Walrus: Mammoth: Owl: Seal: Snow man=10:10:10:10:10:8:2. Snow man is the rare item.
 3. 外箱正唛左上角位置粘贴条码箱贴纸，每箱只贴一张，由ZURU订购。来料贴纸上显示的客户DPCI#086-08-4925, UPC显示10193052078398;
 此订单所有item：
 1. 外箱正唛箱唛内容右侧需贴一张Event label，内容显示Toys Set Date：7/20/2025，工厂自行订购；
 2. 产品和包装上印刷 tracking code信息，格式为ZURU常规格式;
 3. 出货方式：货代自提</t>
  </si>
  <si>
    <t>Holly Zheng</t>
  </si>
  <si>
    <t>DM LLC</t>
  </si>
  <si>
    <t>俄罗斯联邦</t>
  </si>
  <si>
    <t>出Bekasovo 2</t>
  </si>
  <si>
    <t>4500159461-40</t>
  </si>
  <si>
    <t>92124-S001-92119</t>
  </si>
  <si>
    <t>冰雪蛋（92119+9298+92104）</t>
  </si>
  <si>
    <t>3/13收到</t>
  </si>
  <si>
    <t>空白贴纸</t>
  </si>
  <si>
    <t>外包装 (指: 收缩膜/彩卡/铝箔袋/挂卡/PDQ) /外箱不要打ZURU标准日期码！胶件可以打日期码-DG20250401</t>
  </si>
  <si>
    <t>日期码格式：外包装/外箱不要打ZURU标准日期码 日期： 
Packaging Info: 注意 ：外包装 (指: 收缩膜/彩卡/铝箔袋/挂卡/PDQ) /外箱不要打ZURU标准日期码！胶件可以打日期码。
  92124/92123 ： 里面combo 产品1L MA 收缩膜（不含任何条码）+ 空白贴纸覆盖条码， 客版托盘 ， MA指南/说明书（如有）；
Remark: 标准配比 ；
 请按期完货， 会有罚金。
 出2个港口Bekasovo 2 和Ural</t>
  </si>
  <si>
    <t>出Ural</t>
  </si>
  <si>
    <t>4500159461-90</t>
  </si>
  <si>
    <t>日期码格式：外包装/外箱不要打ZURU标准日期码 日期： 
Packaging Info: 注意 ：外包装 (指: 收缩膜/彩卡/铝箔袋/挂卡/PDQ) /外箱不要打ZURU标准日期码！胶件可以打日期码。
 92124 ： 里面combo 产品1L MA 收缩膜（不含任何条码）， 客版托盘 ， MA指南/说明书（如有）；
Remark: 标准配比 ；
 请按期完货， 会有罚金。
 出2个港口Bekasovo 2 和Ural</t>
  </si>
  <si>
    <t>Smyths Toys HQ UC IE</t>
  </si>
  <si>
    <t>爱尔兰</t>
  </si>
  <si>
    <t>4500160022-10</t>
  </si>
  <si>
    <t>92119A-S003-3L</t>
  </si>
  <si>
    <t>92119A-S003</t>
  </si>
  <si>
    <t>4/25出</t>
  </si>
  <si>
    <t>3/17收到</t>
  </si>
  <si>
    <t>4/1-EAN条码贴（含德语Callout+挂牌的德意荷警语）+配件袋荷兰语警告语贴纸</t>
  </si>
  <si>
    <t>日期码格式：ZURU INC(BVI) 标准格式 日期：按实际生产日期
Packaging Info: 92119A：MA 3-23L EAN包装+EAN条码贴（含德语Callout+挂牌的德意荷警语）+MA 3L挂牌+MA 3L配件袋+荷兰语警告语贴纸+MA 5L Slime bag+MA 5L-23L收藏指南+M
A布标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</si>
  <si>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May Wu</t>
  </si>
  <si>
    <t>94824-4.24</t>
  </si>
  <si>
    <t>4500160022-20</t>
  </si>
  <si>
    <t>92119B-S003-3L</t>
  </si>
  <si>
    <t>92119B-S003</t>
  </si>
  <si>
    <t>日期码格式：ZURU INC(BVI) 标准格式 日期：按实际生产日期
Packaging Info:
92119B: MA 3-23L EAN包装+EAN条码贴（含德语Callout+挂牌的德意荷警语）+MA 3L挂牌+MA 3L配件袋+荷兰语警告语贴纸+MA 5L Slime bag+MA 5L-23L收藏指南+M
A布标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</si>
  <si>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PPTOYS PTE LTD (SG)</t>
  </si>
  <si>
    <t>新加坡</t>
  </si>
  <si>
    <t>ZU25022002SG</t>
  </si>
  <si>
    <t>4500159608-10</t>
  </si>
  <si>
    <t>收到SO</t>
  </si>
  <si>
    <t>3/13-进口商贴纸</t>
  </si>
  <si>
    <t>日期码格式：ZURU INC(BVI) 标准格式 日期：按实际生产日期
Packaging Info: MA UPC包装（优先1L)+1张进口商贴纸
其他item贴纸AW、位置图待提供
此客人用的贴纸内容都是一样的，个别item可能存在尺寸差别，如果发现贴纸尺寸没差别，就请都统一订购节省成本
Remark: 92119-7 Assortment, Polar bear: Penguin: Walrus: Mammoth: Owl: Seal: Snow man=10:10:10:10:10:8:2. Snow man is the rare item.</t>
  </si>
  <si>
    <t>94794-4.18</t>
  </si>
  <si>
    <t>Walmart Central America-CR</t>
  </si>
  <si>
    <t>哥斯达黎加</t>
  </si>
  <si>
    <t>4500158535-90</t>
  </si>
  <si>
    <t>92119-S001-3L</t>
  </si>
  <si>
    <t>4/29出</t>
  </si>
  <si>
    <t>3/24收到-双坑纸箱</t>
  </si>
  <si>
    <t>3/21-UPC贴纸+进口商贴纸</t>
  </si>
  <si>
    <t>日期码格式：ZURU INC(BVI) 标准格式 日期：按实际生产日期
Packaging Info:
6. 92119: MA 3L EAN包装+UPC贴纸+MA 多语收藏指南+进口商贴纸+箱唛
以上贴纸翻单PO 4500158302
Remark: 1.使用双坑外箱
2.请注意产品包装条形码必须是UPC
3.无第三方验货
92119：7 Assortment, Polar bear: Penguin: Walrus: Mammoth: Owl: Seal: Snow man=10:10:10:10:10:8:2. Snow man is the rare item.</t>
  </si>
  <si>
    <t>Ever Li</t>
  </si>
  <si>
    <t>94882-4.29</t>
  </si>
  <si>
    <t>Walmart Central America</t>
  </si>
  <si>
    <t>萨尔瓦多</t>
  </si>
  <si>
    <t>4500158302-90</t>
  </si>
  <si>
    <t>4/28出</t>
  </si>
  <si>
    <t>日期码格式：ZURU INC(BVI) 标准格式 日期：按实际生产日期
Packaging Info: 
 6. 92119: MA 3L EAN包装+UPC贴纸+MA 多语收藏指南+进口商贴纸+箱唛
Remark: 1.使用双坑外箱
 2.请注意产品包装条形码必须是UPC
 3.无第三方验货
 6. 92119：7 Assortment, Polar bear: Penguin: Walrus: Mammoth: Owl: Seal: Snow man=10:10:10:10:10:8:2. Snow man is the rare item.</t>
  </si>
  <si>
    <t>94865-4.28</t>
  </si>
  <si>
    <t>KMART AUSTRALIA LTD</t>
  </si>
  <si>
    <t>澳大利亚</t>
  </si>
  <si>
    <t>4500160268-10</t>
  </si>
  <si>
    <t>4/22-4/25出</t>
  </si>
  <si>
    <t>3/20收到</t>
  </si>
  <si>
    <t>3/31-防盗贴纸+外箱贴纸</t>
  </si>
  <si>
    <t>日期码格式：ZURU INC(BVI) 标准格式 日期：按实际生产日期
Packaging Info: 92119-S001 : MA英语UPC版本包装（收缩膜和说明书, MA首选1L，如无1L可用多语且含英语的配套多语包装) + 1张防盗贴纸+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92119实际为LCL出货</t>
  </si>
  <si>
    <t>Lydia Wu</t>
  </si>
  <si>
    <t>94836-4.24</t>
  </si>
  <si>
    <t>KMART AUSTRALIA LTD(NEW ZEALAND)</t>
  </si>
  <si>
    <t>4500160271-10</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</si>
  <si>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92119实际为LCL出货</t>
  </si>
  <si>
    <t>94825-4.24</t>
  </si>
  <si>
    <t>Smyths Toys HQ UC UK</t>
  </si>
  <si>
    <t>英国</t>
  </si>
  <si>
    <t>客户PO4400471
627</t>
  </si>
  <si>
    <t>4500160023-10</t>
  </si>
  <si>
    <t>4/1-EAN条码贴（含德语Callout+挂牌的德意荷警语）+配件袋荷兰语警告语贴纸翻4500160022</t>
  </si>
  <si>
    <t>日期码格式：ZURU INC(BVI) 标准格式 日期：按实际生产日期
Packaging Info: 92119A：MA 3-23L EAN包装+EAN条码贴（含德语Callout+挂牌的德意荷警语）+MA 3L挂牌+MA 3L配件袋+荷兰语警告语贴纸+MA 5L Slime bag+MA 5L-23L收藏指南+M
A布标（贴纸翻4500160022）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</si>
  <si>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94849-4.28</t>
  </si>
  <si>
    <t>客户PO4400471
628</t>
  </si>
  <si>
    <t>4500160023-30</t>
  </si>
  <si>
    <t>SMYTHS TOYS HQ UC</t>
  </si>
  <si>
    <t>法国</t>
  </si>
  <si>
    <t>4500160446-20</t>
  </si>
  <si>
    <t>德语Callout贴纸+荷兰语警告语贴纸翻4500160022</t>
  </si>
  <si>
    <t>日期码格式：ZURU INC(BVI) 标准格式 日期：按实际生产日期 
Packaging Info: 
 2.92119A:MA 3-23L EAN包装+1张德语Callout贴纸+MA 3L挂牌+MA 5L Slime bag+荷兰语警告语贴纸+MA 5L-23L收藏指南+MA布标 （贴纸都翻4500160022）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</si>
  <si>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Ula Zhao</t>
  </si>
  <si>
    <t>94812-4.22</t>
  </si>
  <si>
    <t>Babyhouse</t>
  </si>
  <si>
    <t>乌兹别克斯坦</t>
  </si>
  <si>
    <t>4500159866-70</t>
  </si>
  <si>
    <t>3/14-进口商贴纸</t>
  </si>
  <si>
    <t>日期码格式：ZURU INC(BVI) 标准格式 日期：按实际生产日期
Packaging Info: 92119 : 1L MA 收缩膜 + 进口商贴纸 ; MA 说明书/指南（如有）;
Remark: 标准配比</t>
  </si>
  <si>
    <t>Ann Zhang</t>
  </si>
  <si>
    <t>94879-4.29</t>
  </si>
  <si>
    <t>4500160023-40</t>
  </si>
  <si>
    <t>日期码格式：ZURU INC(BVI) 标准格式 日期：按实际生产日期
Packaging Info: 
92119B: MA 3-23L EAN包装+EAN条码贴（含德语Callout+挂牌的德意荷警语）+MA 3L挂牌+MA 3L配件袋+荷兰语警告语贴纸+MA 5L Slime bag+MA 5L-23L收藏指南+M
A布标（贴纸翻4500160022）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</si>
  <si>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4500160023-20</t>
  </si>
  <si>
    <t>4500160446-30</t>
  </si>
  <si>
    <t>日期码格式：ZURU INC(BVI) 标准格式 日期：按实际生产日期 
Packaging Info: 
 3.92119B:MA 3-23L EAN包装+1张德语Callout贴纸+MA 3L挂牌+MA 5L Slime bag+荷兰语警告语贴纸+MA 5L-23L收藏指南+MA布标 （贴纸都翻4500160022）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</si>
  <si>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ALL BRANDS TOYS PTY LTD</t>
  </si>
  <si>
    <t>4500158680-10</t>
  </si>
  <si>
    <t>2/26收到</t>
  </si>
  <si>
    <t>2/26-客人通用进口商贴纸</t>
  </si>
  <si>
    <t>日期码格式：ZURU INC(BVI) 标准格式 日期：按实际生产日期
Packaging Info: 92119：MA_UPC版本包装（MA首选1L，如无1L可用多语且含英语的配套多语UPC包装）+ 1张客人通用进口商贴纸 (请提供贴纸位置图供确认)
Remark: 1.按实际生产日期;
 2.出澳大利亚，请按照相应标准生产;</t>
  </si>
  <si>
    <t>94811-4.22</t>
  </si>
  <si>
    <t>Centro Atacadista Bar􀃣o Ltda</t>
  </si>
  <si>
    <t>巴西</t>
  </si>
  <si>
    <t>FUN 083/25</t>
  </si>
  <si>
    <t>4500160722-40</t>
  </si>
  <si>
    <t>3/31收到</t>
  </si>
  <si>
    <t>4/3-进口商贴纸</t>
  </si>
  <si>
    <t>日期码格式：ZURU INC(BVI) 标准格式 日期：按实际生产日期
Packaging Info: MA 1L包装+进口商贴纸+箱唛
Remark: 
92119：7 Assortment, Polar bear: Penguin: Walrus: Mammoth: Owl: Seal: Snow man=10:10:10:10:10:8:2. Snow man is the rare item.</t>
  </si>
  <si>
    <t>Ava Liang</t>
  </si>
  <si>
    <t>94922-5.5</t>
  </si>
  <si>
    <t>SCHEEL'S ALL SPORTS, INC.</t>
  </si>
  <si>
    <t>PO#019869339</t>
  </si>
  <si>
    <t>4500159089-10</t>
  </si>
  <si>
    <t>4/30出</t>
  </si>
  <si>
    <t>3/6收到</t>
  </si>
  <si>
    <t>日期码格式：ZURU INC(BVI) 标准格式 日期：按实际生产日期
Packaging Info: 1. 包装：ZURU MA 1L 最新UPC版本；出口美国&lt;(&gt;&amp;&lt;)&gt;CA；
#92119： 出无硼版本
Remark: 2. 日期跟踪码：产品包装及产品本身都必须有日期跟踪码，并且确保两者的日期跟踪码要一致；ZURU标准格式日期码(请自行调整具体年月日生产期，但不能为周
末）。
3. 此单有4个客户PO， 请见侧边备注；
4. 出货配比: Zuru 标版配比。</t>
  </si>
  <si>
    <t>Mila Yao</t>
  </si>
  <si>
    <t>ZB00187-4.28</t>
  </si>
  <si>
    <t>WM MORRISON SUPERMARKET PLC</t>
  </si>
  <si>
    <t>14292169</t>
  </si>
  <si>
    <t>4500159816-20</t>
  </si>
  <si>
    <t>92119-S006</t>
  </si>
  <si>
    <t>5/14出</t>
  </si>
  <si>
    <t>3/24收到</t>
  </si>
  <si>
    <t>4/14-大圆黄防盗贴纸</t>
  </si>
  <si>
    <t>日期码格式：ZURU INC(BVI) 标准格式 日期：按实际生产日期
Packaging Info:
2.92119-S006：MA 1L UPC包装+一张防盗贴纸(贴纸类型：10111896 40R Label)，请工厂自行跟checkpoint供应商订购贴纸
UPC#193052078391，请先检查包装条码是否正确再安排做货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</si>
  <si>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Yoga Huang</t>
  </si>
  <si>
    <t>THE ENTERTAINER</t>
  </si>
  <si>
    <t>4500160901-1:
FB12977</t>
  </si>
  <si>
    <t>4500160901-40</t>
  </si>
  <si>
    <t>日期码格式：ZURU INC(BVI) 标准格式 日期：按实际生产日期
Packaging Info: 
92119-S001: MA 最新1L UPC包装; BARCODE: 193052078391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*订单对应客户3个PO号 ，备注有显示 ，注意分开做货/验货/装柜 ，混装有罚款。
* 大货样： 请在4/10 前寄出每款1整套大货样到罗湖办公室7B Sandy Shao 收。</t>
  </si>
  <si>
    <t>Sandy Shao</t>
  </si>
  <si>
    <t>94866-4.29</t>
  </si>
  <si>
    <t>4500160901-2:
FB12978</t>
  </si>
  <si>
    <t>4500160901-130</t>
  </si>
  <si>
    <t>4500160901-3:
FB12979</t>
  </si>
  <si>
    <t>4500160901-220</t>
  </si>
  <si>
    <t>Ambiental Paraguay</t>
  </si>
  <si>
    <t>巴拉圭</t>
  </si>
  <si>
    <t>4500157158-40</t>
  </si>
  <si>
    <t>5/5出</t>
  </si>
  <si>
    <t>3/19收到</t>
  </si>
  <si>
    <t>3/20-进口商贴纸</t>
  </si>
  <si>
    <t>日期码格式：ZURU INC(BVI) 标准格式 日期：按实际生产日期 
Packaging Info: 
 92119; MA 3L EAN包装+MA多语收藏指南+进口商贴纸+箱唛(进口商贴纸和UPC贴纸合并为一张）
Remark: 
 92119: 7 Assortment, Polar bear: Penguin: Walrus: Mammoth: Owl: Seal: Snow man=10:10:10:10:10:8:2. Snow man is the rare item.</t>
  </si>
  <si>
    <t>94962-5.10</t>
  </si>
  <si>
    <t>去Ural</t>
  </si>
  <si>
    <t>4500159526-130</t>
  </si>
  <si>
    <t>转4500176865</t>
  </si>
  <si>
    <t>外包装 (指: 收缩膜/彩卡/铝箔袋/挂卡/PDQ) /外箱不要打ZURU标准日期码！胶件可以打日期码DG20250421</t>
  </si>
  <si>
    <t>日期码格式：外包装/外箱不要打ZURU标准日期码 日期： 
Packaging Info: 注意 ：外包装 (指: 收缩膜/彩卡/铝箔袋/挂卡/PDQ) /外箱不要打ZURU标准日期码！胶件可以打日期码。
 92124 ： 里面combo 产品1L MA 收缩膜（不含任何条码）， 客版托盘翻4500159461 ，MA指南/说明书（如有）；
Remark: 标准配比 ；
 请按期完货， 会有罚金。
 出2个港口Bekasovo 2 和Ural .</t>
  </si>
  <si>
    <t>4500153783-10</t>
  </si>
  <si>
    <t>5/13出</t>
  </si>
  <si>
    <t>2/17收到</t>
  </si>
  <si>
    <t>进口商贴纸+彩色贴纸翻4500153742</t>
  </si>
  <si>
    <t>日期码格式：ZURU INC(BVI) 标准格式 日期：按实际生产日期 
Packaging Info: 92119：1L MA收缩膜+进口商贴纸翻4500153742+彩色贴纸翻4500153742；MA指南
Remark: 7 Assortment, Polar bear: Penguin: Walrus: Mammoth: Owl: Seal: Snow man=10:10:10:10:10:8:2. Snow man is the rare item.</t>
  </si>
  <si>
    <t>土耳其</t>
  </si>
  <si>
    <t>4500159880-40</t>
  </si>
  <si>
    <t>3/14收到</t>
  </si>
  <si>
    <t>3/28-进口商贴纸含客户EAN条码+Slime polybag贴纸+slime beads bag贴纸</t>
  </si>
  <si>
    <t>ZUR5114 #92119</t>
  </si>
  <si>
    <t>日期码格式：客户日期码ZUR5114 日期：
Packaging Info:
92119: 7 Assortment, Polar bear: Penguin: Walrus: Mammoth: Owl: Seal: Snow man=10:10:10:10:10:8:2. Snow man is the rare item.
Remark: 
92119: 1L MA 收缩膜+进口商贴纸含客户EAN条码; MA指南;Slime需要无硼版本。MA Slime polybag+贴纸/ MA slime beads bag +贴纸
2.客户日期码：ZUR5114, 产品/包装/外箱请保持一致。产品蛋壳需要印日期ZUR5114和对应的item号码92104TQ1/92119/9258
3.92119需要两套完整大货样,92119需要1套MA 样品，寄到客户香港办公室，请多备料，地址如下：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#92119-1pcs
#92104TQ1-3pcs (含3不同个颜色slime的产品)
#9285SQ-1pcs
#9258-1 pcs</t>
  </si>
  <si>
    <t>94939-5.7</t>
  </si>
  <si>
    <t>WAL-MART CANADA CORP.</t>
  </si>
  <si>
    <t>9900923473</t>
  </si>
  <si>
    <t>450016050-100</t>
  </si>
  <si>
    <t>92119-S002-NB</t>
  </si>
  <si>
    <t>4/28抽办-5/19第三方</t>
  </si>
  <si>
    <t>5/27出</t>
  </si>
  <si>
    <t>3/25收到</t>
  </si>
  <si>
    <t>3/17-UPC贴纸</t>
  </si>
  <si>
    <t>日期码格式：ZURU INC(BVI) 标准格式 日期：按实际生产日期
Packaging Info:
#92119：
MA3L收缩膜(B版)+UPC贴纸(UPC:193052078391)+MA3L吊牌+MA5L收藏指南(B版)+MA5L复合袋+MA配件袋+MA5L贴纸+MA2L布标
产品配比：
7 Assortment, Polar bear: Penguin: Walrus: Mammoth: Owl: Seal: Snow man=10:10:10:10:10:8:2. Snow man is the rare item.
Remark: 1. 此单有箱唛；
2. 9900923488/9900923472/9900923470/9900923474单为ECOM订单，外箱四面须加一张黄色贴纸；
3. 此单有第三方验货，烦请多备包装物料；
7. #92119需于2025/4/18安排签版, 签样数量：大货样各3PCS+齐套散件2套；
10. #92119 需于2025/4/28安排抽办测试, 抽办数量：大货各5 PCS+齐套散件4 SETS;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</si>
  <si>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Monica Zhou</t>
  </si>
  <si>
    <t>CORPORACION FAVORITA C.A.</t>
  </si>
  <si>
    <t>厄瓜多尔</t>
  </si>
  <si>
    <t>25-2101100JEC</t>
  </si>
  <si>
    <t>4500160092-170</t>
  </si>
  <si>
    <t>5/12出</t>
  </si>
  <si>
    <t>4/15UPC贴纸+进口商贴纸</t>
  </si>
  <si>
    <t>日期码格式：2025-05</t>
  </si>
  <si>
    <t>日期码格式：2025-05 日期：
Packaging Info:
 92119; MA 3L EAN包装+UPC贴纸+MA多语收藏指南+进口商贴纸+箱唛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92119: 7 Assortment, Polar bear: Penguin: Walrus: Mammoth: Owl: Seal: Snow man=10:10:10:10:10:8:2. Snow man is the rare item.</t>
  </si>
  <si>
    <t>B0DS4V62X1</t>
  </si>
  <si>
    <t>4500160498-50</t>
  </si>
  <si>
    <t>3/18收到</t>
  </si>
  <si>
    <t>日期码格式：ZURU INC(BVI) 标准格式 日期：按实际生产日期 
Packaging Info: 
 #92119 MA UPC版 (1L或3L都可)+UPC贴纸, 贴纸资料翻EU单4500158580 (但不需要印刷IT环保标贴纸) E:19305208
 3852 
Remark: 1.Amazon domestic 订单。出口美国。外箱最长边不能超过25" （超过了，case pack只能为1），不符合要求的大货，一律不接受。
 2.无第三方验货/测试要求。
 3.日期码使用ZURU标准版本。
 4.邮包盒要印刷日期码。</t>
  </si>
  <si>
    <t>Kelly Shen/Mia Pan/P</t>
  </si>
  <si>
    <t>B0DS515N11</t>
  </si>
  <si>
    <t>4500160498-70</t>
  </si>
  <si>
    <t>日期码格式：ZURU INC(BVI) 标准格式 日期：按实际生产日期 
Packaging Info: 
 #92119 MA UPC版 (1L或3L都可)+UPC贴纸, 贴纸资料翻EU单4500158580 (但不需要印刷IT环保标贴纸) B:193052083838 
Remark: 1.Amazon domestic 订单。出口美国。外箱最长边不能超过25" （超过了，case pack只能为1），不符合要求的大货，一律不接受。
 2.无第三方验货/测试要求。
 3.日期码使用ZURU标准版本。
 4.邮包盒要印刷日期码。</t>
  </si>
  <si>
    <t>B0DS5WSJ61</t>
  </si>
  <si>
    <t>4500160498-80</t>
  </si>
  <si>
    <t>日期码格式：ZURU INC(BVI) 标准格式 日期：按实际生产日期 
Packaging Info: 
 #92119 MA UPC版 (1L或3L都可)+UPC贴纸, 贴纸资料翻EU单4500158580 (但不需要印刷IT环保标贴纸) D:193052083845 
Remark: 1.Amazon domestic 订单。出口美国。外箱最长边不能超过25" （超过了，case pack只能为1），不符合要求的大货，一律不接受。
 2.无第三方验货/测试要求。
 3.日期码使用ZURU标准版本。
 4.邮包盒要印刷日期码。</t>
  </si>
  <si>
    <t>B0DS5X5YHT</t>
  </si>
  <si>
    <t>4500160498-90</t>
  </si>
  <si>
    <t>日期码格式：ZURU INC(BVI) 标准格式 日期：按实际生产日期 
Packaging Info: 
 #92119 MA UPC版 (1L或3L都可)+UPC贴纸, 贴纸资料翻EU单4500158580 (但不需要印刷IT环保标贴纸)H:193052083876
Remark: 1.Amazon domestic 订单。出口美国。外箱最长边不能超过25" （超过了，case pack只能为1），不符合要求的大货，一律不接受。
 2.无第三方验货/测试要求。
 3.日期码使用ZURU标准版本。
 4.邮包盒要印刷日期码。</t>
  </si>
  <si>
    <t>B0DS5Y6M2D</t>
  </si>
  <si>
    <t>4500160498-100</t>
  </si>
  <si>
    <t>日期码格式：ZURU INC(BVI) 标准格式 日期：按实际生产日期
Packaging Info: 
 #92119 MA UPC版 (1L或3L都可)+UPC贴纸, 贴纸资料翻EU单4500158580 (但不需要印刷IT环保标贴纸)G:193052083869 
Remark: 1.Amazon domestic 订单。出口美国。外箱最长边不能超过25" （超过了，case pack只能为1），不符合要求的大货，一律不接受。
 2.无第三方验货/测试要求。
 3.日期码使用ZURU标准版本。
 4.邮包盒要印刷日期码。</t>
  </si>
  <si>
    <t>B0DS5YC48M</t>
  </si>
  <si>
    <t>4500160498-110</t>
  </si>
  <si>
    <t>日期码格式：ZURU INC(BVI) 标准格式 日期：按实际生产日期 
Packaging Info: 
 #92119 MA UPC版 (1L或3L都可)+UPC贴纸, 贴纸资料翻EU单4500158580 (但不需要印刷IT环保标贴纸)A:193052083821 
Remark: 1.Amazon domestic 订单。出口美国。外箱最长边不能超过25" （超过了，case pack只能为1），不符合要求的大货，一律不接受。
 2.无第三方验货/测试要求。
 3.日期码使用ZURU标准版本。
 4.邮包盒要印刷日期码。</t>
  </si>
  <si>
    <t>KAUFHAUS MARTIN STOLZ GMBH</t>
  </si>
  <si>
    <t>25-179</t>
  </si>
  <si>
    <t>4500160738-40</t>
  </si>
  <si>
    <t>92119-S001-3L-NB</t>
  </si>
  <si>
    <t>5/15出</t>
  </si>
  <si>
    <t>3/27收到</t>
  </si>
  <si>
    <t>4/1-德语吊牌警语贴纸+4/19-客供价格贴纸</t>
  </si>
  <si>
    <t>日期码格式：ZURU INC(BVI) 标准格式 日期：按实际生产日期
Packaging Info: 
92119：最新MA A版 3L+23L警语 EAN收缩膜（4894680042247）+ A版 5L+23L收藏指南+A版 5L史莱姆袋子/纸袋+MA 贴纸/水洗标+MA 3L吊牌+德语吊牌警语贴纸+客
供价格贴纸
Remark: "1. 此单出德国，需要满足Zuru Standard欧洲标准测试要求；
2. 请准时出货，推期会有罚款；
3. 出口欧洲，微塑料需符合法规。
4. 配比：标准配比
5. 大货样品一套
6. 需提供验货图片给客人确认才可以安排出货
7. 所有包装警语部分需含德语警语"</t>
  </si>
  <si>
    <t>Joyce Chen</t>
  </si>
  <si>
    <t>94961-5.10</t>
  </si>
  <si>
    <t>10001260974-3758</t>
  </si>
  <si>
    <t>4500161831-10</t>
  </si>
  <si>
    <t>正常生产</t>
  </si>
  <si>
    <t>4/1收到</t>
  </si>
  <si>
    <t>4/16-外箱贴纸</t>
  </si>
  <si>
    <t>日期码格式：ZURU INC(BVI) 标准格式 日期：按实际生产日期
Packaging Info: 产品MA包装, MA 1L收缩膜(UPC版)；
Remark: 1. 92119-S003-RAINBOCORNS-EGGZANIA-SERIES 1-FROZEN MANIA-SHRINK WRAP,8pcs/CTN
2. 产品MA包装, MA 1L收缩膜(UPC版)；收缩膜上的UPC显示193052078391；
7 Assortment, Polar bear: Penguin: Walrus: Mammoth: Owl: Seal: Snow man=10:10:10:10:10:8:2. Snow man is the rare item.
3. 外箱正唛左上角位置粘贴条码箱贴纸，每箱只贴一张，由ZURU订购。来料贴纸上显示的客户DPCI#086-08-4925, UPC显示10193052078398;
4. 产品和包装上印刷 tracking code信息，格式为ZURU常规格式;
5. 出货方式：货代自提</t>
  </si>
  <si>
    <t>ZURU Denmark ApS</t>
  </si>
  <si>
    <t>丹麦</t>
  </si>
  <si>
    <t>4500162731-10</t>
  </si>
  <si>
    <t>92119-S005-NB-3L</t>
  </si>
  <si>
    <t>92119-S005-NB-MTS</t>
  </si>
  <si>
    <t>5/6出</t>
  </si>
  <si>
    <t>4/10收到</t>
  </si>
  <si>
    <t>4/11-多语警告语贴纸+北欧五语通用Slime黑白说明书</t>
  </si>
  <si>
    <t>日期码格式：ZURU INC(BVI) 标准格式 日期：按实际生产日期
Packaging Info: MA 3L+23L B EAN 版本收缩膜+1*多语警告语贴纸+MA B 5L 收藏指南+MA 布标+ MA B slime 袋子+北欧五语通用Slime黑白说明书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</si>
  <si>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SD04</t>
  </si>
  <si>
    <t>94938-5.7</t>
  </si>
  <si>
    <t>Amazon ES</t>
  </si>
  <si>
    <t>西班牙</t>
  </si>
  <si>
    <t>Amazon ES:
3FG4VJMD</t>
  </si>
  <si>
    <t>4500158607-10</t>
  </si>
  <si>
    <t>92119B-S002-3L</t>
  </si>
  <si>
    <t>5/18-5/25出</t>
  </si>
  <si>
    <t>空白外箱（加印带Zuru字样的最新logo，除了邮包盒直接做外箱的产品）MADE IN CHINA 外箱只印一正一侧</t>
  </si>
  <si>
    <t>UPC+IT环保标翻单4500158580</t>
  </si>
  <si>
    <t>4/14-外箱贴纸</t>
  </si>
  <si>
    <t>日期码格式：ZURU INC(BVI) 标准格式 日期：按实际生产日期 
Packaging Info: Amazon ES(92119BD)
 1. 92119BD
 --92119B：92119B, Penguin, 12pcs/CTN; MA 3L(23L warning EAN#)A 收缩膜+2张贴纸(1张UPC#，1张IT环保标；参考翻单PO#4500158580)+MA 5L(23L warning)A
 收藏指南+MA 3L A 吊牌+MA 5L A bag+MA 2L A sewn in label+其他最新MA配套包装；
 2. 最迟验货不得晚于2025/5/9;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</si>
  <si>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Mandy Hu</t>
  </si>
  <si>
    <t>4500158607-20</t>
  </si>
  <si>
    <t>92119D-S002-3L</t>
  </si>
  <si>
    <t>日期码格式：ZURU INC(BVI) 标准格式 日期：按实际生产日期
Packaging Info: Amazon ES(92119BD)
 1. 92119BD
 --92119D：92119D, Walrus, 12pcs/CTN; MA 3L(23L warning EAN#)A 收缩膜+2张贴纸(1张UPC#，1张IT环保标; 参考翻单PO#4500158580)+MA 5L(23L warning)A 收
 藏指南+MA 3L A 吊牌+MA 5L A bag+MA 2L A sewn in label+其他最新MA配套包装；
 2. 最迟验货不得晚于2025/5/9;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</si>
  <si>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UK:
4NJDZ3UL</t>
  </si>
  <si>
    <t>4500158580-10</t>
  </si>
  <si>
    <t>92119A-S002-3L</t>
  </si>
  <si>
    <t>5/19出</t>
  </si>
  <si>
    <t>空白外箱（加印带Zuru字样的最新logo，除了邮包盒直接做外箱的产品） + SSCC LABEL一张, 无箱唛，MADE IN CHINA 外箱只印一正一侧。</t>
  </si>
  <si>
    <t>3/27-UPC#+IT环保标</t>
  </si>
  <si>
    <t>日期码格式：ZURU INC(BVI) 标准格式 日期：按实际生产日期
Packaging Info: Amazon UK(92119ABDH)/DE(92119ABDH)/FR(92119BDH)
 1. 92119ABDH:
 ---92119A: 92119A, Polar bear, 12pcs/CTN; MA 3L(23L warning EAN#)A 收缩膜+2张贴纸(1张UPC#+1张IT环保标)+MA 5L(23L warning)A 收藏指南+MA 3L A 吊
 牌+MA 5L A bag+MA 2L A sewn in label+其他最新MA配套包装；
 L A bag+MA 2L A sewn in label+其他最新MA配套包装；
 2. 验货时间不迟于2025/5/9.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</si>
  <si>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Crystal Chen</t>
  </si>
  <si>
    <t>Amazon DE:
1CLNXZ3P</t>
  </si>
  <si>
    <t>4500158580-70</t>
  </si>
  <si>
    <t>5/26出</t>
  </si>
  <si>
    <t>Amazon UK:
36Z33HCR</t>
  </si>
  <si>
    <t>4500158580-20</t>
  </si>
  <si>
    <t>日期码格式：ZURU INC(BVI) 标准格式 日期：按实际生产日期 
Packaging Info: Amazon UK(92119ABDH)/DE(92119ABDH)/FR(92119BDH)
 1. 92119ABDH:
 ---92119B: 92119B, Penguin, 12pcs/CTN; MA 3L(23L warning EAN#)A 收缩膜+2张贴纸(1张UPC#+1张IT环保标)+MA 5L(23L warning)A 收藏指南+MA 3L A 吊牌+MA
 5L A bag+MA 2L A sewn in label+其他最新MA配套包装；
 2. 验货时间不迟于2025/5/9.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</si>
  <si>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DE:
89G15MLQ</t>
  </si>
  <si>
    <t>4500158580-50</t>
  </si>
  <si>
    <t>Amazon FR:
68VU9BSH</t>
  </si>
  <si>
    <t>4500158580-90</t>
  </si>
  <si>
    <t>4500158580-30</t>
  </si>
  <si>
    <t>日期码格式：ZURU INC(BVI) 标准格式 日期：按实际生产日期 
Packaging Info: Amazon UK(92119ABDH)/DE(92119ABDH)/FR(92119BDH)
 1. 92119ABDH:
 ---92119D: 92119D, Walrus, 12pcs/CTN; MA 3L(23L warning EAN#)A 收缩膜+2张贴纸(1张UPC#+1张IT环保标)+MA 5L(23L warning)A 收藏指南+MA 3L A 吊牌+MA
 5L A bag+MA 2L A sewn in label+其他最新MA配套包装；
 2. 验货时间不迟于2025/5/9.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</si>
  <si>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4500158580-60</t>
  </si>
  <si>
    <t>4500158580-100</t>
  </si>
  <si>
    <t>4500158580-40</t>
  </si>
  <si>
    <t>92119H-S002-3L</t>
  </si>
  <si>
    <t>日期码格式：ZURU INC(BVI) 标准格式 日期：按实际生产日期 
Packaging Info: Amazon UK(92119ABDH)/DE(92119ABDH)/FR(92119BDH)
 1. 92119ABDH:
 ---92119H: 92119H, Seal, 12pcs/CTN; MA 3L(23L warning EAN#)A 收缩膜+2张贴纸(1张UPC#+1张IT环保标)+MA 5L(23L warning)A 收藏指南+MA 3L A 吊牌+MA 5
 L A bag+MA 2L A sewn in label+其他最新MA配套包装；
 2. 验货时间不迟于2025/5/9.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</si>
  <si>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4500158580-80</t>
  </si>
  <si>
    <t>4500158580-110</t>
  </si>
  <si>
    <t>2025ZURU11</t>
  </si>
  <si>
    <t>4500159666-30</t>
  </si>
  <si>
    <t>92119-S005-NB</t>
  </si>
  <si>
    <t>5/20出</t>
  </si>
  <si>
    <t>3/10-UPC贴纸</t>
  </si>
  <si>
    <t>日期码格式： 标准格式 日期：按实际生产日期
Packaging Info: 
92119 无硼版本。MA 多语EAN+UPC贴纸， UPC号码193052078391
Remark: 出加拿大
Zuru验货.日期跟踪码：产品外包装及产品本身都必须有日期跟踪码，ZURU标准格式日期码。（箱唛日期码按跟单提供格式）</t>
  </si>
  <si>
    <t>Summer Mo</t>
  </si>
  <si>
    <t>HARVEY WHOLESALE LTD</t>
  </si>
  <si>
    <t>3004</t>
  </si>
  <si>
    <t>4500162561-10</t>
  </si>
  <si>
    <t>92119-S005</t>
  </si>
  <si>
    <t>5/17出</t>
  </si>
  <si>
    <t>4/3收到</t>
  </si>
  <si>
    <t>日期码格式：ZURU INC(BVI) 标准格式 日期：按实际生产日期
Packaging Info: #92119:7 Assortment, Polar bear: Penguin: Walrus: Mammoth: Owl: Seal: Snow man=10:10:10:10:10:8:2. Snow man is the rare item.
Remark: MA UPC 英语包装（优先1L英语版本,或者3L/L含英语即可</t>
  </si>
  <si>
    <t>MEIJER DISTRIBUTION, INC.</t>
  </si>
  <si>
    <t>216951853</t>
  </si>
  <si>
    <t>4500161445-20</t>
  </si>
  <si>
    <t>5/22出</t>
  </si>
  <si>
    <t>4/9收到</t>
  </si>
  <si>
    <t>日期码格式：ZURU INC(BVI) 标准格式 日期：
Packaging Info: 1. MA 1L 包装
2. 客人指定箱唛排版
Remark: 出货前 Zuru QC 验货</t>
  </si>
  <si>
    <t>Cherie Li</t>
  </si>
  <si>
    <t>T. PLANET SHOPS SL</t>
  </si>
  <si>
    <t>4500162134-20</t>
  </si>
  <si>
    <t>4/16收到</t>
  </si>
  <si>
    <t>4/21-进口商贴纸+产品贴纸</t>
  </si>
  <si>
    <t>指定20250202</t>
  </si>
  <si>
    <t>日期码格式：20250202 日期：
Packaging Info: 
92119:MA B 3L收缩膜含EAN条码+进口商贴纸+MA B 5L收藏指南+MA最新5L纸袋/polybag+MA布标
Remark: 1, 此货出西班牙，需满足EU测试标准要求&lt;(&gt;&amp;&lt;)&gt; 微塑料需符合法规。另外请确保所有包装都有西班牙环保标。
2，出货前两周需寄2-3套大货样品，请多备料
3, 此客人推期有罚款，请按时完货
4, 出货前要验货图片给客人确认OK后才出货
6. 其他款，若产品有比例使用ZURU STD 比例
8. 客户指定日期码码20250202，包装/产品/外箱需保持一致</t>
  </si>
  <si>
    <t>Mary Zhong</t>
  </si>
  <si>
    <t>4500163062-10</t>
  </si>
  <si>
    <t>5/30出</t>
  </si>
  <si>
    <t>4/11收到</t>
  </si>
  <si>
    <t>日期码格式：ZURU INC(BVI) 标准格式 日期：按实际生产日期
Packaging Info: 92119：1L MA收缩膜+进口商贴纸(翻4500153742)+彩色贴纸(翻4500153742)；MA指南
Remark: 92119：7 Assortment, Polar bear: Penguin: Walrus: Mammoth: Owl: Seal: Snow man=10:10:10:10:10:8:2. Snow man is the rare item.</t>
  </si>
  <si>
    <t>SAINSBURY'S SUPERMARKET LTD</t>
  </si>
  <si>
    <t>PO2734192</t>
  </si>
  <si>
    <t>4500162070-20</t>
  </si>
  <si>
    <t>4/2收到</t>
  </si>
  <si>
    <t>日期码格式：ZURU INC(BVI) 标准格式 日期：按实际生产日期
Packaging Info: 
2.92119：MA 1L UPC包装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
*外箱不得使用带金属夹子或带扣</t>
  </si>
  <si>
    <t>20739449</t>
  </si>
  <si>
    <t>4500161963-50</t>
  </si>
  <si>
    <t>5/14-5/16出</t>
  </si>
  <si>
    <t>4/25-防盗贴纸+4/21-外箱贴纸</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</si>
  <si>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</si>
  <si>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20739448</t>
  </si>
  <si>
    <t>4500161960-60</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</si>
  <si>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</si>
  <si>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216951858</t>
  </si>
  <si>
    <t>4500161496-20</t>
  </si>
  <si>
    <t>Smyths Toys EU HQ UC</t>
  </si>
  <si>
    <t>4400475592</t>
  </si>
  <si>
    <t>4500162774-10</t>
  </si>
  <si>
    <t>4/8收到</t>
  </si>
  <si>
    <t>日期码格式：ZURU INC(BVI) 标准格式 日期：按实际生产日期
Packaging Info: 92119A:最新MA 3-23L EAN包装+1张德语Callout贴纸+MA 3L挂牌+MA 5L Slime bag+荷兰语警告语贴纸+MA 5L-23L收藏指南 （贴纸都翻4500160022）,EAN 条码： 489
4680046177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标准配比</t>
  </si>
  <si>
    <t>Shirley Zhou</t>
  </si>
  <si>
    <t>4400475593</t>
  </si>
  <si>
    <t>4500162774-20</t>
  </si>
  <si>
    <t>日期码格式：ZURU INC(BVI) 标准格式 日期：按实际生产日期
Packaging Info:
92119B:最新MA 3-23L EAN包装+1张德语Callout贴纸+MA 3L挂牌+MA 5L Slime bag+荷兰语警告语贴纸+MA 5L-23L收藏指南 （贴纸都翻4500160022），EAN 条码： 48
94680046184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标准配比</t>
  </si>
  <si>
    <t>30250400</t>
  </si>
  <si>
    <t>4500160877-20</t>
  </si>
  <si>
    <t>92119-S001-NB.PKC</t>
  </si>
  <si>
    <t>冰雪蛋(干燥剂）</t>
  </si>
  <si>
    <t>5/21第三方</t>
  </si>
  <si>
    <t>4/1- 外箱上下需加保护卡，以防开箱时产品被划破。 外箱需要是5层瓦楞纸，厚度在5-9mm</t>
  </si>
  <si>
    <t>3/28-德语callout/警语/EAN条码贴纸+吊牌德语警告语贴纸(翻4500149853)</t>
  </si>
  <si>
    <t>日期码格式：ZURU INC(BVI) 标准格式 日期：按实际生产日期
Packaging Info: 
92119: 最新MA 1L包装+德语callout/警语/EAN条码贴纸+5L(23L警语)收藏指南+5LBEADS BAG+5L(9L警语)SLIME POLYBAG+MA 3L TAG + 吊牌德语警告语贴纸(翻单:45
00149853), EAN: 4894680042247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所有电子产品身上需要加字唛，为ZURU FRANCE 地址 (如无电子产品，产品布标有此地址，或产品太小无法增加可忽略此信息)
ZURU France 1/3, Rue d'Argenteuil 95210 SAINT-GRATIEN, FRANCE
12. 所有出往德国订单的电子产品需增加一张客版WEEE声明说明书，区分带电池和不带电池版本, 如已做客版说明书可忽略此要求。</t>
  </si>
  <si>
    <t>9900923474</t>
  </si>
  <si>
    <t>4500160504-110</t>
  </si>
  <si>
    <t>5/19第三方</t>
  </si>
  <si>
    <t>9900924264</t>
  </si>
  <si>
    <t>4500160504-120</t>
  </si>
  <si>
    <t>TAS IMPORT AS(Lekekassen)</t>
  </si>
  <si>
    <t>挪威</t>
  </si>
  <si>
    <t>11098</t>
  </si>
  <si>
    <t>4500161075-130</t>
  </si>
  <si>
    <t>5/28出</t>
  </si>
  <si>
    <t>4/11-客人进口商地址贴纸+挪威瑞典丹麦警告语贴在beads bag袋子上+北欧五语通用Slime黑白说明书</t>
  </si>
  <si>
    <t>日期码格式：ZURU INC(BVI) 标准格式 日期：按实际生产日期
Packaging Info: 
12. 92119: MA_A Version_3L(EAN)-Warning 23L收缩膜+客人进口商地址贴纸+MA_A Version_5L(23L warning)收藏指南+SLIME POLYBAG_MA_A Version_5L(WARNING
9L)+MA 5L SLIME BEADS BAG+挪威瑞典丹麦芬兰爱沙尼亚警告语贴在beads bag袋子上+北欧五语通用Slime黑白说明书+MA布标；
16.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92119:4894680042247</t>
  </si>
  <si>
    <t>ZMPO250335</t>
  </si>
  <si>
    <t>Remark:大货最新版本/请按款号装箱，并在外箱上注明款号/大货标准箱装箱/箱唛请参照邮件附件;备注： 收到样品订单后尽快安排 ，注意样板品质质量要求要高于大货品质要求 ，送货时必须要附带送货单(没有送货单和QC检验合格报告的仓库一律拒绝收货)，请知悉，谢谢！</t>
  </si>
  <si>
    <t>TOY TRIANGLE COMPANY (UAE)</t>
  </si>
  <si>
    <t>阿拉伯联合酋长国</t>
  </si>
  <si>
    <t>2025TTC055</t>
  </si>
  <si>
    <t>4500158495-10</t>
  </si>
  <si>
    <t>92132-S001</t>
  </si>
  <si>
    <t>92132-S001-PRODCC</t>
  </si>
  <si>
    <t>5/16出</t>
  </si>
  <si>
    <t>2/25收到</t>
  </si>
  <si>
    <t>日期码格式：ZURU INC(BVI) 标准格式 日期：按实际生产日期 
Packaging Info: 客版收缩膜（改彩虹颜色:彩虹改成粉色，不含slime和希伯来警告语)，需要印G MARK，含进口商贴纸，含QR code), QR code要求印刷清晰且手机可扫描，扫描结果
 为38711;客版挂卡; 客版指南（改彩虹颜色:彩虹改成粉色，不含slime和希伯来警告语);其他包材用MA版本
Remark: 7 Assortment, Polar bear: Penguin: Walrus: Mammoth: Owl: Seal: Snow man=10:10:10:10:10:8:2. Snow man is the rare item.
 Base on 92119 replace Slime with Dough for customer Toy Triangle</t>
  </si>
  <si>
    <t>TOYS "R" US (CANADA) LTD.</t>
  </si>
  <si>
    <t>3501527775</t>
  </si>
  <si>
    <t>4500161369-10</t>
  </si>
  <si>
    <t>5/7第三方</t>
  </si>
  <si>
    <t>6/6出</t>
  </si>
  <si>
    <t>4/7收到</t>
  </si>
  <si>
    <t>4/7-UPC 贴纸</t>
  </si>
  <si>
    <t>日期码格式：ZURU INC(BVI) 标准格式 日期：按实际生产日期
Packaging Info: 1. 出口加拿大市场，MA UPC版本包装.
#92119: MA 3L EAN 版本+UPC 贴纸，无硼口水胶; UPC#193052078391; 7 Assortment, Polar bear: Penguin: Walrus: Mammoth: Owl: Seal: Snow man=10:10:10:
10:10:8:2. Snow man is the rare item.
2. 产品、包装、外箱上面tracking code的时间格式需要一致。
Remark: 3. 需要第三方SGS验货，验货时间2025/05/19，每款每色请备1PC完整带包装样品供验货人员参考。用完后若无损坏可以放回大货里.</t>
  </si>
  <si>
    <t>Abby Mai,Lluvia Zeng</t>
  </si>
  <si>
    <t>COMSED PLC</t>
  </si>
  <si>
    <t>保加利亚</t>
  </si>
  <si>
    <t>4500159898-40</t>
  </si>
  <si>
    <t>6/9出</t>
  </si>
  <si>
    <t>4/11-进口商贴纸</t>
  </si>
  <si>
    <t>日期码格式：ZURU INC(BVI) 标准格式 日期：按实际生产日期
Packaging Info: 
92119:1L MA 收缩膜+进口商贴纸；A 版 3L MA 挂卡/A 版 5L MA 收藏指南
Remark: "1、所有item 均用MA UPC 条码，若包装不是UPC 条码的请告知
2、此单出欧洲需满足EU测试标准要求"</t>
  </si>
  <si>
    <t>Snowy</t>
  </si>
  <si>
    <t>ZURU France</t>
  </si>
  <si>
    <t>5200006540</t>
  </si>
  <si>
    <t>4500162314-20</t>
  </si>
  <si>
    <t>4/11-多语警语折叠贴纸（含包装缺失的法/意/西环保标）</t>
  </si>
  <si>
    <t>日期码格式：ZURU INC(BVI) 标准格式 日期：按实际生产日期
Packaging Info: 
92119:最新MA 3L EAN收缩膜+最新MA 3L贴纸+最新MA 5L收藏指南+最新MA 布标+最新MA 5L包装+多语警语折叠贴纸（含包装缺失的法/意/西环保标）,,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</si>
  <si>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Jade Wang</t>
  </si>
  <si>
    <t>物料已发</t>
  </si>
  <si>
    <t>ok</t>
  </si>
  <si>
    <t>5907181238</t>
  </si>
  <si>
    <t>4500161312-50</t>
  </si>
  <si>
    <t>翻4500158302</t>
  </si>
  <si>
    <t>UPC贴纸+进口商贴纸翻4500158302</t>
  </si>
  <si>
    <t>日期码格式：ZURU INC(BVI) 标准格式 日期：按实际生产日期
Packaging Info: 
4. 92119: MA 3L EAN包装+UPC贴纸+MA 多语收藏指南+进口商贴纸+箱唛，贴纸翻单PO4500158302
Remark: 1.使用双坑外箱
2.请注意产品包装条形码必须是UPC
3.无第三方验货
6. 92119：7 Assortment, Polar bear: Penguin: Walrus: Mammoth: Owl: Seal: Snow man=10:10:10:10:10:8:2. Snow man is the rare item</t>
  </si>
  <si>
    <t>Walmart Central America-GT</t>
  </si>
  <si>
    <t>危地马拉</t>
  </si>
  <si>
    <t>4407181237</t>
  </si>
  <si>
    <t>4500161302-30</t>
  </si>
  <si>
    <t>日期码格式：ZURU INC(BVI) 标准格式 日期：按实际生产日期
Packaging Info: 
3. 92119: MA 3L EAN包装+UPC贴纸+MA 多语收藏指南+进口商贴纸+箱唛，贴纸翻单PO4500158302
Remark: 1.使用双坑外箱
2.请注意产品包装条形码必须是UPC
3.无第三方验货
6. 92119：7 Assortment, Polar bear: Penguin: Walrus: Mammoth: Owl: Seal: Snow man=10:10:10:10:10:8:2. Snow man is the rare item</t>
  </si>
  <si>
    <t>ZURU Italy SRL</t>
  </si>
  <si>
    <t>意大利</t>
  </si>
  <si>
    <t>5200006585</t>
  </si>
  <si>
    <t>4500163993-10</t>
  </si>
  <si>
    <t>6/7出</t>
  </si>
  <si>
    <t>4/21收到</t>
  </si>
  <si>
    <t>多语警语折叠贴纸翻4500162314</t>
  </si>
  <si>
    <t>日期码格式：ZURU INC(BVI) 标准格式 日期：按实际生产日期
Packaging Info: 1.92119:最新MA 3L EAN收缩膜+最新MA 3L贴纸+最新MA 5L收藏指南+最新MA 布标+最新MA 5L包装+多语警语折叠贴纸（含包装缺失的法/意/西环保标）,翻450016231
 4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t>
  </si>
  <si>
    <t>Christine He</t>
  </si>
  <si>
    <t>Dino LLC</t>
  </si>
  <si>
    <t>亚美尼亚</t>
  </si>
  <si>
    <t>4500162547-70</t>
  </si>
  <si>
    <t>4/16-进口商贴纸</t>
  </si>
  <si>
    <t>日期码格式：ZURU INC(BVI) 标准格式 日期：按实际生产日期
Packaging Info: 1L MA UPC 收缩膜+ 进口商贴纸， MA PDQ/说明书/指南（如有）
Remark: 标准配比</t>
  </si>
  <si>
    <t>Concentra, S.A.</t>
  </si>
  <si>
    <t>葡萄牙</t>
  </si>
  <si>
    <t>F202/20250026</t>
  </si>
  <si>
    <t>4500163149-30</t>
  </si>
  <si>
    <t>4/27收到</t>
  </si>
  <si>
    <t>4/22-CONCENTRA logo彩色贴纸+进口商黑白贴纸</t>
  </si>
  <si>
    <t>日期码格式：ZURU INC(BVI) 标准格式 日期：按实际生产日期
Packaging Info:
92119: 最新MA3L (24L warning)收缩膜 +最新MA 5L(23L warning)收藏指南+MA布标 +1*CONCENTRA" logo 彩色贴纸 + 1*进口商黑白贴纸
Remark: 1, 所有产品不带闪粉和微塑料，客人需要验货图片确认OK 才能放货，请务必按时完货。</t>
  </si>
  <si>
    <t>LLC SALUS</t>
  </si>
  <si>
    <t>4500162283-20</t>
  </si>
  <si>
    <t>5/29出</t>
  </si>
  <si>
    <t>4/24收到</t>
  </si>
  <si>
    <t>5/6-进口商贴纸+ QR code贴纸</t>
  </si>
  <si>
    <t>日期码格式：ZURU INC(BVI) 标准格式 日期：按实际生产日期
Packaging Info: 注意：
1. QR code 贴纸需要含item和序列号 ， 二维码部分要求尺寸大于1CM （正方形边长间于1-1.5cm），强粘不易脱落 ， 材质同进口商贴纸 ，印刷质量不低于1.5c.
2. 二维码贴纸位置要远离包装上的条码及其他二维码， 贴在背面。
3. QR code贴纸（要求每1PCS 的QR 不一样 ， 无法通过扫描核实内容）;
4. 包装上有两个条码： ZURU UPC 和 客户EAN条码 ， 不要覆盖MA 包装上的UPC 条码；
92119 ： 1L MA 包装+ 进口商贴纸（含客户EAN条码）+ QR code贴纸（要求每1PCS 的QR 不一样）， MA 指南；
Remark: 标准配比，出厂价</t>
  </si>
  <si>
    <t>K􀃤rkk􀃤inen Oy /Centrawla rehouse</t>
  </si>
  <si>
    <t>芬兰</t>
  </si>
  <si>
    <t>4100411993</t>
  </si>
  <si>
    <t>4500161573-110</t>
  </si>
  <si>
    <t>6/4出</t>
  </si>
  <si>
    <t>4/22收到</t>
  </si>
  <si>
    <t>挪威瑞典丹麦芬兰爱沙尼亚警告语贴纸翻4500161075+4/17-北欧五语通用Slime黑白说明书</t>
  </si>
  <si>
    <t>日期码格式：ZURU INC(BVI) 标准格式 日期：按实际生产日期
Packaging Info: 
11. 92119: MA_A Version_3L(EAN)-Warning 23L收缩膜+MA_A Version_5L(23L warning)收藏指南+SLIME POLYBAG_MA_A Version_5L(WARNING 9L)+MA A5L SLIME BE
ADS BAG+挪威瑞典丹麦芬兰爱沙尼亚警告语贴在beads bag袋子上(贴纸翻TAS PO#4500161075)+北欧五语通用Slime黑白说明书+MA布标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92119:4894680042247</t>
  </si>
  <si>
    <t>20768435</t>
  </si>
  <si>
    <t>4500162968-20</t>
  </si>
  <si>
    <t>5/27-5/30出</t>
  </si>
  <si>
    <t>5/12-防盗贴纸+5/6-外箱贴纸</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</si>
  <si>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</si>
  <si>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20768436</t>
  </si>
  <si>
    <t>4500162969-10</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</si>
  <si>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</si>
  <si>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AB Gee of Ripley Ltd.</t>
  </si>
  <si>
    <t>777 2MAY25</t>
  </si>
  <si>
    <t>4500162622-10</t>
  </si>
  <si>
    <t>4/14收到</t>
  </si>
  <si>
    <t>日期码格式：ZURU INC(BVI) 标准格式 日期：按实际生产日期
Packaging Info: MA 最新UPC包装，各款的条码如下，请先检查条码是否正确再安排做货，如有问题请告知,配比跟MA
92119 ：193052078391
Remark: 1.产品及包装需要印UKCA图标，包装需要有ZURU UK LTD/ZURU France地址信息，QC同事请核查，如有问题与跟单确认。
2. 需要符合欧洲标准不能含有闪粉和微塑料，否则不和法规会有客诉产生</t>
  </si>
  <si>
    <t xml:space="preserve">无 </t>
  </si>
  <si>
    <t>A版本配件包</t>
  </si>
  <si>
    <t>COOP NORGE HANDEL AS - DOM</t>
  </si>
  <si>
    <t>32578100</t>
  </si>
  <si>
    <t>4500162222-30</t>
  </si>
  <si>
    <t>5/28第三方</t>
  </si>
  <si>
    <t>6/3出</t>
  </si>
  <si>
    <t>4/30-挪威语警语贴纸+布标贴纸+北欧五语通用Slime黑白说明书</t>
  </si>
  <si>
    <t>日期码格式：ZURU INC(BVI) 标准格式 日期：按实际生产日期
Packaging Info: 
3.92119：MA_B EAN 3L+23L收缩膜+挪威语警语贴纸+1布标贴纸+北欧五语通用Slime黑白说明书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5/工厂货号-客户货号彩盒条码-外箱条码：92119-7254573-4894680042247-10193052078398
6/配比
92119:7 Assortment, Polar bear: Penguin: Walrus: Mammoth: Owl: Seal: Snow man=10:10:10:10:10:8:2. Snow man is the rare item.</t>
  </si>
  <si>
    <t>Zoe Zhou</t>
  </si>
  <si>
    <t>Coop Danmark A/S</t>
  </si>
  <si>
    <t>4508281081</t>
  </si>
  <si>
    <t>4500160515-30</t>
  </si>
  <si>
    <t>挪威瑞典丹麦芬兰爱沙尼亚警告语贴翻4500161075</t>
  </si>
  <si>
    <t>日期码格式：ZURU INC(BVI) 标准格式 日期：按实际生产日期
Packaging Info:
5. 92119：MA_A Version_3L(EAN)-Warning 23L收缩膜+MA_A Version_5L(23L warning)收藏指南+SLIME POLYBAG_MA_A Version_5L(WARNING 9L)+MA 5L SLIME BEAD
S BAG+挪威瑞典丹麦芬兰爱沙尼亚警告语贴在beads bag袋子上(贴纸和位置图翻TAS PO#4500161075)+MA布标；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ITEM-COOP ITEM-EAN-GTIN
92119-1000492563-4894680042247-10193052078398
8.比例：
92119:7 Assortment, Polar bear: Penguin: Walrus: Mammoth: Owl: Seal: Snow man=10:10:10:10:10:8:2. Snow man is the rare item.
9. 验货注意，警告语需要包含丹麦语
10，要求样品，寄出时间5/15前，
77625GQ1/77685GQ1 各3pcs球+2套散件
其它产品各2套</t>
  </si>
  <si>
    <t>Luna Lin</t>
  </si>
  <si>
    <t>5200006663</t>
  </si>
  <si>
    <t>4500164783-90</t>
  </si>
  <si>
    <t>4/25收到</t>
  </si>
  <si>
    <t>4/27-多语折叠警语贴纸++5L 黑白slime 说明书</t>
  </si>
  <si>
    <t>日期码格式：ZURU INC(BVI) 标准格式 日期：按实际生产日期
Packaging Info:
9.92119：MA 3-23L EAN包装+1*多语折叠警语贴纸+MA 3L挂牌+MA 5L Slime bag+1*5L 黑白slime 说明书+MA 5L-23L收藏指南；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</si>
  <si>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Amy Xiao</t>
  </si>
  <si>
    <t>Bol.com</t>
  </si>
  <si>
    <t>荷兰</t>
  </si>
  <si>
    <t>P2505497</t>
  </si>
  <si>
    <t>4500164939-10</t>
  </si>
  <si>
    <t>6/12出</t>
  </si>
  <si>
    <t>4/30收到</t>
  </si>
  <si>
    <t>5/8-EAN贴纸</t>
  </si>
  <si>
    <t>日期码格式：ZURU INC(BVI) 标准格式 日期：按实际生产日期
Packaging Info: BOL NL(9548/77723/92119ABDEH)
3. 92119D
--92119D：92119D, Walrus, 12pcs/CTN; MA 3L(23L warning EAN#)A 收缩膜+1张贴纸(1张EAN#)+MA 5L(23L warning)A 收藏指南+MA 3L A 吊牌+MA 5L A bag+MA 2
L A sewn in label+其他最新MA配套包装；
4.最迟验货不得晚于2025/5/30;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</si>
  <si>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4500164939-40</t>
  </si>
  <si>
    <t>92119E-S002-3L</t>
  </si>
  <si>
    <t>日期码格式：ZURU INC(BVI) 标准格式 日期：按实际生产日期
Packaging Info: BOL NL(9548/77723/92119ABDEH)
3. 92119E
--92119E：92119E, Mammoth, 12pcs/CTN; MA 3L(23L warning EAN#)A 收缩膜+1张贴纸(1张EAN#)+MA 5L(23L warning)A 收藏指南+MA 3L A 吊牌+MA 5L A bag+MA
2L A sewn in label+其他最新MA配套包装；
4.最迟验货不得晚于2025/5/30;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</si>
  <si>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4500164939-50</t>
  </si>
  <si>
    <t>日期码格式：ZURU INC(BVI) 标准格式 日期：按实际生产日期
Packaging Info: BOL NL(9548/77723/92119ABDEH)
3. 92119A
--92119A：92119A, Polar bear, 12pcs/CTN; MA 3L(23L warning EAN#)A 收缩膜+1张贴纸(1张EAN#)+MA 5L(23L warning)A 收藏指南+MA 3L A 吊牌+MA 5L A bag+
MA 2L A sewn in label+其他最新MA配套包装；
4.最迟验货不得晚于2025/5/30;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</si>
  <si>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4500164939-70</t>
  </si>
  <si>
    <t>日期码格式：ZURU INC(BVI) 标准格式 日期：按实际生产日期
Packaging Info: BOL NL(9548/77723/92119ABDEH)
3. 92119B
--92119B：92119B, Penguin, 12pcs/CTN; MA 3L(23L warning EAN#)A 收缩膜+1张贴纸(1张EAN#)+MA 5L(23L warning)A 收藏指南+MA 3L A 吊牌+MA 5L A bag+MA
2L A sewn in label+其他最新MA配套包装；
4.最迟验货不得晚于2025/5/30;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</si>
  <si>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4500164939-80</t>
  </si>
  <si>
    <t>日期码格式：ZURU INC(BVI) 标准格式 日期：按实际生产日期
Packaging Info: BOL NL(9548/77723/92119ABDEH)
3. 92119H
--92119H：92119H, Seal, 12pcs/CTN; MA 3L(23L warning EAN#)A 收缩膜+1张贴纸(1张EAN#)+MA 5L(23L warning)A 收藏指南+MA 3L A 吊牌+MA 5L A bag+MA 2L
A sewn in label+其他最新MA配套包装；
4.最迟验货不得晚于2025/5/30;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</si>
  <si>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10001260964-3758</t>
  </si>
  <si>
    <t>4500165420-10</t>
  </si>
  <si>
    <t>5/5收到</t>
  </si>
  <si>
    <t>5/17-外箱贴纸</t>
  </si>
  <si>
    <t>日期码格式：ZURU INC(BVI) 标准格式 日期：按实际生产日期
Packaging Info: 产品MA包装, MA 1L收缩膜(UPC版)；
Remark: 1. 92119-S003-RAINBOCORNS-EGGZANIA-SERIES 1-FROZEN MANIA-SHRINK WRAP,8pcs/CTN
 2. 产品MA包装, MA 1L收缩膜(UPC版)；收缩膜上的UPC显示193052078391；
 7 Assortment, Polar bear: Penguin: Walrus: Mammoth:                                                                                                                                                                                                                                                                                             Owl: Seal: Snow man=10:10:10:10:10:8:2. Snow man is the rare item.
 3. 外箱正唛左上角位置粘贴条码箱贴纸，每箱只贴一张，由ZURU订购。来料贴纸上显示的客户DPCI#086-08-4925, UPC显示10193052078398;
 4. 产品和包装上印刷 tracking code信息，格式为ZURU常规格式;
 5. 出货方式：货代自提</t>
  </si>
  <si>
    <t xml:space="preserve"> Holly Zheng</t>
  </si>
  <si>
    <t>JRC Toys</t>
  </si>
  <si>
    <t>040325-T</t>
  </si>
  <si>
    <t>4500163912-10</t>
  </si>
  <si>
    <t>6/13出</t>
  </si>
  <si>
    <t>4/16-UPC贴纸</t>
  </si>
  <si>
    <t>日期码格式： 标准格式 日期：按实际生产日期
Packaging Info: 92119无硼版本 .MA 多语EAN 版本+UPC贴纸 . UPC 193052078391
Remark: 出加拿大
Zuru验货.日期跟踪码：产品外包装及产品本身都必须有日期跟踪码，ZURU标准格式日期码</t>
  </si>
  <si>
    <t>ARGOS LIMITED</t>
  </si>
  <si>
    <t>PO#239948-Cus
tomer
SKU#7354450</t>
  </si>
  <si>
    <t>4500163218-20</t>
  </si>
  <si>
    <t>4/28-客人白色Cat.label 1张覆盖ZURU条码</t>
  </si>
  <si>
    <t>日期码格式：ZURU INC(BVI) 标准格式 日期：按实际生产日期
Packaging Info:
92119-S001
MA -1L UPC包装+客人白色Cat.label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t>
  </si>
  <si>
    <t>5200006574</t>
  </si>
  <si>
    <t>4500165108-10</t>
  </si>
  <si>
    <t>4/27-多语警语贴纸</t>
  </si>
  <si>
    <t>日期码格式：ZURU INC(BVI) 标准格式 日期：按实际生产日期
Packaging Info: 92119 :MA最新版3L EAN收缩膜+1*多语警语贴纸+MA 1L+23L warning收藏指南+MA 2L布标+MA 5L复合袋
Remark: 1.德国内销单，需要通过ZURU 验货结果后才能出货 (工厂需要主动提前同ZURU QC预约验货避免延期出货造成不必要麻烦)；
2.产品如含有化学品，需要无硼。无微塑料版本。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7.ratio 同MA
8. 若有特定款有特殊外箱条码要求时,需要明确列出产品款对应的具体外箱条码号码/条码类型 (若无,可以忽略此需求)</t>
  </si>
  <si>
    <t>AMY XIAO</t>
  </si>
  <si>
    <t>5200006584</t>
  </si>
  <si>
    <t>4500163334-10</t>
  </si>
  <si>
    <t>日期码格式：ZURU INC(BVI) 标准格式 日期：按实际生产日期
Packaging Info: 92119:最新MA 3L EAN收缩膜+最新MA 3L贴纸+最新MA 5L收藏指南+最新MA 布标+最新MA 5L包装+多语警语折叠贴纸（含包装缺失的法/意/西环保标）（翻4500162314
）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</si>
  <si>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SD83</t>
  </si>
  <si>
    <t>20784125</t>
  </si>
  <si>
    <t>4500163864-30</t>
  </si>
  <si>
    <t>6/4-6/6出</t>
  </si>
  <si>
    <t>4/29收到</t>
  </si>
  <si>
    <t>5/12-防盗贴纸+5/12外箱贴纸</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</si>
  <si>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</si>
  <si>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20784126</t>
  </si>
  <si>
    <t>4500163861-30</t>
  </si>
  <si>
    <t>Planet of Toys Ltd</t>
  </si>
  <si>
    <t>吉尔吉斯斯坦</t>
  </si>
  <si>
    <t>4500164616-90</t>
  </si>
  <si>
    <t>4/23收到</t>
  </si>
  <si>
    <t>4/30-通用贴纸</t>
  </si>
  <si>
    <t>日期码格式：ZURU INC(BVI) 标准格式 日期：按实际生产日期
Packaging Info: 1L MA UPC 包装 + 通用贴纸 ， MA 说明书/指南/PDQ （如有）；
Remark: 标准配比</t>
  </si>
  <si>
    <t>UNIPAM SRL</t>
  </si>
  <si>
    <t>4500164781-40</t>
  </si>
  <si>
    <t>5/8收到</t>
  </si>
  <si>
    <t>5/13-意大利环保贴纸</t>
  </si>
  <si>
    <t>日期码格式：ZURU INC(BVI) 标准格式 日期：按实际生产日期
Packaging Info: 
6.92119:最新MA 3L EAN收缩膜+最新MA 3L贴纸+最新MA 5L收藏指南+最新MA 布标+最新MA 5L包装++一张意大利环保贴纸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t>
  </si>
  <si>
    <t>NORWEGIAN TOY IMPORT AS - DOM</t>
  </si>
  <si>
    <t>14675.</t>
  </si>
  <si>
    <t>4500163205-130</t>
  </si>
  <si>
    <t>5/13-进口商贴纸</t>
  </si>
  <si>
    <t>日期码格式：ZURU INC(BVI) 标准格式 日期：按实际生产日期
Packaging Info: 
92119：MA_B EAN 3L+23L收缩膜+MA_A 3L TAG+MA_B 5L bag+MA_B 5L+9L SLIME POLYBAG+MA_A 2L SEWN IN LABEL+MA 贴纸+MA_B 5L 收藏指南+进口商贴纸
Remark: 配比：
产品和包装要求无硼无香，包装不能含有PVC;
如有微塑料，必须合规欧洲标准，闪粉也是微塑料的一种，目前仅接受三张方式1.去除，2.用可降解材料，和3. 永久封印在固体。
带电池出货的产品,电池需要符合欧洲电池新规(EU) 2023-1542.</t>
  </si>
  <si>
    <t>PO:409376</t>
  </si>
  <si>
    <t>4500165031-10</t>
  </si>
  <si>
    <t>5/28抽办50%-6/18第三方</t>
  </si>
  <si>
    <t>7/5出</t>
  </si>
  <si>
    <t>日期码格式：ZURU INC(BVI) 标准格式 日期：按实际生产日期
Packaging Info: 1. MA UPC 包装(优先1L)，出口美国。
2. 产品和包装上面要有ZURU格式tracking code。
3. ZURU标准日期码格式。
Remark: 1. 05/28 4款分别寄出3套大货样（带PDQ包装的大货样3套（每套PDQ里面随机附4个球）款式本身无PPQ则不用寄PDQ,只寄大货带包装的大货样4个
05/28抽板测试（要求订单每一行货好入箱50%以上方可抽板），需要拿到测试报告才可以出货
这4款有多个PO会分期出货，但请按订单要求交期生产做好大货，以便一次性抽板去测试，节省工厂样品和ITS抽板费用。
2. ZURU QC验货OK + 客户QC验货OK + 抽板测试报告OK后方可出货。客户QC去验货时，注意多个PO同一款大货放置一堆或者二堆，不要四处货架堆放，避免点数问题
导致客户QC无法验货。
3. 产品和包装不能含有PFAS物质。
4. 产品和包装须符合俄勒冈州HPCCCH测试要求。
5.产品和包装不能含有1,4-二氧六环。
6. 不得从新疆维吾尔自治区采购任何物品或材料。</t>
  </si>
  <si>
    <t>Annie Huang</t>
  </si>
  <si>
    <t>ZB00695-7.9</t>
  </si>
  <si>
    <t>PO:947724</t>
  </si>
  <si>
    <t>4500165031-20</t>
  </si>
  <si>
    <t>7/22出</t>
  </si>
  <si>
    <t>PO:953491</t>
  </si>
  <si>
    <t>4500165031-30</t>
  </si>
  <si>
    <t>7/8出</t>
  </si>
  <si>
    <t>PO: 074649</t>
  </si>
  <si>
    <t>4500165031-40</t>
  </si>
  <si>
    <t>7/1出</t>
  </si>
  <si>
    <t>PO:899729</t>
  </si>
  <si>
    <t>4500165031-50</t>
  </si>
  <si>
    <t>7/19出</t>
  </si>
  <si>
    <t>PO:735764</t>
  </si>
  <si>
    <t>4500165031-60</t>
  </si>
  <si>
    <t>7/29出</t>
  </si>
  <si>
    <t>PO:647219</t>
  </si>
  <si>
    <t>4500165031-70</t>
  </si>
  <si>
    <t>7/18出</t>
  </si>
  <si>
    <t>2924726-00</t>
  </si>
  <si>
    <t>4500165391-20</t>
  </si>
  <si>
    <t>6/5出</t>
  </si>
  <si>
    <t>5/8-UPC贴纸+进口商贴纸</t>
  </si>
  <si>
    <t>日期码格式： 标准格式 日期：按实际生产日期
Packaging Info:
92119无硼版本。MA 多语EAN+UPC贴纸， UPC号码193052078391
Remark: 出口加拿大， 有 进口商贴纸
5/23前寄出大货样2套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</si>
  <si>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Lekia AB</t>
  </si>
  <si>
    <t>瑞典</t>
  </si>
  <si>
    <t>156653-2</t>
  </si>
  <si>
    <t>4500164226-260</t>
  </si>
  <si>
    <t>5/9-EAN贴纸+警告语+进口商贴纸+北欧五语通用Slime黑白说明书</t>
  </si>
  <si>
    <t>日期码格式：ZURU INC(BVI) 标准格式 日期：按实际生产日期
Packaging Info: 
92119-S005-NB:77555GQ2: MA 3L EAN A版收缩膜+MA 9L纸袋+MA 5L(23L warning)收藏指南+警告语/进口商贴纸+北欧五语通用Slime黑白说明书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产品信息：92119-S005-NB//100-264011492//4894680042247</t>
  </si>
  <si>
    <t>PO#2734922--C
ustomer
SKU#146635359</t>
  </si>
  <si>
    <t>4500163542-10</t>
  </si>
  <si>
    <t>92124-S001</t>
  </si>
  <si>
    <t>DG20250520</t>
  </si>
  <si>
    <t>日期码格式：ZURU INC(BVI) 标准格式 日期：按实际生产日期
Packaging Info: 92124
Combo pcak 92119 EGGZANIA FROZEN MANIA+ 9298 Puppycorn +92104 Kittycorn
92119: ML 1L UPC包装, 包装加空白条码贴覆盖包装原条码，确保卖场只能扫到92124 的条码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</si>
  <si>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4400480373</t>
  </si>
  <si>
    <t>4500165058-10</t>
  </si>
  <si>
    <t>6/10出</t>
  </si>
  <si>
    <t>EAN条码贴（含德语Callout+挂牌的德意荷警语）+荷兰语警告语贴纸翻4500160022</t>
  </si>
  <si>
    <t>日期码格式：ZURU INC(BVI) 标准格式 日期：按实际生产日期
Packaging Info: 92119A：MA 3-23L EAN包装+EAN条码贴（含德语Callout+挂牌的德意荷警语）+MA 3L挂牌+MA 3L配件袋+荷兰语警告语贴纸+MA 5L Slime bag+MA 5L-23L收
藏指南+MA布标（贴纸翻4500160022）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</si>
  <si>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全套A版本</t>
  </si>
  <si>
    <t>4500165058-20</t>
  </si>
  <si>
    <t>日期码格式：ZURU INC(BVI) 标准格式 日期：按实际生产日期
Packaging Info:92119B：MA 3-23L EAN包装+EAN条码贴（含德语Callout+挂牌的德意荷警语）+MA 3L挂牌+MA 3L配件袋+荷兰语警告语贴纸+MA 5L Slime bag+MA 5L-23L收
藏指南+MA布标（贴纸翻4500160022）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</si>
  <si>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4400480372</t>
  </si>
  <si>
    <t>4500165064-10</t>
  </si>
  <si>
    <t>4/27出</t>
  </si>
  <si>
    <t>4500165064-20</t>
  </si>
  <si>
    <t>日期码格式：ZURU INC(BVI) 标准格式 日期：按实际生产日期
Packaging Info:：MA 3-23L EAN包装+EAN条码贴（含德语Callout+挂牌的德意荷警语）+MA 3L挂牌+MA 3L配件袋+荷兰语警告语贴纸+MA 5L Slime bag+MA 5L-23L收
藏指南+MA布标（贴纸翻4500160022）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</si>
  <si>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777 4APR25</t>
  </si>
  <si>
    <t>4500164759-90</t>
  </si>
  <si>
    <t>5/7收到</t>
  </si>
  <si>
    <t>日期码格式：ZURU INC(BVI) 标准格式 日期：按实际生产日期
Packaging Info:
9. 92119-S001:MA 最新UPC包装，UPC# 193052078391, 请先检查条码是否正确再安排做货，如有问题请告知
Remark: 1.产品及包装需要印UKCA图标，包装需要有ZURU UK LTD/ZURU France地址信息，QC同事请核查，如有问题与跟单确认。
2. 需要符合欧洲标准不能含有闪粉和微塑料，否则不合法规会有客诉产生</t>
  </si>
  <si>
    <t>Indeks Retail A/S</t>
  </si>
  <si>
    <t>253501</t>
  </si>
  <si>
    <t>4500164118-10</t>
  </si>
  <si>
    <t>6/16出</t>
  </si>
  <si>
    <t>4/28收到</t>
  </si>
  <si>
    <t>挪威瑞典丹麦芬兰爱沙尼亚警告语翻4500161075</t>
  </si>
  <si>
    <t>日期码格式：ZURU INC(BVI) 标准格式 日期：按实际生产日期
Packaging Info: 1. 92119-S005-NB: MA_A Version_3L(EAN)-Warning 23L收缩膜+MA_A Version_5L(23L warning)收藏指南+SLIME POLYBAG_MA_A Version_5L(WARNING 9L)+MA 5L SL
IME BEADS BAG+挪威瑞典丹麦芬兰爱沙尼亚警告语贴在beads bag袋子上(贴纸和位置图翻TAS PO#4500161075)+MA布标；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92119-S005-NB:4894680042247</t>
  </si>
  <si>
    <t>Amazon EU SARL, Ndl Deutschland</t>
  </si>
  <si>
    <t>Amazon
UK:3P5HOGHS</t>
  </si>
  <si>
    <t>4500164250-90</t>
  </si>
  <si>
    <t>6/17出</t>
  </si>
  <si>
    <t>空白外箱（加印带Zuru字样的最新logo，除了邮包盒直接做外箱的产品） + SSCC LABEL一张, 无箱唛，MADE IN CHINA 外箱只印一正一侧</t>
  </si>
  <si>
    <t>UPC+IT环保标翻4500158580</t>
  </si>
  <si>
    <t>日期码格式：ZURU INC(BVI) 标准格式 日期：按实际生产日期
Packaging Info: Amazon UK(15714K/7150B/77673/77723/92119AH/9279B/9561)/FR(9543D)/DE(71126/77555/77731/92104G/9543E)
5. 92119AH
--92119H：92119H, Seal, 12pcs/CTN; MA 3L(23L warning EAN#)A 收缩膜+2张贴纸(1张UPC#+1张IT环保标，参考翻单PO#4500158580)+MA 5L(23L warning)A 收藏
指南+MA 3L A 吊牌+MA 5L A bag+MA 2L A sewn in label+其他最新MA配套包装；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</si>
  <si>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UK:3NLI853G</t>
  </si>
  <si>
    <t>4500164250-110</t>
  </si>
  <si>
    <t>日期码格式：ZURU INC(BVI) 标准格式 日期：按实际生产日期
Packaging Info: Amazon UK(15714K/7150B/77673/77723/92119AH/9279B/9561)/FR(9543D)/DE(71126/77555/77731/92104G/9543E)
5. 92119AH
--92119A：92119A, Polar bear, 12pcs/CTN; MA 3L(23L warning EAN#)A 收缩膜+2张贴纸(1张UPC#+1张IT环保标，参考翻单PO#4500158580)+MA 5L(23L warning)A
收藏指南+MA 3L A 吊牌+MA 5L A bag+MA 2L A sewn in label+其他最新MA配套包装；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</si>
  <si>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PO#2734212--C
ustomer
SKU#146547746</t>
  </si>
  <si>
    <t>4500163222-30</t>
  </si>
  <si>
    <t>日期码格式：ZURU INC(BVI) 标准格式 日期：按实际生产日期
Packaging Info: 9298TQ4-S001: MA -1L UPC 包装+客版 1L PDQ (客版PDQ翻Morrison po#4500142847)；
92104TQ4-S003: MA 1L UPC包装
MUNCHKIN(RARE): HIMALAYAN: PERSIAN: MAINE COON: RAGDOLL: RAGAMUFFIN: NORWEGIAN FOREST CAT = 2: 8: 10: 10: 10: 10: 10
92119-S001: MA 1L UPC包装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</si>
  <si>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CORA ZHOU</t>
  </si>
  <si>
    <t>5200006587</t>
  </si>
  <si>
    <t>4500163366-20</t>
  </si>
  <si>
    <t>日期码格式：ZURU INC(BVI) 标准格式 日期：按实际生产日期
Packaging Info: 92119:最新MA 3L EAN收缩膜+最新MA 3L贴纸+最新MA 5L收藏指南+最新MA 布标+最新MA 5L包装+多语警语折叠贴纸（含包装缺失的法/意/西环保标）（翻4500162314
）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t>
  </si>
  <si>
    <t>DISTRIBUIDORA JUGUETRON S.A. DE C.V</t>
  </si>
  <si>
    <t>墨西哥</t>
  </si>
  <si>
    <t>50212500921</t>
  </si>
  <si>
    <t>4500164861-70</t>
  </si>
  <si>
    <t>5/20-进口商贴纸（进口商贴纸和UPC贴纸合并为一张贴纸）+外箱贴纸</t>
  </si>
  <si>
    <t>日期码格式：ZURU INC(BVI) 标准格式 日期：按实际生产日期
Packaging Info:
92119:MA 3L EAN包装+进口商贴纸（进口商贴纸和UPC贴纸合并为一张贴纸）+外箱贴纸+箱唛
Remark: 此单有第三方监柜，需要每款多备1套完整物料</t>
  </si>
  <si>
    <t>KOTRYNA GROUP, UAB</t>
  </si>
  <si>
    <t>立陶宛</t>
  </si>
  <si>
    <t>pi0447951</t>
  </si>
  <si>
    <t>4500164995-70</t>
  </si>
  <si>
    <t>5/6收到</t>
  </si>
  <si>
    <t>5/14进口商贴纸</t>
  </si>
  <si>
    <t>日期码格式：ZURU INC(BVI) 标准格式 日期：按实际生产日期
Packaging Info:
92119: B 版 1L MA 收缩膜+进口商贴纸；B 版 5L MA 收藏指南
Remark: "1、若产品有比例使用ZURU STD 比例
2、所有item 均用MA UPC 条码，若包装不是UPC 条码的请告知
3、此单出欧洲需满足EU测试标准要求"</t>
  </si>
  <si>
    <t>DANIEL&amp;CO.(O/B D&amp;G ENTERPRISES LTD.</t>
  </si>
  <si>
    <t>香港</t>
  </si>
  <si>
    <t>HK-250133</t>
  </si>
  <si>
    <t>4500164319-10</t>
  </si>
  <si>
    <t>6/11出</t>
  </si>
  <si>
    <t>5/13-警语进口商贴纸</t>
  </si>
  <si>
    <t>日期码格式：ZURU INC(BVI) 标准格式 日期：按实际生产日期
Packaging Info: MA UPC包装(优先1L)+1张警语进口商贴纸,待提供贴纸资料
Remark: 92119-7 Assortment, Polar bear: Penguin: Walrus: Mammoth: Owl: Seal: Snow man=10:10:10:10:10:8:2. Snow man is the rare item.</t>
  </si>
  <si>
    <t>B版本口水胶-A版本膜/指南/配件包</t>
  </si>
  <si>
    <t>接受混用</t>
  </si>
  <si>
    <t>UNFI WHOLESALE INC</t>
  </si>
  <si>
    <t>PO# 43359476</t>
  </si>
  <si>
    <t>4500165209-10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</si>
  <si>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</si>
  <si>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Sia Liu</t>
  </si>
  <si>
    <t>默认接受</t>
  </si>
  <si>
    <t>PO# 91157512</t>
  </si>
  <si>
    <t>4500165209-60</t>
  </si>
  <si>
    <t>PO# 96103059</t>
  </si>
  <si>
    <t>4500165209-110</t>
  </si>
  <si>
    <t>Meloman Home Video LLP</t>
  </si>
  <si>
    <t>哈萨克斯坦</t>
  </si>
  <si>
    <t>4500164596-90</t>
  </si>
  <si>
    <t>5/8-通用进口商贴纸</t>
  </si>
  <si>
    <t>日期码格式：ZURU INC(BVI) 标准格式 日期：按实际生产日期
Packaging Info: 1L MA UPC 包装+ 通用进口商贴纸， MA 指南/说明书（如果有的话）
Remark: 标准配比</t>
  </si>
  <si>
    <t>ZU25042302SG</t>
  </si>
  <si>
    <t>4500165878-10</t>
  </si>
  <si>
    <t>6/30出</t>
  </si>
  <si>
    <t>5/9收到</t>
  </si>
  <si>
    <t>进口商贴纸翻4500159608</t>
  </si>
  <si>
    <t>日期码格式：ZURU INC(BVI) 标准格式 日期：按实际生产日期
Packaging Info: MA UPC包装（优先1L)+1张进口商贴纸
92119-贴纸AW、位置图翻单4500159608
此客人用的贴纸内容都是一样的，个别item可能存在尺寸差别，如果发现贴纸尺寸没差别，就请都统一订购节省成本
Remark: 92119-7 Assortment, Polar bear: Penguin: Walrus: Mammoth: Owl: Seal: Snow man=10:10:10:10:10:8:2. Snow man is the rare item.</t>
  </si>
  <si>
    <t>MILLS FLEET FARM</t>
  </si>
  <si>
    <t>PO#4647603</t>
  </si>
  <si>
    <t>4500160726-230</t>
  </si>
  <si>
    <t>3/26收到</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</si>
  <si>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</si>
  <si>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接受</t>
  </si>
  <si>
    <t>CANADIAN TIRE</t>
  </si>
  <si>
    <t>09848926</t>
  </si>
  <si>
    <t>4500165230-50</t>
  </si>
  <si>
    <t>5/15收到</t>
  </si>
  <si>
    <t>5/26-UPC 贴纸</t>
  </si>
  <si>
    <t>日期码格式：ZURU INC(BVI) 标准格式 日期：按实际生产日期
Packaging Info:
92119： 无硼版本， MA3L B 版本包装+UPC 贴纸 UPC 193052078391
Remark: 出加拿大
Zuru验货.日期跟踪码：产品外包装及产品本身都必须有日期跟踪码，ZURU标准格式日期码</t>
  </si>
  <si>
    <t>B版本膜+A版本指南/口水胶/配件包</t>
  </si>
  <si>
    <t>5200006789</t>
  </si>
  <si>
    <t>4500166428-10</t>
  </si>
  <si>
    <t>4500164804转单、4500166428再转</t>
  </si>
  <si>
    <t>4500164804转单</t>
  </si>
  <si>
    <t>日期码格式：ZURU INC(BVI) 标准格式 日期：按实际生产日期
Packaging Info: 92119:最新MA3LEAN收缩膜+最新MA3L贴纸+最新MA5L收藏指南+最新MA布标+最新MA5L包装+多语警语折叠贴纸（含包装缺失的法/意/西环保标）（翻4500162314）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</si>
  <si>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TIENDAS CHEDRAUI, S.A. DE C.V</t>
  </si>
  <si>
    <t>4500165810-20</t>
  </si>
  <si>
    <t>6/15出</t>
  </si>
  <si>
    <t>5/13收到</t>
  </si>
  <si>
    <t>6/19-UPC条码贴纸+进口商贴纸</t>
  </si>
  <si>
    <t>日期码格式：ZURU INC(BVI) 标准格式 日期：按实际生产日期
Packaging Info: 
 2. 92119：MA 3L EAN包装+UPC条码贴纸+MA 多语收藏指南+进口商贴纸+箱唛
Remark: 1. 92119：7 Assortment, Polar bear: Penguin: Walrus: Mammoth: Owl: Seal: Snow man=10:10:10:10:10:8:2. Snow man is the rare item.</t>
  </si>
  <si>
    <t>95529-7.2</t>
  </si>
  <si>
    <t>B版本膜/口水胶+A版本指南/配件包</t>
  </si>
  <si>
    <t>10001260996-3758</t>
  </si>
  <si>
    <t>4500166361-10</t>
  </si>
  <si>
    <t>5/14收到</t>
  </si>
  <si>
    <t>5/24-外箱贴纸</t>
  </si>
  <si>
    <t>日期码格式：ZURU INC(BVI) 标准格式 日期：按实际生产日期
Packaging Info: 产品MA包装, MA 1L收缩膜(UPC版)；
Remark: 1. 92119-S003-RAINBOCORNS-EGGZANIA-SERIES 1-FROZEN MANIA-SHRINK WRAP,8pcs/CTN
 2. 产品MA包装, MA 1L收缩膜(UPC版)；收缩膜上的UPC显示193052078391；
 7 Assortment, Polar bear: Penguin: Walrus: Mammoth: Owl: Seal: Snow man=10:10:10:10:10:8:2. Snow man is the rare item.
 3. 外箱正唛左上角位置粘贴条码箱贴纸，每箱只贴一张，由ZURU订购。来料贴纸上显示的客户DPCI#086-08-4925, UPC显示10193052078398;
 4. 产品和包装上印刷 tracking code信息，格式为ZURU常规格式;
 5. 出货方式：货代自提</t>
  </si>
  <si>
    <t>A版本膜-B版本指南/口水胶/配件包</t>
  </si>
  <si>
    <t>全套B版本</t>
  </si>
  <si>
    <t>COLIMPO LTD</t>
  </si>
  <si>
    <t>比利时</t>
  </si>
  <si>
    <t xml:space="preserve"> F7010986</t>
  </si>
  <si>
    <t>4500165739-20</t>
  </si>
  <si>
    <t>6/14出</t>
  </si>
  <si>
    <t>5/13-DE、NL警语贴纸+珠子袋子+NL 警语贴纸;</t>
  </si>
  <si>
    <t>日期码格式：ZURU INC(BVI) 标准格式 日期：按实际生产日期
Packaging Info:
 92119：MA B版3L+23LEAN收缩膜，MA B版 5L+23L收藏指南，MA A版 2L布标，MA 贴纸，MA A版 3L吊牌+DE、NL警语贴纸，MA B版5L+ 9L slime polybay,MA B版 5
 L 珠子袋子+NL 警语贴纸;
Remark: 1.此单走LC,货期不可延迟，否则有罚款
 2.产品上必须打上日期码，ZURU格式即可，无特殊要求；
 3.如MA 产品中有大于10*10cm的塑料袋，必须有德语/法语/荷兰语/英语的警告语，印刷内容请与跟单确认
 4.所有塑料袋的厚度不小于0.038mm
5.订单出比利时，产品及包装需要印CE图标，包装需要有ZURU France地址信息，QC同事请核查，如有问题与跟单确认；
 6.外箱上有条码要求，排版时请留意，并请确保条码清晰可扫描；
 7.出欧洲，微塑料需合规（如item本身不含微塑料，则忽略此要求）
 8. STD配比
 9.确保产品和包装中SVHC的含量低于0.1%
 10. 客人款号
 92119：135678</t>
  </si>
  <si>
    <t>Max kong</t>
  </si>
  <si>
    <t>4500166095-20</t>
  </si>
  <si>
    <t>6/20出</t>
  </si>
  <si>
    <t>5/12收到</t>
  </si>
  <si>
    <t>客人通用进口商贴纸 (翻单4500158680)</t>
  </si>
  <si>
    <t>日期码格式：ZURU INC(BVI) 标准格式 日期：按实际生产日期
Packaging Info: 
2. 92119：MA英语包装UPC版本（首选1L, 如无1L可选多语含英语）+ 1张客人通用进口商贴纸 (翻单4500158680)
Remark: 1.按实际生产日期;
2.出澳大利亚，请按照相应标准生产;</t>
  </si>
  <si>
    <t>Christine Liao</t>
  </si>
  <si>
    <t>A版本膜/指南-B版本口水胶/配件包</t>
  </si>
  <si>
    <t>4500165566-30</t>
  </si>
  <si>
    <t>6/18-6/20出</t>
  </si>
  <si>
    <t>5/16收到</t>
  </si>
  <si>
    <t>5/19-防盗贴纸+5/26-外箱贴纸</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</si>
  <si>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</si>
  <si>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4500165567-30</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</si>
  <si>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</si>
  <si>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MODELTOYS LTD</t>
  </si>
  <si>
    <t>马耳他</t>
  </si>
  <si>
    <t>4500165702-20</t>
  </si>
  <si>
    <t>6/23出</t>
  </si>
  <si>
    <t>5/7-进口商贴纸</t>
  </si>
  <si>
    <t>日期码格式：ZURU INC(BVI) 标准格式 日期：按实际生产日期
Packaging Info: 
 92119：B 版 1L MA 收缩膜+进口商贴纸；A 版 3L MA 挂卡/B 版 5L MA 收藏指南
Remark: 1、若产品有比例使用ZURU STD 比例
 2、所有item 均用MA UPC 条码，若包装不是UPC 条码的请告知
 3、此单出欧洲需满足EU测试标准要求</t>
  </si>
  <si>
    <t>AIS Ltd T/A plaY-room</t>
  </si>
  <si>
    <t>T-AW25-11</t>
  </si>
  <si>
    <t>4500164628-10</t>
  </si>
  <si>
    <t>日期码格式：ZURU INC(BVI) 标准格式 日期：按实际生产日期
Packaging Info: 92119: MA-1L 最新UPC包装, 按ZURU标准配比;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</si>
  <si>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Savannah Liang</t>
  </si>
  <si>
    <t>217457498</t>
  </si>
  <si>
    <t>4500168889-50</t>
  </si>
  <si>
    <t>4500166083转单</t>
  </si>
  <si>
    <t>4500168832-40</t>
  </si>
  <si>
    <t>4500166087转单</t>
  </si>
  <si>
    <t>3501527848</t>
  </si>
  <si>
    <t>4500164212-10</t>
  </si>
  <si>
    <t>6/11第三方</t>
  </si>
  <si>
    <t>6/25出</t>
  </si>
  <si>
    <t>5/7-UPC贴纸</t>
  </si>
  <si>
    <t>DG20250526</t>
  </si>
  <si>
    <t>日期码格式：ZURU INC(BVI) 标准格式 日期：按实际生产日期
Packaging Info: 1. 出口加拿大市场。
#92119: MA 3L EAN版本 + UPC贴纸；UPC#193052078391; Ratio: 7 Assortment, Polar bear: Penguin: Walrus: Mammoth: Owl: Seal: Snow man=10:10:10:10:1
0:8:2; 无硼版本
2. 产品、包装、外箱上面tracking code的时间格式需要一致，tracking code的时间为：DG20250526
Remark: 3. 需要第三方SGS验货，验货时间2025/06/09，每款每色请备1PC完整带包装样品供验货人员参考。用完后若无损坏可以放回大货里。</t>
  </si>
  <si>
    <t>Lluvia Zeng</t>
  </si>
  <si>
    <t>SUOMEN OSUUSKAUPPOJEN KESKUSKUNTA</t>
  </si>
  <si>
    <t>164147</t>
  </si>
  <si>
    <t>4500160378-50</t>
  </si>
  <si>
    <t>欠样板</t>
  </si>
  <si>
    <t>收缩膜警告语/Made in China翻译成爱沙尼亚语言贴纸+挪威瑞典丹麦芬兰爱沙尼亚警告语贴在beads bag袋子翻4500161075+北欧五语通用Slime黑白说明书+瑞典芬兰爱沙尼亚语布标贴纸(不能覆盖英文，如不够位置图请直接把英文也一直做成贴纸)4500161075</t>
  </si>
  <si>
    <t>日期码格式：ZURU INC(BVI) 标准格式 日期：按实际生产日期
Packaging Info:
5. 92119: MA_A Version_3L(EAN)-Warning 23L收缩膜+收缩膜警告语/Made in China和产品包含信息翻译成爱沙尼亚语言贴纸贴在收缩膜上+MA_A Version_5L(23L
warning)收藏指南+SLIME POLYBAG_MA_A Version_5L(WARNING 9L)+MA A5L SLIME BEADS BAG+挪威瑞典丹麦芬兰爱沙尼亚警告语贴在beads bag袋子上(贴纸翻TAS P
O#4500161075)+北欧五语通用Slime黑白说明书（翻PO#4500161075)+MA 2L布标+瑞典芬兰爱沙尼亚语布标贴纸(不能覆盖英文，如不够位置图请直接把英文也一直做
成贴纸)
7. 配比跟MA
Remark: 
请在6/2之前各提供一套大货签板给我们签回供第三方验货用，签板必须跟大货完全一致，否则验货会不合格
3. 包装如含PVC,请改为PET并第一时间通知跟单
4. 产品/包装要求无硼无香，出欧洲，微塑料需合规。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ITEM#&lt;(&gt;&amp;&lt;)&gt;EAN:
92119-S005-NB:4894680042247</t>
  </si>
  <si>
    <t>Sheba Ye</t>
  </si>
  <si>
    <t>95522-7.1</t>
  </si>
  <si>
    <t>MANOR</t>
  </si>
  <si>
    <t>瑞士</t>
  </si>
  <si>
    <t xml:space="preserve"> P014915530/S</t>
  </si>
  <si>
    <t>4500165887-10</t>
  </si>
  <si>
    <t>6/19出</t>
  </si>
  <si>
    <t>5/15-德意警语吊牌贴纸+客人款号贴纸</t>
  </si>
  <si>
    <t>日期码格式：ZURU INC(BVI) 标准格式 日期：按实际生产日期
Packaging Info: 92119: MA A版3L+23L EAN收缩膜+ MA A版 5L+23L 收藏指南+MA A版 3L 吊牌+ 德意警语吊牌贴纸+MA A版 5L纸袋+客人款号贴纸
Remark: 1.此单务必准时出货，如有推期会有罚款和空运。
 其中推期1至7天扣款5%，推期8至14天扣款10%，推期15至21天扣款20%,如此类推.
 2.此单出货前要寄2套大货签办给到客户办公室
 3.出口欧洲 微塑料需合规</t>
  </si>
  <si>
    <t>A版本收藏指南-B版本膜/口水胶/配件包</t>
  </si>
  <si>
    <t>4500159069-10</t>
  </si>
  <si>
    <t>6/24出</t>
  </si>
  <si>
    <t>3/4收到</t>
  </si>
  <si>
    <t>日期码格式：ZURU INC(BVI) 标准格式 日期：按实际生产日期 
Packaging Info: 标准配比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</si>
  <si>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</si>
  <si>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4500159069-20</t>
  </si>
  <si>
    <t xml:space="preserve"> RIALTO SPA</t>
  </si>
  <si>
    <t>4500163632-80</t>
  </si>
  <si>
    <t>5/20收到</t>
  </si>
  <si>
    <t>5/22-意大利sorting logo含进口商地址</t>
  </si>
  <si>
    <t>日期码格式：ZURU INC(BVI) 标准格式 日期：按实际生产日期
Packaging Info: 
92119: MA B版3L(EAN)收缩膜（+1*意大利sorting logo含进口商地址）MA B版5L收藏指南+MA布标/贴纸/5L袋子
Remark: 1. 此单出意大利，需符合EU标准，不含微塑料，如果含slime等化学品，需要不含硼
2. 需保证按期完货，延期罚款
3.贴纸切勿盖住意大利警告语</t>
  </si>
  <si>
    <t>Lena Li</t>
  </si>
  <si>
    <t>A版本指南-B版本膜/口水胶/配件包</t>
  </si>
  <si>
    <t>4500160810-40</t>
  </si>
  <si>
    <t>6/18第三方 自检</t>
  </si>
  <si>
    <t>UPC贴纸翻4500160504</t>
  </si>
  <si>
    <t>日期码格式：ZURU INC(BVI) 标准格式 日期：按实际生产日期
Packaging Info:
#92119：
MA3L收缩膜(B版)+UPC贴纸(UPC:193052078391)+MA3L吊牌+MA5L收藏指南(B版)+MA5L复合袋+MA配件袋+MA5L贴纸+MA2L布标 (UPC贴纸翻单：4500160504)
产品配比：
7 Assortment, Polar bear: Penguin: Walrus: Mammoth: Owl: Seal: Snow man=10:10:10:10:10:8:2. Snow man is the rare item.
Remark: 1. 此单有箱唛;
2. UPC贴纸：必须在原来错误的条码上用黑色粗头笔涂黑直至不能扫描，再贴上正确的UPC;
3. 此单有第三方验货，烦请多备包装物料；
4. #15728内含电池,需用英法双语电池出货.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</si>
  <si>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SURTIDORA COMERCIAL DEL PACIFICO S.</t>
  </si>
  <si>
    <t>4500165792-50</t>
  </si>
  <si>
    <t>6/26出</t>
  </si>
  <si>
    <t>5/30-UPC贴纸+进口商贴纸</t>
  </si>
  <si>
    <t>日期码格式：ZURU INC(BVI) 标准格式 日期：按实际生产日期
Packaging Info: 
 5. 92119: MA 3L EAN包装+UPC贴纸+MA 多语收藏指南+进口商贴纸+箱唛
Remark: 
 5. 92119: 7 Assortment, Polar bear: Penguin: Walrus: Mammoth: Owl: Seal: Snow man=10:10:10:10:10:8:2. Snow man is the rare item.</t>
  </si>
  <si>
    <t>168 Marketing</t>
  </si>
  <si>
    <t>菲律宾</t>
  </si>
  <si>
    <t>ZURU Q2 Orders</t>
  </si>
  <si>
    <t>4500166758-10</t>
  </si>
  <si>
    <t>日期码格式：ZURU INC(BVI) 标准格式 日期：按实际生产日期
Packaging Info: MA UPC包装(优先1L)，无需加贴纸
Remark: 92119-7 Assortment, Polar bear: Penguin: Walrus: Mammoth: Owl: Seal: Snow man=10:10:10:10:10:8:2. Snow man is the rare item.</t>
  </si>
  <si>
    <t>CRG</t>
  </si>
  <si>
    <t>ZU02-2025</t>
  </si>
  <si>
    <t>4500167152-100</t>
  </si>
  <si>
    <t>5/22收到</t>
  </si>
  <si>
    <t>6/3-进口商贴纸含UPC贴纸</t>
  </si>
  <si>
    <t>日期码格式：ZURU INC(BVI) 标准格式 日期：按实际生产日期
Packaging Info:
8. 92119：MA 3L EAN包装+MA 多语收藏指南+进口商贴纸+箱唛（UPC贴纸和进口商贴纸合并为一张）
Remark:
9. 92119：7 Assortment, Polar bear: Penguin: Walrus: Mammoth: Owl: Seal: Snow man=10:10:10:10:10:8:2. Snow man is the rare item.</t>
  </si>
  <si>
    <t>AMIC TRADING (PTY) LTD</t>
  </si>
  <si>
    <t>南非</t>
  </si>
  <si>
    <t>6006-007111</t>
  </si>
  <si>
    <t>4500165851-130</t>
  </si>
  <si>
    <t>6/22出</t>
  </si>
  <si>
    <t>5/14-进口商贴纸</t>
  </si>
  <si>
    <t>日期码格式：ZURU INC(BVI) 标准格式 日期：按实际生产日期
Packaging Info: MA 1L PKG ;
 MA 5L 收藏指南， MA说明书+ 1 张进口商贴纸（不得遮挡日期码）
(进口商贴纸新稿，后续新单以新版进口商贴纸为准，适用该客户订单的所有产品）
Remark:</t>
  </si>
  <si>
    <t>Doris Shou</t>
  </si>
  <si>
    <t xml:space="preserve"> TOY KINGDOM (PTY) LTD</t>
  </si>
  <si>
    <t>4500166409-70</t>
  </si>
  <si>
    <t>日期码格式：ZURU INC(BVI) 标准格式 日期：按实际生产日期
Packaging Info:
 92119: MA 1L 收缩膜， MA 布标，MA 收藏指南
Remark:</t>
  </si>
  <si>
    <t>4500164723-130</t>
  </si>
  <si>
    <t>6/21出</t>
  </si>
  <si>
    <t>日期码格式：ZURU INC(BVI) 标准格式 日期：按实际生产日期
Packaging Info: 
92119 ： 1L MA UPC 包装+ 进口商贴纸 ， MA 指南/说明书（如有）
Remark: 标准配比</t>
  </si>
  <si>
    <t>KING JOUET LOGISTIQUE</t>
  </si>
  <si>
    <t>4500165276-50</t>
  </si>
  <si>
    <t>6/27第三方</t>
  </si>
  <si>
    <t>6/28出</t>
  </si>
  <si>
    <t>5/26-进口商贴纸+一张产品贴纸</t>
  </si>
  <si>
    <t>客版日期码LOT2525, 产品（蛋壳等）/包装（收缩膜等）/外箱 请保持一致。</t>
  </si>
  <si>
    <t>日期码格式：LOT2525 日期：
Packaging Info:
5.92119：最新MA 3L EAN收缩膜+最新MA 5L收藏指南+最新MA 5L slime袋子+最新MA布标+一张进口商贴纸+一张产品贴纸
Remark: 1. 大货样品2套/item，用于客人验货签板。验货后还会抽办1套/item，请多备料；
2. 客版日期码LOT2525,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包装印刷油墨中含的MOAH/MOSH的质量浓度不能超过1%, 否则出货
到法国被抽检出现问题, 供应商需要对此负责;
7. 此客户需要第三方验货，请在约三方验货前必须PASS ZURU验货。</t>
  </si>
  <si>
    <t>95540-7.3</t>
  </si>
  <si>
    <t>韩国</t>
  </si>
  <si>
    <t>IVI-0513RM</t>
  </si>
  <si>
    <t>4500166965-10</t>
  </si>
  <si>
    <t>92119-S005-1</t>
  </si>
  <si>
    <t>6/27出</t>
  </si>
  <si>
    <t>5/22-韩语贴纸+韩语logo 贴正面、背面+韩语小贴纸（贴蛋壳底部），蛋壳底部另外需按客户要求需加一张彩色圆贴纸（新稿）</t>
  </si>
  <si>
    <t>5/22-客办指南</t>
  </si>
  <si>
    <t>日期码格式：ZURU INC(BVI) 标准格式 日期：按实际生产日期
Packaging Info: MA 布标，MA 贴纸和纸袋，MA 1L 收缩膜（B版）+3张韩语贴纸（新稿），一张韩语logo 贴正面，一张韩语警语贴纸贴背面+一张韩语小贴纸（贴蛋壳底部），蛋壳
底部另外需按客户要求需加一张彩色圆贴纸（新稿）
客版韩语收藏指南（新稿），箱唛（新稿）
Remark: 由于韩国法律法规要求，此单92119口水胶出无硼版，无MIT版本，
吸塑需PET材质, 产品需符合韩国KC测试标准。
7 Assortment, Polar bear: Penguin: Walrus: Mammoth: Owl: Seal: Snow man=10:10:10:10:10:8:2. Snow man is the rare item.</t>
  </si>
  <si>
    <t>Chelsea luo</t>
  </si>
  <si>
    <t>Distruibuciones Universales, SA - D</t>
  </si>
  <si>
    <t>洪都拉斯</t>
  </si>
  <si>
    <t>4500167533-70</t>
  </si>
  <si>
    <t>5/28-UC贴纸</t>
  </si>
  <si>
    <t>日期码格式：ZURU INC(BVI) 标准格式 日期：按实际生产日期
Packaging Info: 
5. 92119: MA 3L EAN包装+UPC贴纸+MA 多语收藏指南+箱唛
Remark: 
7. 92119: 7 Assortment, Polar bear: Penguin: Walrus: Mammoth: Owl: Seal: Snow man=10:10:10:10:10:8:2. Snow man is the rare item.</t>
  </si>
  <si>
    <t>BRANDS IN STYLE (PVT) LTD</t>
  </si>
  <si>
    <t>斯里兰卡</t>
  </si>
  <si>
    <t>April 2025 ZURU</t>
  </si>
  <si>
    <t>4500167122-20</t>
  </si>
  <si>
    <t>7/11出</t>
  </si>
  <si>
    <t>日期码格式：ZURU INC(BVI) 标准格式 日期：按实际生产日期
Packaging Info: MA UPC包装，无需加贴纸
Remark: 92119-7 Assortment, Polar bear: Penguin: Walrus: Mammoth: Owl: Seal: Snow man=10:10:10:10:10:8:2. Snow man is the rare item.
10092BQ2-#5828(Latino):#5829(Cau)=6:6;[F: refer to 24895]New PDQ Size;1 Caucasian / 1 Latina;New head sculpt</t>
  </si>
  <si>
    <t>95612-7.10</t>
  </si>
  <si>
    <t>10001260973-3758</t>
  </si>
  <si>
    <t>4500167005-10</t>
  </si>
  <si>
    <t>6/11-外箱贴纸</t>
  </si>
  <si>
    <t>日期码格式：ZURU INC(BVI) 标准格式 日期：按实际生产日期
Packaging Info: 92119：产品MA包装, MA 1L收缩膜(UPC版)；
Remark: 92119:
1. 92119-S003-RAINBOCORNS-EGGZANIA-SERIES 1-FROZEN MANIA-SHRINK WRAP,8pcs/CTN
2. 产品MA包装, MA 1L收缩膜(UPC版)；收缩膜上的UPC显示193052078391；
7 Assortment, Polar bear: Penguin: Walrus: Mammoth: Owl: Seal: Snow man=10:10:10:10:10:8:2. Snow man is the rare item.
3. 外箱正唛左上角位置粘贴条码箱贴纸，每箱只贴一张，由ZURU订购。来料贴纸上显示的客户DPCI#086-08-4925, UPC显示10193052078398;</t>
  </si>
  <si>
    <t>ZB00635-7.3</t>
  </si>
  <si>
    <t>CONTINENTE S.A.</t>
  </si>
  <si>
    <t>哥伦比亚</t>
  </si>
  <si>
    <t>COL66-25-FALL</t>
  </si>
  <si>
    <t>4500163691-150</t>
  </si>
  <si>
    <t>6/5-进口商贴纸</t>
  </si>
  <si>
    <t>日期码格式：DG20250520 日期：
Packaging Info: 92119:MA 3L EAN 包装+进口商贴纸（进口商贴纸和UPC贴纸合并为一张）+箱唛
Remark:</t>
  </si>
  <si>
    <t>95523-7.1</t>
  </si>
  <si>
    <t>Gullskógar ehf - DOM</t>
  </si>
  <si>
    <t>冰岛</t>
  </si>
  <si>
    <t>4500166269-50</t>
  </si>
  <si>
    <t>7/12出</t>
  </si>
  <si>
    <t>5/21收到</t>
  </si>
  <si>
    <t>日期码格式：ZURU INC(BVI) 标准格式 日期：按实际生产日期
Packaging Info:
92119:MA 收缩膜 EAN 3L +23L B+收藏指南 MA B_5L+SLIME袋 MA B 5L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
92119: 7 Assortment, Polar bear: Penguin: Walrus: Mammoth: Owl: Seal: Snow man=10:10:10:10:10:8:2. Snow man is the rare item.</t>
  </si>
  <si>
    <t>95700-7.19</t>
  </si>
  <si>
    <t xml:space="preserve"> JUGUETTOS CENTRAL DE COMPRAS, S.COO</t>
  </si>
  <si>
    <t xml:space="preserve"> 1067 - PC25106</t>
  </si>
  <si>
    <t>4500166380-20</t>
  </si>
  <si>
    <t>日期码格式：ZURU INC(BVI) 标准格式 日期：按实际生产日期
Packaging Info: 
92119：MA B 3L收缩膜含EAN条码+MA B 5L收藏指南+MA最新5L纸袋/polybag+MA布标
Remark: 1. 此单出西班牙市场，需满足EU测试标准要求，微塑料需符合EU法规。
2. 客户要求提供3套大货样板 &lt;(&gt;&amp;&lt;)&gt; 3个折叠好的空盒子(如含有PDQ的话要寄PDQ)， 在6/24前寄到深圳办公室 ，需备料</t>
  </si>
  <si>
    <t>Mid-States Distributing, LLC</t>
  </si>
  <si>
    <t>Farm &lt;(&gt;&amp;&lt;)&gt;
Home Supply
PO 1620196-99</t>
  </si>
  <si>
    <t>4500161570-510</t>
  </si>
  <si>
    <t>6/29出</t>
  </si>
  <si>
    <t>5/23收到</t>
  </si>
  <si>
    <t>日期码格式：ZURU INC(BVI) 标准格式 日期：按实际生产日期
Packaging Info: 1.使用 MA UPC版本包装，优先1L，出口美国。
Remark: 1.产品和包装上印刷tracking code信息，格式为ZURU常规。
2.ZURU QC验货</t>
  </si>
  <si>
    <t>Cara Li</t>
  </si>
  <si>
    <t xml:space="preserve"> ATLAS AMBASSADOR</t>
  </si>
  <si>
    <t>4500166307-20</t>
  </si>
  <si>
    <t>7/24出</t>
  </si>
  <si>
    <t>5/29收到</t>
  </si>
  <si>
    <t>日期码格式：ZURU INC(BVI) 标准格式 日期：按实际生产日期
Packaging Info: 92119: MA包装+进口商贴纸
 2.此客户需要进行COC认证，装柜前在主拼工厂会有第三方验货，每款item需备2pcs 验货备品。
Remark:</t>
  </si>
  <si>
    <t xml:space="preserve">OK </t>
  </si>
  <si>
    <t>TESCO CE</t>
  </si>
  <si>
    <t>斯洛伐克</t>
  </si>
  <si>
    <t>999-44517 999-44528</t>
  </si>
  <si>
    <t>4500164228-50</t>
  </si>
  <si>
    <t>5/30收到</t>
  </si>
  <si>
    <t>日期码格式：ZURU INC(BVI) 标准格式 日期：按实际生产日期
Packaging Info:
- 92119: MA 最新版彩盒(含4国警告语贴纸Czech-Hugarian-Polish-Slovak)，UPC#193052078391,请先检查包装条码是否正确再安排做货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</si>
  <si>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Sharon Zhao</t>
  </si>
  <si>
    <t>95526-7.2</t>
  </si>
  <si>
    <t>H-E-B, LP</t>
  </si>
  <si>
    <t>PO#60X686662</t>
  </si>
  <si>
    <t>4500167106-10</t>
  </si>
  <si>
    <t>92119-S007</t>
  </si>
  <si>
    <t>第三方-6-30</t>
  </si>
  <si>
    <t>5/26收到</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</si>
  <si>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#92119 6月16前需寄出3套大货样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*2套（盲盒类的：4pcs成品球+2个空PDQ+2套散件）寄到以下地址：
Li Fung　
深圳市福田区绒花路8号深福保大厦附楼3楼。
收件人： Yoland Dai　电话：+0755 8825 3756
4. 验货+ 抽板 （同一天进行）
预约6月25日第三方（利丰）到工厂做100%大货现场验货和抽板，验货需打印EPM出来跟客户回签样板供第三方验货参考。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除15727，其他items出ZURU 标版配比;
6. ZURU QA 验货时需拍齐每款角色的产品和产品包装上的日期码照片（供实验室review）</t>
  </si>
  <si>
    <t>Elsa Zheng</t>
  </si>
  <si>
    <t>Amazon UK:
4GPLZVTR</t>
  </si>
  <si>
    <t>4500167501-50</t>
  </si>
  <si>
    <t>7/14出</t>
  </si>
  <si>
    <t>6/4-外箱贴纸</t>
  </si>
  <si>
    <t>日期码格式：ZURU INC(BVI) 标准格式 日期：按实际生产日期
Packaging Info: Amazon UK(15714D/15728BEG/15762ADE/77673/77723/92119BD)/DE(15710B/15714G)/FR(15710B/15728E/15762B/15763B/77731/9561)
6. 92119BD:
---92119B: 92119B, Penguin, 12pcs/CTN; MA 3L(23L warning EAN#)A 收缩膜+2张贴纸(1张UPC#+1张IT环保标，参考翻单PO#4500158580)+MA 5L(23L warning)A
收藏指南+MA 3L A 吊牌+MA 5L A bag+MA 2L A sewn in label+其他最新MA配套包装；
11.验货时间不迟于2025/7/1.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</si>
  <si>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95622-7.12</t>
  </si>
  <si>
    <t>Amazon UK:
33FXFE8I</t>
  </si>
  <si>
    <t>4500167501-100</t>
  </si>
  <si>
    <t>日期码格式：ZURU INC(BVI) 标准格式 日期：按实际生产日期
Packaging Info: Amazon UK(15714D/15728BEG/15762ADE/77673/77723/92119BD)/DE(15710B/15714G)/FR(15710B/15728E/15762B/15763B/77731/9561)
6. 92119BD:
---92119D: 92119D, Walrus, 12pcs/CTN; MA 3L(23L warning EAN#)A 收缩膜+2张贴纸(1张UPC#，1张IT环保标; 参考翻单PO#4500158580)+MA 5L(23L warning)A
收藏指南+MA 3L A 吊牌+MA 5L A bag+MA 2L A sewn in label+其他最新MA配套包装；
11.验货时间不迟于2025/7/1.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</si>
  <si>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 xml:space="preserve"> </t>
  </si>
  <si>
    <t>Cladellas 2000 S.L</t>
  </si>
  <si>
    <t>4500167713-10</t>
  </si>
  <si>
    <t>7/15出</t>
  </si>
  <si>
    <t>6/5-客户进口商贴纸</t>
  </si>
  <si>
    <t>日期码格式：ZURU INC(BVI) 标准格式 日期：按实际生产日期
Packaging Info: 1.92119:最新MA 3L EAN版本包装++一张客户进口商贴纸+最新MA 5L 收藏指南
Remark: 1.此单出西班牙市场，需满足EU测试标准要求，微塑料需符合EU法规。
2.此单每款产品需各寄2套大货样到深圳办公室，请注意备料；</t>
  </si>
  <si>
    <t>95636-7.14</t>
  </si>
  <si>
    <t>PT. EMWAY GLOBALINDO</t>
  </si>
  <si>
    <t>印度尼西亚</t>
  </si>
  <si>
    <t>4500167894-50</t>
  </si>
  <si>
    <t>7/7出</t>
  </si>
  <si>
    <t>日期码格式：ZURU INC(BVI) 标准格式 日期：按实际生产日期
Packaging Info: MA UPC包装（优先1L)
可能会被抽样，请多准备样品，CRD前15天会告知有没有被抽中
有第三方验货，将于CRD前一周提供验货员信息，请按订单CRD准时完货
Remark: 
92119-7 Assortment, Polar bear: Penguin: Walrus: Mammoth: Owl: Seal: Snow man=10:10:10:10:10:8:2. Snow man is the rare item.</t>
  </si>
  <si>
    <t>95670-7.14</t>
  </si>
  <si>
    <t>LLC &lt;&lt;Rich Family&gt;&gt;</t>
  </si>
  <si>
    <t>4500159197-10</t>
  </si>
  <si>
    <t>7/10出</t>
  </si>
  <si>
    <t>3/18-进口商贴纸+EAN 条码</t>
  </si>
  <si>
    <t>日期码格式：ZURU INC(BVI) 标准格式 日期：按实际生产日期 
Packaging Info: 1L MA 包装+ 进口商贴纸+ EAN条码贴纸， MA 说明书/指南（如有）
Remark: 标准配比</t>
  </si>
  <si>
    <t>95611-7.10</t>
  </si>
  <si>
    <t xml:space="preserve"> Salling Group A/S</t>
  </si>
  <si>
    <t>4500166233-20</t>
  </si>
  <si>
    <t>警告语贴在beads bag袋子上翻4500161075)+北欧五语通用Slime黑白说明书翻4500161075)</t>
  </si>
  <si>
    <t>日期码格式：ZURU INC(BVI) 标准格式 日期：按实际生产日期
Packaging Info:
2. 92119: MA_B Version_3L(EAN)-Warning 23L收缩膜+MA_B Version_5L(23L warning)收藏指南+SLIME POLYBAG_MA_B Version_5L(WARNING 9L)+MA 5L SLIME BEAD
S BAG+挪威瑞典丹麦芬兰爱沙尼亚警告语贴在beads bag袋子上(贴纸和位置图翻TAS PO#4500161075)+MA布标+北欧五语通用Slime黑白说明书（翻PO#4500161075)
WARNING 23L)收藏指南+MA布标+MA ACCESSORIES BAGS_MA_A_5L(23L warning)
Remark: 92119是新品，请在6/25各寄两套大货样给客人留底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92119-S005-NB:4894680042247</t>
  </si>
  <si>
    <t>95854-7.31</t>
  </si>
  <si>
    <t>TOYS CENTRE SL</t>
  </si>
  <si>
    <t>4500168264-60</t>
  </si>
  <si>
    <t>6/4收到</t>
  </si>
  <si>
    <t>日期码格式：ZURU INC(BVI) 标准格式 日期：按实际生产日期
Packaging Info: 
6.92119:最新MA 3L EAN版本包装+最新MA 5L 收藏指南
Remark: 1.此单出西班牙市场，需满足EU测试标准要求，微塑料需符合EU法规。
2.此单每款产品需各寄2套大货样到深圳办公室，请注意备料；</t>
  </si>
  <si>
    <t>95627-7.12</t>
  </si>
  <si>
    <t>PLASTICOSUR S.A.</t>
  </si>
  <si>
    <t>4500168275-20</t>
  </si>
  <si>
    <t>6/3收到</t>
  </si>
  <si>
    <t>日期码格式：ZURU INC(BVI) 标准格式 日期：按实际生产日期
Packaging Info: 
2.92119：最新MA 3L EAN版本包装+最新MA 5L 收藏指南
Remark: 1.此单出西班牙市场，需满足EU测试标准要求，微塑料需符合EU法规。</t>
  </si>
  <si>
    <t>Miya Fang</t>
  </si>
  <si>
    <t>95625-7.12</t>
  </si>
  <si>
    <t>4500165120-10</t>
  </si>
  <si>
    <t>7/4出</t>
  </si>
  <si>
    <t>多语折叠警语贴纸翻4500164783+5L 黑白slime 说明书翻4500164783</t>
  </si>
  <si>
    <t>日期码格式：ZURU INC(BVI) 标准格式 日期：按实际生产日期
Packaging Info: 1.92119：MA 3-23L EAN包装+1*多语折叠警语贴纸（翻单4500164783）+MA 3L挂牌+MA 5L Slime bag+1*5L 黑白slime 说明书（翻单4500164783）+MA 5L-23L收藏指
南；
Remark: 1.波兰内销单，需要通过ZURU 验货结果后才能出货 (工厂需要主动提前同ZURU QC预约验货避免延期出货造成不必要麻烦)；
2. 产品如含有化学品，需要无硼；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</si>
  <si>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95550-7.4</t>
  </si>
  <si>
    <t>ToyChamp Belgium nv</t>
  </si>
  <si>
    <t>4500166992-90</t>
  </si>
  <si>
    <t>日期码格式：ZURU INC(BVI) 标准格式 日期：按实际生产日期
Packaging Info:
9.92119：MA 3L+23L EAN收缩膜+MA 5L+9L SLIME POLYBAG+MA 3L挂牌+MA 5L-23L收藏指南+MA 布标+其它MA包装；
Remark: 1.STD配比；
2.外箱需要印条码，请确保条码可以清晰扫描且条码内容正确；
3.出欧洲，微塑料需合规（如item本身不含微塑料,则忽略此要求）;
4.所有产品需要符合REACH申明。</t>
  </si>
  <si>
    <t>Bella Wang</t>
  </si>
  <si>
    <t>95850-7.31</t>
  </si>
  <si>
    <t xml:space="preserve"> JUGUETES Y PELUCHES SANCHIS S.A.</t>
  </si>
  <si>
    <t>4500166563-10</t>
  </si>
  <si>
    <t>5/27收到</t>
  </si>
  <si>
    <t>5/28-客户警语贴纸</t>
  </si>
  <si>
    <t>日期码格式：ZURU INC(BVI) 标准格式 日期：按实际生产日期
Packaging Info: 92119：最新MA 3L EAN版本包装+一张客户警语贴纸+最新MA 5L 收藏指南
Remark: 1.此单出西班牙市场，需满足EU测试标准要求，微塑料需符合EU法规。
 2.此单LC条款，延迟出货有罚款；
 3.此单每款产品各寄一套大货样到深圳办公室，请注意备料；</t>
  </si>
  <si>
    <t>95563-7.5</t>
  </si>
  <si>
    <t>JSC 􀂫Grand-Trade</t>
  </si>
  <si>
    <t>30行
PGT-681010</t>
  </si>
  <si>
    <t>4500165116-30</t>
  </si>
  <si>
    <t>5/15-进口商贴纸+EAN条码贴+外箱贴纸</t>
  </si>
  <si>
    <t>日期码格式：ZURU INC(BVI) 标准格式 日期：按实际生产日期
Packaging Info: 注意： 此客户不允许包装/产品/PDQ 上显示recycled material 字眼，如有请告知跟单需要加贴纸覆盖；
92119 : 1L MA收缩膜 +进口商贴纸+EAN条码贴； MA收藏指南
2. 有第三方监柜
3. 外箱侧唛右上角各一张贴纸 （共2张）
Remark: 标准配比</t>
  </si>
  <si>
    <t>95653-7.15</t>
  </si>
  <si>
    <t>40行
PGT-681011</t>
  </si>
  <si>
    <t>4500165116-40</t>
  </si>
  <si>
    <t>95634-7.14</t>
  </si>
  <si>
    <t>Amazon
ES:88UDZQ1E</t>
  </si>
  <si>
    <t>4500167394-50</t>
  </si>
  <si>
    <t>7/9-7/13出</t>
  </si>
  <si>
    <t>6/3-外箱贴纸</t>
  </si>
  <si>
    <t>日期码格式：ZURU INC(BVI) 标准格式 日期：按实际生产日期
Packaging Info: Amazon ES(15726B/15762E/15763E/77723/77731/92119A)/IT(15728G/15762D/15763D/71152/77723)
6. 92119A：92119A, Polar bear, 12pcs/CTN; MA 3L(23L warning EAN#)A 收缩膜+2张贴纸(1张UPC#+1张IT环保标，参考翻单PO#4500158580)+MA 5L(23L warning
)A 收藏指南+MA 3L A 吊牌+MA 5L A bag+MA 2L A sewn in label+其他最新MA配套包装；
9. 最迟验货不得晚于2025/6/27;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</si>
  <si>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95621-7.12</t>
  </si>
  <si>
    <t>4500163807-30</t>
  </si>
  <si>
    <t>日期码格式：ZURU INC(BVI) 标准格式 日期：按实际生产日期
Packaging Info: 
92119: 1.MA -1L UPC包装+客人白色Cat.label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（14.17pt），条码扫描结果应为7354450。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</si>
  <si>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Ina Song</t>
  </si>
  <si>
    <t>95690-7.18</t>
  </si>
  <si>
    <t>ZURU Spain S.L.</t>
  </si>
  <si>
    <t>4500170289-60</t>
  </si>
  <si>
    <r>
      <rPr>
        <sz val="11"/>
        <color rgb="FF0E2EF0"/>
        <rFont val="Arial"/>
        <charset val="0"/>
      </rPr>
      <t>4500168521</t>
    </r>
    <r>
      <rPr>
        <sz val="11"/>
        <color rgb="FF0E2EF0"/>
        <rFont val="宋体"/>
        <charset val="0"/>
      </rPr>
      <t>转单</t>
    </r>
  </si>
  <si>
    <t>7/9出</t>
  </si>
  <si>
    <t>6/5收到</t>
  </si>
  <si>
    <t>多语警语折叠贴纸（含包装缺失的法/意/西环保标）翻4500162314</t>
  </si>
  <si>
    <t>日期码格式：ZURU INC(BVI) 标准格式 日期：按实际生产日期
Packaging Info:
92119:最新MA 3L EAN收缩膜+最新MA 5L收藏指南+最新MA 布标+最新MA 5L包装+多语警语折叠贴纸（含包装缺失的法/意/西环保标）（翻4500162314）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</si>
  <si>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95652-7.12</t>
  </si>
  <si>
    <t>4500166290-70</t>
  </si>
  <si>
    <t>7/9-7/11出</t>
  </si>
  <si>
    <t>6/18-防贴纸+6/16-外箱贴纸</t>
  </si>
  <si>
    <t>95858-7.31</t>
  </si>
  <si>
    <t>MAC HOLDING SRL</t>
  </si>
  <si>
    <t>4500166748-20</t>
  </si>
  <si>
    <t>7/17出</t>
  </si>
  <si>
    <t>6/18-意大利sorting logo含进口商贴纸</t>
  </si>
  <si>
    <t>日期码格式：ZURU INC(BVI) 标准格式 日期：按实际生产日期
Packaging Info:
92119:MA B 3L收缩膜含EAN条码+1*意大利sorting logo含进口商贴纸+MA B 5L收藏指南+MA最新5L纸袋/polybag+MA布标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</si>
  <si>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95671-7.17</t>
  </si>
  <si>
    <t>777 7MAY25</t>
  </si>
  <si>
    <t>4500167998-70</t>
  </si>
  <si>
    <t>6/6收到</t>
  </si>
  <si>
    <t>日期码格式：ZURU INC(BVI) 标准格式 日期：按实际生产日期
Packaging Info: 
6 92119-S001:MA 最新UPC包装，UPC# 193052078391, 请先检查条码是否正确再安排做货，如有问题请告知
Remark: 1.产品及包装需要印UKCA图标，包装需要有ZURU UK LTD/ZURU France地址信息，QC同事请核查，如有问题与跟单确认。
2. 需要符合欧洲标准不能含有闪粉和微塑料，否则不和法规会有客诉产生</t>
  </si>
  <si>
    <t>95675-7.17</t>
  </si>
  <si>
    <t>Customer PO:
273762</t>
  </si>
  <si>
    <t>4500164499-70</t>
  </si>
  <si>
    <t>接受组装 版本不同</t>
  </si>
  <si>
    <t>5/16-客人白色Cat.label+白色贴纸</t>
  </si>
  <si>
    <t>日期码格式：ZURU INC(BVI) 标准格式 日期：按实际生产日期
Packaging Info: 
92124：
1. MA -1L UPC包装+客人白色Cat.label 1张覆盖ZURU条码。
92119：MA 1L UPC最新全套包装+MA布标，包装加空白条码贴覆盖包装原条码，空白贴纸待提供，确保卖场只能扫到92124的条码。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3.请先检查条码是否正确再安排做，标签上的目录编号数字（7695690）高度必须至少为5mm （14.17pt），条码扫描结果应为7695690。
-此订单对应客户6个PO号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</si>
  <si>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95566-7.5</t>
  </si>
  <si>
    <t>4500166289-80</t>
  </si>
  <si>
    <t>95857-7.31</t>
  </si>
  <si>
    <t>客户PO:273495
9</t>
  </si>
  <si>
    <t>4500164068-10</t>
  </si>
  <si>
    <t>接受 组装版本不同</t>
  </si>
  <si>
    <t>日期码格式：ZURU INC(BVI) 标准格式 日期：按实际生产日期
Packaging Info: MA 1L 收缩膜,MA指南（ 产品上的baby 条码需要用空白贴纸盖住）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</si>
  <si>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95602-7.9
95791-7.28</t>
  </si>
  <si>
    <t>Zhuyu(Shenzhen)Trading Co.,Ltd.</t>
  </si>
  <si>
    <t>中国</t>
  </si>
  <si>
    <t>4500165661-10</t>
  </si>
  <si>
    <t>92119-S003-1</t>
  </si>
  <si>
    <t>中文3C贴纸+中文布标(可用布标贴纸)</t>
  </si>
  <si>
    <t>5/26-客供芯片码</t>
  </si>
  <si>
    <t>日期码格式：ZURU INC(BVI) 标准格式 日期：按实际生产日期
Packaging Info: 1.物料要求
 92119: MA+中文3C贴纸+中文布标(可用布标贴纸)+中文收藏指南+中文吊卡 +客供芯片码
 此单为首单 请提供6套 大货样
 所有款号务必使用带有CCC 标识的AW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</si>
  <si>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Dona Tang</t>
  </si>
  <si>
    <t>95623-7.14</t>
  </si>
  <si>
    <t>中文布标</t>
  </si>
  <si>
    <t xml:space="preserve"> 5000001871</t>
  </si>
  <si>
    <t>4500165661-20</t>
  </si>
  <si>
    <t>4500165661-30</t>
  </si>
  <si>
    <t>4500165661-40</t>
  </si>
  <si>
    <t>4500165661-50</t>
  </si>
  <si>
    <t>4500165661-60</t>
  </si>
  <si>
    <t>5/8收到-箱唛仓位 标注：“K004”</t>
  </si>
  <si>
    <t>日期码格式：ZURU INC(BVI) 标准格式 日期：按实际生产日期
Packaging Info: 1.物料要求
 92119: MA+中文3C贴纸+中文布标(可用布标贴纸)+中文收藏指南+中文吊卡 +客供芯片码
 此单为首单 请提供6套 大货样
 2. 60行：不放芯片码 箱唛仓位 标注：“K004”
 所有款号务必使用带有CCC 标识的AW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</si>
  <si>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4500165661-70</t>
  </si>
  <si>
    <t>5/8收到-箱唛仓位 标注："E012”</t>
  </si>
  <si>
    <t>日期码格式：ZURU INC(BVI) 标准格式 日期：按实际生产日期
Packaging Info: 1.物料要求
 92119: MA+中文3C贴纸+中文布标(可用布标贴纸)+中文收藏指南+中文吊卡 +客供芯片码
 此单为首单 请提供6套 大货样
 3. 70行：不放芯片码 箱唛仓位 标注："E012”
 所有款号务必使用带有CCC 标识的AW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</si>
  <si>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4500165661-80</t>
  </si>
  <si>
    <t>日期码格式：ZURU INC(BVI) 标准格式 日期：按实际生产日期
Packaging Info: 1.物料要求
92119: MA+中文3C贴纸+中文布标(可用布标贴纸)+中文收藏指南+中文吊卡 +客供芯片码
此单为首单 请提供6套 大货样
2. 60行：不放芯片码 箱唛仓位 标注：“K004”
3. 70行：不放芯片码 箱唛仓位 标注："E012”
所有款号务必使用带有CCC 标识的AW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</si>
  <si>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TOYS "R" US – JAPAN, LTD</t>
  </si>
  <si>
    <t>日本</t>
  </si>
  <si>
    <t>46:0003136461</t>
  </si>
  <si>
    <t>4500165406-10</t>
  </si>
  <si>
    <t>6/18-日语警语贴</t>
  </si>
  <si>
    <t>日期码格式：ZURU INC(BVI) 标准格式 日期：按实际生产日期
Packaging Info: 92119：MA 1L UPC PKG+1张日语警语贴
Remark: 92119：7 Assortment, Polar bear: Penguin: Walrus: Mammoth: Owl: Seal: Snow man=10:10:10:10:10:8:2. Snow man is the rare item.
出日本首单需安排样板测试， 请按邮件要求先寄出MA包装的样板做测试。
大货的产品内容和MA包装版本以及产品品质需严格跟到寄出的测试版。
请安排2套大货样品寄到深圳办公室。需备注产品assortment或者分开单套。</t>
  </si>
  <si>
    <t>Aimee Huang</t>
  </si>
  <si>
    <t>95679-7.18</t>
  </si>
  <si>
    <t>B版本配件包/口水胶-A版本膜/指南</t>
  </si>
  <si>
    <t>47:0003136465</t>
  </si>
  <si>
    <t>4500165406-20</t>
  </si>
  <si>
    <t>4500169465-40</t>
  </si>
  <si>
    <t>7/10收到</t>
  </si>
  <si>
    <t>UPC贴纸翻4500160498</t>
  </si>
  <si>
    <t>日期码格式：ZURU INC(BVI) 标准格式 日期：按实际生产日期
Packaging Info:
#92119 MA UPC版 (1L或3L都可)+UPC贴纸, 贴纸资料翻单4500160498 (但不需要印刷IT环保标贴纸)A:193052083821 
Remark: 1.Amazon domestic 订单。出口美国。外箱最长边不能超过25" （超过了，case pack只能为1），不符合要求的大货，一律不接受。
2.无第三方验货/测试要求。
3.日期码使用ZURU标准版本。
4.邮包盒要印刷日期码。</t>
  </si>
  <si>
    <t>4500169465-50</t>
  </si>
  <si>
    <t>日期码格式：ZURU INC(BVI) 标准格式 日期：按实际生产日期
Packaging Info:
#92119 MA UPC版 (1L或3L都可)+UPC贴纸, 贴纸资料翻单4500160498 (但不需要印刷IT环保标贴纸)H:193052083876
Remark: 1.Amazon domestic 订单。出口美国。外箱最长边不能超过25" （超过了，case pack只能为1），不符合要求的大货，一律不接受。
2.无第三方验货/测试要求。
3.日期码使用ZURU标准版本。
4.邮包盒要印刷日期码。</t>
  </si>
  <si>
    <t>4500169465-60</t>
  </si>
  <si>
    <t>日期码格式：ZURU INC(BVI) 标准格式 日期：按实际生产日期
Packaging Info:
#92119 MA UPC版 (1L或3L都可)+UPC贴纸, 贴纸资料翻单4500160498 (但不需要印刷IT环保标贴纸)B:193052083838
Remark: 1.Amazon domestic 订单。出口美国。外箱最长边不能超过25" （超过了，case pack只能为1），不符合要求的大货，一律不接受。
2.无第三方验货/测试要求。
3.日期码使用ZURU标准版本。
4.邮包盒要印刷日期码。</t>
  </si>
  <si>
    <t>4500169465-70</t>
  </si>
  <si>
    <t>日期码格式：ZURU INC(BVI) 标准格式 日期：按实际生产日期
Packaging Info:
#92119 MA UPC版 (1L或3L都可)+UPC贴纸, 贴纸资料翻单4500160498 (但不需要印刷IT环保标贴纸) G:193052083869
Remark: 1.Amazon domestic 订单。出口美国。外箱最长边不能超过25" （超过了，case pack只能为1），不符合要求的大货，一律不接受。
2.无第三方验货/测试要求。
3.日期码使用ZURU标准版本。
4.邮包盒要印刷日期码。</t>
  </si>
  <si>
    <t>4500169465-80</t>
  </si>
  <si>
    <t>日期码格式：ZURU INC(BVI) 标准格式 日期：按实际生产日期
Packaging Info:
#92119 MA UPC版 (1L或3L都可)+UPC贴纸, 贴纸资料翻单4500160498 (但不需要印刷IT环保标贴纸E:1930520838
52 
Remark: 1.Amazon domestic 订单。出口美国。外箱最长边不能超过25" （超过了，case pack只能为1），不符合要求的大货，一律不接受。
2.无第三方验货/测试要求。
3.日期码使用ZURU标准版本。
4.邮包盒要印刷日期码。</t>
  </si>
  <si>
    <t>4500169465-90</t>
  </si>
  <si>
    <t>日期码格式：ZURU INC(BVI) 标准格式 日期：按实际生产日期
Packaging Info:
#92119 MA UPC版 (1L或3L都可)+UPC贴纸, 贴纸资料翻单4500160498 (但不需要印刷IT环保标贴纸 D:193052083845 
Remark: 1.Amazon domestic 订单。出口美国。外箱最长边不能超过25" （超过了，case pack只能为1），不符合要求的大货，一律不接受。
2.无第三方验货/测试要求。
3.日期码使用ZURU标准版本。
4.邮包盒要印刷日期码。</t>
  </si>
  <si>
    <t>3501527849</t>
  </si>
  <si>
    <t>4500168921-10</t>
  </si>
  <si>
    <t>7/14第三方</t>
  </si>
  <si>
    <t>7/23出</t>
  </si>
  <si>
    <t>6/10收到</t>
  </si>
  <si>
    <t>6/12-UPC贴纸</t>
  </si>
  <si>
    <t>日期码格式：ZURU INC(BVI) 标准格式 日期：按实际生产日期
Packaging Info: 1. 出口加拿大市场。
#92119: MA 3L EAN_B版本收缩膜 + UPC贴纸; UPC#193052078391; Ratio: 7 Assortment, Polar bear: Penguin: Walrus: Mammoth: Owl: Seal: Snow man=10:10:
10:10:10:8:2. Snow man is the rare item.
2. 产品、包装、外箱上面tracking code的时间格式需要一致.
Remark: 3. 需要第三方SGS验货，验货时间2025/07/09，每款每色请备1PC完整带包装样品供验货人员参考。用完后若无损坏可以放回大货里。</t>
  </si>
  <si>
    <t>95732-7.23</t>
  </si>
  <si>
    <t>9900924266</t>
  </si>
  <si>
    <t>4500160886-40</t>
  </si>
  <si>
    <t>7/18第三方自检</t>
  </si>
  <si>
    <t>95723-7.22</t>
  </si>
  <si>
    <t>FB13022</t>
  </si>
  <si>
    <t>4500159670-20</t>
  </si>
  <si>
    <t>日期码格式：ZURU INC(BVI) 标准格式 日期：按实际生产日期
Packaging Info:
92119-S001：MA 最新1L UPC包装; 条码： 193052078391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</si>
  <si>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95645-7.14</t>
  </si>
  <si>
    <t>N.V. DREAMLAND</t>
  </si>
  <si>
    <t>4500061206</t>
  </si>
  <si>
    <t>4500169127-10</t>
  </si>
  <si>
    <t>日期码格式：ZURU INC(BVI) 标准格式 日期：按实际生产日期
Packaging Info: 1.92119：MA 3L+23L EAN收缩膜+MA 5L+9L SLIME POLYBAG+MA 3L挂牌+MA 5L-23L收藏指南+MA 布标+其它MA包装；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</si>
  <si>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10001260995-3758</t>
  </si>
  <si>
    <t>4500168782-10</t>
  </si>
  <si>
    <t>7/28出</t>
  </si>
  <si>
    <t>6/24-外箱贴纸</t>
  </si>
  <si>
    <t>RED APPLE STORES INC.</t>
  </si>
  <si>
    <t>2874712-00</t>
  </si>
  <si>
    <t>4500167182-20</t>
  </si>
  <si>
    <t>5/20-UPC贴纸</t>
  </si>
  <si>
    <t>日期码格式： 标准格式 日期：按实际生产日期
Packaging Info:
92119 无硼版本。MA 3L B版收缩膜EAN+UPC贴纸193052078391，MA 5L B版（Bag+POLYBAG+收藏指南），MA 2L A版SEWN IN LABEL,
Remark: 出加拿大
日期跟踪码：产品外包装及产品本身都必须有日期跟踪码，并且确保两者的日期跟踪码要一致；ZURU标准格式日期码(请自行调整具体年月日生产期，但不能为周末
）</t>
  </si>
  <si>
    <t>95777-7.25</t>
  </si>
  <si>
    <t>4400489795</t>
  </si>
  <si>
    <t>4500169640-10</t>
  </si>
  <si>
    <t>6/11收到</t>
  </si>
  <si>
    <t>EAN条码贴（含德语Callout+挂牌的德意荷警语）+MA 3L挂牌+MA 3L配件袋+荷兰语警告语贴纸+贴纸翻4500160022</t>
  </si>
  <si>
    <t>期码格式：ZURU INC(BVI) 标准格式 日期：按实际生产日期
Packaging Info: 92119B :MA-3L-B版本(EAN条码)-Warning 23L-包装+EAN条码贴（含德语Callout+挂牌的德意荷警语）+MA 3L挂牌+MA 3L配件袋+荷兰语警告语贴纸+MA
5L Slime bag+MA 5L-23L收藏指南+MA布标 ，贴纸翻4500160022
德国市场要求外包装需要有care@zuru.com邮箱地址 ，ZURU包装已经在陆续更新中 ，请生产前确保选择的MA 版本是带此邮箱地址的 ，如最新的包装也没有请联系Z
URU 跟单解决此问题再安排做货，否则需要返工。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(如无电子产品，产品布标有此地址，或产品太小无法增加可忽略此信息)ZURU France 1/3, Rue d'Argent
euil 95210 SAINT-GRATIEN, FRANCE
5. 所有出往德国订单的电子产品需增加一张客版WEEE声明说明书，区分带电池和不带电池版本, 如已做客版说明书可忽略此要求。</t>
  </si>
  <si>
    <t>Sherry Lu</t>
  </si>
  <si>
    <t>95724-7.22</t>
  </si>
  <si>
    <t>4500169640-20</t>
  </si>
  <si>
    <t>期码格式：ZURU INC(BVI) 标准格式 日期：按实际生产日期
Packaging Info: 92119A:MA-3L-B版本(EAN条码)-Warning 23L-包装+EAN条码贴（含德语Callout+挂牌的德意荷警语）+MA 3L挂牌+MA 3L配件袋+荷兰语警告语贴纸+MA
5L Slime bag+MA 5L-23L收藏指南+MA布标 ，贴纸翻4500160022
德国市场要求外包装需要有care@zuru.com邮箱地址 ，ZURU包装已经在陆续更新中 ，请生产前确保选择的MA 版本是带此邮箱地址的 ，如最新的包装也没有请联系Z
URU 跟单解决此问题再安排做货，否则需要返工。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(如无电子产品，产品布标有此地址，或产品太小无法增加可忽略此信息)ZURU France 1/3, Rue d'Argent
euil 95210 SAINT-GRATIEN, FRANCE
5. 所有出往德国订单的电子产品需增加一张客版WEEE声明说明书，区分带电池和不带电池版本, 如已做客版说明书可忽略此要求。</t>
  </si>
  <si>
    <t>COMERCIAL JOMAN S.L.</t>
  </si>
  <si>
    <t>4500169530-30</t>
  </si>
  <si>
    <t>7/25出</t>
  </si>
  <si>
    <t>6/18-进口商贴纸</t>
  </si>
  <si>
    <t>日期码格式：ZURU INC(BVI) 标准格式 日期：按实际生产日期
Packaging Info:
3.92119：最新MA 3L包装+一张进口商贴纸+MA 5L说明书+最新MA 5L Slime polybag&lt;(&gt;&amp;&lt;)&gt;Bags ；
Remark: 1.此单出西班牙市场，需满足EU测试标准要求，微塑料需符合EU法规。
2.此单每款产品需在CRD前一周各寄2套大货样到深圳办公室，请注意备料；</t>
  </si>
  <si>
    <t>95762-7.24</t>
  </si>
  <si>
    <t>92119：客户PO
2734599</t>
  </si>
  <si>
    <t>4500163516-30</t>
  </si>
  <si>
    <t>日期码格式：ZURU INC(BVI) 标准格式 日期：按实际生产日期
Packaging Info: 
 92119：MA UPC 收缩膜，MA指南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</si>
  <si>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95755-7.24</t>
  </si>
  <si>
    <t>10001260994-3890</t>
  </si>
  <si>
    <t>4500169687-10</t>
  </si>
  <si>
    <t>7/2-外箱贴纸</t>
  </si>
  <si>
    <t>4500170488-10</t>
  </si>
  <si>
    <t>8/7出</t>
  </si>
  <si>
    <t>6/18收到</t>
  </si>
  <si>
    <t>日期码格式：ZURU INC(BVI) 标准格式 日期：按实际生产日期
Packaging Info: #92119: MA UPC版 (1L或3L都可)+UPC贴纸, 贴纸资料翻单4500160498 (但不需要印刷IT环保标贴纸)A:193052083821 B:193052083838 D:193052083845 E:19305208
3852 G:193052083869 H:193052083876
Remark: 1.Amazon domestic 订单。出口美国。外箱最长边不能超过25" （超过了，case pack只能为1），不符合要求的大货，一律不接受。
2.无第三方验货/测试要求。
3.日期码使用ZURU标准版本。
4.邮包盒要印刷日期码。</t>
  </si>
  <si>
    <t>SD24</t>
  </si>
  <si>
    <t>4500170488-20</t>
  </si>
  <si>
    <t>4500170488-30</t>
  </si>
  <si>
    <t>4500170488-40</t>
  </si>
  <si>
    <t>4500170488-50</t>
  </si>
  <si>
    <t>4500170488-60</t>
  </si>
  <si>
    <t>CENTRO CUESTA NACIONAL</t>
  </si>
  <si>
    <t>多米尼加共和国</t>
  </si>
  <si>
    <t>25-1068241JDO</t>
  </si>
  <si>
    <t>4500164774-190</t>
  </si>
  <si>
    <t>8/4出</t>
  </si>
  <si>
    <t>6/13收到</t>
  </si>
  <si>
    <t>7/2-UPC贴纸+进口商贴纸</t>
  </si>
  <si>
    <t>指定日期码：2025-07（</t>
  </si>
  <si>
    <t>日期码格式：2025-07 日期：
Packaging Info:
92119: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92119: 7 Assortment, Polar bear: Penguin: Walrus: Mammoth: Owl: Seal: Snow man=10:10:10:10:10:8:2. Snow man is the rare item.
Hershey's-Chocolate Syrup 24 oz
Hershey's-Mini Chocolate Syrup 24 oz
Hershey's-Strawberry Syrup 22 oz</t>
  </si>
  <si>
    <t>JUGUESAL S.A. DE C.V.</t>
  </si>
  <si>
    <t>25-1068242JUS</t>
  </si>
  <si>
    <t>4500159848-170</t>
  </si>
  <si>
    <t>日期码格式：2025-07 日期：
Packaging Info: 
92119;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92119: 7 Assortment, Polar bear: Penguin: Walrus: Mammoth: Owl: Seal: Snow man=10:10:10:10:10:8:2. Snow man is the rare item.
Hershey's-Chocolate Syrup 24 oz
Hershey's-Mini Chocolate Syrup 24 oz
Hershey's-Strawberry Syrup 22 oz</t>
  </si>
  <si>
    <t>2000007581</t>
  </si>
  <si>
    <t>4500169306-50</t>
  </si>
  <si>
    <t>6/12收到</t>
  </si>
  <si>
    <t>进口商贴纸+产品贴纸翻4500165276</t>
  </si>
  <si>
    <t>客版日期码LOT2529, 产品（蛋壳等）/包装（收缩膜等）/外箱 请保持一致。</t>
  </si>
  <si>
    <t>日期码格式：LOT2529 日期：
Packaging Info: 
5.92119：最新MA 3L EAN收缩膜+最新MA 5L收藏指南+最新MA 5L slime袋子+最新MA布标+一张进口商贴纸+一张产品贴纸，贴纸翻4500165276
Remark: 1. 大货样品2套/item，用于客人验货签板。验货后还会抽办1套/item，请多备料；
2. 客版日期码LOT2529,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</si>
  <si>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10001351558-3891</t>
  </si>
  <si>
    <t>4500169692-10</t>
  </si>
  <si>
    <t>14612216</t>
  </si>
  <si>
    <t>4500159839-30</t>
  </si>
  <si>
    <t>6/19收到</t>
  </si>
  <si>
    <t>6/18-防盗贴纸</t>
  </si>
  <si>
    <t>日期码格式：ZURU INC(BVI) 标准格式 日期：按实际生产日期
Packaging Info:
3.92119-S006：MA 1L UPC包装+一张防盗贴纸(贴纸类型：10111896 40R Label)，防盗贴纸翻PO#4500159816,请工厂自行跟checkpoint供应商订购贴纸
UPC#193052078391，请先检查包装条码是否正确再安排做货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</si>
  <si>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95800-7.28</t>
  </si>
  <si>
    <t>20905006</t>
  </si>
  <si>
    <t>4500169287-30</t>
  </si>
  <si>
    <t>7/23-7/25出</t>
  </si>
  <si>
    <t>6/25收到</t>
  </si>
  <si>
    <t>6/18-防盗贴纸+6/30-外箱贴纸</t>
  </si>
  <si>
    <t>95773-7.25</t>
  </si>
  <si>
    <t>20905005</t>
  </si>
  <si>
    <t>4500169286-60</t>
  </si>
  <si>
    <t>7/30-8/1出</t>
  </si>
  <si>
    <t>95772-7.25</t>
  </si>
  <si>
    <t>84438</t>
  </si>
  <si>
    <t>4500170480-40</t>
  </si>
  <si>
    <t>客人通用进口商贴纸翻4500158680</t>
  </si>
  <si>
    <t>日期码格式：ZURU INC(BVI) 标准格式 日期：按实际生产日期
Packaging Info: 
92119： MA英语包装UPC版本（首选1L, 如无1L可选多语含英语）+ 1张客人通用进口商贴纸 (翻单4500158680)
Remark: 1.按实际生产日期;
2.出澳大利亚，请按照相应标准生产;</t>
  </si>
  <si>
    <t>95778-7.25</t>
  </si>
  <si>
    <t>Asmodee Czech Republic s.r.o.</t>
  </si>
  <si>
    <t>捷克共和国</t>
  </si>
  <si>
    <t>4500169186-20</t>
  </si>
  <si>
    <t>7/31出</t>
  </si>
  <si>
    <t>7/1-进口商贴纸</t>
  </si>
  <si>
    <t>日期码格式：ZURU INC(BVI) 标准格式 日期：按实际生产日期
Packaging Info:
92119:B 版 1L MA 收缩膜+进口商贴纸；B 版 5L MA 收藏指南
Remark: 1、若产品有比例使用ZURU STD 比例
2、所有item 均用MA UPC条码，若包装上的UPC 条码与PO 不一致的请告知
3、此单出欧洲需满足EU测试标准要求"</t>
  </si>
  <si>
    <t>Snowy Wu</t>
  </si>
  <si>
    <t>95853-7.31</t>
  </si>
  <si>
    <t>London Supply Group SA</t>
  </si>
  <si>
    <t>乌拉圭</t>
  </si>
  <si>
    <t>4500169604-80</t>
  </si>
  <si>
    <t>6/24收到</t>
  </si>
  <si>
    <t>6/24-UPC 条码贴纸</t>
  </si>
  <si>
    <t>日期码格式：ZURU INC(BVI) 标准格式 日期：按实际生产日期
Packaging Info:
92119: MA 3L EAN PKG+UPC 条码贴纸+MA 多语收藏指南+箱唛
Remark:
92119: 7 Assortment, Polar bear: Penguin: Walrus: Mammoth: Owl: Seal: Snow man=10:10:10:10:10:8:2. Snow man is the rare item.</t>
  </si>
  <si>
    <t>4500154916-10</t>
  </si>
  <si>
    <t>7/26出</t>
  </si>
  <si>
    <t>2/12收到</t>
  </si>
  <si>
    <t>2/12-进口商贴纸+EAN贴纸</t>
  </si>
  <si>
    <t>外包装/外箱不要打ZURU标准日期码</t>
  </si>
  <si>
    <t>日期码格式：外包装/外箱不要打ZURU标准日期码 日期：
Packaging Info: 注意:外包装(指:收缩膜/彩卡/铝箔袋/挂卡/PDQ)/外箱不要打ZURU标准日期码!胶件可以打日期码。
 92119 ：1L MA 收缩膜 + 进口商贴纸+ EAN条码贴纸， MA 指南/说明书/PDQ （如有）
Remark: 标准配比
 请按期完货， 会有罚金。
 出2个港口Bekasovo 2 &lt;(&gt;&amp;&lt;)&gt; Ural</t>
  </si>
  <si>
    <t>95825-7.30</t>
  </si>
  <si>
    <t>4500154916-30</t>
  </si>
  <si>
    <t>8/5出</t>
  </si>
  <si>
    <t>SUPERMERCADOS INTERNACIONALES H.E.B</t>
  </si>
  <si>
    <t>MX-530-CH-ZURU25B</t>
  </si>
  <si>
    <t>4500166920-20</t>
  </si>
  <si>
    <t>6/26收到</t>
  </si>
  <si>
    <t>6/20-进口商贴纸</t>
  </si>
  <si>
    <t>日期码格式：ZURU INC(BVI) 标准格式 日期：按实际生产日期
Packaging Info:
92119: MA 3L EAN包装+UPC贴纸+进口商贴纸+箱唛
Remark: 1. 此单有第三方监柜，多备一套样品随货送出
3. 92119: 7 Assortment, Polar bear: Penguin: Walrus: Mammoth: Owl: Seal: Snow man=10:10:10:10:10:8:2. Snow man is the rare item.</t>
  </si>
  <si>
    <t>95841-7.31</t>
  </si>
  <si>
    <t>CDS (SUPERSTORES INTERNATIONAL) LTD</t>
  </si>
  <si>
    <t>4500170361-30</t>
  </si>
  <si>
    <t>8/6出</t>
  </si>
  <si>
    <t>6/27收到</t>
  </si>
  <si>
    <t>日期码格式：ZURU INC(BVI) 标准格式 日期：按实际生产日期
Packaging Info: MA 最新UPC包装+1张带条码和进口商信息的贴纸，各款UPC条码如下，请先检查条码是否正确再安排做货，配比跟MA
92119：193052078391
以上产品如果是电子产品带电池出货，请加上WEEE带电池走货欧洲30语通用B版黑白说明书, 如果是电子产品不带电池出货，请加上WEEE不带电池走货欧洲30语通用
B版黑白说明书
Remark: 1) 在2025/7/25 自检报告给ZURU跟单, 需要发给客人审批通过才能出货；
2) 请于6/18寄出以下样品：1 pc of 71137; 1 pc of 15726; 1pc of 92119(任意款)
3) 产品和包装都需要打UKCA Mark，包装需要有ZURU UK LTD/ZURU France地址信息，QC同事请核查，如有问题与跟单确认。
4) 需要符合欧洲标准不能含有闪粉和微塑料，否则不符合法规会有客诉和退货罚款产生</t>
  </si>
  <si>
    <t>MCD BRANDS SAS</t>
  </si>
  <si>
    <t>4500169751-80</t>
  </si>
  <si>
    <t>8/11出</t>
  </si>
  <si>
    <t>日期码格式：ZURU INC(BVI) 标准格式 日期：按实际生产日期
Packaging Info: 
92119:MA 3L EAN PKG+MA 多语收藏指南+进口商贴纸+箱唛
Remark:
92119:7 Assortment, Polar bear: Penguin: Walrus: Mammoth: Owl: Seal: Snow man=10:10:10:10:10:8:2. Snow man is the rare item.</t>
  </si>
  <si>
    <t>LLC CSI</t>
  </si>
  <si>
    <t>2505001936784</t>
  </si>
  <si>
    <t>4500169355-90</t>
  </si>
  <si>
    <t>7/1-进口商贴纸(含客人条码）+外箱贴纸</t>
  </si>
  <si>
    <t>日期码格式：ZURU INC(BVI) 标准格式 日期：按实际生产日期
Packaging Info: 92119 : 1L MA UPC 包装+进口商贴纸(含客人条码）， MA 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</si>
  <si>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MULTIHEXA SDN BHD</t>
  </si>
  <si>
    <t>马来西亚</t>
  </si>
  <si>
    <t>4500170501-20</t>
  </si>
  <si>
    <t>6/27-进口商贴纸</t>
  </si>
  <si>
    <t>日期码格式：ZURU INC(BVI) 标准格式 日期：按实际生产日期
Packaging Info: 1.此单除了77803是7/31，77673是8/4，其他都是CRD 7/28
2.92119-MA UPC包装（优先1L)+1张进口商贴纸。贴纸翻单如下：92119贴纸AW、位置图待
提供。
5.因为此客人进口商贴纸是通用的（除了那些加了UPC条码的），只可能因为item不同尺寸会有差别，如果发现尺寸一样就请统一订购节省成本。
Remark: 
92119-7 Assortment, Polar bear: Penguin: Walrus: Mammoth: Owl: Seal: Snow man=10:10:10:10:10:8:2. Snow man is the rare item.</t>
  </si>
  <si>
    <t>6006-007624</t>
  </si>
  <si>
    <t>4500169407-40</t>
  </si>
  <si>
    <t>6/9收到</t>
  </si>
  <si>
    <t>6/24-进口商贴纸+空白贴纸</t>
  </si>
  <si>
    <t>日期码格式：ZURU INC(BVI) 标准格式 日期：按实际生产日期
Packaging Info: MA 1L PKG+1 张进口商贴纸（不得遮挡日期码）MA 收藏指南，
92124：客版ZURU通用底托+1张进口商贴纸+MA 1L 收缩膜PKG+3张空白贴纸（覆盖92119/9298/92104条码）MA 收藏指南， 92119/9298/92104 包装出新版logo的收缩
膜（和底托logo统一）
进口商贴纸（不得遮挡日期码）
Remark:</t>
  </si>
  <si>
    <t>95852-7.31</t>
  </si>
  <si>
    <t>20926270</t>
  </si>
  <si>
    <t>4500169286-80</t>
  </si>
  <si>
    <t>10001260963-3758</t>
  </si>
  <si>
    <t>4500170254-10</t>
  </si>
  <si>
    <t>日期码格式：ZURU INC(BVI) 标准格式 日期：按实际生产日期
Packaging Info: 92119：产品MA包装, MA 1L收缩膜(UPC版)；
Remark: 92119:
1. 92119-S003-RAINBOCORNS-EGGZANIA-SERIES 1-FROZEN MANIA-SHRINK WRAP,8pcs/CTN
2. 产品MA包装, MA 1L收缩膜(UPC版)；收缩膜上的UPC显示193052078391；
7 Assortment, Polar bear: Penguin: Walrus: Mammoth: Owl: Seal: Snow man=10:10:10:10:10:8:2. Snow man is the rare item.
3. 外箱正唛左上角位置粘贴条码箱贴纸，每箱只贴一张，由ZURU订购。来料贴纸上显示的客户DPCI#086-08-4925, UPC显示10193052078398;
产品和包装上印刷 tracking code信息，格式为ZURU常规格式;
出货方式：货代自提，兴信出货</t>
  </si>
  <si>
    <t>10001351566-3891</t>
  </si>
  <si>
    <t>4500170257-10</t>
  </si>
  <si>
    <t>999-50218</t>
  </si>
  <si>
    <t>4500170415-10</t>
  </si>
  <si>
    <t>92119-S005-3L</t>
  </si>
  <si>
    <t>UPC贴纸</t>
  </si>
  <si>
    <t>日期码格式：ZURU INC(BVI) 标准格式 日期：按实际生产日期
Packaging Info: 92119: MA MA B版3L UPC收缩膜(含4国警告语贴纸Czech-Hugarian-Polish-Slovak)+UPC条码贴纸，请先检查包装条码#193052078391是否正确再安排做货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
92119：7 Assortment, Polar bear: Penguin: Walrus: Mammoth: Owl: Seal: Snow man=10:10:10:10:10:8:2. Snow man is the rare item.</t>
  </si>
  <si>
    <t>95792-7.28</t>
  </si>
  <si>
    <t xml:space="preserve">已入 </t>
  </si>
  <si>
    <t>Distribuidora Liverpool S.A de C.V.</t>
  </si>
  <si>
    <t>4500164920-70</t>
  </si>
  <si>
    <t>7/29第三方监柜</t>
  </si>
  <si>
    <t>8/2出</t>
  </si>
  <si>
    <t>6/20-进口商贴纸(进口商贴纸和UPC贴纸合并为1张）</t>
  </si>
  <si>
    <t>7/9-价标贴纸</t>
  </si>
  <si>
    <t>日期码格式：ZURU INC(BVI) 标准格式 日期：按实际生产日期
Packaging Info:92119:MA 3L EAN包装+进口商贴纸(进口商贴纸和UPC贴纸合并为1张）+价标贴纸+箱唛
Remark: 1. 此单价格贴纸（ZURU定购).
2.此单有第三方监柜，不用额外准备备品，会在大货中每款拆1pc，拆了包装的产品会由监装员用客供胶带封好或在外箱上写上"opened by telescope"</t>
  </si>
  <si>
    <t xml:space="preserve"> Distribuidora Liverpool S.A de C.V.</t>
  </si>
  <si>
    <t>4500165982-150</t>
  </si>
  <si>
    <t>7/2收到</t>
  </si>
  <si>
    <t>7/18-价标贴纸</t>
  </si>
  <si>
    <t>日期码格式：ZURU INC(BVI) 标准格式 日期：按实际生产日期
Packaging Info:92119:MA 3L EAN包装+进口商贴纸(进口商贴纸和UPC贴纸合并为1张）+价标贴纸+箱唛
Remark: 1. 此单价格贴纸（ZURU定购).
2.此单有第三方监柜，不用额外准备备品，会在大货中每款拆1pc，拆了包装的产品会由监装员用客供胶带封好或在外箱上写上""opened by telescope”</t>
  </si>
  <si>
    <t>Customer PO：
273767</t>
  </si>
  <si>
    <t>4500164564-10</t>
  </si>
  <si>
    <t>接受组装版本不同</t>
  </si>
  <si>
    <t>空白贴纸翻单PO#4500164499</t>
  </si>
  <si>
    <t>日期码格式：ZURU INC(BVI) 标准格式 日期：按实际生产日期
Packaging Info: 92124：
1. MA -1L UPC包装+客人白色Cat.label 1张覆盖ZURU条码。
92119：MA 1L UPC最新全套包装+MA布标，包装加空白条码贴覆盖包装原条码，空白贴纸翻单PO#4500164499，确保卖场只能扫到92124的条码。
92104：MA 1L UPC最新全套包装+MA布标，包装加空白条码贴覆盖包装原条码，空白贴纸翻单PO#4500164499，确保卖场只能扫到92124的条码。
9298：MA 1L UPC最新全套包装+MA布标，包装加空白条码贴覆盖包装原条码，空白贴纸翻单PO#4500164499，确保卖场只能扫到92124的条码。
2.白色cat.label待提供，贴纸位置图翻单PO#4500164499。
-注意Cat.label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
92124条码扫描结果应为7695690。
此订单对应客户3个PO号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</si>
  <si>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Customer PO：
277441</t>
  </si>
  <si>
    <t>4500164564-20</t>
  </si>
  <si>
    <t>OTTO SIMON B.V.</t>
  </si>
  <si>
    <t>IO-2501159</t>
  </si>
  <si>
    <t>4500167253-30</t>
  </si>
  <si>
    <t>8/1出</t>
  </si>
  <si>
    <t>6/25客人款号EAN条码贴纸</t>
  </si>
  <si>
    <t>批次号是 IO-2501159</t>
  </si>
  <si>
    <t>日期码格式：ZURU INC(BVI) 标准格式 日期：按实际生产日期
Packaging Info:
92119: MA 3L+23L警语收缩膜+1张客人款号带EAN（4894680042247）条码贴纸， MA 5L+23L警语收藏指南， MA布标，sticker, tag，
Remark: 1.所有产品按符合欧洲标准走货，微塑料需合规。
2.所有包装材料都不允许PVC, 请用PET代替
3.样板需求： 每个item 需要寄出1 PC 大货样，请多备料
4.日期码和批次号都要打在产品和包装上，日期码按ZURU标准格式，批次号是 IO-2501159 (客人PO#,前面2位英文字母大写）
5.所有出往欧洲市场订单的电子产品需增加一张WEEE声明说明书，区分带电池和不带电池版本, 如已做客版说明书可忽略此要求。
6. 客人款号
92119： 576-2119</t>
  </si>
  <si>
    <t>Amber Zhang</t>
  </si>
  <si>
    <t>95836-7.31</t>
  </si>
  <si>
    <t>40276731 40276790</t>
  </si>
  <si>
    <t>4500171335-70</t>
  </si>
  <si>
    <t>6/26-UPC 贴纸</t>
  </si>
  <si>
    <t>日期码格式：ZURU INC(BVI) 标准格式 日期：按实际生产日期
Packaging Info: 
92119 无硼版本， 标版 B 版本3L 包装 +B 版本多语收藏指南， 加UPC 贴纸， UPC 193052078391
Remark: 出加拿大
有客供价格贴
每行对应不同的客户PO，唛头要一一对应， 放唛头时跟单会提供清单
Zuru验货.日期跟踪码：产品外包装及产品本身都必须有日期跟踪码，ZURU标准格式
日期码</t>
  </si>
  <si>
    <t>4500171335-170</t>
  </si>
  <si>
    <t>4500171335-270</t>
  </si>
  <si>
    <t>4500171335-360</t>
  </si>
  <si>
    <t>4500171335-460</t>
  </si>
  <si>
    <t>40279125 45276449</t>
  </si>
  <si>
    <t>4500171342-20</t>
  </si>
  <si>
    <t>4500171342-110</t>
  </si>
  <si>
    <t>4500171342-170</t>
  </si>
  <si>
    <t>AMAZON ES</t>
  </si>
  <si>
    <t>Amazon ES:
7P5R2N7V</t>
  </si>
  <si>
    <t>4500170432-120</t>
  </si>
  <si>
    <t>6/26-外箱贴纸</t>
  </si>
  <si>
    <t>日期码格式：ZURU INC(BVI) 标准格式 日期：按实际生产日期
Packaging Info: Amazon ES(15710A/15726ADEGHJKLM/15728AB/15762A/92119D)
5. 92119D：92119D, Walrus, 12pcs/CTN; MA 3L(23L warning EAN#)A 收缩膜+2张贴纸(1张UPC#，1张IT环保标; 参考翻单PO#4500158580)+MA 5L(23L warning)A
收藏指南+MA 3L A 吊牌+MA 5L A bag+MA 2L A sewn in label+其他最新MA配套包装；
6.最迟验货不得晚于2025/7/30;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</si>
  <si>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UK:
14GQMTFB</t>
  </si>
  <si>
    <t>4500170600-220</t>
  </si>
  <si>
    <t>7/8-外箱贴纸</t>
  </si>
  <si>
    <t>日期码格式：ZURU INC(BVI) 标准格式 日期：按实际生产日期
Packaging Info: Amazon UK(15701A/15710AB/15711D/15726ABDEGHJKLM/15728ABG/15762B/71152/77731/92119D/9561)/DE(15710B/15711D/15726ADEGHJKL/15728A/77731/92119A)/FR(
15710A/15714AN/15726D/15728A/77723)
11. 92119AD:
---92119A: 92119A, Polar bear, 12pcs/CTN; MA 3L(23L warning EAN#)B 收缩膜+2张贴纸(1张UPC#+1张IT环保标，参考翻单PO#4500158580)+MA 5L(23L warni
ng)B 收藏指南+其他最新MA配套包装；
---92119D: 92119D, Walrus, 12pcs/CTN; MA 3L(23L warning EAN#)B 收缩膜+2张贴纸(1张UPC#，1张IT环保标; 参考翻单PO#4500158580)+MA 5L(23L warning)B
收藏指南+其他最新MA配套包装；
13. 验货时间不迟于2025/7/31.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</si>
  <si>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76I1WNOS</t>
  </si>
  <si>
    <t>4500170600-340</t>
  </si>
  <si>
    <t>8/12出</t>
  </si>
  <si>
    <t>order 4033</t>
  </si>
  <si>
    <t>4500154927-20</t>
  </si>
  <si>
    <t>进口商贴纸翻+ EAN条码贴纸翻4500154916</t>
  </si>
  <si>
    <t>日期码格式：外包装/外箱不要打ZURU标准日期码 日期：
Packaging Info: 注意:外包装(指:收缩膜/彩卡/铝箔袋/挂卡/PDQ)/外箱不要打ZURU标准日期码!胶件可以打日期码。
 92119 ： 1L MA 收缩膜 + 进口商贴纸翻4500154916+ EAN条码贴纸翻4500154916， MA 指南/说明书（如有）；
Remark: 标准配比
 请按期完货， 会有罚金。
 出港口Bekasovo 2</t>
  </si>
  <si>
    <t>THE NORTH WEST COMPANY LP</t>
  </si>
  <si>
    <t>467344 467347</t>
  </si>
  <si>
    <t>4500170899-60</t>
  </si>
  <si>
    <t>6/23收到</t>
  </si>
  <si>
    <t>6/23-UPC贴纸</t>
  </si>
  <si>
    <t>日期码格式： 标准格式 日期：按实际生产日期
Packaging Info: 
92119 无硼版本。MA 3L B版收缩膜EAN+UPC贴纸193052078391，MA 5L B版（Bag+POLYBAG+收藏指南），MA 2L A版SEWN IN LABEL,
Remark: 出加拿大
Zuru验货.日期跟踪码：产品外包装及产品本身都必须有日期跟踪码，ZURU标准格式日期码</t>
  </si>
  <si>
    <t>3501527850</t>
  </si>
  <si>
    <t>4500170571-10</t>
  </si>
  <si>
    <t>8/6第三方</t>
  </si>
  <si>
    <t>8/15出</t>
  </si>
  <si>
    <t>7/2-UPC贴纸</t>
  </si>
  <si>
    <t>日期码格式：ZURU INC(BVI) 标准格式 日期：按实际生产日期
Packaging Info: 1. 出口加拿大市场。
#92119: MA 3L EAN_B版本收缩膜 + UPC贴纸; UPC#193052078391; Ratio: 7 Assortment, Polar bear: Penguin: Walrus: Mammoth: Owl: Seal: Snow man=10:10:
10:10:10:8:2. Snow man is the rare item.
2. 产品、包装、外箱上面tracking code的时间格式需要一致.
Remark: 3. 需要第三方SGS验货，验货时间暂定2025/08/05,每款每色请备1PC完整带包装样品供验货人员参考。用完后若无损坏可以放回大货里。</t>
  </si>
  <si>
    <t>ZURU SPAIN S.L.</t>
  </si>
  <si>
    <t>5200007107</t>
  </si>
  <si>
    <t>4500172096-30</t>
  </si>
  <si>
    <t>8/9出</t>
  </si>
  <si>
    <t>7/4收到</t>
  </si>
  <si>
    <t>日期码格式：ZURU INC(BVI) 标准格式 日期：按实际生产日期
Packaging Info: 
92119:最新MA 3L （23L warning）EAN收缩膜+最新MA 5L收藏指南+最新MA 布标+多语警语折叠贴纸（含包装缺失的法/意/西环保标）（翻4500162314）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</si>
  <si>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ZMPO250543</t>
  </si>
  <si>
    <t>已完成</t>
  </si>
  <si>
    <t>4500154924-20</t>
  </si>
  <si>
    <t>INTERBRANDS ORBICO</t>
  </si>
  <si>
    <t>罗马尼亚</t>
  </si>
  <si>
    <t>4500170206-50</t>
  </si>
  <si>
    <t>8/13出</t>
  </si>
  <si>
    <t>进口商贴纸 (翻4500170216)</t>
  </si>
  <si>
    <t>日期码格式：ZURU INC(BVI) 标准格式 日期：按实际生产日期
Packaging Info: 
92119: MA A版 1L UPC收缩膜+进口商贴纸 (翻单4500170216)
Remark: 1、若产品有比例使用ZURU STD 比例
2、所有item 均用MA UPC 条码，若包装不是UPC 条码的请告知
3、此单出欧洲需满足EU测试标准要求，另外不能出闪粉（若产品本身不含闪粉则忽略这句话）
92119: Ratio: 7 Assortment, Polar bear: Penguin: Walrus: Mammoth: Owl: Seal: Snow man=10:10:10:10:10:8:2. Snow man is the rare item.</t>
  </si>
  <si>
    <t>4500170216-30</t>
  </si>
  <si>
    <t>7/15-进口商贴纸</t>
  </si>
  <si>
    <t>日期码格式：ZURU INC(BVI) 标准格式 日期：按实际生产日期
Packaging Info:
92119: MA A版 1L UPC 收缩膜+进口商贴纸
Remark: 1、若产品有比例使用ZURU STD 比例
2、所有item 均用MA UPC 条码，若包装不是UPC 条码的请告知
3、此单出欧洲需满足EU测试标准要求，另外不能出闪粉（若产品本身不含闪粉则忽略这句话）
92119: Ratio: 7 Assortment, Polar bear: Penguin: Walrus: Mammoth: Owl: Seal: Snow man=10:10:10:10:10:8:2. Snow man is the rare item.</t>
  </si>
  <si>
    <t>Customer PO:
277463</t>
  </si>
  <si>
    <t>4500171941-10</t>
  </si>
  <si>
    <t>8/9-8/13出</t>
  </si>
  <si>
    <t>6/30收到</t>
  </si>
  <si>
    <t>日期码格式：ZURU INC(BVI) 标准格式 日期：按实际生产日期
Packaging Info: 1. MA -1L UPC包装+客人白色Cat.label 1张覆盖ZURU条码。
92119：MA 1L UPC最新全套包装+MA布标，包装加空白条码贴覆盖包装原条码，空白贴纸翻单PO#4500164499，确保卖场只能扫到92124的条码。
2.白色cat.label待提供，贴纸位置图翻单PO#4500164499。
3.注意Cat.label （要求易撕类贴纸，但是粘性不能过低），同时此贴纸每个订单都是不相同的（会显示客户对应的订单号），切勿翻旧订单购买。此贴纸由ZURU
提供贴纸图稿和贴纸位置图给工厂后，工厂自行购买。
4.请先检查条码是否正确再安排做，标签上的目录编号数字（7695690）高度必须至少为5mm （14.17pt），条码扫描结果应为7695690。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</si>
  <si>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Customer PO:
273769</t>
  </si>
  <si>
    <t>4500171941-20</t>
  </si>
  <si>
    <t>10001351556-3890</t>
  </si>
  <si>
    <t>4500170258-10</t>
  </si>
  <si>
    <t>10001260961-3890</t>
  </si>
  <si>
    <t>4500170249-10</t>
  </si>
  <si>
    <t>5000001933</t>
  </si>
  <si>
    <t>4500171640-10</t>
  </si>
  <si>
    <t>翻4500165661</t>
  </si>
  <si>
    <t>中文3C贴纸+中文布标(可用布标贴纸)翻4500165661</t>
  </si>
  <si>
    <t>7/9-客供芯片码</t>
  </si>
  <si>
    <t>日期码格式：ZURU INC(BVI) 标准格式 日期：按实际生产日期
Packaging Info: 物料要求 SKU
1 92119 MA+中文3C贴纸+中文布标(可用布标贴纸)+中文收藏指南+中文吊卡 +客供芯片码 翻单： 4500165661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</si>
  <si>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MA布标+贴纸</t>
  </si>
  <si>
    <t>SUCKOT SAC</t>
  </si>
  <si>
    <t>秘鲁</t>
  </si>
  <si>
    <t>4500166132-70</t>
  </si>
  <si>
    <t>8/18出</t>
  </si>
  <si>
    <t>7/8收到UPC贴纸+进口商贴纸</t>
  </si>
  <si>
    <t>日期码格式：ZURU INC(BVI) 标准格式 日期：按实际生产日期
Packaging Info:
4. 92119: MA 3L EAN包装+UPC贴纸+MA 多语收藏指南+进口商贴纸+箱唛
Remark: 
6. 92119：7 Assortment, Polar bear: Penguin: Walrus: Mammoth: Owl: Seal: Snow man=10:10:10:10:10:8:2. Snow man is the rare item.</t>
  </si>
  <si>
    <t>240143</t>
  </si>
  <si>
    <t>4500164200-20</t>
  </si>
  <si>
    <t>6/30-客人白色Cat.label 1张覆盖ZURU条码。</t>
  </si>
  <si>
    <t>日期码格式：ZURU INC(BVI) 标准格式 日期：按实际生产日期
Packaging Info: 
92119:
1.MA -1L UPC包装+客人白色Cat.label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（14.17pt），条码扫描结果应为7354450。
-此订单对应客户2个PO号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</si>
  <si>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217405708</t>
  </si>
  <si>
    <t>4500170092-40</t>
  </si>
  <si>
    <t>217405827</t>
  </si>
  <si>
    <t>4500170119-40</t>
  </si>
  <si>
    <t>8/17出</t>
  </si>
  <si>
    <t>NASA PANAMA</t>
  </si>
  <si>
    <t>巴拿马</t>
  </si>
  <si>
    <t>4500172103-70</t>
  </si>
  <si>
    <t>8/14出</t>
  </si>
  <si>
    <t>7/7收到</t>
  </si>
  <si>
    <t>7/16-UPC贴纸</t>
  </si>
  <si>
    <t>日期码格式：ZURU INC(BVI) 标准格式 日期：按实际生产日期
Packaging Info: 请确保包装上的条形码是UPC，如果是babyUPC，需要用mother UPC覆盖，如有不一致，请及时提出。谢谢!
92119 MA 3L EAN包装+UPC贴纸+MA 多语收藏指南+箱唛
Remark: 
92119,,7 Assortment, Polar bear: Penguin: Walrus: Mammoth: Owl: Seal: Snow man=10:10:10:10:10:8:2. Snow man is the rare item.,,</t>
  </si>
  <si>
    <t>10001351562-3890</t>
  </si>
  <si>
    <t>4500172198-10</t>
  </si>
  <si>
    <t>7/1收到</t>
  </si>
  <si>
    <t>7/16-外箱贴纸</t>
  </si>
  <si>
    <t>9900924267</t>
  </si>
  <si>
    <t>4500160891-40</t>
  </si>
  <si>
    <t>8/15第三方自检</t>
  </si>
  <si>
    <t>8/19出</t>
  </si>
  <si>
    <t>日期码格式：ZURU INC(BVI) 标准格式 日期：按实际生产日期
Packaging Info: 
#92119：
MA3L收缩膜(B版)+UPC贴纸(UPC:193052078391)+MA3L吊牌+MA5L收藏指南(B版)+MA5L复合袋+MA配件袋+MA5L贴纸+MA2L布标 (UPC贴纸翻单：4500160504)
产品配比：
7 Assortment, Polar bear: Penguin: Walrus: Mammoth: Owl: Seal: Snow man=10:10:10:10:10:8:2. Snow man is the rare item.
Remark: 1. 此单有箱唛;
2. UPC贴纸：必须在原来错误的条码上用黑色粗头笔涂黑直至不能扫描，再贴上正确的UPC;
3. 此单有第三方验货，烦请多备包装物料；
4. #15728内含电池,需用英法双语电池出货.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</si>
  <si>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14562243</t>
  </si>
  <si>
    <t>4500160598-20</t>
  </si>
  <si>
    <t>8/28出</t>
  </si>
  <si>
    <t>7/8收到</t>
  </si>
  <si>
    <t>日期码格式：ZURU INC(BVI) 标准格式 日期：按实际生产日期
Packaging Info:
2.92119-S006：MA 1L UPC包装+一张防盗贴纸(贴纸类型：10111896 40R Label)，防盗贴纸翻PO#4500159816,请工厂自行跟checkpoint供应商订购贴纸
UPC#193052078391，请先检查包装条码是否正确再安排做货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</si>
  <si>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10001260986-3891</t>
  </si>
  <si>
    <t>4500170255-10</t>
  </si>
  <si>
    <t>7/160外箱贴纸</t>
  </si>
  <si>
    <t>MASSTORES PTY LTD – MAKRO</t>
  </si>
  <si>
    <t>4300063420</t>
  </si>
  <si>
    <t>4500172189-40</t>
  </si>
  <si>
    <t>8/21出</t>
  </si>
  <si>
    <t>日期码格式：ZURU INC(BVI) 标准格式 日期：按实际生产日期
Packaging Info: MA UPC pkg （1L优先）
Remark:
92119:7 Assortment, Polar bear: Penguin: Walrus: Mammoth: Owl: Seal: Snow man=10:10:10:10:10:8:2. Snow man is the rare item.</t>
  </si>
  <si>
    <t>CONCENTRA, S.A.</t>
  </si>
  <si>
    <t>F202/20250045</t>
  </si>
  <si>
    <t>4500171189-20</t>
  </si>
  <si>
    <t>CONCENTRA"logo彩色贴纸+进口商黑白贴纸翻4500163149</t>
  </si>
  <si>
    <t>日期码格式：ZURU INC(BVI) 标准格式 日期：按实际生产日期
Packaging Info:
92119:最新MA3L(24Lwarning)收缩膜+最新MA5L(23Lwarning)收藏指南+MA布标+1*CONCENTRA"logo彩色贴纸+1*进口商黑白贴纸（贴纸都翻4500163149）
Remark: 1. 所有产品不带闪粉和微塑料，客人需要验货图片确认OK 才能放货，请务必提前完货并通知跟单ZURU QC验货时间。
2. 此单出葡萄牙，需要满足EU标准，产品需要有葡萄牙警语；
3. 带电池产品需要带上WEEE欧洲通用电池回收说明书。</t>
  </si>
  <si>
    <t>ZURU GERMANY GMBH</t>
  </si>
  <si>
    <t>5200007029</t>
  </si>
  <si>
    <t>4500172400-20</t>
  </si>
  <si>
    <t>7/15-baby EAN贴纸+荷兰语贴纸+珠子荷兰语贴纸</t>
  </si>
  <si>
    <t>日期码格式：ZURU INC(BVI) 标准格式 日期：按实际生产日期
Packaging Info: 
2.92119B： MA 3L(23L warning EAN#)最新版 收缩膜+1张baby EAN贴纸+MA 5L(23L warning)A 收藏指南+MA 3L A 吊牌+1张荷兰语贴纸+MA 5L B BEADS BAG+1张荷
兰语贴纸+MA 2L A sewn in label+其他最新MA配套包装；Penguin, 12pcs/CTN;
Remark: 1.荷兰内销单，需要通过ZURU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5.所有出往欧洲订单的电子产品需增加一张欧洲通用WEEE声明说明书，区分带电池和不带电池版本, 如已做客版说明书可忽略此要求。
6.装柜时需要按照款式号码从小到大一款款依次装,避免终端仓库卸货混乱.若一个柜子涉及到几个不同国家内销单,装柜时需要一个国家装完后再装另一个国家的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7.ratio 同MA
8. 若有特定款有特殊外箱条码要求时,需要明确列出产品款对应的具体外箱条码号码/条码类型 (若无,可以忽略此需求).</t>
  </si>
  <si>
    <t>4500172400-30</t>
  </si>
  <si>
    <t>日期码格式：ZURU INC(BVI) 标准格式 日期：按实际生产日期
Packaging Info: 
3.92119E： MA 3L(23L warning EAN#)最新版 收缩膜+1张baby EAN贴纸+MA 5L(23L warning)A 收藏指南+MA 3L A 吊牌+1张荷兰语贴纸+MA 5L B BEADS BAG+1张荷
兰语贴纸+MA 2L A sewn in label+其他最新MA配套包装；Mammoth, 12pcs/CTN;
Remark: 1.荷兰内销单，需要通过ZURU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5.所有出往欧洲订单的电子产品需增加一张欧洲通用WEEE声明说明书，区分带电池和不带电池版本, 如已做客版说明书可忽略此要求。
6.装柜时需要按照款式号码从小到大一款款依次装,避免终端仓库卸货混乱.若一个柜子涉及到几个不同国家内销单,装柜时需要一个国家装完后再装另一个国家的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7.ratio 同MA
8. 若有特定款有特殊外箱条码要求时,需要明确列出产品款对应的具体外箱条码号码/条码类型 (若无,可以忽略此需求).</t>
  </si>
  <si>
    <t>4500172400-40</t>
  </si>
  <si>
    <t>日期码格式：ZURU INC(BVI) 标准格式 日期：按实际生产日期
Packaging Info: 
4.92119H：MA 3L(23L warning EAN#)最新版 收缩膜+1张baby EAN贴纸+MA 5L(23L warning)A 收藏指南+MA 3L A 吊牌+1张荷兰语贴纸+MA 5L B BEADS BAG+1张荷兰
语贴纸+MA 2L A sewn in label+其他最新MA配套包装； Seal, 12pcs/CTN;
Remark: 1.荷兰内销单，需要通过ZURU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5.所有出往欧洲订单的电子产品需增加一张欧洲通用WEEE声明说明书，区分带电池和不带电池版本, 如已做客版说明书可忽略此要求。
6.装柜时需要按照款式号码从小到大一款款依次装,避免终端仓库卸货混乱.若一个柜子涉及到几个不同国家内销单,装柜时需要一个国家装完后再装另一个国家的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7.ratio 同MA
8. 若有特定款有特殊外箱条码要求时,需要明确列出产品款对应的具体外箱条码号码/条码类型 (若无,可以忽略此需求).</t>
  </si>
  <si>
    <t>10001260987-3758</t>
  </si>
  <si>
    <t>4500172197-10</t>
  </si>
  <si>
    <t>8/20出</t>
  </si>
  <si>
    <t>日期码格式：ZURU INC(BVI) 标准格式 日期：按实际生产日期
Packaging Info: Info: 92119：产品MA包装, MA 1L收缩膜(UPC版)；
Remark: 92119:
1. 92119-S003-RAINBOCORNS-EGGZANIA-SERIES 1-FROZEN MANIA-SHRINK WRAP,8pcs/CTN
2. 产品MA包装, MA 1L收缩膜(UPC版)；收缩膜上的UPC显示193052078391；
7 Assortment, Polar bear: Penguin: Walrus: Mammoth: Owl: Seal: Snow man=10:10:10:10:10:8:2. Snow man is the rare item.
3. 外箱正唛左上角位置粘贴条码箱贴纸，每箱只贴一张，由ZURU订购。来料贴纸上显示的客户DPCI#086-08-4925, UPC显示10193052078398;
产品和包装上印刷 tracking code信息，格式为ZURU常规格式;
出货方式：货代自提，兴信出货</t>
  </si>
  <si>
    <t>10001351586-3891</t>
  </si>
  <si>
    <t>4500172200-10</t>
  </si>
  <si>
    <t>ZU25060602SG</t>
  </si>
  <si>
    <t>4500173053-10</t>
  </si>
  <si>
    <t>8/22出</t>
  </si>
  <si>
    <t>固定进口商贴纸翻4500159608</t>
  </si>
  <si>
    <t>日期码格式：ZURU INC(BVI) 标准格式 日期：按实际生产日期
Packaging Info: MA 1L UPC包装+1张固定进口商贴纸;贴纸资料翻以下订单,贴纸图稿是一样的, 可统一订购
92119-4500159608
Remark:
92119-7 Assortment, Polar bear: Penguin: Walrus: Mammoth: Owl: Seal: Snow man=10:10:10:10:10:8:2. Snow man is the rare item.</t>
  </si>
  <si>
    <t>KENSHO Szolgaltato Kft.</t>
  </si>
  <si>
    <t>匈牙利</t>
  </si>
  <si>
    <t>4500169609-10</t>
  </si>
  <si>
    <t>8/26出</t>
  </si>
  <si>
    <t>6/16收到</t>
  </si>
  <si>
    <t>7/29-进口商贴纸</t>
  </si>
  <si>
    <t>日期码格式：ZURU INC(BVI) 标准格式 日期：按实际生产日期
Packaging Info: 92119: MA UPC 最新包装+进口商贴纸
Remark: 此单出Hungary， 需满足EU测试标准要求，不能含微塑料。
92119: 7 Assortment, Polar bear: Penguin: Walrus: Mammoth: Owl: Seal: Snow man=10:10:10:10:10:8:2. Snow man is the rare item.</t>
  </si>
  <si>
    <t>Sharon</t>
  </si>
  <si>
    <t>H&amp;D RETAIL PTY LTD T/AS TOYMATE</t>
  </si>
  <si>
    <t>PO1132537-YTF
CL-MELB</t>
  </si>
  <si>
    <t>4500173120-120</t>
  </si>
  <si>
    <t>7/8-进口商贴纸</t>
  </si>
  <si>
    <t>日期码格式：ZURU INC(BVI) 标准格式 日期：按实际生产日期
Packaging Info:
92119：MA英语包装UPC版本（首选1L, 如无1L可选多语含英语）+箱唛+1张进口商贴纸；
Remark: 此单出澳大利亚，请按澳洲标准生产并满足当地法规要求</t>
  </si>
  <si>
    <t>PO1132536-YTF
CL-BRIS</t>
  </si>
  <si>
    <t>4500173107-120</t>
  </si>
  <si>
    <t>日期码格式：ZURU INC(BVI) 标准格式 日期：按实际生产日期
Packaging Info:；
92119：MA英语包装UPC版本（首选1L, 如无1L可选多语含英语）+箱唛+1张进口商贴纸；
Remark: 此单出澳大利亚，请按澳洲标准生产并满足当地法规要求</t>
  </si>
  <si>
    <t>PO1132539-YTF
CL-PER</t>
  </si>
  <si>
    <t>4500173092-110</t>
  </si>
  <si>
    <t>日期码格式：ZURU INC(BVI) 标准格式 日期：按实际生产日期
Packaging Info: 
3. 92119：MA英语包装UPC版本（首选1L, 如无1L可选多语含英语）+箱唛+1张进口商贴纸；
Remark: 1. 此单出澳大利亚，请按澳洲标准生产并满足当地法规要求</t>
  </si>
  <si>
    <t>PO1132538-YTF
CL-PARA</t>
  </si>
  <si>
    <t>4500173094-120</t>
  </si>
  <si>
    <t>日期码格式：ZURU INC(BVI) 标准格式 日期：按实际生产日期
Packaging Info:
4. 92119：MA英语包装UPC版本（首选1L, 如无1L可选多语含英语）+箱唛+1张进口商贴纸；
Remark: 1. 此单出澳大利亚，请按澳洲标准生产并满足当地法规要求</t>
  </si>
  <si>
    <t>PO1132534-YTF
C1-SYD</t>
  </si>
  <si>
    <t>4500173087-50</t>
  </si>
  <si>
    <t>日期码格式：ZURU INC(BVI) 标准格式 日期：按实际生产日期
Packaging Info: 
92119：MA英语包装UPC版本（首选1L, 如无1L可选多语含英语）+箱唛+1张进口商贴纸；
Remark: 此单出澳大利亚，请按澳洲标准生产并满足当地法规要求</t>
  </si>
  <si>
    <t>PO1132540-YTF
CL-TWNS</t>
  </si>
  <si>
    <t>4500173090-20</t>
  </si>
  <si>
    <t>8/27出</t>
  </si>
  <si>
    <t>日期码格式：ZURU INC(BVI) 标准格式 日期：按实际生产日期
Packaging Info: 
4. 92119：MA英语包装UPC版本（首选1L, 如无1L可选多语含英语）+箱唛+1张进口商贴纸；
Remark: 1. 此单出澳大利亚，请按澳洲标准生产并满足当地法规要求</t>
  </si>
  <si>
    <t>SMYTHS TOYS EU HQ UC</t>
  </si>
  <si>
    <t>CUS
PO#4400494421</t>
  </si>
  <si>
    <t>4500173251-10</t>
  </si>
  <si>
    <t>9/1出</t>
  </si>
  <si>
    <t>7/9收到</t>
  </si>
  <si>
    <t>EAN条码贴（含德语Callout+挂牌的德意荷警语）+配件袋荷兰语警告语贴纸翻4500160022</t>
  </si>
  <si>
    <t>日期码格式：ZURU INC(BVI) 标准格式 日期：按实际生产日期
Packaging Info: 92119B: MA-3L(EAN条码)-Warning 23L-包装+EAN条码贴（含德语Callout+挂牌的德意荷警语）+MA 3L挂牌+MA 3L配件袋+荷兰语警告语贴纸+MA 5L Slime bag+MA 5
L-23L收藏指南+MA布标 ，贴纸翻4500160022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</si>
  <si>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96347-9.8</t>
  </si>
  <si>
    <t>4500173251-20</t>
  </si>
  <si>
    <t>日期码格式：ZURU INC(BVI) 标准格式 日期：按实际生产日期
Packaging Info: 
92119A: MA-3L(EAN条码)-Warning 23L-包装+EAN条码贴（含德语Callout+挂牌的德意荷警语）+MA 3L挂牌+MA 3L配件袋+荷兰语警告语贴纸+MA 5L Slime bag+MA 5
L-23L收藏指南+MA布标 ，贴纸翻4500160022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</si>
  <si>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20977415</t>
  </si>
  <si>
    <t>4500172944-50</t>
  </si>
  <si>
    <t>8/22-8/22出</t>
  </si>
  <si>
    <t>7/18收到</t>
  </si>
  <si>
    <t>7/16-防盗贴纸+7/28-外箱贴纸</t>
  </si>
  <si>
    <t>20977416</t>
  </si>
  <si>
    <t>4500172946-50</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</si>
  <si>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</si>
  <si>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10001260985-3890</t>
  </si>
  <si>
    <t>4500172828-10</t>
  </si>
  <si>
    <t>8/25出</t>
  </si>
  <si>
    <t>7/22-外箱贴纸</t>
  </si>
  <si>
    <t>10001351555-3891</t>
  </si>
  <si>
    <t>4500173155-10</t>
  </si>
  <si>
    <t xml:space="preserve"> 
10001351585-3890</t>
  </si>
  <si>
    <t>4500174052-10</t>
  </si>
  <si>
    <t>7/16收到</t>
  </si>
  <si>
    <t>8/2-外箱贴纸</t>
  </si>
  <si>
    <t>客户PO
2734606</t>
  </si>
  <si>
    <t>4500164512-30</t>
  </si>
  <si>
    <t>日期码格式：ZURU INC(BVI) 标准格式 日期：按实际生产日期
Packaging Info: 
 92119：MA UPC 收缩膜，MA指南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</si>
  <si>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96296-9.2</t>
  </si>
  <si>
    <t>RURAL KING</t>
  </si>
  <si>
    <r>
      <rPr>
        <sz val="11"/>
        <color rgb="FF0E2EF0"/>
        <rFont val="宋体"/>
        <charset val="0"/>
      </rPr>
      <t>手工单</t>
    </r>
    <r>
      <rPr>
        <sz val="11"/>
        <color rgb="FF0E2EF0"/>
        <rFont val="Arial"/>
        <charset val="0"/>
      </rPr>
      <t xml:space="preserve">
PO#RUR052608</t>
    </r>
  </si>
  <si>
    <t>RUR060608转实单</t>
  </si>
  <si>
    <t>8/23出</t>
  </si>
  <si>
    <t>7/21收到</t>
  </si>
  <si>
    <t>Date code format: Standard format                  Date：Manufactory Date                                                                                                                                                              1. MA  (首选1L UPC/ 多语 版本) + UPC 贴纸，出口美国
15706 - 193052074874
2. 产品和包装上印刷tracking code信息，格式为ZURU常规
3. 需ZURU QC 验货合格后方可出货</t>
  </si>
  <si>
    <t>Jessi Xu</t>
  </si>
  <si>
    <t>手工单
PO#RUR052608</t>
  </si>
  <si>
    <t>4500174405 -20</t>
  </si>
  <si>
    <t>ZB02899-11.13</t>
  </si>
  <si>
    <t>4500164293-40</t>
  </si>
  <si>
    <t>6/30-客人白色Cat.label ZURU条码</t>
  </si>
  <si>
    <t>日期码格式：ZURU INC(BVI) 标准格式 日期：按实际生产日期
Packaging Info:
92119：
1.MA -1L UPC包装+客人白色Cat.label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（14.17pt），条码扫描结果应为7354450。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</si>
  <si>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PO1132544-YTF
CL-MELB</t>
  </si>
  <si>
    <t>4500173377-60</t>
  </si>
  <si>
    <t>8/29出</t>
  </si>
  <si>
    <t>日期码格式：ZURU INC(BVI) 标准格式 日期：按实际生产日期
Packaging Info: 
6. 92119：MA英语包装UPC版本（首选1L, 如无1L可选多语含英语）+箱唛+1张进口商贴纸
Remark: 1. 此单出澳大利亚，请按澳洲标准生产并满足当地法规要求</t>
  </si>
  <si>
    <t>PO1132543-YTF
CL-BRIS</t>
  </si>
  <si>
    <t>4500173375-70</t>
  </si>
  <si>
    <t>PO1132541-YTF
C1-SYD</t>
  </si>
  <si>
    <t>4500173373-60</t>
  </si>
  <si>
    <t>日期码格式：ZURU INC(BVI) 标准格式 日期：按实际生产日期
Packaging Info:；
6. 92119：MA英语包装UPC版本（首选1L, 如无1L可选多语含英语）+箱唛+1张进口商贴纸
Remark: 1. 此单出澳大利亚，请按澳洲标准生产并满足当地法规要求</t>
  </si>
  <si>
    <t>IO-2501981</t>
  </si>
  <si>
    <t>4500174183-60</t>
  </si>
  <si>
    <t>客人款号带EAN条码贴纸翻4500167253</t>
  </si>
  <si>
    <t>批次号是IO-2501981</t>
  </si>
  <si>
    <t>日期码格式：ZURU INC(BVI) 标准格式 日期：按实际生产日期
Packaging Info:
92119:MA 3L+23L警语收缩膜+1张客人款号带EAN条码（4894680042247）贴纸 翻PO-4500167253，MA 3Ltag,MA A版2L布标，MA 贴纸，MA B版5L+23L收藏指南，MA 最
新版袋子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92119:576-2119</t>
  </si>
  <si>
    <t>2000007584</t>
  </si>
  <si>
    <t>4500170965-50</t>
  </si>
  <si>
    <t>9/12出</t>
  </si>
  <si>
    <t>7/15收到</t>
  </si>
  <si>
    <t>客版日期码LOT2534, 产品（蛋壳等）/包装（收缩膜等）/外箱 请保持一致</t>
  </si>
  <si>
    <t>日期码格式：LOT2534 日期：
Packaging Info: 
5.92119:最新MA 3L EAN收缩膜+最新MA 5L收藏指南+最新MA 5L slime袋子+最新MA布标+一张进口商贴纸+一张产品贴纸，贴纸翻4500165276
Remark: 1. 大货样品2套/item，用于客人验货签板。验货后还会抽办1套/item，请多备料；
2. 客版日期码LOT2534,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</si>
  <si>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DISTRIBUIDORA COMERCIAL DEL NORTE</t>
  </si>
  <si>
    <t>2025-0893</t>
  </si>
  <si>
    <t>4500170167-70</t>
  </si>
  <si>
    <t>7/23-UPC贴纸+进口商贴纸</t>
  </si>
  <si>
    <t>日期码格式：ZURU INC(BVI) 标准格式 日期：按实际生产日期
Packaging Info: 
92119: MA 3L EAN包装++MA多语说明书+进口商贴纸（进口商贴纸+UPC贴纸合并为1张）+箱唛
Remark: 
92119：7 Assortment, Polar bear: Penguin: Walrus: Mammoth: Owl: Seal: Snow man=10:10:10:10:10:8:2. Snow man is the rare item.</t>
  </si>
  <si>
    <t>4500172951-40</t>
  </si>
  <si>
    <t>箱唛翻4500169751</t>
  </si>
  <si>
    <t>进口商贴纸翻4500169751</t>
  </si>
  <si>
    <t>日期码格式：ZURU INC(BVI) 标准格式 日期：按实际生产日期
Packaging Info: 
92119:MA 多语包装+进口商贴纸+箱唛，进口商贴纸翻单PO4500169751
Remark: 进口商贴纸请多备料5pcs,出货后需要寄给客户</t>
  </si>
  <si>
    <t>出B-2</t>
  </si>
  <si>
    <t>4500176865-20</t>
  </si>
  <si>
    <t>消耗4500159526-2088pcs+33pcs</t>
  </si>
  <si>
    <t>消耗取消单</t>
  </si>
  <si>
    <t>空白贴纸覆盖条码</t>
  </si>
  <si>
    <t>外包装 (指: 收缩膜/彩卡/铝箔袋/挂卡/PDQ) /外箱不要打ZURU标准日期码！胶件可以打日期码</t>
  </si>
  <si>
    <t>日期码格式：外包装/外箱不要打ZURU标准日期码 日期：
Packaging Info: 注意 ：外包装 (指: 收缩膜/彩卡/铝箔袋/挂卡/PDQ) /外箱不要打ZURU标准日期码！胶件可以打日期码。
92124 ： 全数使用4500159526/4500159511 成品库存， 不需要返工贴纸和外箱 ； 里面combo 产品1L MA 收缩膜（不含任何条码）+ 空白贴纸覆盖条码）， 客
版托盘 ，MA指南/说明书（如有）；
Remark: 标准配比 ；
请按期完货， 会有罚金。
出2个港口Bekasovo 2 和Ural .
此单消耗成品在仓，随时走货</t>
  </si>
  <si>
    <t>4500176865-50</t>
  </si>
  <si>
    <t>消耗4500159526-373pcs+4500159511-386pcs</t>
  </si>
  <si>
    <t>96317-9.4</t>
  </si>
  <si>
    <t>AB GEE OF RIPLEY LTD.</t>
  </si>
  <si>
    <t>777 2SEP</t>
  </si>
  <si>
    <t>4500173502-100</t>
  </si>
  <si>
    <t>日期码格式：ZURU INC(BVI) 标准格式 日期：按实际生产日期
Packaging Info: 
92119-S001:MA 最新UPC包装upc193052078391
"请先检查条码是否正确再安排做货，如有问题请告知
2.配比跟MA"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</si>
  <si>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10001351588-3891</t>
  </si>
  <si>
    <t>4500174051-10</t>
  </si>
  <si>
    <t>ZB01628-9.1</t>
  </si>
  <si>
    <t>10001379836-3891</t>
  </si>
  <si>
    <t>4500174055-10</t>
  </si>
  <si>
    <t>ZB01627-9.1</t>
  </si>
  <si>
    <t>FRATELLO (PTY) LTD</t>
  </si>
  <si>
    <t>1100029671-3</t>
  </si>
  <si>
    <t>4500173241-30</t>
  </si>
  <si>
    <t>日期码格式：ZURU INC(BVI) 标准格式 日期：按实际生产日期
Packaging Info: MA PKG , 优先1L
Remark:</t>
  </si>
  <si>
    <t>AMAZON EU SARL, NDL DEUTSCHLAND</t>
  </si>
  <si>
    <t>Amazon UK:
4TXTDBJP</t>
  </si>
  <si>
    <t>4500174196-40</t>
  </si>
  <si>
    <t>UPC#+IT环保标翻4500158580</t>
  </si>
  <si>
    <t>7/29-外箱贴纸</t>
  </si>
  <si>
    <t>日期码格式：ZURU INC(BVI) 标准格式 日期：按实际生产日期
Packaging Info: Amazon UK(15711BD/15714DKN/15726ABEGHJKL/15728AEG/71152/77731/92119B)/DE(15710B/15711D/15714DJ/15726A/15728ABEG/15762DE/77731/92119B)/FR(15710A/
15711D/15714KN/15726DEGKL/15728A/71152/77731)
9. 92119B: 92119B, Penguin, 12pcs/CTN; MA 3L(23L warning EAN#)B 收缩膜+2张贴纸(1张UPC#+1张IT环保标，参考翻单PO#4500158580)+MA 5L(23L warning)B
收藏指南+其他最新MA配套包装；
10. 验货时间不迟于2025/8/29.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t>
  </si>
  <si>
    <t>Amazon DE:
6QYBMXZK</t>
  </si>
  <si>
    <t>4500174196-280</t>
  </si>
  <si>
    <t>SMYTHS TOYS HQ UC UK</t>
  </si>
  <si>
    <t>CUS
PO#4400499824</t>
  </si>
  <si>
    <t>4500174976-10</t>
  </si>
  <si>
    <t>珠子配件袋+荷兰语警告语贴纸</t>
  </si>
  <si>
    <t>9/3出</t>
  </si>
  <si>
    <t>7/24收到</t>
  </si>
  <si>
    <t>EAN条码贴+MA 3L配件袋+荷兰语警告语贴纸翻4500160022</t>
  </si>
  <si>
    <t>日期码格式：ZURU INC(BVI) 标准格式 日期：按实际生产日期
Packaging Info: 92119B: MA-3L(EAN条码)-Warning 23L-包装+EAN条码贴（含德语Callout+挂牌的德意荷警语）+MA 3L挂牌+MA 3L配件袋+荷兰语警告语贴纸+MA 5L Slime bag+MA 5
L-23L收藏指南+MA布标 ，贴纸翻4500160022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</si>
  <si>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96290-9.2</t>
  </si>
  <si>
    <t>4500174976-20</t>
  </si>
  <si>
    <t>日期码格式：ZURU INC(BVI) 标准格式 日期：按实际生产日期
Packaging Info: 
92119A: MA-3L(EAN条码)-Warning 23L-包装+EAN条码贴（含德语Callout+挂牌的德意荷警语）+MA 3L挂牌+MA 3L配件袋+荷兰语警告语贴纸+MA 5L Slime bag+MA 5
L-23L收藏指南+MA布标 ，贴纸翻4500160022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</si>
  <si>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CUS
PO#4400499823</t>
  </si>
  <si>
    <t>4500174974-10</t>
  </si>
  <si>
    <t>9/9出</t>
  </si>
  <si>
    <t>96367-9.9</t>
  </si>
  <si>
    <t>4500174974-20</t>
  </si>
  <si>
    <t>日期码格式：ZURU INC(BVI) 标准格式 日期：按实际生产日期
Packaging Info:
92119A: MA-3L(EAN条码)-Warning 23L-包装+EAN条码贴（含德语Callout+挂牌的德意荷警语）+MA 3L挂牌+MA 3L配件袋+荷兰语警告语贴纸+MA 5L Slime bag+MA 5
L-23L收藏指南+MA布标 ，贴纸翻4500160022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</si>
  <si>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SMYTHS TOYS HQ UC IE</t>
  </si>
  <si>
    <t>CUS
PO#4400499822</t>
  </si>
  <si>
    <t>4500174980-10</t>
  </si>
  <si>
    <t>9/8出</t>
  </si>
  <si>
    <t>96348-9.8</t>
  </si>
  <si>
    <t>4500174980-20</t>
  </si>
  <si>
    <t>CUS
PO#4400500009</t>
  </si>
  <si>
    <t>4500175135-10</t>
  </si>
  <si>
    <t>配件袋+荷兰语警告语贴纸</t>
  </si>
  <si>
    <t>7/25收到</t>
  </si>
  <si>
    <t>EAN条码贴（含德语Callout+挂牌的德意荷警语）+配件袋+荷兰语警告语贴纸翻4500160022</t>
  </si>
  <si>
    <t>CUS
PO#4400500007</t>
  </si>
  <si>
    <t>4500175148-10</t>
  </si>
  <si>
    <t>96354-9.8</t>
  </si>
  <si>
    <t>4500175148-20</t>
  </si>
  <si>
    <t>2700951997</t>
  </si>
  <si>
    <t>4500170471-60</t>
  </si>
  <si>
    <t>9/3 第三方自检</t>
  </si>
  <si>
    <t>日期码格式：ZURU INC(BVI) 标准格式 日期：按实际生产日期
Packaging Info:
#92119：
MA3L收缩膜(B版)+UPC贴纸(UPC:193052078391)+MA3L吊牌+MA5L收藏指南(B版)+MA5L复合袋(B版)+MA配件袋(B版)+MA5L贴纸+MA2L布标 (UPC贴纸翻单：4500160504)
产品配比：
7 Assortment, Polar bear: Penguin: Walrus: Mammoth: Owl: Seal: Snow man=10:10:10:10:10:8:2. Snow man is the rare item.
Remark: 1. 此单有箱唛;
2. UPC贴纸：必须在原来错误的条码上用黑色粗头笔涂黑直至不能扫描，再贴上正确的UPC;
3. 此单有第三方验货，烦请多备包装物料；
4. #15727/15728需2025/7/9更新签板，签样数量：大货样各3pcs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</si>
  <si>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JULIO CEPEDA JUGUETERIAS</t>
  </si>
  <si>
    <t>24724</t>
  </si>
  <si>
    <t>4500170747-30</t>
  </si>
  <si>
    <t>8/8-UPC贴纸+进口商贴纸</t>
  </si>
  <si>
    <t>日期码格式：ZURU INC(BVI) 标准格式 日期：按实际生产日期
Packaging Info:
92119: MA 3L EAN包装+UPC贴纸+MA 多语收藏指南+进口商贴纸+箱唛
Remark: 
92119: 7 Assortment, Polar bear: Penguin: Walrus: Mammoth: Owl: Seal: Snow man=10:10:10:10:10:8:2. Snow man is the rare item.</t>
  </si>
  <si>
    <t>TBD</t>
  </si>
  <si>
    <t>4500175932-50</t>
  </si>
  <si>
    <t>手工单</t>
  </si>
  <si>
    <t>9/8-9/13出</t>
  </si>
  <si>
    <t>空白外箱加印ZURU Logo（四面加印）+MADE IN CHINA（只印一正一侧</t>
  </si>
  <si>
    <t>8/15-进口商贴纸++UPC贴纸</t>
  </si>
  <si>
    <t>8/18-外箱贴纸</t>
  </si>
  <si>
    <t>日期码格式：ZURU INC(BVI) 标准格式 日期：按实际生产日期
Packaging Info:
#92119D: 3LMA UPC版+UPC贴纸+进口商贴纸+SSCC贴纸;A:193052083821 B:193052083838 D:193052083845 E:19305208 3852 G:193052083869 H:19305208
3876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t>
  </si>
  <si>
    <t>4500175932-60</t>
  </si>
  <si>
    <t>日期码格式：ZURU INC(BVI) 标准格式 日期：按实际生产日期
Packaging Info:
#92119E: 3LMA UPC版+UPC贴纸+进口商贴纸+SSCC贴纸;A:193052083821 B:193052083838 D:193052083845 E:19305208 3852 G:193052083869 H:19305208
3876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t>
  </si>
  <si>
    <t>4500175932-70</t>
  </si>
  <si>
    <t>日期码格式：ZURU INC(BVI) 标准格式 日期：按实际生产日期
Packaging Info:
#92119H: 3LMA UPC版+UPC贴纸+进口商贴纸+SSCC贴纸;A:193052083821 B:193052083838 D:193052083845 E:19305208 3852 G:193052083869 H:19305208
3876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t>
  </si>
  <si>
    <t>4500175932-80</t>
  </si>
  <si>
    <t>92119G-S002-3L</t>
  </si>
  <si>
    <t>日期码格式：ZURU INC(BVI) 标准格式 日期：按实际生产日期
Packaging Info:
#92119G: 3LMA UPC版+UPC贴纸+进口商贴纸+SSCC贴纸;A:193052083821 B:193052083838 D:193052083845 E:19305208 3852 G:193052083869 H:19305208
3876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t>
  </si>
  <si>
    <t>4500175932-90</t>
  </si>
  <si>
    <t>日期码格式：ZURU INC(BVI) 标准格式 日期：按实际生产日期
Packaging Info:
#92119A: 3LMA UPC版+UPC贴纸+进口商贴纸+SSCC贴纸;A:193052083821 B:193052083838 D:193052083845 E:19305208 3852 G:193052083869 H:19305208
3876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t>
  </si>
  <si>
    <t>4500175932-100</t>
  </si>
  <si>
    <t>日期码格式：ZURU INC(BVI) 标准格式 日期：按实际生产日期
Packaging Info:
#92119B: 3LMA UPC版+UPC贴纸+进口商贴纸+SSCC贴纸;A:193052083821 B:193052083838 D:193052083845 E:19305208 3852 G:193052083869 H:19305208
3876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t>
  </si>
  <si>
    <t>10001351552-3890</t>
  </si>
  <si>
    <t>4500175208-10</t>
  </si>
  <si>
    <t>7/28收到</t>
  </si>
  <si>
    <t>8/13-外箱贴纸</t>
  </si>
  <si>
    <t>ZB01753-9.8</t>
  </si>
  <si>
    <t>10001379835-3890</t>
  </si>
  <si>
    <t>4500175209-10</t>
  </si>
  <si>
    <t>9/15出</t>
  </si>
  <si>
    <t>ZB01899R1-9.15</t>
  </si>
  <si>
    <t>10001351587-3890</t>
  </si>
  <si>
    <t>4500175207-10</t>
  </si>
  <si>
    <t>9/13出</t>
  </si>
  <si>
    <t>ZB01883-9.13</t>
  </si>
  <si>
    <t>BINGO GLOBAL GROUP FOR TRADING SUPP</t>
  </si>
  <si>
    <t>埃及</t>
  </si>
  <si>
    <t>4500175444-30</t>
  </si>
  <si>
    <t>9/10出</t>
  </si>
  <si>
    <t>8/6收到</t>
  </si>
  <si>
    <t>8/13-进口商贴纸</t>
  </si>
  <si>
    <t>日期码格式：ZURU INC(BVI) 标准格式 日期：按实际生产日期
Packaging Info: 
92119:包装MA EAN收缩膜+进口商贴纸，收缩膜EAN条码显示4894680042247，产品年龄3+
客人箱唛排版，印4面，条码内容4894680042247;
Remark:</t>
  </si>
  <si>
    <t>Nora Pan</t>
  </si>
  <si>
    <t>6006-008049</t>
  </si>
  <si>
    <t>4500173266-70</t>
  </si>
  <si>
    <t>进口商贴纸翻4500165848</t>
  </si>
  <si>
    <t>日期码格式：ZURU INC(BVI) 标准格式 日期：按实际生产日期
Packaging Info: MA PKG ， 优先1L +1张进口商贴纸（不得遮挡日期码）
进口商贴纸和位置图翻单4500165848
Remark:</t>
  </si>
  <si>
    <t>VM INTERNATIONAL</t>
  </si>
  <si>
    <t>Customer
PO#32615</t>
  </si>
  <si>
    <t>4500174416-20</t>
  </si>
  <si>
    <t>8/1收到</t>
  </si>
  <si>
    <t>日期码格式：ZURU INC(BVI) 标准格式 日期：按实际生产日期
Packaging Info: 1. ZURU 标准日期码格式，
2. 无第三方测试和验货，ZURU 内部QC验货即可出货
Remark: 3. 优先 MA 1L UPC包装;
4. 纸箱印ZURU LOGO，出口美国；</t>
  </si>
  <si>
    <t>Iris Yuan</t>
  </si>
  <si>
    <t>ZB01786-9.9</t>
  </si>
  <si>
    <t>UPD, INC.</t>
  </si>
  <si>
    <t>Customer
PO#35206</t>
  </si>
  <si>
    <t>4500175227-10</t>
  </si>
  <si>
    <t>7/30收到</t>
  </si>
  <si>
    <t>日期码格式： 标准格式 日期：按实际生产日期
Packaging Info: 1. 包装方式：MA UPC 优先1L 最新包装，出口美国
Remark: 2. 外箱箱唛红色和黑色双色印刷
3. 产品和包装上印刷tracking code信息，格式为ZURU常规</t>
  </si>
  <si>
    <t>ZB01882-9.13</t>
  </si>
  <si>
    <t>4500174264-10</t>
  </si>
  <si>
    <t>92119SLB-S001</t>
  </si>
  <si>
    <t>冰雪蛋卡板装</t>
  </si>
  <si>
    <t>9/11出</t>
  </si>
  <si>
    <t>8/13收到</t>
  </si>
  <si>
    <t>slip sheet贴纸</t>
  </si>
  <si>
    <t>日期码格式：ZURU INC(BVI) 标准格式 日期：按实际生产日期
Packaging Info: 1.92119SLB-S001 : MA 最新UPC包装，UPC#193052078391, 请先检查条码是否正确再安排做货；
Slip sheet: 92119-S002 1pcs/CTN(CTN SIZE:27.1*19.5*21CM); 20*6=120CTN=120PCS/SLIT SHEET, 一共需要16套slip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</si>
  <si>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Aaron Xia</t>
  </si>
  <si>
    <t>已打印</t>
  </si>
  <si>
    <t>10001379837-3890</t>
  </si>
  <si>
    <t>4500175725-10</t>
  </si>
  <si>
    <t>9/22出</t>
  </si>
  <si>
    <t>ZB02028-9.22</t>
  </si>
  <si>
    <t>5200007399</t>
  </si>
  <si>
    <t>4500176255-10</t>
  </si>
  <si>
    <t>8/14-BABY EAN 条码贴纸+1*多语折叠警语贴纸+5L 黑白slime 通用说明书</t>
  </si>
  <si>
    <t>日期码格式：ZURU INC(BVI) 标准格式 日期：按实际生产日期
Packaging Info: 92119：MA 3+23L EAN包装+1*BABY EAN 条码贴纸+1*多语折叠警语贴纸+MA 3L挂牌+MA 5L Slime bag+1*EN+5L 黑白slime 通用说明书+MA 5L+23L收藏指南；
产品用BABY EAN,外箱用mother EAN
92119 MOTHER EAN：4894680042247
92119 Baby EAN:
92119A Polar bear 4894680046177
92119B Penguin 4894680046184
92119D Walrus 4894680046191
92119E Mammoth 4894680046207
92119G Owl 4894680046214
92119H Seal 489468004622192125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</si>
  <si>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4400494462</t>
  </si>
  <si>
    <t>4500174492-10</t>
  </si>
  <si>
    <t>9/28出</t>
  </si>
  <si>
    <t>7/23收到</t>
  </si>
  <si>
    <t>日期码格式：ZURU INC(BVI) 标准格式 日期：按实际生产日期
Packaging Info: 92119A:MA-3L(EAN条码)-Warning 23L-包装+EAN条码贴（含德语Callout+挂牌的德意荷警语）+MA 3L挂牌+MA 3L配件袋+荷兰语警告语贴纸+MA 5L Slime bag+MA 5L-
23L收藏指南+MA布标 ，贴纸翻4500160022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</si>
  <si>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LULU SRL</t>
  </si>
  <si>
    <t>摩尔多瓦</t>
  </si>
  <si>
    <t>4500175435-50</t>
  </si>
  <si>
    <t>9/23出</t>
  </si>
  <si>
    <t>7/31收到</t>
  </si>
  <si>
    <t>8/1-客户通用贴纸</t>
  </si>
  <si>
    <t>日期码格式：ZURU INC(BVI) 标准格式 日期：按实际生产日期
Packaging Info:92119：1L MA UPC收缩膜+客户通用贴纸；MA 指南
Remark:</t>
  </si>
  <si>
    <t>CDM TRADE LLC</t>
  </si>
  <si>
    <t>4500175614-50</t>
  </si>
  <si>
    <t>10/15出</t>
  </si>
  <si>
    <t>8/11收到</t>
  </si>
  <si>
    <t>日期码格式：ZURU INC(BVI) 标准格式 日期：按实际生产日期
Packaging Info: 1L MA UPC 包装+ 进口商贴纸， MA PDQ/指南/说明书 （如STD 产品包含）
Remark:</t>
  </si>
  <si>
    <t>A96644-10.14</t>
  </si>
  <si>
    <t>HOBBY LOBBY STORES, INC.</t>
  </si>
  <si>
    <t>W0732373</t>
  </si>
  <si>
    <t>4500175652-10</t>
  </si>
  <si>
    <t>9/18出</t>
  </si>
  <si>
    <t>8/5收到</t>
  </si>
  <si>
    <t>8/8-贴价格贴纸+外箱条码贴纸</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</si>
  <si>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
7 Assortment, Polar bear: Penguin: Walrus: Mammoth:Ow: Seal: Snow man=10:10:10:10:10:8:2.
需混入稀有款Snow man.</t>
  </si>
  <si>
    <t>Yvonne Feng</t>
  </si>
  <si>
    <t>ZB01991-9.18</t>
  </si>
  <si>
    <t>CUS
PO#4400500012</t>
  </si>
  <si>
    <t>4500175140-10</t>
  </si>
  <si>
    <t>日期码格式：ZURU INC(BVI) 标准格式 日期：按实际生产日期
Packaging Info: 92119A: MA-3L(EAN条码)-Warning 23L-包装+EAN条码贴（含德语Callout+挂牌的德意荷警语）+MA 3L挂牌+MA 3L配件袋+荷兰语警告语贴纸+MA 5L Slime bag+MA 5
L-23L收藏指南+MA布标 ，贴纸翻4500160022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</si>
  <si>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IVI-0728SSH</t>
  </si>
  <si>
    <t>4500176336-10</t>
  </si>
  <si>
    <t>客版韩语收藏指南翻单4500166965</t>
  </si>
  <si>
    <t>9/17出</t>
  </si>
  <si>
    <t>箱唛翻4500166965</t>
  </si>
  <si>
    <t>8/12-3张韩语贴纸（新稿)+韩语logo 贴正面，一张韩语警语贴纸贴背面+一张韩语小贴纸（贴蛋壳底部），蛋壳彩色圆贴纸（翻单4500166965）</t>
  </si>
  <si>
    <t>日期码格式：ZURU INC(BVI) 标准格式 日期：按实际生产日期
Packaging Info: MA 布标，MA 贴纸和纸袋，MA 1L 收缩膜（B版）+3张韩语贴纸（新稿），一张韩语logo 贴正面，一张韩语警语贴纸贴背面+一张韩语小贴纸（贴蛋壳底部），蛋壳
底部另外需按客户要求需加一张彩色圆贴纸（翻单4500166965）
客版韩语收藏指南和箱唛都翻单4500166965
Remark: 由于韩国法律法规要求，此单92119口水胶出无硼版，无MIT版本，
吸塑需PET材质, 产品需符合韩国KC测试标准。
7 Assortment, Polar bear: Penguin: Walrus: Mammoth: Owl: Seal: Snow man=10:10:10:10:10:8:2. Snow man is the rare item.</t>
  </si>
  <si>
    <t>Chelsea Luo</t>
  </si>
  <si>
    <t>4500175925-10</t>
  </si>
  <si>
    <t>9/17-9/19出</t>
  </si>
  <si>
    <t>8/14收到</t>
  </si>
  <si>
    <t>8/25-外箱贴纸</t>
  </si>
  <si>
    <t>日期码格式：ZURU INC(BVI) 标准格式 日期：按实际生产日期
Packaging Info: 92124：客版1L UPC包装底托（翻单PO#4500169407） + 箱唛 + 外箱贴纸SSCC Label
子件：
92119：MA_1L_UPC B 版本包装（收缩膜和说明书) +一张空白贴纸
配比信息：Combo pcak 92119 EGGZANIA FROZEN MANIA+ 9298 Puppycorn +92104 Kittycorn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</si>
  <si>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20862073</t>
  </si>
  <si>
    <t>4500175924-10</t>
  </si>
  <si>
    <t>日期码格式：ZURU INC(BVI) 标准格式 日期：按实际生产日期
Packaging Info: 92124：客版1L UPC包装底托（翻单PO#4500169407） + 箱唛 + 外箱贴纸SSCC Label
子件：
92119：MA_1L_UPC B 版本包装（收缩膜和说明书) +一张空白贴纸
9298：MA_1L_UPC C 版本包装（收缩膜和说明书) +一张空白贴纸
92104：MA_1L_UPC B 版本包装（收缩膜和说明书) +一张空白贴纸
配比信息：Combo pcak 92119 EGGZANIA FROZEN MANIA+ 9298 Puppycorn +92104 Kittycorn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</si>
  <si>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4500176102-10</t>
  </si>
  <si>
    <t>警语进口商贴纸翻4500164319</t>
  </si>
  <si>
    <t>日期码格式：ZURU INC(BVI) 标准格式 日期：按实际生产日期
Packaging Info: MA UPC包装(优先1L)+警语进口商贴纸,92119的贴纸图稿及位置图翻单4500164319;
Remark: 92119-7 Assortment, Polar bear: Penguin: Walrus: Mammoth: Owl: Seal: Snow man=10:10:10:10:10:8:2. Snow man is the rare item.</t>
  </si>
  <si>
    <t>ZMPO250794</t>
  </si>
  <si>
    <t>10001483017-0581</t>
  </si>
  <si>
    <t>4500177168-10</t>
  </si>
  <si>
    <t>8/18收到</t>
  </si>
  <si>
    <t>9/2-外箱贴纸</t>
  </si>
  <si>
    <t>ZB02118-9.26  ZB02169-9.27</t>
  </si>
  <si>
    <t>WALMART INC.</t>
  </si>
  <si>
    <t>0936942297</t>
  </si>
  <si>
    <t>4500176466-50</t>
  </si>
  <si>
    <t>92119-S002</t>
  </si>
  <si>
    <t>9/15 抽办65%
10/15第三方</t>
  </si>
  <si>
    <t>10/29出</t>
  </si>
  <si>
    <t>8/14-印刷粉红贴纸，客版布标贴纸</t>
  </si>
  <si>
    <t>9/2-客供 RFID贴纸</t>
  </si>
  <si>
    <t>日期码格式：ZURU DGYYYYMMDD CHINA(日期避开周末和法定节假日即可） 日期：按实际生产日期
Packaging Info:
Remark: 92119：
1.包装信息：MA B版 1L收缩膜，MA B版 5L收藏指南，MA B版 5L口水胶袋，MA B版 2L车缝布标, 印刷粉红贴纸，客版布标贴纸，客供 RFID贴纸（标贴位置严格按
照我们签板的位置图，不可擅自调整位置，贴纸不能有任何破损或折坏，不可淋湿）。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CHINA四面右下角印刷，外箱印刷日期码。以及每箱正唛右下角对角处位置加贴一张粉色贴纸（由工厂自行用不干胶打印或订购），尺寸：5''*
1.5’’。（文档将于邮件附件提供）
3.在产品上和包装上要有日期码（避开周末和节假日），以及要有MADE IN CHINA和ZURU字样。
4.产品如有扎带口要剪平，不能刮手。
5.此单Loose Carton出货（1pcs/CTN）
配比：7 Assortment, Polar bear: Penguin: Walrus: Mammoth: Owl: Seal: Snow man=10:10:10:10:10:8:2. Snow man is the rare item.
此单需要第三方验货，#0936942297需要进行签板以及抽板做首单测试，请自行多备物料
签板时间：2025/9/15 三套大货完整版+两套齐套散件
抽板时间：2025/9/15 至少完成大货的504pcs以及另外准备每一款各4pcs以及四套齐套的小配件供抽板测试</t>
  </si>
  <si>
    <t>Effy Li</t>
  </si>
  <si>
    <t>ZB02677-10.29</t>
  </si>
  <si>
    <t>AEON (CAMBODIA) CO.,LTD</t>
  </si>
  <si>
    <t>柬埔寨</t>
  </si>
  <si>
    <t>4500174903-10</t>
  </si>
  <si>
    <t>日期码格式：ZURU INC(BVI) 标准格式 日期：按实际生产日期
Packaging Info: MA PKG, 优先1L
Remark: 1. 92119: 7 Assortment, Polar bear: Penguin: Walrus: Mammoth: Owl: Seal: Snow man=10:10:10:10:10:8:2. Snow man is the rare item.
3. 出柬埔寨</t>
  </si>
  <si>
    <t>TOY KINGDOM (PTY) LTD</t>
  </si>
  <si>
    <t>1100030564-2</t>
  </si>
  <si>
    <t>4500176300-110</t>
  </si>
  <si>
    <t>9/24出</t>
  </si>
  <si>
    <t>8/7收到</t>
  </si>
  <si>
    <t>日期码格式：ZURU INC(BVI) 标准格式 日期：按实际生产日期
Packaging Info: MA PKG,优先1L
Remark:</t>
  </si>
  <si>
    <t>BRICKLAND LLC</t>
  </si>
  <si>
    <t>蒙古</t>
  </si>
  <si>
    <t>Zuru.2025Q3</t>
  </si>
  <si>
    <t>4500177281-20</t>
  </si>
  <si>
    <t>8/20收到</t>
  </si>
  <si>
    <t>9/2-进口商贴</t>
  </si>
  <si>
    <t>日期码格式：ZURU INC(BVI) 标准格式 日期：按实际生产日期
Packaging Info: MA UPC包装(优先1L)+1张进口商贴纸,贴纸资料及位置图翻单如下
其他items待提供
Remark: 
92119-7 Assortment, Polar bear: Penguin: Walrus: Mammoth: Owl: Seal: Snow man=10:10:10:10:10:8:2. Snow man is the rare item.</t>
  </si>
  <si>
    <t>96896-11.8</t>
  </si>
  <si>
    <t>MELOMAN HOME VIDEO LLP</t>
  </si>
  <si>
    <t>4500176381-100</t>
  </si>
  <si>
    <t>8/8-通用进口商贴纸</t>
  </si>
  <si>
    <t>日期码格式：ZURU INC(BVI) 标准格式 日期：按实际生产日期
Packaging Info: MA UPC最新包装+ 通用进口商贴纸 ， MA PDQ ，MA 指南/说明书（如果有的话）
Remark: 标准配比</t>
  </si>
  <si>
    <t>Joyce</t>
  </si>
  <si>
    <t>A96679-2-10.17</t>
  </si>
  <si>
    <t>10001483021-0581</t>
  </si>
  <si>
    <t>4500177167-10</t>
  </si>
  <si>
    <t>9/27出</t>
  </si>
  <si>
    <t>日期码格式：ZURU INC(BVI) 标准格式 日期：按实际生产日期
Packaging Info: 92119：产品MA包装, MA 1L收缩膜(UPC版)；
Remark: 1. 92119-S003-RAINBOCORNS-EGGZANIA-SERIES 1-FROZEN MANIA-SHRINK WRAP,8pcs/CTN
2. 产品MA包装, MA 1L收缩膜(UPC版)；收缩膜上的UPC显示193052078391；
7 Assortment, Polar bear: Penguin: Walrus: Mammoth: Owl: Seal: Snow man=10:10:10:10:10:8:2. Snow man is the rare item.
3. 外箱正唛左上角位置粘贴条码箱贴纸，每箱只贴一张，由ZURU订购。来料贴纸上显示的客户DPCI#086-08-4925, UPC显示10193052078398;
产品和包装上印刷 tracking code信息，格式为ZURU常规格式;
出货方式：货代自提，兴信出货</t>
  </si>
  <si>
    <t>ZB02168-9.27  ZB02204-9.29</t>
  </si>
  <si>
    <t>4500176405-40</t>
  </si>
  <si>
    <t>10/13出</t>
  </si>
  <si>
    <t>8/15收到</t>
  </si>
  <si>
    <t>8/27-进口商贴纸</t>
  </si>
  <si>
    <t>日期码格式：ZURU INC(BVI) 标准格式 日期：按实际生产日期
Packaging Info: 92119：1L MA UPC 收缩膜+进口商贴纸；MA 指南
Remark:</t>
  </si>
  <si>
    <t>A96634-10.11</t>
  </si>
  <si>
    <t>4500178095-30</t>
  </si>
  <si>
    <t>9/30出</t>
  </si>
  <si>
    <t>8/29收到</t>
  </si>
  <si>
    <t>9/5-进口商贴纸</t>
  </si>
  <si>
    <t>日期码格式： 标准格式 日期：按实际生产日期
Packaging Info: MA UPC包装(优先1L)+1张进口商贴纸,待提供贴纸资料;
5.因为此客人进口商贴纸是通用的（除了那些加了UPC条码的），只可能因为item不同尺寸会有差别，如果发现尺寸一样就请统一订购节省成本。
整单的贴纸图稿及位置图待提供
Remark:
92119-7 Assortment, Polar bear: Penguin: Walrus: Mammoth: Owl: Seal: Snow man=10:10:10:10:10:8:2. Snow man is the rare item.</t>
  </si>
  <si>
    <t>A96805-10.31</t>
  </si>
  <si>
    <t>updated order 4186</t>
  </si>
  <si>
    <t>4500176870-20</t>
  </si>
  <si>
    <t>消耗4500159511-325pcs+1827PCS，（补数980PCS，新包装）</t>
  </si>
  <si>
    <t>9/29出</t>
  </si>
  <si>
    <t>日期码格式：外包装/外箱不要打ZURU标准日期码 日期：
Packaging Info: 注意 ：外包装 (指: 收缩膜/彩卡/铝箔袋/挂卡/PDQ) /外箱不要打ZURU标准日期码！胶件可以打日期码。
92124 ：1794pcs(B-2)+358pcs(URAL) 使用4500159511 成品库存（全套旧包装）， 里面combo 产品1L MA 收缩膜（不含任何条码）+ 空白贴纸覆盖条码），不需
要返工贴纸和外箱 ；外箱同库存的箱唛一致只要更改总箱数即可；MA指南/说明书（如有）；
剩余数量2100PCS： 使用全套新包装， 新客版托盘翻4500176865
Remark: 标准配比 ；
请按期完货， 会有罚金。
出2个港口Bekasovo 2（B-2） 和Ural .</t>
  </si>
  <si>
    <t>只入980</t>
  </si>
  <si>
    <t>4500176870-50</t>
  </si>
  <si>
    <t>Amazon UK:
8MNVJ21L</t>
  </si>
  <si>
    <t>4500177500-80</t>
  </si>
  <si>
    <t>9/1-外箱贴纸</t>
  </si>
  <si>
    <t>日期码格式：ZURU INC(BVI) 标准格式 日期：按实际生产日期
Packaging Info: Amazon UK(15710A/15711D/15726ADM/15728AD/15762D/15763BDE/92119EG/9279G)/DE(15728AD)/FR(15711B)
7. 92119EG:
---92119E: 92119E, Mammoth, 12pcs/CTN; MA 3L(23L warning EAN#)B 收缩膜+2张贴纸(1张UPC#+1张IT环保标，参考翻单PO#4500158580)+MA 5L(23L warning)B
收藏指南+其他最新MA配套包装；
9. 验货时间不迟于2025/9/30.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</si>
  <si>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A96655-10.15</t>
  </si>
  <si>
    <t>Amazon UK:
7W96JHSA</t>
  </si>
  <si>
    <t>4500177500-110</t>
  </si>
  <si>
    <t>日期码格式：ZURU INC(BVI) 标准格式 日期：按实际生产日期
Packaging Info: Amazon UK(15710A/15711D/15726ADM/15728AD/15762D/15763BDE/92119EG/9279G)/DE(15728AD)/FR(15711B)
7. 92119EG:
---92119G: 92119G, Owl, 12pcs/CTN; MA 3L(23L warning EAN#)B 收缩膜+2张贴纸(1张UPC#+1张IT环保标，参考翻单PO#4500158580)+MA 5L(23L warning)B 收藏
指南+其他最新MA配套包装；
9. 验货时间不迟于2025/9/30.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</si>
  <si>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0938208825</t>
  </si>
  <si>
    <t>4500178626-20</t>
  </si>
  <si>
    <t>10/15第三方</t>
  </si>
  <si>
    <t>10/28出</t>
  </si>
  <si>
    <t>9/3收到</t>
  </si>
  <si>
    <t>客版布标贴纸</t>
  </si>
  <si>
    <t>9/18-客供RFID贴纸</t>
  </si>
  <si>
    <t>日期码格式：ZURU DGYYYYMMDD CHINA(日期避开周末和法定节假日即可） 日期：按实际生产日期
Packaging Info:
Remark: 92119：
1.包装信息：MA B版 1L收缩膜，MA B版 5L收藏指南，MA B版 5L口水胶袋，MA B版 2L车缝布标, 客版布标贴纸，客供RFID贴纸（标贴位置严格按照我们签板的位
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
3.在产品上和包装上要有日期码（避开周末和节假日），以及要有MADE IN CHINA和ZURU字样。
4.产品如有扎带口要剪平，不能刮手。
5.此单打卡板出货（1pcs/CTN）
配比：7 Assortment, Polar bear: Penguin: Walrus: Mammoth: Owl: Seal: Snow man=10:10:10:10:10:8:2. Snow man is the rare item.
此单需要第三方验货，请自行多备物料</t>
  </si>
  <si>
    <t>ZB02722-10.31</t>
  </si>
  <si>
    <t>0938208828</t>
  </si>
  <si>
    <t>4500178626-30</t>
  </si>
  <si>
    <t>10/24出</t>
  </si>
  <si>
    <t>ZB02720-10.31</t>
  </si>
  <si>
    <t>0938208838</t>
  </si>
  <si>
    <t>4500178626-40</t>
  </si>
  <si>
    <t>ZB02723-10.31</t>
  </si>
  <si>
    <t>0938208849</t>
  </si>
  <si>
    <t>4500178626-70</t>
  </si>
  <si>
    <t>10/20出</t>
  </si>
  <si>
    <t>ZB02506(REV1)-10.18</t>
  </si>
  <si>
    <t>777 3OCT</t>
  </si>
  <si>
    <t>4500175110-30</t>
  </si>
  <si>
    <t>8/25收到</t>
  </si>
  <si>
    <t>日期码格式：ZURU INC(BVI) 标准格式 日期：按实际生产日期
Packaging Info: 1.最新MA UPC包装,各款的条码如下，请先检查条码是否正确再安排做货，如有问题请告知
92119:193052078391
2.配比都跟MA
Remark: 1.产品及包装需要印UKCA图标，包装需要有ZURU UK LTD/ZURU France地址信息，QC同事请核查，如有问题与跟单确认。
2. 需要符合欧洲标准不能含有闪粉和微塑料，否则不合法规会有客诉产生</t>
  </si>
  <si>
    <t>A96654-10.15</t>
  </si>
  <si>
    <t>10001524839-0581</t>
  </si>
  <si>
    <t>4500178396-10</t>
  </si>
  <si>
    <t>空白箱加贴纸</t>
  </si>
  <si>
    <t>9/29-外箱贴纸</t>
  </si>
  <si>
    <t>ZB02374-10.13  ZB02406-10.14</t>
  </si>
  <si>
    <t>ZHUYU(SHENZHEN)TRADING CO.,LTD.</t>
  </si>
  <si>
    <t>5000001967</t>
  </si>
  <si>
    <t>4500177815-20</t>
  </si>
  <si>
    <t>翻4500171640</t>
  </si>
  <si>
    <t>中文3C贴纸+中文布标(可用布标贴纸)客供芯片码 翻4500171640</t>
  </si>
  <si>
    <t>9/22-客供芯片码</t>
  </si>
  <si>
    <t>日期码格式：ZURU INC(BVI) 标准格式 日期：按实际生产日期
Packaging Info: 物料要求 SKU
2 92119 MA+中文3C贴纸+中文布标(可用布标贴纸)+中文收藏指南+中文吊卡 +客供芯片码 翻单： 4500171640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</si>
  <si>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A96652-10.15</t>
  </si>
  <si>
    <t>4500177815-30</t>
  </si>
  <si>
    <t>4500177815-40</t>
  </si>
  <si>
    <t>0938208867</t>
  </si>
  <si>
    <t>4500178626-80</t>
  </si>
  <si>
    <t>10/27出</t>
  </si>
  <si>
    <t>ZB02721-10.31</t>
  </si>
  <si>
    <t>10001524840-0581</t>
  </si>
  <si>
    <t>4500179791-10</t>
  </si>
  <si>
    <t>4500178396拆单</t>
  </si>
  <si>
    <t>10/16出</t>
  </si>
  <si>
    <t>日期码格式：ZURU INC(BVI) 标准格式 日期：按实际生产日期
Packaging Info: 92119：产品MA包装, MA 1L收缩膜(UPC版)；
Remark: 1. 92119-S003-RAINBOCORNS-EGGZANIA-SERIES 1-FROZEN MANIA-SHRINK WRAP,8pcs/CTN
2. 产品MA包装, MA 1L收缩膜(UPC版)；收缩膜上的UPC显示193052078391；
7 Assortment, Polar bear: Penguin: Walrus: Mammoth: Owl: Seal: Snow man=10:10:10:10:10:8:2. Snow man is the rare item.
3. 外箱一正一侧各贴一张4*4inch的箱唛贴纸，由ZURU订购。来料贴纸上显示的客户DPCI#086-08-4925, UPC显示10193052078398;
产品和包装上印刷 tracking code信息，格式为ZURU常规格式;
出货方式：货代自提，兴信出货</t>
  </si>
  <si>
    <t>ZB02457-10.16  ZB02521-10.20</t>
  </si>
  <si>
    <t>0936942203</t>
  </si>
  <si>
    <t>4500176466-10</t>
  </si>
  <si>
    <t>11/5出</t>
  </si>
  <si>
    <t>ZB02794-11.4</t>
  </si>
  <si>
    <t>0936942257</t>
  </si>
  <si>
    <t>4500176466-30</t>
  </si>
  <si>
    <t>11/4出</t>
  </si>
  <si>
    <t>ZB02793-11.4</t>
  </si>
  <si>
    <t>ZURU FRANCE</t>
  </si>
  <si>
    <t>5200007405</t>
  </si>
  <si>
    <t>4500176669-40</t>
  </si>
  <si>
    <t>10/18出</t>
  </si>
  <si>
    <t>多语警语折叠贴纸（含包装缺失的法/意/西环保标）,翻4500162314</t>
  </si>
  <si>
    <t>日期码格式：ZURU INC(BVI) 标准格式 日期：按实际生产日期
Packaging Info: 
4. 92119:最新MA 3L EAN收缩膜+最新MA 3L贴纸+最新MA 5L收藏指南+最新MA 布标+最新MA 5L包装+多语警语折叠贴纸（含包装缺失的法/意/西环保标）,翻45001623
14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 MTS所有订单，SMASHERS 或含Slime产品，所有化合物使用无硼版本出；如有香味产品，出无香版本; BOB系列要符合欧洲要求不含亚硝酸版本; XShot Hyper系列
，统一出EN71版本；Slime Mart统一用EUR版本的包装。</t>
  </si>
  <si>
    <t>0936942279</t>
  </si>
  <si>
    <t>4500176466-40</t>
  </si>
  <si>
    <t>10/18第三方自检</t>
  </si>
  <si>
    <t>10/15-17出</t>
  </si>
  <si>
    <t>ZB02596-10.24</t>
  </si>
  <si>
    <t>0936942311</t>
  </si>
  <si>
    <t>4500176466-70</t>
  </si>
  <si>
    <t>10/22第三方自检</t>
  </si>
  <si>
    <t>11/3出</t>
  </si>
  <si>
    <t>9/18-客供 RFID贴纸</t>
  </si>
  <si>
    <t>ZB02755-11.3</t>
  </si>
  <si>
    <t>PO#2950867074</t>
  </si>
  <si>
    <t>4500177833-30</t>
  </si>
  <si>
    <t>8/28收到</t>
  </si>
  <si>
    <t>8/28-slip sheet贴纸</t>
  </si>
  <si>
    <t>日期码格式：ZURU INC(BVI) 标准格式 日期：按实际生产日期
Packaging Info: 
92119SLB-S001, MA最新UPC包装，UPC :193052078391，请先检查条码是否正确再安排做货。
Slip sheet: 92119-S002 1pcs/CTN(CTN SIZE:27.1*19.5*21CM); 20*6=120CTN=120PCS/SLIT SHEET);一共需要17套slip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</si>
  <si>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A96702-10.21</t>
  </si>
  <si>
    <t>ZMPO250848</t>
  </si>
  <si>
    <t xml:space="preserve"> 
10001525316-3891</t>
  </si>
  <si>
    <t>4500179804-10</t>
  </si>
  <si>
    <t>10/21出</t>
  </si>
  <si>
    <t>9/18收到</t>
  </si>
  <si>
    <t>ZB02555-10.23</t>
  </si>
  <si>
    <t>WM MORRISON SUPERMARKETS LIMITED</t>
  </si>
  <si>
    <t>13967819</t>
  </si>
  <si>
    <t>4500178200-30</t>
  </si>
  <si>
    <t>9/12收到</t>
  </si>
  <si>
    <t>10/7-防盗贴纸</t>
  </si>
  <si>
    <t>日期码格式：ZURU INC(BVI) 标准格式 日期：按实际生产日期
Packaging Info: 
3.92119-S006：MA 1L UPC包装+一张防盗贴纸(贴纸类型：10111896 40R Label)，防盗贴纸翻PO#4500159816,请工厂自行跟checkpoint供应商订购贴纸
UPC#193052078391，请先检查包装条码是否正确再安排做货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10.做货前请先复核包装条码与订单是否一致再安排，对不上的需与ZURU跟单确认再安排。</t>
  </si>
  <si>
    <t>96855-11.3</t>
  </si>
  <si>
    <t>AMAZON CA (VENDOR CENTER)</t>
  </si>
  <si>
    <t>5MIKZVTR</t>
  </si>
  <si>
    <t>4500178531-280</t>
  </si>
  <si>
    <t>92119B-S002-NB</t>
  </si>
  <si>
    <t>10/23-10/29出</t>
  </si>
  <si>
    <t>9/2收到</t>
  </si>
  <si>
    <t>9/30-外箱贴纸</t>
  </si>
  <si>
    <t>日期码格式：ZURU INC(BVI) 标准格式 日期：按实际生产日期
Packaging Info:
#92119: MA 3L B版本 +UPC贴纸, 贴纸资料翻单4500160498 (但不需要印刷IT环保标贴纸) B:193052083838 ;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</si>
  <si>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Kelly Shen</t>
  </si>
  <si>
    <t>A96747-2-10.28</t>
  </si>
  <si>
    <t>56MQBKBS</t>
  </si>
  <si>
    <t>4500178531-290</t>
  </si>
  <si>
    <t>5OTK7VFJ</t>
  </si>
  <si>
    <t>4500178531-300</t>
  </si>
  <si>
    <t>PO# R249938</t>
  </si>
  <si>
    <t>4500178793-10</t>
  </si>
  <si>
    <t>Angel Lin</t>
  </si>
  <si>
    <t>ZB02761-11.3</t>
  </si>
  <si>
    <t>2700956629</t>
  </si>
  <si>
    <t>4500179215-20</t>
  </si>
  <si>
    <t>10/24第三方自检</t>
  </si>
  <si>
    <t>9/10收到</t>
  </si>
  <si>
    <t>日期码格式：ZURU INC(BVI) 标准格式 日期：按实际生产日期
Packaging Info:
#92119：
MA3L收缩膜(B版)+UPC贴纸(UPC:193052078391)+MA3L吊牌+MA5L收藏指南(B版)+MA5L复合袋(B版)+MA配件袋(B版)+MA5L贴纸+MA2L布标 (UPC贴纸翻单：4500160504)
产品配比：
7 Assortment, Polar bear: Penguin: Walrus: Mammoth: Owl: Seal: Snow man=10:10:10:10:10:8:2. Snow man is the rare item.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</si>
  <si>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</si>
  <si>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95843-11.1</t>
  </si>
  <si>
    <r>
      <rPr>
        <sz val="11"/>
        <color rgb="FF0E2EF0"/>
        <rFont val="Arial"/>
        <charset val="0"/>
      </rPr>
      <t>MA</t>
    </r>
    <r>
      <rPr>
        <sz val="11"/>
        <color rgb="FF0E2EF0"/>
        <rFont val="宋体"/>
        <charset val="0"/>
      </rPr>
      <t>布标</t>
    </r>
  </si>
  <si>
    <t>0938208822</t>
  </si>
  <si>
    <t>4500178626-10</t>
  </si>
  <si>
    <t>11/6出</t>
  </si>
  <si>
    <t>10/13-客供RFID贴纸</t>
  </si>
  <si>
    <t>ZB02795-11.4</t>
  </si>
  <si>
    <t>0938208843</t>
  </si>
  <si>
    <t>4500178626-60</t>
  </si>
  <si>
    <t>10/22第三方</t>
  </si>
  <si>
    <t>11/7出</t>
  </si>
  <si>
    <t>ZB02823-11.5</t>
  </si>
  <si>
    <t>0938208842</t>
  </si>
  <si>
    <t>4500178626-50</t>
  </si>
  <si>
    <t>10/27第三方自检</t>
  </si>
  <si>
    <t>11/12出</t>
  </si>
  <si>
    <t>ZB02876-11.11</t>
  </si>
  <si>
    <t>0936942308</t>
  </si>
  <si>
    <t>4500176466-60</t>
  </si>
  <si>
    <t>10/28第三方自检</t>
  </si>
  <si>
    <t>11/14出</t>
  </si>
  <si>
    <t>10/13-客供 RFID贴纸</t>
  </si>
  <si>
    <t>0936942237</t>
  </si>
  <si>
    <t>4500176466-20</t>
  </si>
  <si>
    <t>10/31第三方</t>
  </si>
  <si>
    <t>ZB02756-11.3</t>
  </si>
  <si>
    <t>PO#2950867197</t>
  </si>
  <si>
    <t>4500180265-30</t>
  </si>
  <si>
    <t>9/25收到</t>
  </si>
  <si>
    <t>一张slip sheet贴纸</t>
  </si>
  <si>
    <t>日期码格式：ZURU INC(BVI) 标准格式 日期：按实际生产日期
Packaging Info:
92119SLB-S001, MA最新UPC包装，UPC :193052078391，请先检查条码是否正确再安排做货。
Slip sheet: 92119-S002 1pcs/CTN(CTN SIZE:27.1*19.5*21CM); 20*6=120CTN=120PCS/SLIT SHEET) ;一共需要16 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</si>
  <si>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96928-11.11</t>
  </si>
  <si>
    <t>777 3JAN26</t>
  </si>
  <si>
    <t>4500180232-140</t>
  </si>
  <si>
    <t>11/10出</t>
  </si>
  <si>
    <t>日期码格式：ZURU INC(BVI) 标准格式 日期：按实际生产日期
Packaging Info: MA 最新UPC包装，各款的条码如下，请先检查条码是否正确再安排做货，如有问题请告知,配比跟MA
14.92119:193052078391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</si>
  <si>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A97006-11-24</t>
  </si>
  <si>
    <t>10001525315-3890</t>
  </si>
  <si>
    <t>4500179807-10</t>
  </si>
  <si>
    <t>10/7-外箱贴纸</t>
  </si>
  <si>
    <t>ZB02754-11.3</t>
  </si>
  <si>
    <t>10001525308-3891</t>
  </si>
  <si>
    <t>4500179806-10</t>
  </si>
  <si>
    <t>ZB02753-11.3</t>
  </si>
  <si>
    <t>4400512874</t>
  </si>
  <si>
    <t>4500180687-10</t>
  </si>
  <si>
    <t>9/27收到</t>
  </si>
  <si>
    <t>EAN条码贴翻4500160022</t>
  </si>
  <si>
    <t>日期码格式：ZURU INC(BVI) 标准格式 日期：按实际生产日期
Packaging Info:
92119B:MA-3L(EAN条码)-Warning 23L-包装+EAN条码贴（含德语Callout+挂牌的德意荷警语，翻4500160022）+MA 3L挂牌+MA 3L配件袋+MA 5L Slime bag+MA 5L-23L
收藏指南+MA布标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</si>
  <si>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96849-11.3</t>
  </si>
  <si>
    <t>4500180687-20</t>
  </si>
  <si>
    <t>日期码格式：ZURU INC(BVI) 标准格式 日期：按实际生产日期
Packaging Info: 92119A:MA-3L(EAN条码)-Warning 23L-包装+EAN条码贴（含德语Callout+挂牌的德意荷警语，翻4500160022）+MA 3L挂牌+MA 3L配件袋+MA 5L Slime bag+MA 5L-23L
收藏指南+MA布标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</si>
  <si>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4500180688-10</t>
  </si>
  <si>
    <t>96870-11.5</t>
  </si>
  <si>
    <t>4500180688-20</t>
  </si>
  <si>
    <t>8150972447</t>
  </si>
  <si>
    <t>4500180826-10</t>
  </si>
  <si>
    <t>11/3 第三方自检</t>
  </si>
  <si>
    <t>9/28收到</t>
  </si>
  <si>
    <t>日期码格式：ZURU INC(BVI) 标准格式 日期：按实际生产日期
Packaging Info: #92119：
MA3L收缩膜(B版)+UPC贴纸(UPC:193052078391)+MA3L吊牌+MA5L收藏指南(B版)+MA5L复合袋(B版)+MA配件袋(B版)+MA5L贴纸+MA2L布标 (UPC贴纸翻单：4500160504)
产品配比：
7 Assortment, Polar bear: Penguin: Walrus: Mammoth: Owl: Seal: Snow man=10:10:10:10:10:8:2. Snow man is the rare item.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</si>
  <si>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96927-11.11</t>
  </si>
  <si>
    <t>21169557</t>
  </si>
  <si>
    <t>4500179977-50</t>
  </si>
  <si>
    <t>11/5-11/7出</t>
  </si>
  <si>
    <t>10/10收到</t>
  </si>
  <si>
    <t>10/7-防盗贴纸+外箱贴纸</t>
  </si>
  <si>
    <t>96880-11.6</t>
  </si>
  <si>
    <t>21169558</t>
  </si>
  <si>
    <t>4500179979-40</t>
  </si>
  <si>
    <t>96881-11.6</t>
  </si>
  <si>
    <t>21211526</t>
  </si>
  <si>
    <t>4500179977-80</t>
  </si>
  <si>
    <t>9/30收到</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</si>
  <si>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</si>
  <si>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21211530</t>
  </si>
  <si>
    <t>4500179979-70</t>
  </si>
  <si>
    <t>5000001995</t>
  </si>
  <si>
    <t>4500179206-10</t>
  </si>
  <si>
    <t>11/12-11/17出</t>
  </si>
  <si>
    <t>翻单： 4500177815</t>
  </si>
  <si>
    <t>中文3C贴纸+年龄贴纸 翻单： 4500177815</t>
  </si>
  <si>
    <t>9-22客供芯片码</t>
  </si>
  <si>
    <t>日期码格式：ZURU INC(BVI) 标准格式 日期：按实际生产日期
Packaging Info: 物料要求 SKU
1 92119 MA+中文3C贴纸+中文布标(可用布标贴纸)+中文收藏指南+中文吊卡 +客供芯片码 翻单： 4500177815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</si>
  <si>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A97037-11-27</t>
  </si>
  <si>
    <t>4500179206-20</t>
  </si>
  <si>
    <t>4500179206-30</t>
  </si>
  <si>
    <t>4500179206-40</t>
  </si>
  <si>
    <t>4500179206-50</t>
  </si>
  <si>
    <t>Amazon DE:
8M4DKDVI</t>
  </si>
  <si>
    <t>4500179736-280</t>
  </si>
  <si>
    <t>10/22-外箱贴纸</t>
  </si>
  <si>
    <t>日期码格式：ZURU INC(BVI) 标准格式 日期：按实际生产日期
Packaging Info: Amazon UK(15701B/15710B/15714DKMN/15726ABDEJLM/15728AG/71137/71152/77515/77731/9279EH/9543AE)/DE(15726BJLM/15728AG/15762BD/77731/92119EGH/9543E)
/FR(15728E/15763E/77673/77731)
15. 92119EGH:
---92119G: 92119G, Owl, 12pcs/CTN; MA 3L(23L warning EAN#)B 收缩膜+2张贴纸(1张UPC#+1张IT环保标，参考翻单PO#4500158580)+MA 5L(23L warning)B 收藏
指南+其他最新MA配套包装；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</si>
  <si>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96956-11.17</t>
  </si>
  <si>
    <t>4500179736-290</t>
  </si>
  <si>
    <t>日期码格式：ZURU INC(BVI) 标准格式 日期：按实际生产日期
Packaging Info: Amazon UK(15701B/15710B/15714DKMN/15726ABDEJLM/15728AG/71137/71152/77515/77731/9279EH/9543AE)/DE(15726BJLM/15728AG/15762BD/77731/92119EGH/9543E)
/FR(15728E/15763E/77673/77731)
15. 92119EGH:
---92119E: 92119E, Mammoth, 12pcs/CTN; MA 3L(23L warning EAN#)B 收缩膜+2张贴纸(1张UPC#+1张IT环保标，参考翻单PO#4500158580)+MA 5L(23L warning)B
收藏指南+其他最新MA配套包装；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</si>
  <si>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44LRIK6C</t>
  </si>
  <si>
    <t>4500179736-360</t>
  </si>
  <si>
    <t>11/19出</t>
  </si>
  <si>
    <t>日期码格式：ZURU INC(BVI) 标准格式 日期：按实际生产日期
Packaging Info: Amazon UK(15701B/15710B/15714DKMN/15726ABDEJLM/15728AG/71137/71152/77515/77731/9279EH/9543AE)/DE(15726BJLM/15728AG/15762BD/77731/92119EGH/9543E)
/FR(15728E/15763E/77673/77731)
15. 92119EGH:
---92119H: 92119H, Seal, 12pcs/CTN; MA 3L(23L warning EAN#)B 收缩膜+2张贴纸(1张UPC#+1张IT环保标，参考翻单PO#4500158580)+MA 5L(23L warning)B 收
藏指南+其他最新MA配套包装；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</si>
  <si>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96973-11.19</t>
  </si>
  <si>
    <t>10001525307-3890</t>
  </si>
  <si>
    <t>4500180514-10</t>
  </si>
  <si>
    <t>9/26收到</t>
  </si>
  <si>
    <t>ZB02898-11.13</t>
  </si>
  <si>
    <t>10001525295-3891</t>
  </si>
  <si>
    <t>4500180516-10</t>
  </si>
  <si>
    <t>11/18出</t>
  </si>
  <si>
    <t>ZB02946-11.18</t>
  </si>
  <si>
    <t>4500179206-60</t>
  </si>
  <si>
    <t>10/23-客供芯片码</t>
  </si>
  <si>
    <t>4500179206-70</t>
  </si>
  <si>
    <t>5200007408</t>
  </si>
  <si>
    <t>4500176723-10</t>
  </si>
  <si>
    <t>11/15出</t>
  </si>
  <si>
    <t>9/17收到</t>
  </si>
  <si>
    <t>日期码格式：ZURU INC(BVI) 标准格式 日期：按实际生产日期
Packaging Info: 1. 92119:最新MA 3L EAN收缩膜+最新MA 3L贴纸+最新MA 5L收藏指南+最新MA 布标+最新MA 5L包装+多语警语折叠贴纸（含包装缺失的法/意/西环保标）,翻45001623
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</si>
  <si>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96947-11.15</t>
  </si>
  <si>
    <t>INDEKS RETAIL A/SSYSTEM TRANSPORT</t>
  </si>
  <si>
    <t>255848</t>
  </si>
  <si>
    <t>4500177426-20</t>
  </si>
  <si>
    <t>11/17出</t>
  </si>
  <si>
    <t>9/18-丹警告语贴纸贴在slime袋子上+警告语贴纸贴在bead袋子</t>
  </si>
  <si>
    <t>日期码格式：ZURU INC(BVI) 标准格式 日期：按实际生产日期
Packaging Info:
2. 92119: MA_B Version_3L(EAN)-Warning 23L收缩膜+MA_B Version_5L(23L warning)收藏指南+MA B Version_5L(WARNING 9L) SLIME POLYBAG+丹麦瑞典芬兰挪威
爱沙尼亚警告语贴纸贴在slime袋子上+MA B5L BEADS BAG+丹麦瑞典芬兰挪威爱沙尼亚警告语贴纸贴在bead袋子上+MA布标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92119-S005-NB:4894680042247</t>
  </si>
  <si>
    <t>96955-11.17</t>
  </si>
  <si>
    <t>COOLSHOP(ENTERTAINMENT TRADINGS APS</t>
  </si>
  <si>
    <t>288786</t>
  </si>
  <si>
    <t>4500180575-40</t>
  </si>
  <si>
    <t>11/22出</t>
  </si>
  <si>
    <t>9/29收到</t>
  </si>
  <si>
    <t>丹麦瑞典芬兰挪威警告语贴纸贴在slime袋子上(不能覆盖GB/DE/NL语言)+丹麦瑞典芬兰挪威荷兰语警告语贴纸贴在bead袋子上</t>
  </si>
  <si>
    <t>日期码格式：ZURU INC(BVI) 标准格式 日期：按实际生产日期
Packaging Info: 
4. 92119: MA_B Version_3L(EAN)-Warning 23L收缩膜+MA_B Version_5L(23L warning)收藏指南+MA B Version_5L(WARNING 9L) SLIME POLYBAG+丹麦瑞典芬兰挪威
警告语贴纸贴在slime袋子上(不能覆盖GB/DE/NL语言)+MA B5L BEADS BAG+丹麦瑞典芬兰挪威荷兰语警告语贴纸贴在bead袋子上+MA布标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92119-S005-NB:4894680042247</t>
  </si>
  <si>
    <t>A96989-11-21</t>
  </si>
  <si>
    <t>KOHL'S, INC.</t>
  </si>
  <si>
    <t>15891222</t>
  </si>
  <si>
    <t>4500179269-10</t>
  </si>
  <si>
    <t>11/28出</t>
  </si>
  <si>
    <t>外箱印刷 ZURU LOGO + MADE IN CHINA + 定位框，尺寸4"x6" (用于黏贴外箱贴）</t>
  </si>
  <si>
    <t>9/29-价格贴纸</t>
  </si>
  <si>
    <t>11/11-客供外箱贴纸</t>
  </si>
  <si>
    <t>日期码格式：ZURU INC(BVI) 标准格式 日期：按实际生产日期
Packaging Info: 1. 此为Kohl's store 订单, MA UPC包装 + 价格贴纸 （不能覆盖mad in China 字样）+ 客供外箱贴纸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</si>
  <si>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Angus</t>
  </si>
  <si>
    <t>ZB03099-11.26</t>
  </si>
  <si>
    <t>15891223</t>
  </si>
  <si>
    <t>4500179270-10</t>
  </si>
  <si>
    <t>日期码格式：ZURU INC(BVI) 标准格式 日期：按实际生产日期
Packaging Info: 1. 此为Kohl's ECOM 订单， MA UPC 包装 + 客供外箱贴纸
Remark: 2. 外箱印刷 ZURU LOGO + MADE IN CHINA + 定位框，尺寸4"x6" (用于黏贴外箱贴）
3. 无箱唛但需提供每款实际外箱尺寸排版确认定位框，digital 订单的定位框位置要在：箱子的最大面积朝上后，定位框在最小面的右下角，距离箱子右边3英寸
，距离底部1.25英寸，贴纸要按定位框贴，位置与方向贴不对会有客户罚款需由工厂承担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4.外箱毛重超过35LB 外箱四面需要加黄标贴
5. 产品入箱后，外箱的每个面都需要是平整，不能有鼓起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</si>
  <si>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Royal Regent Products (Asia) Limited华登制品（亚洲）有限公司</t>
  </si>
  <si>
    <t>ZB03100-11.26</t>
  </si>
  <si>
    <t>10001525294-3890</t>
  </si>
  <si>
    <t>4500181669-10</t>
  </si>
  <si>
    <t>11/26出</t>
  </si>
  <si>
    <t>10/13收到</t>
  </si>
  <si>
    <t>10/27-外箱贴纸</t>
  </si>
  <si>
    <t>ZURU DENMARK APS</t>
  </si>
  <si>
    <t>ZB03101-11.26</t>
  </si>
  <si>
    <t>10001525304-3891</t>
  </si>
  <si>
    <t>4500181663-10</t>
  </si>
  <si>
    <t>12/1出</t>
  </si>
  <si>
    <t>SALLING GROUP A/S</t>
  </si>
  <si>
    <t>4500180068-10</t>
  </si>
  <si>
    <t>丹麦瑞典芬兰挪威爱沙尼亚警告语贴纸贴在slime袋子+丹麦瑞典芬兰挪威爱沙尼亚警告语贴纸贴在bead袋子4500177426</t>
  </si>
  <si>
    <t>日期码格式：ZURU INC(BVI) 标准格式 日期：按实际生产日期
Packaging Info: 1. 92119: MA_B Version_3L(EAN)-Warning 23L收缩膜+MA_B Version_5L(23L warning)收藏指南+MA B Version_5L(WARNING 9L) SLIME POLYBAG+丹麦瑞典芬兰挪威
爱沙尼亚警告语贴纸贴在slime袋子上(贴纸和位置图翻Indeks PO#4500177426)+MA B5L BEADS BAG+丹麦瑞典芬兰挪威爱沙尼亚警告语贴纸贴在bead袋子上(贴纸和位
置图翻Indeks PO#4500177426)+MA布标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t>
  </si>
  <si>
    <t>A97111-12-1</t>
  </si>
  <si>
    <t>0938208865</t>
  </si>
  <si>
    <t>4500183116-10</t>
  </si>
  <si>
    <t>11/24第三方</t>
  </si>
  <si>
    <t>12/8出</t>
  </si>
  <si>
    <t>外箱四面印刷RFID箱唛，正唛左前下角印刷ITF-14格式条码的艾利替代标箱唛，只印刷正唛一面</t>
  </si>
  <si>
    <t>11/11-RFID贴纸</t>
  </si>
  <si>
    <t>日期码格式：ZURU DGYYYYMMDD CHINA(日期避开周末和法定节假日即可） 日期：按实际生产日期
Packaging Info:
Remark:
92119：
1.包装信息：MA B版 1L收缩膜，MA B版 5L收藏指南，MA B版 5L口水胶袋，MA B版 2L车缝布标,客版布标贴纸，客供 RFID贴纸（标贴位置严格按照我们签板的位
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
3.在产品上和包装上要有日期码（避开周末和节假日），以及要有MADE IN CHINA和ZURU字样。
4.产品如有扎带口要剪平，不能刮手。
5.此单打卡板出货
此单需要第三方验货 请自行多备物料</t>
  </si>
  <si>
    <t>0938208872</t>
  </si>
  <si>
    <t>4500183116-20</t>
  </si>
  <si>
    <t>11/25出</t>
  </si>
  <si>
    <t>0938208873</t>
  </si>
  <si>
    <t>4500183116-30</t>
  </si>
  <si>
    <t>12/2出</t>
  </si>
  <si>
    <t>0938208881</t>
  </si>
  <si>
    <t>4500183116-60</t>
  </si>
  <si>
    <t>ZB03133-11.28</t>
  </si>
  <si>
    <t>0938208900</t>
  </si>
  <si>
    <t>4500183116-80</t>
  </si>
  <si>
    <t>ZB03087-11.25</t>
  </si>
  <si>
    <t>0938208904</t>
  </si>
  <si>
    <t>4500183116-90</t>
  </si>
  <si>
    <t>5200007779 5200007784</t>
  </si>
  <si>
    <t>4500180519-60</t>
  </si>
  <si>
    <t>12/3出</t>
  </si>
  <si>
    <t>10/17收到</t>
  </si>
  <si>
    <t>10/10-意大利回收标（含西班牙语布标翻译）</t>
  </si>
  <si>
    <t>日期码格式：ZURU INC(BVI) 标准格式 日期：按实际生产日期
Packaging Info: 
5. 92119:最新MA 3L EAN收缩膜+最新MA 3L贴纸+最新MA 5L收藏指南+最新MA 布标+最新MA 5L包装+意大利回收标（含西班牙语布标翻译）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</si>
  <si>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14873</t>
  </si>
  <si>
    <t>4500182163-130</t>
  </si>
  <si>
    <t>10/16收到</t>
  </si>
  <si>
    <t>进口商贴纸（翻单4500163205）</t>
  </si>
  <si>
    <t>日期码格式：ZURU INC(BVI) 标准格式 日期：按实际生产日期
Packaging Info:
92119-S005-NB:3L(EAN)-Warning 23L 包装+进口商贴纸（翻单4500163205）+其它MA包装
Remark: 1. 产品和包装要求无硼无香，包装不能含有PVC; 此客户NTI不能出14+的产品
2. 如有微塑料，必须合规欧洲标准，闪粉也是微塑料的一种，目前仅接受三张方式1.去除，2.用可降解材料，和3. 永久封印在固体。
3. 带电池出货的产品,电池需要符合欧洲电池新规(EU) 2023-1542.
4. 同一个SKU, 如果客户同时下Bulk/PDQ/SK/EC, 进口商贴纸可以只显示Bulk 的客户客户款号。产品包装上必须有客户进口商信息。
92119-S005-NB:7 Assortment, Polar bear: Penguin: Walrus: Mammoth: Owl: Seal: Snow man=10:10:10:10:10:8:2. Snow man is the rare item.
92119-S005-NB:887383-4894680042247</t>
  </si>
  <si>
    <t>2769575</t>
  </si>
  <si>
    <t>4500182504-20</t>
  </si>
  <si>
    <t>10/21收到</t>
  </si>
  <si>
    <t>日期码格式：ZURU INC(BVI) 标准格式 日期：按实际生产日期
Packaging Info:
92119: 最新UPC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</si>
  <si>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A97058-11-29</t>
  </si>
  <si>
    <t>5200007921</t>
  </si>
  <si>
    <t>4500181278-190</t>
  </si>
  <si>
    <t>1029-意大利环保标贴纸+1*(DK+NO+SE+FI)警语贴纸+1*多语通用 （SLIME, DOUGH, SAND ）化学品警语说明书</t>
  </si>
  <si>
    <t>日期码格式：ZURU INC(BVI) 标准格式 日期：按实际生产日期
Packaging Info: 
92119 MA 3L+23L EAN 最新版 收缩膜++1*意大利环保标贴纸+MA 5L+9L SLIME BAG+MA 5L BEADS BAG +1*(DK+NO+SE+FI)警语贴纸+ MA 5L+23L 收藏指南+1*多语通
用 （SLIME, DOUGH, SAND ）化学品警语说明书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</si>
  <si>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Niki Chen</t>
  </si>
  <si>
    <t>A97063-11-29</t>
  </si>
  <si>
    <t>4500180345-70</t>
  </si>
  <si>
    <t>翻4500179206</t>
  </si>
  <si>
    <t>中文3C贴纸+中文布标(可用布标贴纸)翻4500179206</t>
  </si>
  <si>
    <t>11/20-客供芯片码</t>
  </si>
  <si>
    <t>日期码格式：ZURU INC(BVI) 标准格式 日期：按实际生产日期
Packaging Info: 物料要求 SKU
5 92119 MA+中文3C贴纸+中文布标(可用布标贴纸)+中文收藏指南+中文吊卡 +客供芯片码 翻单： 4500179206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此单启用防窜码 贴纸</t>
  </si>
  <si>
    <t>A97126-112-2</t>
  </si>
  <si>
    <t>MA布标=贴纸</t>
  </si>
  <si>
    <t xml:space="preserve"> TJX CANADA</t>
  </si>
  <si>
    <t>40059009 40059370</t>
  </si>
  <si>
    <t>4500183043-130</t>
  </si>
  <si>
    <t>11/11收到</t>
  </si>
  <si>
    <t>10/27-UPC 贴纸</t>
  </si>
  <si>
    <t>日期码格式：ZURU INC(BVI) 标准格式 日期：按实际生产日期
Packaging Info: 
 92119 无硼版本 MA 3L B 版收缩膜 +UPC 贴纸 UPC 193052078391， B 版5L 收藏指南
Remark: 出加拿大
 有客供价格贴
 每行对应不同的客户PO，唛头要一一对应， 放唛头时跟单会提供清单
 Zuru验货.日期跟踪码：产品外包装及产品本身都必须有日期跟踪码，ZURU标准格式
 日期码</t>
  </si>
  <si>
    <t>A97149-12-5</t>
  </si>
  <si>
    <t>4500183043-210</t>
  </si>
  <si>
    <t>12//8出</t>
  </si>
  <si>
    <t>A97154-12-6</t>
  </si>
  <si>
    <t>45152387 45152401</t>
  </si>
  <si>
    <t>4500183001-60</t>
  </si>
  <si>
    <t>11/20-价格贴纸</t>
  </si>
  <si>
    <t>A97156-12-6</t>
  </si>
  <si>
    <t>0938208907</t>
  </si>
  <si>
    <t>4500183118-160</t>
  </si>
  <si>
    <t>12/5 第三方 自检</t>
  </si>
  <si>
    <t>12/10出</t>
  </si>
  <si>
    <t>11/11-客供 RFID贴纸</t>
  </si>
  <si>
    <t>日期码格式：ZURU DGYYYYMMDD CHINA(日期避开周末和法定节假日即可） 日期：按实际生产日期
Packaging Info:
Remark:
92119：
1.包装信息：MA B版 1L收缩膜，MA B版 5L收藏指南，MA B版 5L口水胶袋，MA B版 2L车缝布标, 客版布标贴纸，客供 RFID贴纸（标贴位置严格按照我们签板的位
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
3.在产品上和包装上要有日期码（避开周末和节假日），以及要有MADE IN CHINA和ZURU字样。
4.产品如有扎带口要剪平，不能刮手。
5.此单打卡板出货
此单需要第三方验货 请自行多备物料</t>
  </si>
  <si>
    <t>ROSS PROCUREMENT.INC</t>
  </si>
  <si>
    <t>4500184367-30</t>
  </si>
  <si>
    <t>11/4收到</t>
  </si>
  <si>
    <t>11/20-客供价格贴纸</t>
  </si>
  <si>
    <t>日期码格式：ZURU INC(BVI) 标准格式 日期：按实际生产日期
Packaging Info: 1. STD Items
#92119：ZURU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</si>
  <si>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Sharon Yang</t>
  </si>
  <si>
    <t xml:space="preserve"> T. PLANET SHOPS SL</t>
  </si>
  <si>
    <t>4500183181-10</t>
  </si>
  <si>
    <t>12/15出</t>
  </si>
  <si>
    <t>10/28收到</t>
  </si>
  <si>
    <t>11/7-客户进口商贴纸（含西班牙语水洗标内容）+1张产品贴纸</t>
  </si>
  <si>
    <t>日期码格式：ZURU INC(BVI) 标准格式 日期：按实际生产日期
Packaging Info: 1.92119：最新【MA 3L(23L Warning) EAN包装+一张客户进口商贴纸（含西班牙语水洗标内容）】+1张产品贴纸+MA 5L收藏指南；
Remark: 1. 此单出西班牙，需满足EU测试标准要求，另外微塑料需符合EU法规；
2. 标准配比；
3.根据新电池法规（EU） 2023/1542，所有走欧洲市场的电子产品，都需要增加WEEE通用30L说明书（分带电池走货和不带电池走货两种），如工厂没有此文件，可
以找我们跟单提供；
4. 准时完货，需安排ZURU OQC验货。 另外，包装贴纸上面的警告语不可以覆盖西班牙警告语。
5. 此单需要准备2套大货样，请注意备料；
6.注意： 含PDQ /展示架外箱的条码跟item包装条码需要不一样;</t>
  </si>
  <si>
    <t xml:space="preserve"> Mary Zhong</t>
  </si>
  <si>
    <t>ARMY &amp; AIR FORCE EXCHANGE SERVICE</t>
  </si>
  <si>
    <t>0092461721</t>
  </si>
  <si>
    <t>4500183696-60</t>
  </si>
  <si>
    <t>11/6收到</t>
  </si>
  <si>
    <t>日期码格式：ZURU INC(BVI) 标准格式 日期：按实际生产日期
Packaging Info: 1. MA+UPC版包裝,优先1L，出口美国
Remark: 2. PO# 0092461722, 0092461723, 0092461724, 这3个订单外箱需要贴4x6"UCC 贴纸，只需贴一面（UCC贴纸为客供贴纸）。PO# 0092461721, 0092461725，这2
个订单外箱不需要UCC贴纸。
3. ZURU QC 验货。
4. 产品和包裝上需印刷tracking code信息，格式为ZURU常规。</t>
  </si>
  <si>
    <t>0092461722</t>
  </si>
  <si>
    <t>4500183696-70</t>
  </si>
  <si>
    <t>11/20-UCC贴纸</t>
  </si>
  <si>
    <t>0092461723</t>
  </si>
  <si>
    <t>4500183696-80</t>
  </si>
  <si>
    <t>0092461724</t>
  </si>
  <si>
    <t>4500183696-90</t>
  </si>
  <si>
    <t>0092461725</t>
  </si>
  <si>
    <t>4500183696-100</t>
  </si>
  <si>
    <t>TOYZOONA LIMITED</t>
  </si>
  <si>
    <t>肯尼亚</t>
  </si>
  <si>
    <t>4500184858-30</t>
  </si>
  <si>
    <t>12/9出</t>
  </si>
  <si>
    <t>11/7收到</t>
  </si>
  <si>
    <t>A97166-12-9</t>
  </si>
  <si>
    <t>10001525300-3890</t>
  </si>
  <si>
    <t>4500183686-10</t>
  </si>
  <si>
    <t>10/30收到</t>
  </si>
  <si>
    <t>11/20-外箱贴纸</t>
  </si>
  <si>
    <t>10001525310-3891</t>
  </si>
  <si>
    <t>4500183687-10</t>
  </si>
  <si>
    <t>LEKIA AB</t>
  </si>
  <si>
    <t>4500183825-160</t>
  </si>
  <si>
    <t>12/22出</t>
  </si>
  <si>
    <t>11/3收到</t>
  </si>
  <si>
    <t>slime袋子贴纸翻500177426G+丹麦瑞典芬兰挪威爱沙尼亚警告语贴纸贴在bead袋子上翻4500177426)</t>
  </si>
  <si>
    <t>日期码格式：ZURU INC(BVI) 标准格式 日期：按实际生产日期
Packaging Info: 
92119-S005-NB//MA_B Version_3L(EAN)-Warning 23L收缩膜4894680042247+MA B Version_5L(WARNING 9L) SLIME POLYBAG+丹麦瑞典芬兰挪威爱沙尼亚警告语贴纸
贴在slime袋子上(贴纸和位置图翻Indeks PO#4500177426)+MA B5L BEADS BAG+丹麦瑞典芬兰挪威爱沙尼亚警告语贴纸贴在bead袋子上(贴纸和位置图翻Indeks PO#4
500177426)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92119-S005-NB//7 Assortment, Polar bear: Penguin: Walrus: Mammoth: Owl: Seal: Snow man=10:10:10:10:10:8:2. Snow man is the rare item.</t>
  </si>
  <si>
    <t>Luna</t>
  </si>
  <si>
    <t>Amazon DE:
8FM5EGFA</t>
  </si>
  <si>
    <t>4500182289-40</t>
  </si>
  <si>
    <t>12/20-12/24出</t>
  </si>
  <si>
    <t>.空白外箱（加印带Zuru字样的最新logo，除了邮包盒直接做外箱的产品） + SSCC LABEL一张, 无箱唛，MADE IN CHINA 外箱只印一正一侧</t>
  </si>
  <si>
    <t>UPC+IT环保标翻单PO#4500158580</t>
  </si>
  <si>
    <t>11/17-外箱贴纸</t>
  </si>
  <si>
    <t>日期码格式：ZURU INC(BVI) 标准格式 日期：按实际生产日期
Packaging Info: Amazon UK(92119E/77731/71152)/DE(15710B/15763E/71152/77731/92119G)
1. 92119EG:
---92119G: 92119G, Owl, 12pcs/CTN; MA 3L(23L warning EAN#)B 收缩膜+2张贴纸(1张UPC#+1张IT环保标，参考翻单PO#4500158580)+MA 5L(23L warning)B 收藏
指南+其他最新MA配套包装；
6. 验货时间不迟于2025/12/11.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</si>
  <si>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14402172 14492162</t>
  </si>
  <si>
    <t>4500184536-40</t>
  </si>
  <si>
    <t>11/14收到</t>
  </si>
  <si>
    <t>11/27-防盗贴纸</t>
  </si>
  <si>
    <t>日期码格式：ZURU INC(BVI) 标准格式 日期：按实际生产日期
Packaging Info: 
92119: MA 1L UPC包装+一张防盗贴纸(贴纸类型：10111896 40R Label)，防盗贴纸翻PO#4500159816&lt;(&gt;,&lt;)&gt;请工厂自行跟checkpoint供应商订购贴纸
UPC#193052078391，请先检查包装条码是否正确再安排做货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</si>
  <si>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Amazon UK:
63MDT6TR</t>
  </si>
  <si>
    <t>4500182289-80</t>
  </si>
  <si>
    <t>日期码格式：ZURU INC(BVI) 标准格式 日期：按实际生产日期
Packaging Info: Amazon UK(92119E/77731/71152)/DE(15710B/15763E/71152/77731/92119G)
1. 92119EG:
---92119E: 92119E, Mammoth, 12pcs/CTN; MA 3L(23L warning EAN#)B 收缩膜+2张贴纸(1张UPC#+1张IT环保标，参考翻单PO#4500158580)+MA 5L(23L warning)B
收藏指南+其他最新MA配套包装；
6. 验货时间不迟于2025/12/11.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</si>
  <si>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ES:
4DLFVJVF</t>
  </si>
  <si>
    <t>4500182321-10</t>
  </si>
  <si>
    <t>12/22-12/26出</t>
  </si>
  <si>
    <t>UPC+环保标翻单4500158580)+10/17-ES洗涤说明贴纸</t>
  </si>
  <si>
    <t>11/14-外箱贴纸</t>
  </si>
  <si>
    <t>日期码格式：ZURU INC(BVI) 标准格式 日期：按实际生产日期
Packaging Info: Amazon ES(92119B)/IT(77731)
1. 92119B：92119B, Penguin, 12pcs/CTN; MA 3L(23L warning EAN#)B 收缩膜+2张贴纸(1张UPC#+1张IT环保标，参考翻单PO#4500158580)+MA 5L(23L warning)B
收藏指南+其他最新MA配套包装+1张ES洗涤说明贴纸(贴纸收缩膜空白位, 出ES需要)；
3. 最迟验货不得晚于2025/12/12;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</si>
  <si>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 xml:space="preserve"> BARNES &amp; NOBLE PURCHASING, INC.</t>
  </si>
  <si>
    <t>2028266</t>
  </si>
  <si>
    <t>4500183402-10</t>
  </si>
  <si>
    <t>只需在外箱4面的正上方印ZURU LOGO；3面印MADE IN CHINA字样，一面留空贴外箱贴</t>
  </si>
  <si>
    <t>11/11-价格贴纸+外箱贴纸</t>
  </si>
  <si>
    <t>日期码格式：ZURU INC(BVI) 标准格式 日期：按实际生产日期
Packaging Info: 1. 包材：#92119: ZURU MA 1L UPC 最新版本包装+ 价格贴纸（价贴金额$24.99,价贴位于UPC条形码附近）,贴纸资料跟单提供，工厂采购，出口美国;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 2028266 ship to NJ&lt;(&gt;,&lt;)&gt;
 PO# 2028267 ship to NV&lt;(&gt;,&lt;)&gt;
 5. 出货配比：ZURU 标准配比
 6. 测试样板
 需要于11月8日前寄出ZURU MA 版本每款每色2pcs样板做测试，样板寄到以下地址做测试：
 注： 需打印TRF随样板寄出（TRF由跟单提供）
 测试行：BV(必维）
 地址：广东省深圳市深圳市龙华区鸿创科技中心4栋1楼
 收件人：Dora shen
 电话: +86(0)755 8618 5347</t>
  </si>
  <si>
    <t>2028267</t>
  </si>
  <si>
    <t>4500183402-20</t>
  </si>
  <si>
    <t>12/12-12/16出</t>
  </si>
  <si>
    <t>2025-138</t>
  </si>
  <si>
    <t>4500184922-60</t>
  </si>
  <si>
    <t>1/13出</t>
  </si>
  <si>
    <t>11/17收到</t>
  </si>
  <si>
    <t>进口商贴纸含客户条码翻4500159880+ Slime polybag+贴纸+ slime beads bag +贴纸(贴纸翻单4500159880)</t>
  </si>
  <si>
    <t>1、外箱上需要印客户日期码和ZURU STD日期码，其中客户日期码为ZUR5346；
2、产品/布标/包装印zuru std生产日期的日期码，产品/包装/外箱上的ZURU STD日期码必须保持一致。</t>
  </si>
  <si>
    <t>日期码格式：ZURU INC(BVI) 标准格式 日期：按实际生产日期
Packaging Info: 1.
92119：1L MA 收缩膜+进口商贴纸含客户条码 (贴纸翻单4500159880); MA指南; Slime需要无硼版本。MA Slime polybag+贴纸/ MA slime beads bag +贴纸(贴纸
翻单4500159880)
2. 日期码：外箱上需要印客户日期码和ZURU STD日期码，其中客户日期码为ZUR5346；产品/布标/包装印zuru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广东实验室地址：Mr. Sunday Huang /黄好远
Direct Line: 15360632289
深圳天祥质量技术服务有限公司广州分公司
广州市黄埔区保盈东路8号华盈科技大厦A座5楼 天祥检测 轻工玩具部 （邮编：510730）
样品数量：含slime的每款item1pcs的大货样
Remark: 
92119：7 Assortment, Polar bear: Penguin: Walrus: Mammoth: Owl: Seal: Snow man=10:10:10:10:10:8:2. Snow man is the rare item.</t>
  </si>
  <si>
    <t>PO#2950867433</t>
  </si>
  <si>
    <t>4500185089-20</t>
  </si>
  <si>
    <t>12/30出</t>
  </si>
  <si>
    <t>11/10收到</t>
  </si>
  <si>
    <t>11/10-卡板贴纸</t>
  </si>
  <si>
    <t>日期码格式：ZURU INC(BVI) 标准格式 日期：按实际生产日期
Packaging Info: 
"92119SLB-S001, MA最新UPC包装，UPC :193052078391，请先检查条码是否正确再安排做货。
Slip sheet: 92119-S002 1pcs/CTN(CTN SIZE:27.1*19.5*21CM); 20*6=120CTN=120PCS/SLIT SHEET) ;一共需要17 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</si>
  <si>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Meyya Liu</t>
  </si>
  <si>
    <t>COMERCIALIZADORA MEXICO AMERICANA S</t>
  </si>
  <si>
    <t>5251211721</t>
  </si>
  <si>
    <t>4500183087-40</t>
  </si>
  <si>
    <t>冰雪蛋（干燥剂）</t>
  </si>
  <si>
    <t>12/18出</t>
  </si>
  <si>
    <t>11/26-UPC条码贴纸+进口商贴纸</t>
  </si>
  <si>
    <t>例如(LOTDG20240920)</t>
  </si>
  <si>
    <t>日期码格式：LOTDGYYYYMMDD 日期：按实际生产日期
Packaging Info:
4. 92119：MA 3L EAN包装+UPC条码贴纸+进口商贴纸+箱唛
Remark: 1. 客版日期码要求：LOT+ZURU标准日期码格式。东莞生产的格式：LOTDGYYYYMMDD, DG是东莞拼音首字母，
YYYYMMDD是实际的年月日，例如(LOTDG20240920)
92119：7 Assortment, Polar bear: Penguin: Walrus: Mammoth: Owl: Seal: Snow man=10:10:10:10:10:8:2. Snow man is the rare item.
4. 此单有第三方监柜，至少多备一套完整的物料用于监柜，请多备料。
5. WM墨西哥防霉的新要求:货物必须在出货主箱和集装箱中按要求放置干燥剂，干燥剂指定品牌干霸
92119: 需要在每箱放入6小包干燥剂，每包干燥剂重量2g
如走柜货等loading plan 确认后再通知集装箱干燥剂数量</t>
  </si>
  <si>
    <t>5200007413</t>
  </si>
  <si>
    <t>4500176795-30</t>
  </si>
  <si>
    <t>12/19出</t>
  </si>
  <si>
    <t>消耗4500182154纸箱，箱唛内容水贴纸更正</t>
  </si>
  <si>
    <t>消耗4500182154-多语警语折叠贴纸（含包装缺失的法/意/西环保标）,翻4500162314</t>
  </si>
  <si>
    <t>日期码格式：ZURU INC(BVI) 标准格式 日期：按实际生产日期
Packaging Info:
2. 92119:最新MA 3L EAN收缩膜+最新MA 3L贴纸+最新MA 5L收藏指南+最新MA 布标+最新MA 5L包装+多语警语折叠贴纸（含包装缺失的法/意/西环保标）,翻45001623
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</si>
  <si>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8W1C6O4T</t>
  </si>
  <si>
    <t>4500184839-220</t>
  </si>
  <si>
    <t>12/21-12/27出</t>
  </si>
  <si>
    <t>11/26-外箱贴纸</t>
  </si>
  <si>
    <t>日期码格式：ZURU INC(BVI) 标准格式 日期：按实际生产日期
Packaging Info: 出口加拿大，包装需要至少2/3L UPC版，无硼版本。
#92119: MA 3L B版本 +UPC贴纸, 贴纸资料翻单4500160498 (但不需要印刷IT环保标贴纸) B:193052083838 ;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</si>
  <si>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WALMART CENTRAL AMERICA-HN</t>
  </si>
  <si>
    <t>5907187951</t>
  </si>
  <si>
    <t>4500184422-50</t>
  </si>
  <si>
    <t>1/2出</t>
  </si>
  <si>
    <t>11/13收到</t>
  </si>
  <si>
    <t>UPC贴纸+进口商贴纸贴纸翻4500158302</t>
  </si>
  <si>
    <t>日期码格式：ZURU INC(BVI) 标准格式 日期：按实际生产日期
Packaging Info:
4. 92119：MA 3L EAN包装+UPC贴纸+MA 多语收藏指南+进口商贴纸+箱唛，贴纸翻单PO4500158302
Remark: 1.请注意产品包装条形码必须是UPC
2.无第三方验货
7. 92119：7 Assortment, Polar bear: Penguin: Walrus: Mammoth: Owl: Seal: Snow man=10:10:10:10:10:8:2. Snow man is the rare item.</t>
  </si>
  <si>
    <t>WALMART CENTRAL AMERICA-CR</t>
  </si>
  <si>
    <t>8807187952</t>
  </si>
  <si>
    <t>4500184316-50</t>
  </si>
  <si>
    <t>日期码格式：ZURU INC(BVI) 标准格式 日期：按实际生产日期
Packaging Info: 
4. 92119：MA 3L EAN包装+UPC贴纸+MA 多语收藏指南+进口商贴纸+箱唛，贴纸翻单PO4500158302
Remark: 1.请注意产品包装条形码必须是UPC
2.无第三方验货
7. 92119：7 Assortment, Polar bear: Penguin: Walrus: Mammoth: Owl: Seal: Snow man=10:10:10:10:10:8:2. Snow man is the rare item.</t>
  </si>
  <si>
    <t>WALMART CENTRAL AMERICA-GT</t>
  </si>
  <si>
    <t>4407187950</t>
  </si>
  <si>
    <t>4500184355-50</t>
  </si>
  <si>
    <t>12/31出</t>
  </si>
  <si>
    <t>5000002058</t>
  </si>
  <si>
    <t>4500185224-20</t>
  </si>
  <si>
    <t>12/29-12/30出</t>
  </si>
  <si>
    <t>翻4500180345</t>
  </si>
  <si>
    <t>中文3C贴纸+中文布标(可用布标贴纸)翻4500180345</t>
  </si>
  <si>
    <t>11/25-客供芯片码</t>
  </si>
  <si>
    <t>日期码格式：ZURU INC(BVI) 标准格式 日期：按实际生产日期
Packaging Info: 物料要求 SKU
2 92119 MA+中文3C贴纸+中文布标(可用布标贴纸)+中文收藏指南+中文吊卡 +客供芯片码 翻单： 4500180345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</si>
  <si>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4500185224-40</t>
  </si>
  <si>
    <t>JRC TOYS</t>
  </si>
  <si>
    <t>103025-T</t>
  </si>
  <si>
    <t>4500185005-10</t>
  </si>
  <si>
    <t>11/18收到</t>
  </si>
  <si>
    <t>11/10- UPC 贴纸</t>
  </si>
  <si>
    <t>日期码格式：ZURU INC(BVI) 标准格式 日期：按实际生产日期
Packaging Info: 92119: MA B 版 3L + UPC 贴纸
Remark: 出加拿大
Zuru验货.日期跟踪码：产品外包装及产品本身都必须有日期跟踪码，ZURU标准格式日期码</t>
  </si>
  <si>
    <t>Bella Tan</t>
  </si>
  <si>
    <t>10001525306-3
891</t>
  </si>
  <si>
    <t>4500185512-10</t>
  </si>
  <si>
    <t>11/12-客办收缩膜文档</t>
  </si>
  <si>
    <t>12/29出</t>
  </si>
  <si>
    <t>10001525309-3
890</t>
  </si>
  <si>
    <t>4500185513-10</t>
  </si>
  <si>
    <t>DD'S DISCOUNTS</t>
  </si>
  <si>
    <t>70079741</t>
  </si>
  <si>
    <t>4500185354-10</t>
  </si>
  <si>
    <t>12/1-客供价格贴纸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</si>
  <si>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</si>
  <si>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Blanche</t>
  </si>
  <si>
    <t>0938208856</t>
  </si>
  <si>
    <t>4500183118-60</t>
  </si>
  <si>
    <t>12/22第三方</t>
  </si>
  <si>
    <t>13807820 14067822</t>
  </si>
  <si>
    <t>4500184546-30</t>
  </si>
  <si>
    <t>1/12出</t>
  </si>
  <si>
    <t>日期码格式：ZURU INC(BVI) 标准格式 日期：按实际生产日期
Packaging Info: 
92119: MA 1L UPC包装+一张防盗贴纸(贴纸类型：10111896 40R Label)，防盗贴纸翻PO#4500159816,请工厂自行跟checkpoint供应商订购贴纸
UPC#193052078391，请先检查包装条码是否正确再安排做货
UPC#193052079190，请先检查包装条码是否正确再安排做货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</si>
  <si>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4500182941-40</t>
  </si>
  <si>
    <t>1/4出</t>
  </si>
  <si>
    <t>11/3-进口商贴纸+QRcode贴纸</t>
  </si>
  <si>
    <t>日期码格式：ZURU INC(BVI) 标准格式 日期：按实际生产日期
Packaging Info: 92119：1L MA UPC 收缩膜+进口商贴纸+QRcode 贴纸 ;
Remark: 注意：
1. QR 贴纸要求： 需包含产品型号（item）+ 序列号，二维码（QR code）正方形边长 1.5cm 。
材质与粘性：采用与进口商贴纸一致的材质，强粘性、不易脱落/掉色。
印刷与尺寸：印刷质量不低于 1.5c，整体贴纸尺寸为 3×3cm（正方形）。
印刷排版规则：按单款产品装箱数集中排版（例：产品9281装箱数 6pcs / 箱，则该款 6 个 QR code 集中排列），每版排版上方备注对应外箱箱号（如 "箱号 1""
箱号 2"⋯）。
2. 二维码贴纸位置要远离包装上的条码及其他二维码， 贴在背面。
3. QR code贴纸（要求一物一码，每PCS的二维码不一样）;
4. 装柜时需要追踪QR code 到每一箱/每一个柜子的数据提供excel 表格作为补料发给ZURU 船务；</t>
  </si>
  <si>
    <t>21346251</t>
  </si>
  <si>
    <t>4500184779-60</t>
  </si>
  <si>
    <t>12/23-12/26出</t>
  </si>
  <si>
    <t>11/21收到</t>
  </si>
  <si>
    <t>12/15-防盗贴纸+12/1-外箱贴纸</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</si>
  <si>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PO#4500184776一起合并计算</t>
  </si>
  <si>
    <t>21346247</t>
  </si>
  <si>
    <t>4500184776-60</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</si>
  <si>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PO#4500184779一起合并计算</t>
  </si>
  <si>
    <t>21320114</t>
  </si>
  <si>
    <t>4500185863-40</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</si>
  <si>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PO#4500185865一起合并计算</t>
  </si>
  <si>
    <t>01409031</t>
  </si>
  <si>
    <t>4500185951-10</t>
  </si>
  <si>
    <t>11/17-UPC贴纸</t>
  </si>
  <si>
    <t>日期码格式：ZURU INC(BVI) 标准格式 日期：按实际生产日期
Packaging Info: MA 3L B版加UPC贴纸
Remark: 出加拿大
Zuru验货.日期跟踪码：产品外包装及产品本身都必须有日期跟踪码，ZURU标准格
式日期码</t>
  </si>
  <si>
    <t>斯洛瓦克</t>
  </si>
  <si>
    <t>999-61808</t>
  </si>
  <si>
    <t>4500186548-10</t>
  </si>
  <si>
    <t>11/28收到</t>
  </si>
  <si>
    <t>12/3-国警告语贴纸+UPC条码贴纸</t>
  </si>
  <si>
    <t>日期码格式：ZURU INC(BVI) 标准格式 日期：按实际生产日期
Packaging Info: 92119： MA B版3L-23L收缩膜含4国警告语(Czech-Hugarian-Polish-Slovak）+1张UPC条码贴纸193052078391
Remark: 1.此单出EU国家，需满足EU测试标准，微塑料需满足EU法规要求；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t>
  </si>
  <si>
    <t>Grace He</t>
  </si>
  <si>
    <t>Rainbocorn
2025
Requisition(J
an 202</t>
  </si>
  <si>
    <t>4500186722-90</t>
  </si>
  <si>
    <t>12/26第三方</t>
  </si>
  <si>
    <t>11/24收到</t>
  </si>
  <si>
    <t>日期码格式：ZURU INC(BVI) 标准格式 日期：按实际生产日期
Packaging Info: MA UPC PKG(优先1L)，无需加进口商贴纸
9281 清尾阶段， 比例不是平均比例，要按工厂实际库存来出货了
Remark: 
92119-7 Assortment, Polar bear: Penguin: Walrus: Mammoth: Owl: Seal: Snow man=10:10:10:10:10:8:2. Snow man is the rare item.</t>
  </si>
  <si>
    <t>0938208713</t>
  </si>
  <si>
    <t>4500183118-30</t>
  </si>
  <si>
    <t>12/29第三方</t>
  </si>
  <si>
    <t>12/3-客供 RFID贴纸</t>
  </si>
  <si>
    <t>0938208860</t>
  </si>
  <si>
    <t>4500183118-70</t>
  </si>
  <si>
    <t>1/22出</t>
  </si>
  <si>
    <t>0938208514</t>
  </si>
  <si>
    <t>4500183118-10</t>
  </si>
  <si>
    <t>阿根廷</t>
  </si>
  <si>
    <t>4500185070-150</t>
  </si>
  <si>
    <t>1/8出</t>
  </si>
  <si>
    <t>11/27收到</t>
  </si>
  <si>
    <t>11/27-进口商贴纸</t>
  </si>
  <si>
    <t>日期码格式：ZURU INC(BVI) 标准格式 日期：按实际生产日期
Packaging Info: 1. 请注意有电池指定品牌：
2. 请确保包装上的条形码是UPC，如果是babyUPC，需要用mother UPC覆盖，如有不一致，请及时提出。谢谢!
92119,,MA 3L EAN包装+MA 多语收藏指南+MA PDQ+进口商贴纸（进口商贴纸同UPC贴纸合并一张）+箱唛
Remark: 
92119,,7 Assortment, Polar bear: Penguin: Walrus: Mammoth: Owl: Seal: Snow man=10:10:10:10:10:8:2. Snow man is the rare item.,,</t>
  </si>
  <si>
    <t>0938208524</t>
  </si>
  <si>
    <t>4500183118-20</t>
  </si>
  <si>
    <t>1/26第三方自检</t>
  </si>
  <si>
    <t>1/16出</t>
  </si>
  <si>
    <t>0938208738</t>
  </si>
  <si>
    <t>4500183118-40</t>
  </si>
  <si>
    <t>12/31第三方</t>
  </si>
  <si>
    <t>0938208854</t>
  </si>
  <si>
    <t>4500183118-50</t>
  </si>
  <si>
    <t>1/15出</t>
  </si>
  <si>
    <t>60261192</t>
  </si>
  <si>
    <t>4500185297-10</t>
  </si>
  <si>
    <t>1/10出</t>
  </si>
  <si>
    <t>12/15-客供价格贴纸</t>
  </si>
  <si>
    <t>10001525305-3
890</t>
  </si>
  <si>
    <t>4500187763-10</t>
  </si>
  <si>
    <t>12/4收到</t>
  </si>
  <si>
    <t>12/15-外箱贴纸</t>
  </si>
  <si>
    <t>21346252</t>
  </si>
  <si>
    <t>4500187541-10</t>
  </si>
  <si>
    <t>1/7-1/9出</t>
  </si>
  <si>
    <t>12/15-防盗贴纸+外箱贴纸</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</si>
  <si>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请注意此订单要与AU PO#4500187539一起combine计算</t>
  </si>
  <si>
    <t>21346248</t>
  </si>
  <si>
    <t>4500187539-10</t>
  </si>
  <si>
    <t>日期码格式：ZURU INC(BVI) 标准格式 日期：按实际生产日期
Packaging Info: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请注意此单与NZ PO#4500187541一起combine计算</t>
  </si>
  <si>
    <t>10001525312-3
891</t>
  </si>
  <si>
    <t>4500187764-10</t>
  </si>
  <si>
    <t>8150978787</t>
  </si>
  <si>
    <t>4500188348-20</t>
  </si>
  <si>
    <t>1/9第三方自检</t>
  </si>
  <si>
    <t>12/8收到</t>
  </si>
  <si>
    <t>日期码格式：ZURU INC(BVI) 标准格式 日期：按实际生产日期
Packaging Info:
#92119：
MA3L收缩膜(B版)+UPC贴纸(UPC:193052078391)+MA3L吊牌+MA5L收藏指南(B版)+MA5L复合袋(B版)+MA配件袋(B版)+MA5L贴纸+MA2L布标 (UPC贴纸翻单：4500160504)
产品配比：
7 Assortment, Polar bear: Penguin: Walrus: Mammoth: Owl: Seal: Snow man=10:10:10:10:10:8:2. Snow man is the rare item.
Remark: 1. 此单有箱唛;
2. UPC贴纸：必须在原来错误的条码上用黑色粗头笔涂黑直至不能扫描，再贴上正确的UPC;
3. 此单有第三方验货，烦请多备包装物料；
4. #15728订单须使用英法双语电池*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</si>
  <si>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ESAL TRADING LLC</t>
  </si>
  <si>
    <t>约旦</t>
  </si>
  <si>
    <t>4500189510-60</t>
  </si>
  <si>
    <t>92119-S001-1</t>
  </si>
  <si>
    <t>4500180717/4500180758拆单</t>
  </si>
  <si>
    <t>2/11出</t>
  </si>
  <si>
    <t>11/12收到</t>
  </si>
  <si>
    <t>11/11-进口商贴纸+口水胶贴纸</t>
  </si>
  <si>
    <t>日期码格式：ZURU INC(BVI) 标准格式 日期：按实际生产日期
Packaging Info: 
92119-S001: 客版收缩膜 (含G Mark, QR code, 阿拉伯警语); 贴纸上的QR code需微信可扫，扫描结果另外通知; UPC条码显示193052078391; 客版收藏指南; MA
口水胶袋+贴纸；产品年龄3+；
客人箱唛排版，印4面，条码内容193052078391；
92119-S001: 7 Assortment, Polar bear: Penguin: Walrus: Mammoth: Owl: Seal: Snow man=10:10:10:10:10:8:2. Snow man is the rare item.
Remark:</t>
  </si>
  <si>
    <t>#</t>
  </si>
  <si>
    <t>ESAL ENTERPRISES FZC</t>
  </si>
  <si>
    <t>黎巴嫩</t>
  </si>
  <si>
    <t>4500189525-50</t>
  </si>
  <si>
    <t>2/10出</t>
  </si>
  <si>
    <t>卡塔尔</t>
  </si>
  <si>
    <t>QAT</t>
  </si>
  <si>
    <t>4500180735-130</t>
  </si>
  <si>
    <t>日期码格式：ZURU INC(BVI) 标准格式 日期：按实际生产日期
Packaging Info:
92119-S001: 客版收缩膜 (含G Mark, QR code, 阿拉伯警语); 贴纸上的QR code需微信可扫，扫描结果另外通知; UPC条码显示193052078391; 客版收藏指南; MA
口水胶袋+贴纸；产品年龄3+；
客人箱唛排版，印4面，条码内容193052078391；
92119-S001: 7 Assortment, Polar bear: Penguin: Walrus: Mammoth: Owl: Seal: Snow man=10:10:10:10:10:8:2. Snow man is the rare item.
Qatar的订单需要寄样品给客户进行slime测试（产品含slime的每个item分别准备完整的4套样品）（此单#92125/92129TQ1/9283/92104TQ1/9298TQ1/92119/77685GQ
2需要寄样）
Remark:</t>
  </si>
  <si>
    <t>ESAL TRADING L.L.C.</t>
  </si>
  <si>
    <t>UAE</t>
  </si>
  <si>
    <t>4500180717-120</t>
  </si>
  <si>
    <t>1/14出</t>
  </si>
  <si>
    <t>Tracking Code: 日期码格式：ZURU INC(BVI) 标准格式 日期：按实际生产日期
Packaging Info: 
92119-S001: 客版收缩膜 (含G Mark, QR code, 阿拉伯警语); 贴纸上的QR code需微信可扫，扫描结果另外通知; UPC条码显示193052078391; 客版收藏指南; MA
口水胶袋+贴纸；产品年龄3+；
客人箱唛排版，印4面，条码内容193052078391；
92119-S001: 7 Assortment, Polar bear: Penguin: Walrus: Mammoth: Owl: Seal: Snow man=10:10:10:10:10:8:2. Snow man is the rare item.
Remark:</t>
  </si>
  <si>
    <t>沙特阿拉伯</t>
  </si>
  <si>
    <t>KSA</t>
  </si>
  <si>
    <t>4500180758-60</t>
  </si>
  <si>
    <t>4500187838-70</t>
  </si>
  <si>
    <t>12/3收到</t>
  </si>
  <si>
    <t>EAN条码+进口商贴纸贴纸翻单4500169530+WEEE不带电池走货欧洲30语通用黑白说明书</t>
  </si>
  <si>
    <t>日期码格式：ZURU INC(BVI) 标准格式 日期：按实际生产日期
Packaging Info:
7.92119：最新MA 3L包装+一张EAN条码&lt;(&gt;&amp;&lt;)&gt;进口商贴纸+MA 5L说明书+WEEE不带电池走货欧洲30语通用黑白说明书 ；（贴纸翻单4500169530）；
Remark: 1.此单出西班牙市场，需满足EU测试标准要求，微塑料需符合EU法规。
2.包装必须要含西班牙环保标和 care@zuru.com 邮箱地址以及CE LOGO；
3.毛绒玩具需要西班牙语言的洗涤说明；
4.电子产品需要WEEE说明书；</t>
  </si>
  <si>
    <t>IMPORTADORA CHICOCOS</t>
  </si>
  <si>
    <t>玻利维亚</t>
  </si>
  <si>
    <t>4500185120-20</t>
  </si>
  <si>
    <t>12/3-UPC贴纸</t>
  </si>
  <si>
    <t xml:space="preserve">日期码格式：ZURU INC(BVI) 标准格式 日期：按实际生产日期
Packaging Info: 
其余item：MA 多语包装+ UPC贴纸+箱唛，无客户贴纸
Remark: </t>
  </si>
  <si>
    <t>70079744</t>
  </si>
  <si>
    <t>4500186566-50</t>
  </si>
  <si>
    <t>日期码格式：ZURU INC(BVI) 标准格式 日期：按实际生产日期
Packaging Info: 1. STD Items: 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</si>
  <si>
    <t>Blanche Huang</t>
  </si>
  <si>
    <t>10001525311-3
890</t>
  </si>
  <si>
    <t>4500188562-10</t>
  </si>
  <si>
    <t>12/15收到</t>
  </si>
  <si>
    <t>12/29-外箱贴纸</t>
  </si>
  <si>
    <t>10001525314-3
891</t>
  </si>
  <si>
    <t>4500188561-10</t>
  </si>
  <si>
    <t>1/26出</t>
  </si>
  <si>
    <t>5000002083</t>
  </si>
  <si>
    <t>4500188895-40</t>
  </si>
  <si>
    <t>1/26-2/3出</t>
  </si>
  <si>
    <t>翻4500185224</t>
  </si>
  <si>
    <t>中文3C贴纸+中文布标(可用布标贴纸) 翻4500185224</t>
  </si>
  <si>
    <t>12/30-客供芯片码</t>
  </si>
  <si>
    <t>日期码格式：ZURU INC(BVI) 标准格式 日期：按实际生产日期
Packaging Info: 物料要求 SKU
2 92119 MA+中文3C贴纸+中文布标(可用布标贴纸)+中文收藏指南+中文吊卡 +客供芯片码 翻单： 4500185224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</si>
  <si>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4500188895-80</t>
  </si>
  <si>
    <t>W0750693</t>
  </si>
  <si>
    <t>4500188454-30</t>
  </si>
  <si>
    <t>2/5出</t>
  </si>
  <si>
    <t>12/17收到</t>
  </si>
  <si>
    <t>12/17-外箱贴纸+价格贴纸</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</si>
  <si>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</si>
  <si>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Eleven Zhang</t>
  </si>
  <si>
    <t>0938208730</t>
  </si>
  <si>
    <t>4500187549-110</t>
  </si>
  <si>
    <t>2/3出</t>
  </si>
  <si>
    <t>外箱四面印刷RFID箱唛，正唛左前下角印刷ITF-14格式条码的艾利替代标箱唛，只印刷正唛一面，ZURU logo跟MADE IN CHINA四面右下角印刷，外箱印刷日期码。</t>
  </si>
  <si>
    <t>12/25-客供 RFID贴纸</t>
  </si>
  <si>
    <t>日期码格式：ZURU DGYYYYMMDD CHINA(日期避开周末和法定节假日即可） 日期：按实际生产日期
Packaging Info:
Remark: 
92119：
1.包装信息：MA B版 1L收缩膜，MA B版 5L收藏指南，MA B版 5L口水胶袋，MA B版 2L车缝布标, 客版布标贴纸，客供 RFID贴纸（标贴位置严格按照我们签板的位
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
3.在产品上和包装上要有日期码（避开周末和节假日），以及要有MADE IN CHINA和ZURU字样。
4.产品如有扎带口要剪平，不能刮手。
5.此单打卡板出货
此单需要第三方验货 请自行多备物料</t>
  </si>
  <si>
    <t>0938208512</t>
  </si>
  <si>
    <t>4500187549-20</t>
  </si>
  <si>
    <t>2/6第三方自检</t>
  </si>
  <si>
    <t>0938208729</t>
  </si>
  <si>
    <t>4500187549-100</t>
  </si>
  <si>
    <t>1/30第三方自检</t>
  </si>
  <si>
    <t>0938208772</t>
  </si>
  <si>
    <t>4500187549-170</t>
  </si>
  <si>
    <t>0938208511</t>
  </si>
  <si>
    <t>4500187549-10</t>
  </si>
  <si>
    <t>0938208515</t>
  </si>
  <si>
    <t>4500187549-30</t>
  </si>
  <si>
    <t>2/13出</t>
  </si>
  <si>
    <t>0938208518</t>
  </si>
  <si>
    <t>4500187549-60</t>
  </si>
  <si>
    <t>942104</t>
  </si>
  <si>
    <t>4500182548-30</t>
  </si>
  <si>
    <t>10/31收到</t>
  </si>
  <si>
    <t>10/21-UPC贴纸</t>
  </si>
  <si>
    <t>日期码格式： 标准格式 日期：按实际生产日期
Packaging Info:
92119 无硼版本。MA 3L B版收缩膜EAN+UPC贴纸193052078391，MA 5L B版（Bag+POLYBAG+收藏指南），MA 2L A版SEWN IN LABEL,
Remark: 出加拿大
Zuru验货.日期跟踪码：产品外包装及产品本身都必须有日期跟踪码，ZURU标准格式日期码</t>
  </si>
  <si>
    <t>IVI-1203EF</t>
  </si>
  <si>
    <t>4500188421-10</t>
  </si>
  <si>
    <t>客版韩语收藏指南翻4500166965</t>
  </si>
  <si>
    <t>1/23出</t>
  </si>
  <si>
    <t>箱唛都翻单4500166965</t>
  </si>
  <si>
    <t>韩语贴纸（新稿）+张韩语logo 贴+韩语警语贴纸贴+韩语小贴纸翻4500166965
 客版韩语收藏指南和箱唛都翻单4500166965
 77711GQ1： MA 3L INT 收缩膜+1张UPC 条码贴纸</t>
  </si>
  <si>
    <t>日期码格式：ZURU INC(BVI) 标准格式 日期：按实际生产日期
Packaging Info: 92119: MA 布标，MA 贴纸和纸袋，MA 1L 收缩膜（B版）+3张韩语贴纸（新稿），一张韩语logo 贴正面，一张韩语警语贴纸贴背面+一张韩语小贴纸（贴蛋壳底部）
，蛋壳底部另外需按客户要求需加一张彩色圆贴纸（翻单4500166965）
客版韩语收藏指南和箱唛都翻单4500166965
Remark: 由于韩国法律法规要求，此单92119口水胶出无硼版，无MIT版本，
吸塑需PET材质, 产品需符合韩国KC测试标准。
7 Assortment, Polar bear: Penguin: Walrus: Mammoth: Owl: Seal: Snow man=10:10:10:10:10:8:2. Snow man is the rare item.</t>
  </si>
  <si>
    <t>Simba Toys-VN</t>
  </si>
  <si>
    <t>越南</t>
  </si>
  <si>
    <t>4500189283-40</t>
  </si>
  <si>
    <t>12/29-贴纸</t>
  </si>
  <si>
    <t>日期码格式：ZURU INC(BVI) 标准格式 日期：按实际生产日期
Packaging Info: 
其他items-MA 3L EAN package+1pc importer label
待提供整单的贴纸资料;
92129-可以接受新布标（新法国、丹麦地址）混旧版包材
Remark: 
92119-7 Assortment, Polar bear: Penguin: Walrus: Mammoth: Owl: Seal: Snow man=10:10:10:10:10:8:2. Snow man is the rare item.</t>
  </si>
  <si>
    <t>1A7PV2ZC</t>
  </si>
  <si>
    <t>4500186739-260</t>
  </si>
  <si>
    <t>2/6-2/10出</t>
  </si>
  <si>
    <t>UPC+IT环保标翻单4500158580+1/4-ES洗涤说明贴纸</t>
  </si>
  <si>
    <t>12/17-外箱贴纸</t>
  </si>
  <si>
    <r>
      <rPr>
        <sz val="11"/>
        <color rgb="FF0E2EF0"/>
        <rFont val="宋体"/>
        <charset val="134"/>
      </rPr>
      <t>日期码格式：ZURU INC(BVI) 标准格式 日期：按实际生产日期
Packaging Info: Amazon UK(9565ABDE/15752B/15754B/15755ABDE/77731/77785/77809)/DE(9565ABDE/77673/15728ABG)/</t>
    </r>
    <r>
      <rPr>
        <sz val="11"/>
        <color rgb="FFFF0000"/>
        <rFont val="宋体"/>
        <charset val="134"/>
      </rPr>
      <t>-PO:4ILCYXLX/4GW1TX1I/21CQRD5P/3DJTQAQP
ES(77785/92119D/15710A/15728ABE)/-PO:2ND8X5VU/1A7PV2ZC
IT(71152/15710B/15728AG/15763E)-PO:2H7MF2MP/2NZ4JX5R</t>
    </r>
    <r>
      <rPr>
        <sz val="11"/>
        <color rgb="FF0E2EF0"/>
        <rFont val="宋体"/>
        <charset val="134"/>
      </rPr>
      <t xml:space="preserve">
6. 92119D：92119D, Walrus, 12pcs/CTN; MA 3L(23L warning EAN#)B 收缩膜+2张贴纸(1张UPC#，1张IT环保标; 参考翻单PO#4500158580)+MA 5L(23L warning)B
收藏指南+其他最新MA配套包装+1张ES洗涤说明贴纸(贴纸收缩膜空白位)；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r>
  </si>
  <si>
    <t>Mia Xing</t>
  </si>
  <si>
    <t>26-129</t>
  </si>
  <si>
    <t>4500189626-20</t>
  </si>
  <si>
    <t>2/4出</t>
  </si>
  <si>
    <t>12/25收到</t>
  </si>
  <si>
    <t>警语吊牌贴纸翻4500165887</t>
  </si>
  <si>
    <t>1/13-客供价格贴纸</t>
  </si>
  <si>
    <t>日期码格式：ZURU INC(BVI) 标准格式 日期：按实际生产日期
Packaging Info:
此单有客供价格贴纸，预计1/5前提供
92119（NB版）：MA B版3L+23L警语 EAN收缩膜，MA A版 3L 吊牌+ DE IT警语吊牌贴纸(翻单4500165887)，MA B版 5L+23警语 收藏指南，MA B版 5L配件袋，MA B版
5L+9L警语 Slime袋子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</si>
  <si>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Nicole Ye</t>
  </si>
  <si>
    <t>AMBIENTAL PARAGUAY</t>
  </si>
  <si>
    <t>4500187657-100</t>
  </si>
  <si>
    <t>1/29出</t>
  </si>
  <si>
    <t>12/18收到</t>
  </si>
  <si>
    <t>进口商贴纸翻4500173750</t>
  </si>
  <si>
    <t>日期码格式：ZURU INC(BVI) 标准格式 日期：按实际生产日期
Packaging Info: 92125：MA 多语包装+进口商贴纸+箱唛，进口商贴纸翻单PO4500173750
Remark:</t>
  </si>
  <si>
    <t>10001668492-0
581</t>
  </si>
  <si>
    <t>4500190323-10</t>
  </si>
  <si>
    <t>12/30收到</t>
  </si>
  <si>
    <t>1/15-外箱贴纸</t>
  </si>
  <si>
    <t>4500188248-140</t>
  </si>
  <si>
    <t>1/6-UPC 贴纸</t>
  </si>
  <si>
    <t>日期码格式：ZURU INC(BVI) 标准格式 日期：按实际生产日期
Packaging Info: 请确保包装上的条形码是UPC，如果是babyUPC，需要用mother UPC覆盖，如有不一致，请及时提出。谢谢!
92119,,MA 3L EAN包装+UPC贴纸+MA 多语收藏指南+箱唛,,
Remark：</t>
  </si>
  <si>
    <t>6006-011414</t>
  </si>
  <si>
    <t>4500189943-40</t>
  </si>
  <si>
    <t>12/24收到</t>
  </si>
  <si>
    <t>12/24-进口商贴纸（贴背面空白处）</t>
  </si>
  <si>
    <t xml:space="preserve">日期码格式：ZURU INC(BVI) 标准格式 日期：按实际生产日期
Packaging Info: 
92119：MA PKG ，优先1L 收缩膜+1张进口商贴纸（贴背面空白处）
贴纸不得遮挡日期码
Remark: </t>
  </si>
  <si>
    <t>4500190234-80</t>
  </si>
  <si>
    <t>日期码格式：ZURU INC(BVI) 标准格式 日期：按实际生产日期
Packaging Info: 1.优先多语 MA UPC或者3L/5L MA EAN 包装
2.请确保包装上的条形码是UPC，如果是babyUPC、需要用mother UPC覆盖，如有不一致，请及时提出。谢谢!
Remark: 
92119：7 Assortment, Polar bear: Penguin: Walrus: Mammoth: Owl: Seal: Snow man=10:10:10:10:10:8:2 Snow man is the rare item.</t>
  </si>
  <si>
    <t>56YZ3BDZ</t>
  </si>
  <si>
    <t>4500190063-70</t>
  </si>
  <si>
    <t>92119D-S002-NB</t>
  </si>
  <si>
    <t>3/1出</t>
  </si>
  <si>
    <t>1/27-外箱贴纸</t>
  </si>
  <si>
    <t>日期码格式：ZURU INC(BVI) 标准格式 日期：按实际生产日期
Packaging Info:
#92119: MA 3L B版本 +UPC贴纸, 贴纸资料翻单4500160498 (但不需要印刷IT环保标贴纸) B:193052083838 ;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</si>
  <si>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4CWYH3OO</t>
  </si>
  <si>
    <t>4500190063-80</t>
  </si>
  <si>
    <t>92119E-S002-NB</t>
  </si>
  <si>
    <t>10001525296-3
890</t>
  </si>
  <si>
    <t>4500189564-10</t>
  </si>
  <si>
    <t>1/15收到</t>
  </si>
  <si>
    <t>1/30-外箱贴纸</t>
  </si>
  <si>
    <t>0938208781</t>
  </si>
  <si>
    <t>4500189673-50</t>
  </si>
  <si>
    <t>2/10第三方自检</t>
  </si>
  <si>
    <t>1/21-客供 RFID贴纸</t>
  </si>
  <si>
    <t>日期码格式：ZURU DGYYYYMMDD CHINA(日期避开周末和法定节假日即可） 日期：按实际生产日期
Packaging Info: 92119：
1.包装信息：MA B版 1L收缩膜，MA B版 5L收藏指南，MA B版 5L口水胶袋，MA B版 2L车缝布标, 客版布标贴纸，客供 RFID贴纸（标贴位置严格按照我们签板的位
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
3.在产品上和包装上要有日期码（避开周末和节假日），以及要有MADE IN CHINA和ZURU字样。
4.产品如有扎带口要剪平，不能刮手。
5.此单打卡板出货
此单需要第三方验货 请自行多备物料</t>
  </si>
  <si>
    <t>0938208792</t>
  </si>
  <si>
    <t>4500189673-60</t>
  </si>
  <si>
    <t>2/24第三方自检</t>
  </si>
  <si>
    <t>0938208764</t>
  </si>
  <si>
    <t>4500189673-40</t>
  </si>
  <si>
    <t>2/24出</t>
  </si>
  <si>
    <t>0938208800</t>
  </si>
  <si>
    <t>4500189673-70</t>
  </si>
  <si>
    <t>3/3出</t>
  </si>
  <si>
    <t>70079745</t>
  </si>
  <si>
    <t>4500186630-30</t>
  </si>
  <si>
    <t>1/15-客供价格贴纸</t>
  </si>
  <si>
    <t>日期码格式：ZURU INC(BVI) 标准格式 日期：按实际生产日期
Packaging Info: 1. STD Items: 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</si>
  <si>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0938208751</t>
  </si>
  <si>
    <t>4500189673-10</t>
  </si>
  <si>
    <t>3/4出</t>
  </si>
  <si>
    <t>0938208757</t>
  </si>
  <si>
    <t>4500189673-20</t>
  </si>
  <si>
    <t>2/26第三方自检</t>
  </si>
  <si>
    <t>0938208758</t>
  </si>
  <si>
    <t>4500189673-30</t>
  </si>
  <si>
    <t>2/26出</t>
  </si>
  <si>
    <t>14990125</t>
  </si>
  <si>
    <t>4500189797-20</t>
  </si>
  <si>
    <t>1/7收到</t>
  </si>
  <si>
    <t>大黄圆防盗贴纸翻4500159816</t>
  </si>
  <si>
    <t>日期码格式：ZURU INC(BVI) 标准格式 日期：按实际生产日期
Packaging Info:
"92119: MA 1L UPC包装+ 一张法国丹麦旧地址布标贴纸(本单放稿)+一张大黄圆防盗贴纸(贴纸类型：10111896 40R Label)，防盗贴纸翻PO#4500159816,请工厂自行
跟checkpoint供应商订购贴纸
UPC#193052078391，请先检查包装条码是否正确再安排做货"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
11.包装和布标上的法国丹麦地址需要保持一致。</t>
  </si>
  <si>
    <t>999-61849</t>
  </si>
  <si>
    <t>4500189742-10</t>
  </si>
  <si>
    <t>客户减少数量480pcs</t>
  </si>
  <si>
    <t>UPC条码贴纸翻4500186548</t>
  </si>
  <si>
    <t>日期码格式：ZURU INC(BVI) 标准格式 日期：按实际生产日期
Packaging Info: 92119： MA B版3L-23L收缩膜含4国警告语(Czech-Hugarian-Polish-Slovak）+1张UPC条码贴纸193052078391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t>
  </si>
  <si>
    <t>3261485007+32
61485008</t>
  </si>
  <si>
    <t>4500188260-20</t>
  </si>
  <si>
    <t>12/9收到</t>
  </si>
  <si>
    <t>12/16-进口商贴纸</t>
  </si>
  <si>
    <t>日期码格式：ZURU INC(BVI) 标准格式 日期：按实际生产日期
Packaging Info: MA UPC包装+进口商贴纸
需要装柜前2周提供自检报告供客户批复才允许出货
装柜时必须一款款按顺序，方便目的地卸货清点，不能混着装
Remark:</t>
  </si>
  <si>
    <t>10001525303-3
891</t>
  </si>
  <si>
    <t>4500190587-10</t>
  </si>
  <si>
    <t>W0753658</t>
  </si>
  <si>
    <t>4500190200-30</t>
  </si>
  <si>
    <t>1/8收到</t>
  </si>
  <si>
    <t>1/8-贴价格贴纸+外箱贴纸</t>
  </si>
  <si>
    <t>日期码格式：ZURU INC(BVI) 标准格式 日期：按实际生产日期
Packaging Info: 1. MA 优先1L UPC版包装,需要加贴价格贴纸,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</si>
  <si>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0973345035</t>
  </si>
  <si>
    <t>4500191529-10</t>
  </si>
  <si>
    <t>日期码格式：ZURU DGYYYYMMDD CHINA(日期避开周末和法定节假日即可） 日期：按实际生产日期
Packaging Info:
Remark: 92119：
1.包装信息：MA B版 1L收缩膜，MA B版 5L收藏指南，MA B版 5L口水胶袋，MA B版 2L车缝布标, 客版布标贴纸，客供 RFID贴纸（标贴位置严格按照我们签板的位
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
3.在产品上和包装上要有日期码（避开周末和节假日），以及要有MADE IN CHINA和ZURU字样。
4.产品如有扎带口要剪平，不能刮手。
5.此单打卡板出货
此单需要第三方验货 请自行多备物料</t>
  </si>
  <si>
    <t>0973345032</t>
  </si>
  <si>
    <t>4500191529-20</t>
  </si>
  <si>
    <t>0973345037</t>
  </si>
  <si>
    <t>4500191529-30</t>
  </si>
  <si>
    <t>0973345028</t>
  </si>
  <si>
    <t>4500191529-40</t>
  </si>
  <si>
    <t>0973345030</t>
  </si>
  <si>
    <t>4500191529-50</t>
  </si>
  <si>
    <t>0973345041</t>
  </si>
  <si>
    <t>4500191529-60</t>
  </si>
  <si>
    <t>3/6出</t>
  </si>
  <si>
    <t>0973345042</t>
  </si>
  <si>
    <t>4500191529-70</t>
  </si>
  <si>
    <t>4 KIDZ - BIEDRONKA</t>
  </si>
  <si>
    <t>波兰</t>
  </si>
  <si>
    <t>4500190901-10</t>
  </si>
  <si>
    <t>1/22收到</t>
  </si>
  <si>
    <t>2/3-进口商贴纸</t>
  </si>
  <si>
    <t>日期码格式：ZURU INC(BVI) 标准格式 日期：按实际生产日期
Packaging Info: 92119: MA1L UPC收缩膜+1张进口商贴纸+MA5L说明书+MA袋子/布标/贴纸
Remark: 1. 请备多1套大货样品；
2. 此票大货需符合EU市场法规；
3. 此票使用UPC条码；</t>
  </si>
  <si>
    <t>KANDYTOYS LIMITED</t>
  </si>
  <si>
    <t>AS191225ZUR15274</t>
  </si>
  <si>
    <t>4500190991-140</t>
  </si>
  <si>
    <t>日期码格式：ZURU INC(BVI) 标准格式 日期：按实际生产日期
Packaging Info:
92119: MA UPC 1L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</si>
  <si>
    <t>10001525302-3
890</t>
  </si>
  <si>
    <t>4500190589-10</t>
  </si>
  <si>
    <t>4500191663-110</t>
  </si>
  <si>
    <t>1/27收到</t>
  </si>
  <si>
    <t>1/27-进口商贴纸+UPC贴纸</t>
  </si>
  <si>
    <t>DG20260316</t>
  </si>
  <si>
    <t>日期码格式：DG20260316 日期：
Packaging Info:
其余item：MA 多语UPC包装+进口商贴纸+UPC贴纸+箱唛
Remark: 外箱/产品/包装-指定日期码：DG20260316</t>
  </si>
  <si>
    <t>0938208805</t>
  </si>
  <si>
    <t>4500191273-60</t>
  </si>
  <si>
    <t>3/18第三方</t>
  </si>
  <si>
    <t>0938208799</t>
  </si>
  <si>
    <t>4500191273-40</t>
  </si>
  <si>
    <t>0938208769</t>
  </si>
  <si>
    <t>4500191273-20</t>
  </si>
  <si>
    <t>0938208742</t>
  </si>
  <si>
    <t>4500191273-10</t>
  </si>
  <si>
    <t>0938208771</t>
  </si>
  <si>
    <t>4500191273-30</t>
  </si>
  <si>
    <t>0938208801</t>
  </si>
  <si>
    <t>4500191273-50</t>
  </si>
  <si>
    <t>0938208812</t>
  </si>
  <si>
    <t>4500191273-70</t>
  </si>
  <si>
    <t>4500191300-20</t>
  </si>
  <si>
    <t>1/23收到</t>
  </si>
  <si>
    <t>进口商贴纸+UPC贴纸翻4500166132</t>
  </si>
  <si>
    <r>
      <rPr>
        <sz val="11"/>
        <rFont val="宋体"/>
        <charset val="134"/>
      </rPr>
      <t xml:space="preserve">日期码格式：ZURU INC(BVI) 标准格式 日期：按实际生产日期
Packaging Info:
</t>
    </r>
    <r>
      <rPr>
        <sz val="11"/>
        <color rgb="FFFF0000"/>
        <rFont val="宋体"/>
        <charset val="134"/>
      </rPr>
      <t>92119: MA 多语包装+进口商贴纸+UPC贴纸+箱唛（进口商贴纸翻单4500166132）</t>
    </r>
    <r>
      <rPr>
        <sz val="11"/>
        <rFont val="宋体"/>
        <charset val="134"/>
      </rPr>
      <t xml:space="preserve">
Remark:</t>
    </r>
  </si>
  <si>
    <t>4500192252-50</t>
  </si>
  <si>
    <t>翻4500188895</t>
  </si>
  <si>
    <t>中文3C贴纸+中文布标(可用布标贴纸) 翻4500188895</t>
  </si>
  <si>
    <t>欠客供芯片码</t>
  </si>
  <si>
    <t>日期码格式：ZURU INC(BVI) 标准格式 日期：按实际生产日期
Packaging Info: 物料要求 SKU
4 92119 MA+中文3C贴纸+中文布标(可用布标贴纸)+中文收藏指南+中文吊卡 +客供芯片码 翻单： 4500188895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</si>
  <si>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219020566</t>
  </si>
  <si>
    <t>4500192791-10</t>
  </si>
  <si>
    <t>2/3收到</t>
  </si>
  <si>
    <t>日期码格式：ZURU INC(BVI) 标准格式 日期：
Packaging Info: 1. 产品MA UPC包装（优先1L）出美国
2. 客人指定箱唛排版
3. 7 Assortment, Polar bear: Penguin: Walrus: Mammoth: Owl: Seal: Snow man=10:10:10:10:10:8:2. Snow man is the rare item.
Remark: 出货前 Zuru QC 验货</t>
  </si>
  <si>
    <t>Agnes Zheng</t>
  </si>
  <si>
    <t>219020580</t>
  </si>
  <si>
    <t>4500192791-20</t>
  </si>
  <si>
    <t>0938208768</t>
  </si>
  <si>
    <t>4500193047-10</t>
  </si>
  <si>
    <t>欠-客供 RFID贴纸</t>
  </si>
  <si>
    <t>W0758454</t>
  </si>
  <si>
    <t>4500192693-30</t>
  </si>
  <si>
    <t>2/6收到</t>
  </si>
  <si>
    <t>2/6-价格贴纸+外箱贴纸</t>
  </si>
  <si>
    <t>10001719741-0581</t>
  </si>
  <si>
    <t>4500193233-10</t>
  </si>
  <si>
    <t>欠</t>
  </si>
  <si>
    <t>欠外箱贴纸</t>
  </si>
  <si>
    <t>160646</t>
  </si>
  <si>
    <t>4500192711-60</t>
  </si>
  <si>
    <t>丹麦瑞典芬兰挪威爱沙尼亚警告语贴纸贴在slime袋子上翻4500177426+丹麦瑞典芬兰挪威爱沙尼亚警告语贴纸翻4500177426</t>
  </si>
  <si>
    <t>日期码格式：ZURU INC(BVI) 标准格式 日期：按实际生产日期
Packaging Info:
6.92119:MA_B Version_3L(EAN)-Warning 23L收缩膜+MA_B Version_5L(23L warning)收藏指南+MA B Version_5L(WARNING 9L) SLIME POLYBAG+丹麦瑞典芬兰挪威爱
沙尼亚警告语贴纸贴在slime袋子上(贴纸和位置图翻Indeks PO#4500177426)+MA B5L BEADS BAG+丹麦瑞典芬兰挪威爱沙尼亚警告语贴纸贴在bead袋子上(贴纸和位置
图翻Indeks PO#4500177426)+MA布标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92119-S005-NB:4894680042247</t>
  </si>
  <si>
    <t>WOOLWORTH GMBH</t>
  </si>
  <si>
    <t>416580 / 00</t>
  </si>
  <si>
    <t>4500189376-30</t>
  </si>
  <si>
    <t>1/28收到</t>
  </si>
  <si>
    <t>欠价格贴纸+德语警语贴纸
 明书</t>
  </si>
  <si>
    <t>日期码格式：ZURU INC(BVI) 标准格式 日期：按实际生产日期
Packaging Info: 
92119-S005: MA B版 3L +23L EAN 收缩膜+价格贴纸+MA 3L Tag+德语警语贴纸+MA B版5L收藏指南+MA B 版Polybag/纸袋+MA PDQ+WEEE 带电池走货 B版通用30L 说
明书
Remark: "出口欧洲，微塑料需符合法规；
1.所有出往GAS市场(德国/奥地利/瑞士)的电子产品身上需要加字唛，为ZURU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ZURU France 33 rue Paul Meurice 75020 Paris, France
2.裝櫃必須按TPND順序 (條形碼貼紙或正嘜必須要朝外向車門外)
3.柜子需要挂网，柜门处需要每款产品放一箱以便被海关抽验
4 需要客户放货后才能走货。
5 晚交货会有罚金，请务必按时完货
6.所有出往欧洲订单的电子产品需增加一张客版 B版 WEEE声明说明书，区分带电池(WEEE 带电池走货 B版 通用30L 说明书)和不带电池版本(WEEE 不带电池走货
B版 通用30L 说明书)"</t>
  </si>
  <si>
    <t>Winnie Zhong</t>
  </si>
  <si>
    <t xml:space="preserve">  </t>
  </si>
  <si>
    <t>.</t>
  </si>
  <si>
    <r>
      <rPr>
        <b/>
        <sz val="16"/>
        <rFont val="Arial"/>
        <charset val="0"/>
      </rPr>
      <t xml:space="preserve">ZURU  Rainbocorn  </t>
    </r>
    <r>
      <rPr>
        <b/>
        <sz val="16"/>
        <rFont val="宋体"/>
        <charset val="0"/>
      </rPr>
      <t>大猫蛋系列排期</t>
    </r>
    <r>
      <rPr>
        <b/>
        <sz val="16"/>
        <rFont val="Arial"/>
        <charset val="0"/>
      </rPr>
      <t>#92125</t>
    </r>
  </si>
  <si>
    <r>
      <rPr>
        <sz val="14"/>
        <rFont val="宋体"/>
        <charset val="0"/>
      </rPr>
      <t>剩余</t>
    </r>
    <r>
      <rPr>
        <sz val="14"/>
        <rFont val="Arial"/>
        <charset val="0"/>
      </rPr>
      <t>MA</t>
    </r>
  </si>
  <si>
    <t>太空沙</t>
  </si>
  <si>
    <t>PDQ</t>
  </si>
  <si>
    <t>毛绒交货数</t>
  </si>
  <si>
    <r>
      <rPr>
        <b/>
        <sz val="11"/>
        <color rgb="FFFF0000"/>
        <rFont val="Arial"/>
        <charset val="0"/>
      </rPr>
      <t>MA  3</t>
    </r>
    <r>
      <rPr>
        <b/>
        <sz val="11"/>
        <color rgb="FFFF0000"/>
        <rFont val="宋体"/>
        <charset val="0"/>
      </rPr>
      <t>語收縮膜</t>
    </r>
    <r>
      <rPr>
        <b/>
        <sz val="11"/>
        <color rgb="FFFF0000"/>
        <rFont val="Arial"/>
        <charset val="0"/>
      </rPr>
      <t xml:space="preserve">
A</t>
    </r>
    <r>
      <rPr>
        <b/>
        <sz val="11"/>
        <color rgb="FFFF0000"/>
        <rFont val="宋体"/>
        <charset val="0"/>
      </rPr>
      <t>版本</t>
    </r>
  </si>
  <si>
    <t>UQ1</t>
  </si>
  <si>
    <t>SLD展示架</t>
  </si>
  <si>
    <t>客版领养卡</t>
  </si>
  <si>
    <r>
      <rPr>
        <b/>
        <sz val="14"/>
        <rFont val="等线"/>
        <charset val="134"/>
      </rPr>
      <t>暹罗猫</t>
    </r>
    <r>
      <rPr>
        <b/>
        <sz val="14"/>
        <color rgb="FFFF0000"/>
        <rFont val="等线"/>
        <charset val="134"/>
      </rPr>
      <t>-A</t>
    </r>
  </si>
  <si>
    <r>
      <rPr>
        <b/>
        <sz val="14"/>
        <rFont val="等线"/>
        <charset val="134"/>
      </rPr>
      <t>黑猫</t>
    </r>
    <r>
      <rPr>
        <b/>
        <sz val="14"/>
        <color rgb="FFFF0000"/>
        <rFont val="等线"/>
        <charset val="134"/>
      </rPr>
      <t>-E</t>
    </r>
  </si>
  <si>
    <r>
      <rPr>
        <b/>
        <sz val="14"/>
        <rFont val="等线"/>
        <charset val="134"/>
      </rPr>
      <t>粉白猫</t>
    </r>
    <r>
      <rPr>
        <b/>
        <sz val="14"/>
        <color rgb="FFFF0000"/>
        <rFont val="等线"/>
        <charset val="134"/>
      </rPr>
      <t>-B</t>
    </r>
  </si>
  <si>
    <r>
      <rPr>
        <b/>
        <sz val="14"/>
        <rFont val="等线"/>
        <charset val="134"/>
      </rPr>
      <t>紫猫</t>
    </r>
    <r>
      <rPr>
        <b/>
        <sz val="14"/>
        <color rgb="FFFF0000"/>
        <rFont val="等线"/>
        <charset val="134"/>
      </rPr>
      <t>-D</t>
    </r>
  </si>
  <si>
    <r>
      <rPr>
        <b/>
        <sz val="14"/>
        <rFont val="等线"/>
        <charset val="134"/>
      </rPr>
      <t>棕黄猫</t>
    </r>
    <r>
      <rPr>
        <b/>
        <sz val="14"/>
        <color rgb="FFFF0000"/>
        <rFont val="等线"/>
        <charset val="134"/>
      </rPr>
      <t>-G</t>
    </r>
  </si>
  <si>
    <r>
      <rPr>
        <b/>
        <sz val="14"/>
        <rFont val="等线"/>
        <charset val="134"/>
      </rPr>
      <t>橘猫</t>
    </r>
    <r>
      <rPr>
        <b/>
        <sz val="14"/>
        <color rgb="FFFF0000"/>
        <rFont val="等线"/>
        <charset val="134"/>
      </rPr>
      <t>-H</t>
    </r>
  </si>
  <si>
    <r>
      <rPr>
        <sz val="11"/>
        <color rgb="FF0E2EF0"/>
        <rFont val="Arial"/>
        <charset val="0"/>
      </rPr>
      <t>PP-</t>
    </r>
    <r>
      <rPr>
        <sz val="11"/>
        <color rgb="FF0E2EF0"/>
        <rFont val="宋体"/>
        <charset val="0"/>
      </rPr>
      <t>订单</t>
    </r>
  </si>
  <si>
    <t>ZPO2505005</t>
  </si>
  <si>
    <t>92125-S001</t>
  </si>
  <si>
    <t>Nicole Yu</t>
  </si>
  <si>
    <t>4500194379-60</t>
  </si>
  <si>
    <t>S001-RAINBOCORNS-EGGZA NIA-SERIES 2-PLUSH SOFT MEDIUM-SHRINK WRAP,6PCS/CTN</t>
  </si>
  <si>
    <t>92125SLD-S001</t>
  </si>
  <si>
    <t>4500194379-170</t>
  </si>
  <si>
    <t>20846869</t>
  </si>
  <si>
    <t>4500166286-10</t>
  </si>
  <si>
    <t>一窝猫蛋</t>
  </si>
  <si>
    <t>7/2-7/4出</t>
  </si>
  <si>
    <t>5/19防盗贴纸+6/9-外箱SSCC</t>
  </si>
  <si>
    <t>日期码格式：ZURU INC(BVI) 标准格式 日期：按实际生产日期
Packaging Info: 92125:MA英语UPC版本包装（收缩膜和说明书, MA首选1L，如无1L可用多语且含英语的配套多语包装) + 1张防盗贴纸 + 箱唛 + 外箱SSCC Label
配比信息：6 Assortments,siamese cat:pink-white cat:purple cat:black cat:brown-white cat:orange cat=1:1:1:1:1:1
此订单有分两种装运类型，请注意外箱贴纸需要按贴纸文件顺序安排贴纸顺序，先贴整柜的数量，剩下的贴散货的数量。
如：柜货+散货：
以此类推，如不按此安排，此次出货请自行记录好外箱对应贴纸的相关信息。如客户收到后有贴纸重复或贴纸顺序记录错误等问题产生的相关费用需由工厂自己承担
。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</si>
  <si>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Lydia Wu</t>
  </si>
  <si>
    <t>95855-7.31</t>
  </si>
  <si>
    <t>Salling Group A/S</t>
  </si>
  <si>
    <t>4500166233-30</t>
  </si>
  <si>
    <t>92125-S001-3L</t>
  </si>
  <si>
    <t>5/23-挪威瑞典丹麦芬兰爱沙尼亚警告语贴纸贴</t>
  </si>
  <si>
    <t>日期码格式：ZURU INC(BVI) 标准格式 日期：按实际生产日期
Packaging Info:
 3. 92125: MA A 3L(23L warning) EAN版收缩膜+MA KITTY LITTER BAG_MA_A_5L(Warning 9L)+挪威瑞典丹麦芬兰爱沙尼亚警告语贴纸贴在袋子上+MA_A Version_5L(
 WARNING 23L)收藏指南+MA布标+MA ACCESSORIES BAGS_MA_A_5L(23L warning)
Remark: 92125是新品，请在6/25各寄两套大货样给客人留底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92125-S001:4894680046306</t>
  </si>
  <si>
    <t xml:space="preserve"> Sheba</t>
  </si>
  <si>
    <t>4500160934-10</t>
  </si>
  <si>
    <t>92125-S002-3L</t>
  </si>
  <si>
    <t>92125-S002</t>
  </si>
  <si>
    <t>7/7抽办                                                                                                                                                                                   7/9第三方</t>
  </si>
  <si>
    <t>6/9-UPC贴纸</t>
  </si>
  <si>
    <t>日期码格式：ZURU INC(BVI) 标准格式 日期：按实际生产日期
Packaging Info: MA3L收缩膜+UPC贴纸(UPC:193052083951)+MA3L吊牌+MA5L收藏指南+MA5L收养卡+MA5L贴纸+MA配件袋+MA2L布标
 产品配比：6 Assortments,siamese cat:pink-white cat:purple cat:black cat:brown-white cat:orange cat=1:1:1:1:1:1, no rare.
Remark: 1. 此单有箱唛,客PO 9900923468为ECOM订单,外箱需加黄色贴纸;
 2. 此单有第三方验货，烦请多备包装物料；
 4. #92125 需于2025/6/23安排签版, 签样数量：大货样各3 SETS+散件2 SETS;
 5. #92125 需于2025/6/30安排抽办测试, 抽办数量：大货各5 SETS+散件4 SETS;
 6.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</si>
  <si>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95808-7.29</t>
  </si>
  <si>
    <t>4500166286-70</t>
  </si>
  <si>
    <t>95856-7.31</t>
  </si>
  <si>
    <t>4500166931-10</t>
  </si>
  <si>
    <t>92125-S004</t>
  </si>
  <si>
    <t>4500166930-10</t>
  </si>
  <si>
    <t>4500160934-20</t>
  </si>
  <si>
    <t>7/9第三方</t>
  </si>
  <si>
    <t>4500160934-30</t>
  </si>
  <si>
    <t>95809-7.29</t>
  </si>
  <si>
    <t>BJ'S WHOLESALE CLUB, INC.</t>
  </si>
  <si>
    <t>116571779</t>
  </si>
  <si>
    <t>4500166734-10</t>
  </si>
  <si>
    <t>92125UQ1-S001</t>
  </si>
  <si>
    <t>一窝猫蛋(PDQ装）</t>
  </si>
  <si>
    <t>6/9-PDQ文档</t>
  </si>
  <si>
    <t>日期码格式：ZURU INC(BVI) 标准格式 日期：按实际生产日期
Packaging Info: MA UPC版本包装+客版PDQ。
Remark: 1. 此单大概6月9日需寄6套左右大货样给UL实验室做测试，具体的后面邮件会再通知。另外，还需要再备多4套大货样板到时候寄给客户。
2. 此单需一个40GP装完，但需超过客户要求的最少立方数，40GP最少要50CBM。箱唛上体积数和实际要相符，如体积数和PO上有不一致，客人会有罚款。
3. 产品和包装上的日期按照ZURU标准格式。
4.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</si>
  <si>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Emily Wu</t>
  </si>
  <si>
    <t>116571780</t>
  </si>
  <si>
    <t>4500166736-10</t>
  </si>
  <si>
    <t>日期码格式：ZURU INC(BVI) 标准格式 日期：按实际生产日期
Packaging Info: MA UPC版本包装+客版PDQ，PDQ AW 翻单PO#4500166734。
Remark: 1. 此单需一个40GP装完，但需超过客户要求的最少立方数，40GP最少要50CBM。箱唛上体积数和实际要相符，如体积数和PO上有不一致，客人会有罚款。
2. 产品和包装上的日期按照ZURU标准格式。
3.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</si>
  <si>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 xml:space="preserve"> KMART AUSTRALIA LTD</t>
  </si>
  <si>
    <t>20676964</t>
  </si>
  <si>
    <t>4500166289-10</t>
  </si>
  <si>
    <t>5/19-防盗贴纸+6/16-外箱SSCC</t>
  </si>
  <si>
    <t>日期码格式：ZURU INC(BVI) 标准格式 日期：按实际生产日期
Packaging Info: "92125:MA英语UPC版本包装（收缩膜和说明书, MA首选1L，如无1L可用多语且含英语的配套多语包装) + 1张防盗贴纸 (贴纸以及位置图翻单PO#4500166286）+ 箱唛
 + 外箱SSCC Label
 配比信息：6 Assortments,siamese cat:pink-white cat:purple cat:black cat:brown-white cat:orange cat=1:1:1:1:1:1"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</si>
  <si>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250400000359</t>
  </si>
  <si>
    <t>4500166992-100</t>
  </si>
  <si>
    <t>5/30-EAN贴纸+警告语贴纸</t>
  </si>
  <si>
    <t>日期码格式：ZURU INC(BVI) 标准格式 日期：按实际生产日期
Packaging Info:
10.92125：MA 最新版 1L UPC收缩膜+1张EAN贴纸+1张3L(FR+NL+DE)警告语贴纸+MA 5L+23L收藏指南+其他MA 包材EAN 4894680046306；
Remark: 1.STD配比；
2.外箱需要印条码，请确保条码可以清晰扫描且条码内容正确；
3.出欧洲，微塑料需合规（如item本身不含微塑料,则忽略此要求）;
4.所有产品需要符合REACH申明。</t>
  </si>
  <si>
    <t>32580048</t>
  </si>
  <si>
    <t>4500162232-10</t>
  </si>
  <si>
    <t>7/11第三方</t>
  </si>
  <si>
    <t>6/30-7/18出</t>
  </si>
  <si>
    <t>6/13-警语贴纸+布标贴纸</t>
  </si>
  <si>
    <t>日期码格式：ZURU INC(BVI) 标准格式 日期：按实际生产日期
Packaging Info: 92125： MA EAN 3L+警语贴纸+布标贴纸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
92125-7254571-4894680046306-10193052083958
6/配比:
6 Assortments,siamese cat:pink-white cat:purple cat:black cat:brown-white cat:orange cat=1:1:1:1:1:1, no rare.</t>
  </si>
  <si>
    <t>95716-7.21</t>
  </si>
  <si>
    <t>MA布标+布标贴纸</t>
  </si>
  <si>
    <t xml:space="preserve"> KMART AUSTRALIA LTD(NEW ZEALAND)</t>
  </si>
  <si>
    <t>20676969</t>
  </si>
  <si>
    <t>4500166290-10</t>
  </si>
  <si>
    <t>日期码格式：ZURU INC(BVI) 标准格式 日期：按实际生产日期
Packaging Info: "92125:MA英语UPC版本包装（收缩膜和说明书, MA首选1L，如无1L可用多语且含英语的配套多语包装) + 1张防盗贴纸 (贴纸以及位置图翻单PO#4500166286）+ 箱唛
 + 外箱SSCC Label
 配比信息：6 Assortments,siamese cat:pink-white cat:purple cat:black cat:brown-white cat:orange cat=1:1:1:1:1:1"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</si>
  <si>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PO#019848154</t>
  </si>
  <si>
    <t>4500159089-60</t>
  </si>
  <si>
    <t>日期码格式：ZURU INC(BVI) 标准格式 日期：按实际生产日期
Packaging Info: 1. 包装：ZURU MA 1L 最新UPC版本；出口美国&lt;(&gt;&amp;&lt;)&gt;CA；
Remark: 2. 日期跟踪码：产品包装及产品本身都必须有日期跟踪码，并且确保两者的日期跟踪码要一致；ZURU标准格式日期码(请自行调整具体年月日生产期，但不能为周
末）。
3. 此单有4个客户PO， 请见侧边备注；
4. 出货配比: Zuru 标版配比。</t>
  </si>
  <si>
    <t>4500169127-20</t>
  </si>
  <si>
    <t>EAN贴纸+3L(FR+NL+DE)警告语贴纸翻4500166992</t>
  </si>
  <si>
    <t>日期码格式：ZURU INC(BVI) 标准格式 日期：按实际生产日期
Packaging Info:
2.92125：MA 最新版 1L UPC收缩膜+1张EAN贴纸（翻单4500166992）+1张3L(FR+NL+DE)警告语贴纸（翻单4500166992）+MA 5L+23L收藏指南+其他MA 包材；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</si>
  <si>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 xml:space="preserve">THE ENTERTAINER </t>
  </si>
  <si>
    <t>FB13240</t>
  </si>
  <si>
    <t>4500163498-10</t>
  </si>
  <si>
    <t>7/16出</t>
  </si>
  <si>
    <t>4/17收到</t>
  </si>
  <si>
    <t>6/23-客户EAN 条码贴纸</t>
  </si>
  <si>
    <t>日期码格式：ZURU INC(BVI) 标准格式 日期：按实际生产日期
Packaging Info: MA 1L+客户EAN 条码贴纸 （EAN: 5056296049921）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包装基础上额外添加一张英文+阿拉伯文电池说明书。
*大货样： 请在6/15 前寄出随机2pcs大货样到罗湖办公室7B Sandy Shao 收。</t>
  </si>
  <si>
    <t>95806-7.29</t>
  </si>
  <si>
    <t>FB13334</t>
  </si>
  <si>
    <t>4500163498拆分数量</t>
  </si>
  <si>
    <t>4500158412-10</t>
  </si>
  <si>
    <t>92125-S005-MTS-3L</t>
  </si>
  <si>
    <t>92125-S005-MTS</t>
  </si>
  <si>
    <t>7/21出</t>
  </si>
  <si>
    <t>2/24收到</t>
  </si>
  <si>
    <t>多语警语贴纸</t>
  </si>
  <si>
    <t>日期码格式：ZURU INC(BVI) 标准格式 日期：按实际生产日期
Packaging Info: 92125：MA3+23L EAN 收缩膜+1*多语警语贴纸+MA5L+23L 收藏指南+MA 23L 配件袋+MA 布标
+其他MA 包材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</si>
  <si>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95750-7.24</t>
  </si>
  <si>
    <t>ZU25031901</t>
  </si>
  <si>
    <t>4500162246-20</t>
  </si>
  <si>
    <t>4/15收到</t>
  </si>
  <si>
    <t>日期码格式：ZURU INC(BVI) 标准格式 日期：按实际生产日期
Packaging Info: MA UPC包装（优先1L)+1张进口商贴纸
92125贴纸AW、位置图待提供
Remark:
92125-6 Assortments,siamese cat:pink-white cat:purple cat:black cat:brown-white cat:orange cat=1:1:1:1:1:1, no rare.</t>
  </si>
  <si>
    <t>95769-7.25</t>
  </si>
  <si>
    <t>5200006533</t>
  </si>
  <si>
    <t>4500162275-10</t>
  </si>
  <si>
    <t>7/30出</t>
  </si>
  <si>
    <t>5/13-多语警告语贴纸+</t>
  </si>
  <si>
    <t>日期码格式：ZURU INC(BVI) 标准格式 日期：按实际生产日期
Packaging Info: MA 多语EAN 包装+1*多语警告语贴纸+其他MA 多语包材
EAN 4894680046306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</si>
  <si>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95807-7.29</t>
  </si>
  <si>
    <t xml:space="preserve"> ZU25041801</t>
  </si>
  <si>
    <t>4500166599-40</t>
  </si>
  <si>
    <t>6/23-进口商贴纸</t>
  </si>
  <si>
    <t>日期码格式：ZURU INC(BVI) 标准格式 日期：按实际生产日期
Packaging Info: 1.MA UPC包装（优先1L)+1张进口商贴纸
 其他item贴纸AW、位置图待提供
 3.此单分批出货，92125 7月出货，走20GP
Remark: 
 92125-6 Assortments,siamese cat:pink-white cat:purple cat:black cat:brown-white cat:orange cat=1:1:1:1:1:1, no rare.</t>
  </si>
  <si>
    <t>95770-7.25</t>
  </si>
  <si>
    <t>4500167048-20</t>
  </si>
  <si>
    <t>5/27-进口商贴纸</t>
  </si>
  <si>
    <t>日期码格式：ZURU INC(BVI) 标准格式 日期：按实际生产日期
Packaging Info: MA UPC包装(优先1L)+1张进口商贴纸
Remark: 92125-6 Assortments,siamese cat:pink-white cat:purple cat:black cat:brown-white cat:orange cat=1:1:1:1:1:1, no rare.</t>
  </si>
  <si>
    <t>95715-7.21</t>
  </si>
  <si>
    <t>156653-4</t>
  </si>
  <si>
    <t>4500168129-10</t>
  </si>
  <si>
    <t>92125-S006-3L</t>
  </si>
  <si>
    <t>92125-S006</t>
  </si>
  <si>
    <t>日期码格式：ZURU INC(BVI) 标准格式 日期：按实际生产日期
Packaging Info: 92125: 3L EAN 包装+进口商贴纸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6 Assortments,siamese cat:pink-white cat:purple cat:black cat:brown-white cat:orange cat=1:1:1:1:1:1
7.SKU-客户款号-条码
92125//100-264011493//4894680046306</t>
  </si>
  <si>
    <t>95749-7.24</t>
  </si>
  <si>
    <t>客户PO:019225
69/1</t>
  </si>
  <si>
    <t>4500159310-10</t>
  </si>
  <si>
    <t>日期码格式：ZURU INC(BVI) 标准格式 日期：按实际生产日期
Packaging Info: 6 Assortments,siamese cat:pink-white cat:purple cat:black cat:brown-white cat:orange cat=1:1:1:1:1:1, no rare.
Remark: *此单对应2个客户PO，请分开做货不要混装，单独装柜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</si>
  <si>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95725-7.22</t>
  </si>
  <si>
    <t>客户PO:019225
70/1</t>
  </si>
  <si>
    <t>4500159310-20</t>
  </si>
  <si>
    <t>4500163278-20</t>
  </si>
  <si>
    <t>7/27出</t>
  </si>
  <si>
    <t>6/5-CONCENTRA"logo彩色贴纸+1*进口商黑白贴纸</t>
  </si>
  <si>
    <t>日期码格式：ZURU INC(BVI) 标准格式 日期：按实际生产日期
Packaging Info: 
92125:最新MA3L(24Lwarning)收缩膜+最新MA5L(23Lwarning)收藏指南+1*CONCENTRA"logo彩色贴纸+1*进口商黑白贴纸
Remark: 1, 所有产品不带闪粉和微塑料，客人需要验货图片确认OK 才能放货，请务必按时完货。</t>
  </si>
  <si>
    <t>95782-7.26</t>
  </si>
  <si>
    <t>14675</t>
  </si>
  <si>
    <t>4500169836-10</t>
  </si>
  <si>
    <t>6/19-进口商贴纸</t>
  </si>
  <si>
    <t>日期码格式：ZURU INC(BVI) 标准格式 日期：按实际生产日期
Packaging Info: 92125: MA EAN 3L +1进口商贴纸
Remark: 1/ 92125 配比：6 Assortments,siamese cat:pink-white cat:purple cat:black cat:brown-white cat:orange cat=1:1:1:1:1:1, no rare.
2/ 产品和包装要求无硼无香，包装不能含有PVC;
3/ 如有微塑料，必须合规欧洲标准，闪粉也是微塑料的一种，目前仅接受三张方式1.去除，2.用可降解材料，和3. 永久封印在固体。
4/ 带电池出货的产品&lt;(&gt;,&lt;)&gt;电池需要符合欧洲电池新规(EU) 2023-1542.</t>
  </si>
  <si>
    <t>95793-7.28</t>
  </si>
  <si>
    <t>4500169836-20</t>
  </si>
  <si>
    <t>92125SLD-S001-3L</t>
  </si>
  <si>
    <t>一窝猫蛋展示架</t>
  </si>
  <si>
    <t>日期码格式：ZURU INC(BVI) 标准格式 日期：按实际生产日期
Packaging Info:
92125SLD: MA EAN 3L +1进口商贴纸+MA 展示架
Remark: 1/ 92125 配比：6 Assortments,siamese cat:pink-white cat:purple cat:black cat:brown-white cat:orange cat=1:1:1:1:1:1, no rare.
2/ 产品和包装要求无硼无香，包装不能含有PVC;
3/ 如有微塑料，必须合规欧洲标准，闪粉也是微塑料的一种，目前仅接受三张方式1.去除，2.用可降解材料，和3. 永久封印在固体。
4/ 带电池出货的产品&lt;(&gt;,&lt;)&gt;电池需要符合欧洲电池新规(EU) 2023-1542.</t>
  </si>
  <si>
    <t>4500167463-130</t>
  </si>
  <si>
    <t>4500167152转单</t>
  </si>
  <si>
    <t>6/3-进口商贴纸</t>
  </si>
  <si>
    <t>日期码格式：ZURU INC(BVI) 标准格式 日期：按实际生产日期
Packaging Info: 
92125：MA 1L UPC包装+MA多语收藏指南+进口商贴纸+箱唛
Remark:</t>
  </si>
  <si>
    <t>8DTX81EZ</t>
  </si>
  <si>
    <t>4500170160-360</t>
  </si>
  <si>
    <t>92125H-S003-MB-MTS</t>
  </si>
  <si>
    <t>92125H-S003-MB</t>
  </si>
  <si>
    <t>橘猫邮包盒</t>
  </si>
  <si>
    <t>邮包盒图稿同4500160539</t>
  </si>
  <si>
    <t>7/11外箱贴纸</t>
  </si>
  <si>
    <t>日期码格式：ZURU INC(BVI) 标准格式 日期：按实际生产日期
Packaging Info: 
#92125:MA 3L包装入邮包盒, 邮包盒图稿同订单#4500160539。 92125H:193052086983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</si>
  <si>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6YWABXMJ</t>
  </si>
  <si>
    <t>4500170160-370</t>
  </si>
  <si>
    <t>50212501521</t>
  </si>
  <si>
    <t>4500165447-10</t>
  </si>
  <si>
    <t>6/10-UPC贴纸+进口商贴纸+外箱贴纸</t>
  </si>
  <si>
    <t>日期码格式：ZURU INC(BVI) 标准格式 日期：按实际生产日期
Packaging Info: MA 3LEAN包装+UPC贴纸+进口商贴纸+外箱贴纸+箱唛
Remark: 此单有第三方监柜，需要每款多备1套完整物料</t>
  </si>
  <si>
    <t>4500166920-40</t>
  </si>
  <si>
    <t>6/28收到</t>
  </si>
  <si>
    <t>6/20-(进口商贴跟UPC贴纸合并一张）</t>
  </si>
  <si>
    <t>日期码格式：ZURU INC(BVI) 标准格式 日期：按实际生产日期
Packaging Info:
92125: MA 3L EAN包装+进口商贴纸(进口商贴跟UPC贴纸合并一张）+箱唛
Remark: 1. 此单有第三方监柜，多备一套样品随货送出
5. 92125: 6 Assortments,siamese cat:pink-white cat:purple cat:black cat:brown-white cat:orange cat=1:1:1:1:1:1, no rare.</t>
  </si>
  <si>
    <t>5251217447</t>
  </si>
  <si>
    <t>4500169691-120</t>
  </si>
  <si>
    <t>一窝猫蛋(干燥剂）</t>
  </si>
  <si>
    <t>进口商贴纸翻单4500169797</t>
  </si>
  <si>
    <t>日期码格式：LOTDGYYYYMMDD 日期：按实际生产日期
Packaging Info:
92125: 3L EAN收缩膜+UPC 贴纸+ MA5L收藏指南+进口商贴纸+箱唛，进口商贴纸要贴在收缩膜上，贴纸全部翻单4500169797
Remark: 1. 客版日期码要求：LOT+ZURU标准日期码格式。东莞生产的格式：LOTDGYYYYMMDD, DG是东莞拼音首字母，YYYYMMDD是实际的年月日，例如(LOTDG20240920)
2. 92125 ：6 Assortments,siamese cat:pink-white cat:purple cat:black cat:brown-white cat:orange cat=1:1:1:1:1:1, no rare.
3.此单有第三方监柜，至少多备一套完整的物料用于监柜，请多备料。
4. WM墨西哥防霉的新要求:货物必须在出货主箱和集装箱中按要求放置干燥剂，干燥剂指定品牌干霸
92125每箱放置14小包干燥剂，每包干燥剂重量2g
如走柜货等loading plan 确认后再通知集装箱干燥剂数量
此单工厂将与其他单合并安排1*40HQ，每个HQ需要放置10包干燥剂，每包干燥剂1KG；</t>
  </si>
  <si>
    <t>5251216060</t>
  </si>
  <si>
    <t>4500169797-10</t>
  </si>
  <si>
    <t>6/24-UPC 贴纸+进口商贴纸</t>
  </si>
  <si>
    <r>
      <rPr>
        <sz val="9"/>
        <color rgb="FF0E2EF0"/>
        <rFont val="宋体"/>
        <charset val="134"/>
      </rPr>
      <t>例如</t>
    </r>
    <r>
      <rPr>
        <sz val="9"/>
        <color rgb="FF0E2EF0"/>
        <rFont val="STSong-Light"/>
        <charset val="134"/>
      </rPr>
      <t>(LOTDG20240920)</t>
    </r>
  </si>
  <si>
    <t>日期码格式：LOTDGYYYYMMDD 日期：按实际生产日期
Packaging Info: 
92125: 3L EAN收缩膜+UPC 贴纸+ MA5L收藏指南+进口商贴纸+箱唛，进口商贴纸要贴在收缩膜上
Remark: 1. 客版日期码要求：LOT+ZURU标准日期码格式。东莞生产的格式：LOTDGYYYYMMDD, DG是东莞拼音首字母，YYYYMMDD是实际的年月日，例如(LOTDG20240920)
2. 92125 ：6 Assortments,siamese cat:pink-white cat:purple cat:black cat:brown-white cat:orange cat=1:1:1:1:1:1, no rare.
3.此单有第三方监柜，至少多备一套完整的物料用于监柜，请多备料。
4. WM墨西哥防霉的新要求:货物必须在出货主箱和集装箱中按要求放置干燥剂，干燥剂指定品牌干霸
92125每箱放置14小包干燥剂，每包干燥剂重量2g
如走柜货等loading plan 确认后再通知集装箱干燥剂数量
此单工厂将安排3*40HC+1*40GP，每个40HC放置10包干燥剂，每个40GP放置8包干燥剂，每包干燥剂1KG包干燥剂1KG；</t>
  </si>
  <si>
    <t>95842-7.31</t>
  </si>
  <si>
    <t>Amazon DE:
5Z8H7Z4O</t>
  </si>
  <si>
    <t>4500158588-20</t>
  </si>
  <si>
    <t>92125D-S003-MB-3L</t>
  </si>
  <si>
    <t>92125D-S003-MB</t>
  </si>
  <si>
    <t>紫猫邮包盒</t>
  </si>
  <si>
    <t>日期码格式：ZURU INC(BVI) 标准格式 日期：按实际生产日期
Packaging Info: Amazon UK(15763ABDE/92125BDH/77731)/DE(15763A/92125BDH/77731)/FR(92125B)
2. 92125BDH:
---92125D: 92125D, purple cat, MAILBOX WITH PRODUCT PACKAGE, 4PCS/CTN; MA 3L(23L warning EAN#)A收缩膜+MA 5L(23L warning)A收藏指南+MA 其他最新配
套包装+客版邮包盒(UPC#+英法德意西5L警示语+FR/ES/IT环保标+ZURU邮箱care@zuru.com)。
4. 验货时间不迟于2025/7/25.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</si>
  <si>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4500158588-30</t>
  </si>
  <si>
    <t>92125H-S003-MB-3L</t>
  </si>
  <si>
    <t>日期码格式：ZURU INC(BVI) 标准格式 日期：按实际生产日期
Packaging Info: Amazon UK(15763ABDE/92125BDH/77731)/DE(15763A/92125BDH/77731)/FR(92125B)
2. 92125BDH:
---92125H: 92125H, orange cat, MAILBOX WITH PRODUCT PACKAGE, 4PCS/CTN; MA 3L(23L warning EAN#)A收缩膜+MA 5L(23L warning)A收藏指南+MA 其他最新配
套包装+客版邮包盒(UPC#+英法德意西5L警示语+FR/ES/IT环保标+ZURU邮箱care@zuru.com，参考翻单PO#4500160539)。
4. 验货时间不迟于2025/7/25.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</si>
  <si>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4500158588-40</t>
  </si>
  <si>
    <t>92125B-S003-MB-3L</t>
  </si>
  <si>
    <t>92125B-S003-MB</t>
  </si>
  <si>
    <t>粉白猫-邮包盒</t>
  </si>
  <si>
    <t>日期码格式：ZURU INC(BVI) 标准格式 日期：按实际生产日期
Packaging Info: Amazon UK(15763ABDE/92125BDH/77731)/DE(15763A/92125BDH/77731)/FR(92125B)
2. 92125BDH:
---92125B: 92125B, pink-white cat, MAILBOX WITH PRODUCT PACKAGE, 4PCS/CTN; MA 3L(23L warning EAN#)A收缩膜+MA 5L(23L warning)A收藏指南+MA 其他最
新配套包装+客版邮包盒(UPC#+英法德意西5L警示语+FR/ES/IT环保标+ZURU邮箱care@zuru.com)。
4. 验货时间不迟于2025/7/25.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</si>
  <si>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FR:
2NIEMOMQ</t>
  </si>
  <si>
    <t>4500158588-50</t>
  </si>
  <si>
    <t>Amazon UK:
84YI7QOG</t>
  </si>
  <si>
    <t>4500158588-100</t>
  </si>
  <si>
    <t>4500158588-110</t>
  </si>
  <si>
    <t>4500158588-120</t>
  </si>
  <si>
    <t>4500164774-270</t>
  </si>
  <si>
    <t>7/2-进口商贴纸含UPC贴纸</t>
  </si>
  <si>
    <t>日期码格式：2025-07</t>
  </si>
  <si>
    <t>日期码格式：2025-07 日期：
Packaging Info: 
92125：MA 3LEAN包装+进口商贴纸（进口商贴纸和UPC贴纸合并为一张）+箱唛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</si>
  <si>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20926268</t>
  </si>
  <si>
    <t>4500169286-40</t>
  </si>
  <si>
    <r>
      <rPr>
        <sz val="10"/>
        <color rgb="FF0E2EF0"/>
        <rFont val="Arial"/>
        <charset val="0"/>
      </rPr>
      <t>7/30-8/1</t>
    </r>
    <r>
      <rPr>
        <sz val="10"/>
        <color rgb="FF0E2EF0"/>
        <rFont val="宋体"/>
        <charset val="0"/>
      </rPr>
      <t>出</t>
    </r>
  </si>
  <si>
    <t>日期码格式：ZURU INC(BVI) 标准格式 日期：按实际生产日期
Packaging Info:
92125:MA英语UPC版本包装（收缩膜和说明书, MA首选1L，如无1L可用多语且含英语的配套多语包装) + 1张防盗贴纸 (贴纸以及位置图翻单PO#4500166286）+ 箱唛
+ 外箱SSCC Label
配比信息：6 Assortments,siamese cat:pink-white cat:purple cat:black cat:brown-white cat:orange cat=1:1:1:1:1:1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</si>
  <si>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4500169931-10</t>
  </si>
  <si>
    <t>日期码格式：ZURU INC(BVI) 标准格式 日期：按实际生产日期
Packaging Info: "92125: 英文MA包装(UPC版本，首选1L，无1L可用多L含英语)+箱唛+SSCC label外箱贴纸
Ratio: 6 Assortments,siamese cat:pink-white cat:purple cat:black cat:brown-white cat:orange cat=1:1:1:1:1:1, no rare."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</si>
  <si>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B0DS4VK9T1</t>
  </si>
  <si>
    <t>4500160539-10</t>
  </si>
  <si>
    <t>92125G-S003-MB-MTS</t>
  </si>
  <si>
    <t>棕黄猫邮包盒</t>
  </si>
  <si>
    <t>日期码格式：ZURU INC(BVI) 标准格式 日期：按实际生产日期
Packaging Info: #92125:MA UPC版包装入邮包盒, 邮包盒图稿跟单提供。 92125G:193052085245 
Remark: 1.Amazon domestic 订单。出口美国。外箱最长边不能超过25" （超过了，case pack只能为1），不符合要求的大货，一律不接受。
2.无第三方验货/测试要求。
3.日期码使用ZURU标准版本。
4.邮包盒要印刷日期码。</t>
  </si>
  <si>
    <t>B0DS4WKZVP</t>
  </si>
  <si>
    <t>4500160539-20</t>
  </si>
  <si>
    <t>92125A-S003-MB-MTS</t>
  </si>
  <si>
    <t>暹罗猫邮包盒</t>
  </si>
  <si>
    <t>日期码格式：ZURU INC(BVI) 标准格式 日期：按实际生产日期
Packaging Info: #92125:MA UPC版包装入邮包盒, 邮包盒图稿跟单提供。92125A:193052085207
Remark: 1.Amazon domestic 订单。出口美国。外箱最长边不能超过25" （超过了，case pack只能为1），不符合要求的大货，一律不接受。
2.无第三方验货/测试要求。
3.日期码使用ZURU标准版本。
4.邮包盒要印刷日期码。</t>
  </si>
  <si>
    <t>B0DS4WSLYN</t>
  </si>
  <si>
    <t>4500160539-30</t>
  </si>
  <si>
    <t>92125E-S003-MB-MTS</t>
  </si>
  <si>
    <t>黑猫邮包盒</t>
  </si>
  <si>
    <t>日期码格式：ZURU INC(BVI) 标准格式 日期：按实际生产日期
Packaging Info: #92125:MA UPC版包装入邮包盒, 邮包盒图稿跟单提供。 92125E:193052085238 
Remark: 1.Amazon domestic 订单。出口美国。外箱最长边不能超过25" （超过了，case pack只能为1），不符合要求的大货，一律不接受。
2.无第三方验货/测试要求。
3.日期码使用ZURU标准版本。
4.邮包盒要印刷日期码。</t>
  </si>
  <si>
    <t>B0DS4Y68M2</t>
  </si>
  <si>
    <t>4500160539-40</t>
  </si>
  <si>
    <t>日期码格式：ZURU INC(BVI) 标准格式 日期：按实际生产日期
Packaging Info: #92125:MA UPC版包装入邮包盒, 邮包盒图稿跟单提供。92125H:193052086983
Remark: 1.Amazon domestic 订单。出口美国。外箱最长边不能超过25" （超过了，case pack只能为1），不符合要求的大货，一律不接受。
2.无第三方验货/测试要求。
3.日期码使用ZURU标准版本。
4.邮包盒要印刷日期码。</t>
  </si>
  <si>
    <t>B0DS5SB1K6</t>
  </si>
  <si>
    <t>4500160539-50</t>
  </si>
  <si>
    <t>92125D-S003-MB-MTS</t>
  </si>
  <si>
    <t>日期码格式：ZURU INC(BVI) 标准格式 日期：按实际生产日期
Packaging Info: #92125:MA UPC版包装入邮包盒, 邮包盒图稿跟单提供。 92125D:193052085221 
Remark: 1.Amazon domestic 订单。出口美国。外箱最长边不能超过25" （超过了，case pack只能为1），不符合要求的大货，一律不接受。
2.无第三方验货/测试要求。
3.日期码使用ZURU标准版本。
4.邮包盒要印刷日期码。</t>
  </si>
  <si>
    <t>B0DS5X5K1H</t>
  </si>
  <si>
    <t>4500160539-60</t>
  </si>
  <si>
    <t>92125B-S003-MB-MTS</t>
  </si>
  <si>
    <t>日期码格式：ZURU INC(BVI) 标准格式 日期：按实际生产日期
Packaging Info: #92125:MA UPC版包装入邮包盒, 邮包盒图稿跟单提供。 92125B:193052085214 
Remark: 1.Amazon domestic 订单。出口美国。外箱最长边不能超过25" （超过了，case pack只能为1），不符合要求的大货，一律不接受。
2.无第三方验货/测试要求。
3.日期码使用ZURU标准版本。
4.邮包盒要印刷日期码。</t>
  </si>
  <si>
    <t>4500170421-10</t>
  </si>
  <si>
    <t>4500167092转</t>
  </si>
  <si>
    <t>5/20-多语警语折叠贴纸（含包装缺失的法/意/西环保标）</t>
  </si>
  <si>
    <t>日期码格式：ZURU INC(BVI) 标准格式 日期：按实际生产日期
Packaging Info: 92125:最新MA3L(24Lwarning)收缩膜+最新MA5L(23Lwarning)收藏指南+多语警语折叠贴纸（含包装缺失的法/意/西环保标）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</si>
  <si>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4500164451-90</t>
  </si>
  <si>
    <t>5/28收到</t>
  </si>
  <si>
    <t>5/28-进口商贴纸+EAN条码贴纸</t>
  </si>
  <si>
    <t>注意:外包装(指:收缩膜/彩卡/铝箔袋/挂卡/PDQ)/外箱不要打ZURU标准日期码!胶件可以打日期码</t>
  </si>
  <si>
    <t>日期码格式：外包装/外箱不要打ZURU标准日期码 日期：
Packaging Info: 注意:外包装(指:收缩膜/彩卡/铝箔袋/挂卡/PDQ)/外箱不要打ZURU标准日期码!胶件可以打日期码。
92125: 1L MA UPC 包装+进口商贴纸+EAN条码贴纸， MA 指南/说明书（如有）；
Remark: 标准配比
请按期完货， 会有罚金。
出2个港口Bekasovo 2 &lt;(&gt;&amp;&lt;)&gt; Ural</t>
  </si>
  <si>
    <t>4500164451-180</t>
  </si>
  <si>
    <t>4400488041</t>
  </si>
  <si>
    <t>4500169037-10</t>
  </si>
  <si>
    <t>92125H-S001-3L</t>
  </si>
  <si>
    <t>92125H-S001</t>
  </si>
  <si>
    <t>橘猫</t>
  </si>
  <si>
    <t>8/8出</t>
  </si>
  <si>
    <t>EAN条码/警语贴纸+3L吊牌+吊牌警语贴纸翻4500166997</t>
  </si>
  <si>
    <t>日期码格式：ZURU INC(BVI) 标准格式 日期：按实际生产日期
Packaging Info: 最新MA 3L+23L警语EAN包装+EAN条码/警语贴纸+3L吊牌+吊牌警语贴纸+5L+23L警语收藏指南+23L配件袋(所有资料翻单#4500166997)；EAN:4894680050778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所有出往德国订单的电子产品需增加一张欧洲通用WEEE声明说明书，区分带电池和不带电池版本, 如已做客版说明书可忽略此要求。
6. 标准配比</t>
  </si>
  <si>
    <t>Joan Wang</t>
  </si>
  <si>
    <t xml:space="preserve"> P014915529/S</t>
  </si>
  <si>
    <t>4500166407-10</t>
  </si>
  <si>
    <t>HOLD</t>
  </si>
  <si>
    <t>7/2-德意吊牌警语贴纸+客人款号贴纸</t>
  </si>
  <si>
    <t>日期码格式：ZURU INC(BVI) 标准格式 日期：按实际生产日期
Packaging Info:
92125：最新MA 3L+23L EAN收缩膜 + 客人款号EAN 条码贴纸，MA 3L吊牌+德意吊牌警语贴纸，MA 5L收藏指南/纸袋
Remark: 1.此单务必准时出货，如有推期会有罚款和空运。
其中推期1至7天扣款5%，推期8至14天扣款10%，推期15至21天扣款20%,如此类推.
2.此单出货前要寄2套大货签办给到客户办公室
3.出口欧洲 微塑料需合规</t>
  </si>
  <si>
    <t xml:space="preserve"> Joyce Chen</t>
  </si>
  <si>
    <t>9900924250</t>
  </si>
  <si>
    <t>4500161051-10</t>
  </si>
  <si>
    <t>8/4第三方</t>
  </si>
  <si>
    <t>UPC贴纸翻4500160934</t>
  </si>
  <si>
    <t>日期码格式：ZURU INC(BVI) 标准格式 日期：按实际生产日期
Packaging Info: #92125:
MA3L收缩膜+UPC贴纸(UPC:193052083951)+MA3L吊牌+MA5L收藏指南+MA5L收养卡+MA5L贴纸+MA配件袋+MA2L布标
翻单：4500160934
产品配比：6 Assortments,siamese cat:pink-white cat:purple cat:black cat:brown-white cat:orange cat=1:1:1:1:1:1, no rare.
Remark: 1. 此单有箱唛;
2. 此单有第三方验货，烦请多备包装物料；
3.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</si>
  <si>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4500154924-10</t>
  </si>
  <si>
    <t>92125-S001-1</t>
  </si>
  <si>
    <t>7/2-进口商贴纸+（含EAN条码）</t>
  </si>
  <si>
    <t>日期码格式：外包装/外箱不要打ZURU标准日期码 日期：
Packaging Info: 注意:外包装(指:收缩膜/彩卡/铝箔袋/挂卡/PDQ)/外箱不要打ZURU标准日期码!胶件可以打日期码。
92125 ： 1L MA + 进口商贴纸+（含EAN条码）， MA 指南/说明书（如有）；
Remark: 标准配比
请按期完货， 会有罚金。
出港口Bekasovo 2</t>
  </si>
  <si>
    <t>4500171170-10</t>
  </si>
  <si>
    <t>7/16-客人通用进口商贴纸</t>
  </si>
  <si>
    <t>日期码格式：ZURU INC(BVI) 标准格式 日期：按实际生产日期
Packaging Info: MA 1L PKG+1张客人通用进口商贴纸，贴条码附件的空白处，请提供位置图确认。
Remark: 1.按实际生产日期;
2.出澳大利亚，请按照相应标准生产;</t>
  </si>
  <si>
    <t>ZMPO250631</t>
  </si>
  <si>
    <t>小蛋</t>
  </si>
  <si>
    <t>已送</t>
  </si>
  <si>
    <t>Remark:大货最新版本/只需要左图中的指定款紫色小蛋;备注：收到样品订单后尽快安排,，谢谢！</t>
  </si>
  <si>
    <t>5200006669</t>
  </si>
  <si>
    <t>4500164811-10</t>
  </si>
  <si>
    <t>6/25-多语警告语贴纸+BABY EAN 条码贴</t>
  </si>
  <si>
    <t>日期码格式：ZURU INC(BVI) 标准格式 日期：按实际生产日期
Packaging Info: MA 多语EAN 包装+1*多语警告语贴纸+1*BABY EAN 条码贴纸+其他MA 多语包材
92125A (siamese cat) 4894680050723
92125B (pink-white cat) 4894680050730
92125D (purple cat) 4894680050747
92125E (black cat) 4894680050754
92125G (brown-white cat) 4894680050761
92125H (orange cat) 4894680050778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</si>
  <si>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ROFU Kinderland Spielwarenhandelsge</t>
  </si>
  <si>
    <t>247137</t>
  </si>
  <si>
    <t>4500169055-10</t>
  </si>
  <si>
    <t>6/16-客供价格贴纸+吊牌德语警语贴纸+布标贴纸</t>
  </si>
  <si>
    <t>日期码格式：ZURU INC(BVI) 标准格式 日期：按实际生产日期
Packaging Info: 92125:MA3L EAN 收缩膜+1*客供价格贴纸+MA 3L 吊牌+德语警语贴纸+MA 5L 收藏指南+MA 5L证书+MA 配件袋+MA 布标+布标贴纸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</si>
  <si>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4500164457-90</t>
  </si>
  <si>
    <t>进口商贴纸+EAN条码贴纸翻4500164451</t>
  </si>
  <si>
    <t>日期码格式：外包装/外箱不要打ZURU标准日期码 日期：
Packaging Info: 注意:外包装(指:收缩膜/彩卡/铝箔袋/挂卡/PDQ)/外箱不要打ZURU标准日期码!胶件可以打日期码。
92125: 1L MA UPC 包装+进口商贴纸翻4500164451+EAN条码贴纸翻4500164451， MA 指南/说明书（如有）；
Remark: 标准配比
请按期完货， 会有罚金。
出2个港口Bekasovo 2 &lt;(&gt;&amp;&lt;)&gt; Ural</t>
  </si>
  <si>
    <t>4500164457-180</t>
  </si>
  <si>
    <t>8/10出</t>
  </si>
  <si>
    <t>4500154927-10</t>
  </si>
  <si>
    <t>日期码格式：外包装/外箱不要打ZURU标准日期码 日期：
Packaging Info: 注意:外包装(指:收缩膜/彩卡/铝箔袋/挂卡/PDQ)/外箱不要打ZURU标准日期码!胶件可以打日期码。
92125 ：1L MA 收缩膜+ 进口商贴纸（含EAN）翻4500154924， MA 指南/说明书（如有）
Remark: 标准配比
请按期完货， 会有罚金。
出港口Bekasovo 2</t>
  </si>
  <si>
    <t>4041588248</t>
  </si>
  <si>
    <t>4500169773-40</t>
  </si>
  <si>
    <t>挪威瑞典丹麦芬兰爱沙尼亚警告语贴纸贴在袋子上翻4500166233</t>
  </si>
  <si>
    <t>日期码格式：ZURU INC(BVI) 标准格式 日期：按实际生产日期
Packaging Info:
4. 92125-S001:MA A 3L(23L warning) EAN版收缩膜+MA KITTY LITTER BAG_MA_A_5L(Warning 9L)+挪威瑞典丹麦芬兰爱沙尼亚警告语贴纸贴在袋子上(贴纸和位置图
翻PO#4500166233)+MA_A Version_5L(WARNING 23L)收藏指南+MA布标+MA ACCESSORIES BAGS_MA_A_5L(23L warning)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sku-ean-外箱条码
92125-S001:11024029-4894680046306-10193052083958</t>
  </si>
  <si>
    <t>TALENT SHOW D.O.O.</t>
  </si>
  <si>
    <t>克罗地亚</t>
  </si>
  <si>
    <t>4500171332-10</t>
  </si>
  <si>
    <t>6/26-进口商贴纸</t>
  </si>
  <si>
    <t>日期码格式：ZURU INC(BVI) 标准格式 日期：按实际生产日期
Packaging Info: 92125：A 版 3L MA EAN收缩膜+进口商贴纸；A 版 3L MA 挂卡/A 版 5L MA 收藏指南
Remark: 1、若产品有比例使用ZURU STD 比例
2、所有item 均用MA EAN条码，若包装上的EAN 条码与PO 不一致的请告知
3、此单出欧洲需满足EU测试标准要求</t>
  </si>
  <si>
    <t>4500170092-50</t>
  </si>
  <si>
    <t>4500170119-50</t>
  </si>
  <si>
    <t>YOYO LLC</t>
  </si>
  <si>
    <t>4500161685-100</t>
  </si>
  <si>
    <t>5/6-进口商贴纸</t>
  </si>
  <si>
    <t>日期码格式：ZURU INC(BVI) 标准格式 日期：按实际生产日期
Packaging Info: 1L MA UPC 包装+ 进口商贴纸 ， MA PDQ /说明书/指南（如有）
Remark: 标准配比</t>
  </si>
  <si>
    <t>4500166157-30</t>
  </si>
  <si>
    <t>7/11-进口商贴纸</t>
  </si>
  <si>
    <t>日期码格式：ZURU INC(BVI) 标准格式 日期：按实际生产日期
Packaging Info: 
2. 92125: MA 1L UPC包装+MA多语收藏指南+进口商贴纸+箱唛
Remark: 
3. 92125：6 Assortments,siamese cat:pink-white cat:purple cat:black cat:brown-white cat:orange cat=1:1:1:1:1:1, no rare.</t>
  </si>
  <si>
    <t>COPPEL CORPORATION</t>
  </si>
  <si>
    <t>93902494</t>
  </si>
  <si>
    <t>4500169860-10</t>
  </si>
  <si>
    <t>8/24出</t>
  </si>
  <si>
    <t>7/14-UPC 条码贴纸+进口商贴纸+价标贴纸</t>
  </si>
  <si>
    <t>日期码格式：ZURU INC(BVI) 标准格式 日期：按实际生产日期
Packaging Info: 
92125: MA 3L EAN PKG+UPC 条码贴纸+MA 收藏指南+进口商贴纸+价标贴纸+箱唛
Remark: 92125: 6 Assortments,siamese cat:pink-white cat:purple cat:black cat:brown-white cat:orange cat=1:1:1:1:1:1, no rare.</t>
  </si>
  <si>
    <t>93902495</t>
  </si>
  <si>
    <t>4500169860-40</t>
  </si>
  <si>
    <t>93677192</t>
  </si>
  <si>
    <t>4500169860-70</t>
  </si>
  <si>
    <t>8/16出</t>
  </si>
  <si>
    <t>93677193</t>
  </si>
  <si>
    <t>4500169860-100</t>
  </si>
  <si>
    <t>93902294</t>
  </si>
  <si>
    <t>4500169860-130</t>
  </si>
  <si>
    <t>93902295</t>
  </si>
  <si>
    <t>4500169860-160</t>
  </si>
  <si>
    <t>93677092</t>
  </si>
  <si>
    <t>4500169860-190</t>
  </si>
  <si>
    <t>93677093</t>
  </si>
  <si>
    <t>4500169860-220</t>
  </si>
  <si>
    <t>116571778</t>
  </si>
  <si>
    <t>4500166737-10</t>
  </si>
  <si>
    <t>116643367</t>
  </si>
  <si>
    <t>4500169470-10</t>
  </si>
  <si>
    <t>ZURU NEW ZEALAND LIMITED</t>
  </si>
  <si>
    <t>New UPC:
193052101112</t>
  </si>
  <si>
    <t>4500176280-20</t>
  </si>
  <si>
    <t>92125-S001-MTS</t>
  </si>
  <si>
    <t>产品工程提供后+贴贴纸混装</t>
  </si>
  <si>
    <t>PP空白箱+水贴纸</t>
  </si>
  <si>
    <t>8/7-UPC贴纸</t>
  </si>
  <si>
    <t>日期码格式：ZURU INC(BVI) 标准格式 日期：按实际生产日期
Packaging Info:
Remark: 空运到AKL，需要更换UPC贴纸。</t>
  </si>
  <si>
    <t>SD92</t>
  </si>
  <si>
    <t>4500170237-10</t>
  </si>
  <si>
    <t>日期码格式：ZURU INC(BVI) 标准格式 日期：按实际生产日期
Packaging Info: MA A版 1L UPC收缩膜+进口商贴纸
Remark: 1、若产品有比例使用ZURU STD 比例
2、所有item 均用MA UPC 条码，若包装不是UPC 条码的请告知
3、此单出欧洲需满足EU测试标准要求，另外不能出闪粉（若产品本身不含闪粉则忽略这句话）
6 Assortments,siamese cat:pink-white cat:purple cat:black cat:brown-white cat:orange cat=1:1:1:1:1:1</t>
  </si>
  <si>
    <t>47839832 SYD</t>
  </si>
  <si>
    <t>4500168678-10</t>
  </si>
  <si>
    <t>6/16-进口商贴纸</t>
  </si>
  <si>
    <t>日期码格式：ZURU INC(BVI) 标准格式 日期：按实际生产日期
Packaging Info: 1. 包装：英文MA UPC PKG (UPC版本，首选1L，无1L可用多L含英语) + 1张进口商贴纸，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</si>
  <si>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Yvonne Liu</t>
  </si>
  <si>
    <t>47839833 BNE</t>
  </si>
  <si>
    <t>4500168678-20</t>
  </si>
  <si>
    <t>47839834 MEL</t>
  </si>
  <si>
    <t>4500168678-30</t>
  </si>
  <si>
    <t>47839835 FRE</t>
  </si>
  <si>
    <t>4500168678-40</t>
  </si>
  <si>
    <t>116643366</t>
  </si>
  <si>
    <t>4500169469-10</t>
  </si>
  <si>
    <t>116643368</t>
  </si>
  <si>
    <t>4500169471-10</t>
  </si>
  <si>
    <t>ARCHIBRAND, S.A. DE C.V.</t>
  </si>
  <si>
    <t>4500170750-20</t>
  </si>
  <si>
    <t>7/3收到</t>
  </si>
  <si>
    <t>7/16-UPC条码贴纸+进口商贴纸</t>
  </si>
  <si>
    <t>日期码格式：ZURU INC(BVI) 标准格式 日期：按实际生产日期
Packaging Info:
92125:MA 3L EAN PKG+UPC条码贴纸+MA 收藏指南+进口商贴纸+箱唛
Remark: 
92125:N/A6 Assortments,siamese cat:pink-white cat:purple cat:black cat:brown-white cat:orange cat=1:1:1:1:1:1, no rare.</t>
  </si>
  <si>
    <t>4500171189-30</t>
  </si>
  <si>
    <t>7/24-CONCENTRA"logo彩色贴纸+进口商黑白贴纸</t>
  </si>
  <si>
    <t>日期码格式：ZURU INC(BVI) 标准格式 日期：按实际生产日期
Packaging Info: 
92125:最新MA3L(24Lwarning)收缩膜+最新MA5L(23Lwarning)收藏指南+1*CONCENTRA"logo彩色贴纸+1*进口商黑白贴纸
Remark: 1. 所有产品不带闪粉和微塑料，客人需要验货图片确认OK 才能放货，请务必提前完货并通知跟单ZURU QC验货时间。
2. 此单出葡萄牙，需要满足EU标准，产品需要有葡萄牙警语；
3. 带电池产品需要带上WEEE欧洲通用电池回收说明书。</t>
  </si>
  <si>
    <t>4500167253-10</t>
  </si>
  <si>
    <t>6/25-客人款号EAN条码贴纸</t>
  </si>
  <si>
    <t>日期码格式：ZURU INC(BVI) 标准格式 日期：按实际生产日期
Packaging Info: 92125: MA 3L+23L警语收缩膜+1张客人款号带EAN(4894680046306)条码贴纸，MA 5L+23L警语收藏指南， MA布标，sticker, tag,领养卡， MA 23L警语配件袋， MA
5L+10L警语litter bag
Remark: 1.所有产品按符合欧洲标准走货，微塑料需合规。
2.所有包装材料都不允许PVC, 请用PET代替
3.样板需求： 每个item 需要寄出1 PC 大货样，请多备料
4.日期码和批次号都要打在产品和包装上，日期码按ZURU标准格式，批次号是 IO-2501159 (客人PO#,前面2位英文字母大写）
5.所有出往欧洲市场订单的电子产品需增加一张WEEE声明说明书，区分带电池和不带电池版本, 如已做客版说明书可忽略此要求。
6. 客人款号
92125： 576-6306</t>
  </si>
  <si>
    <t>SMYK S.A.</t>
  </si>
  <si>
    <t>24032/2025/1</t>
  </si>
  <si>
    <t>4500172381-30</t>
  </si>
  <si>
    <t>日期码格式：ZURU INC(BVI) 标准格式 日期：按实际生产日期
Packaging Info: 
92125：A 版 3L MA EAN收缩膜+进口商贴纸；A 版 3L MA 挂卡/A 版 5L MA 收藏指南
Remark: 1、若产品有比例使用ZURU STD 比例
2、所有item 均用MA EAN条码，若包装上的EAN 条码与PO 不一致的请告知
baby EAN：
92125A: 4894680050723
92125B:4894680050730
92125D:4894680050747
92125E:4894680050754
92125H:4894680050778
92125G:4894680050761
3、此单出欧洲需满足EU测试标准要求
4、此单LC 货期不可延</t>
  </si>
  <si>
    <t>ASMODEE CZECH REPUBLIC S.R.O.</t>
  </si>
  <si>
    <t>4500172349-10</t>
  </si>
  <si>
    <t>7/17-进口商贴纸</t>
  </si>
  <si>
    <t>日期码格式：ZURU INC(BVI) 标准格式 日期：按实际生产日期
Packaging Info: 92125:A 版 1L MA 收缩膜+进口商贴纸；A 版 3L MA 挂卡/A 版 5L MA 收藏指南
Remark: 1、若产品有比例使用ZURU STD 比例
2、所有item 均用MA UPC条码，若包装上的UPC 条码与PO 不一致的请告知
3、此单出欧洲需满足EU测试标准要求</t>
  </si>
  <si>
    <t>4500172946-40</t>
  </si>
  <si>
    <t>日期码格式：ZURU INC(BVI) 标准格式 日期：按实际生产日期
Packaging Info:
92125:MA英语UPC版本包装（收缩膜和说明书, MA首选1L，如无1L可用多语且含英语的配套多语包装) + 1张防盗贴纸 (贴纸以及位置图翻单PO#4500166286）+ 箱唛
+ 外箱SSCC Label
配比信息：6 Assortments,siamese cat:pink-white cat:purple cat:black cat:brown-white cat:orange cat=1:1:1:1:1:1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</si>
  <si>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ZMPO250667</t>
  </si>
  <si>
    <t>Remark:大货最新版本/款号平均/麻烦按款号装箱/并在外箱上注明款号/大货标准箱装箱/箱唛参照邮件附件;备注：收到样品订单后尽快安排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</si>
  <si>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4500173377-80</t>
  </si>
  <si>
    <t>日期码格式：ZURU INC(BVI) 标准格式 日期：按实际生产日期
Packaging Info: 
8. 92125: 英文MA包装(UPC版本，首选1L，无1L可用多L含英语)+箱唛+1张进口商贴纸
Ratio: 6 Assortments,siamese cat:pink-white cat:purple cat:black cat:brown-white cat:orange cat=1:1:1:1:1:1, no rare.
Remark: 1. 此单出澳大利亚，请按澳洲标准生产并满足当地法规要求</t>
  </si>
  <si>
    <t>4500173375-90</t>
  </si>
  <si>
    <t>日期码格式：ZURU INC(BVI) 标准格式 日期：按实际生产日期
Packaging Info:
9. 92125: 英文MA包装(UPC版本，首选1L，无1L可用多L含英语)+箱唛+1张进口商贴纸
Ratio: 6 Assortments,siamese cat:pink-white cat:purple cat:black cat:brown-white cat:orange cat=1:1:1:1:1:1, no rare.
Remark: 1. 此单出澳大利亚，请按澳洲标准生产并满足当地法规要求</t>
  </si>
  <si>
    <t>PO1132542-YTF
C2-SYD</t>
  </si>
  <si>
    <t>4500173373-90</t>
  </si>
  <si>
    <t>4500174183-80</t>
  </si>
  <si>
    <t>日期码格式：ZURU INC(BVI) 标准格式 日期：按实际生产日期
Packaging Info:
92125:MA 3L+23L收缩膜+1张客人款号带EAN条码（4894680046306）贴纸翻PO-4500167253, MA 3L tag,MA 5L+23L收藏指南，MA 5L领养证明，MA 布标，MA贴纸，MA
5L+10Llitter bag,MA 5L+23L警语袋子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92125:576-6306</t>
  </si>
  <si>
    <t>TIENDAS CHEDRAUI, S.A. DE C.V.</t>
  </si>
  <si>
    <t>4500167877-20</t>
  </si>
  <si>
    <t>7/18-进口商贴纸（含UPC)</t>
  </si>
  <si>
    <t>日期码格式：ZURU INC(BVI) 标准格式 日期：按实际生产日期
Packaging Info:
2. 92125：MA多语EAN包装+MA多语收藏指南+1张进口商贴纸(UPC贴纸和进口商贴纸合并一张)+箱唛
Remark: 
2. 92125：6 Assortments,siamese cat:pink-white cat:purple cat:black cat:brown-white cat:orange cat=1:1:1:1:1:1, no rare.</t>
  </si>
  <si>
    <t>GAMA BRANDS P.C.</t>
  </si>
  <si>
    <t>希腊</t>
  </si>
  <si>
    <t>4500169990-10</t>
  </si>
  <si>
    <t>6/28-胶袋警语贴纸+一张吊牌警语</t>
  </si>
  <si>
    <t>日期码格式：ZURU INC(BVI) 标准格式 日期：按实际生产日期
Packaging Info: 1. 92125：最新MA 3L EAN收缩膜+最新MA多语胶袋+最新MA包装+一张希腊警语贴纸（含客人信息）+一张胶袋警语贴纸+一张吊牌警语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欧洲通用说明书EN+30L"说明书纸</t>
  </si>
  <si>
    <t>4500170167-80</t>
  </si>
  <si>
    <t>7/23-进口商贴纸和UPC贴纸合并1张</t>
  </si>
  <si>
    <t>日期码格式：ZURU INC(BVI) 标准格式 日期：按实际生产日期
Packaging Info:
92125: MA 3L EAN包装+进口商贴纸（进口商贴纸和UPC贴纸合并1张）+MA多语收藏指南+箱唛
Remark:
92125：6 Assortments,siamese cat:pink-white cat:purple cat:black cat:brown-white cat:orange cat=1:1:1:1:1:1, no rare.</t>
  </si>
  <si>
    <t>2700951922</t>
  </si>
  <si>
    <t>4500170471-40</t>
  </si>
  <si>
    <t>8/20 自检</t>
  </si>
  <si>
    <t>日期码格式：ZURU INC(BVI) 标准格式 日期：按实际生产日期
Packaging Info: 
#92125
MA3L收缩膜+UPC贴纸(UPC:193052083951)+MA3L吊牌+MA5L收藏指南+MA5L收养卡+MA5L贴纸+MA配件袋+MA2L布标
翻单:4500160934
产品配比：6 Assortments,siamese cat:pink-white cat:purple cat:black cat:brown-white cat:orange cat=1:1:1:1:1:1, no rare.
Remark: 1. 此单有箱唛;
2. UPC贴纸：必须在原来错误的条码上用黑色粗头笔涂黑直至不能扫描，再贴上正确的UPC;
3. 此单有第三方验货，烦请多备包装物料；
4. #15727/15728需2025/7/9更新签板，签样数量：大货样各3pcs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</si>
  <si>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96294-9.2</t>
  </si>
  <si>
    <t>4500174976-30</t>
  </si>
  <si>
    <t>EAN条码/警语贴纸+吊牌警语贴纸翻4500166997</t>
  </si>
  <si>
    <t>日期码格式：ZURU INC(BVI) 标准格式 日期：按实际生产日期
Packaging Info: 
92125H: 最新MA 3L+23L警语EAN包装+EAN条码/警语贴纸+3L吊牌+吊牌警语贴纸+5L+23L警语收藏指南+23L配件袋(所有资料翻单#4500166997)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</si>
  <si>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4500174974-30</t>
  </si>
  <si>
    <t>日期码格式：ZURU INC(BVI) 标准格式 日期：按实际生产日期
Packaging Info:
92125H: 最新MA 3L+23L警语EAN包装+EAN条码/警语贴纸+3L吊牌+吊牌警语贴纸+5L+23L警语收藏指南+23L配件袋(所有资料翻单#4500166997)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</si>
  <si>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4500174980-30</t>
  </si>
  <si>
    <t>CUS
PO#4400500011</t>
  </si>
  <si>
    <t>4500175153-10</t>
  </si>
  <si>
    <t>EAN条码/警语贴纸+吊牌警语贴纸翻单4500166997)</t>
  </si>
  <si>
    <t>日期码格式：ZURU INC(BVI) 标准格式 日期：按实际生产日期
Packaging Info: 92125H: 最新MA 3L+23L警语EAN包装+EAN条码/警语贴纸+3L吊牌+吊牌警语贴纸+5L+23L警语收藏指南+23L配件袋(所有资料翻单#4500166997)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</si>
  <si>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96350-9.8</t>
  </si>
  <si>
    <t>4504100611</t>
  </si>
  <si>
    <t>4500173274-20</t>
  </si>
  <si>
    <t>7/23-(带客人新logo）可移动材质的价格贴纸</t>
  </si>
  <si>
    <t>日期码格式：ZURU INC(BVI) 标准格式 日期：按实际生产日期
Packaging Info: 1.此单出新西兰
2. MA UPC英语包装（优先1L英语版本,或者3L/L含英语即可)+ (带客人新logo）可移动材质的价格贴纸（价格贴纸要切易撕线）
3.CRD日期基于我司 QC完成验货;
4.请确保发货100%的订单数量/ sku;
5.箱唛请按邮件确认的文档
6.我司验货日期(请联系Mia Yu Mia.yu@zuru.com提前预定验货日期)，预约验货至少需在完货日期前一周申请
Remark: 92125 : 6 Assortments,siamese cat:pink-white cat:purple cat:black cat:brown-white cat:orange cat=1:1:1:1:1:1,</t>
  </si>
  <si>
    <t>Jess Huang</t>
  </si>
  <si>
    <t>96291-9.2</t>
  </si>
  <si>
    <t>ZMPO250698</t>
  </si>
  <si>
    <t>Remark:大货最新版本/款号平均/麻烦按款号装箱/并在外箱上注明款号/大货标准箱装箱/箱唛参照邮件附件;备注：麻烦在外箱上备注慈善柜子样板，收到样品订单后尽快安排 ，注意样板品质质量要求要高于大货品质要求 ，送货时必须要附带送货单(没有送货单和QC检验合格报告的仓库一律拒绝收货)，请知悉，谢谢！</t>
  </si>
  <si>
    <t>INTERTOYS B.V.</t>
  </si>
  <si>
    <t>4500152585</t>
  </si>
  <si>
    <t>4500171031-20</t>
  </si>
  <si>
    <t>7/2-客人款号EAN条码贴纸+3L(FR+NL+DE)警告语贴纸翻4500166992</t>
  </si>
  <si>
    <t>日期码格式：ZURU INC(BVI) 标准格式 日期：按实际生产日期
Packaging Info: 
2.92125:MA 最新版 1L UPC收缩膜+1张客人款号EAN条码贴纸（客人款号：2008210）+1张3L(FR+NL+DE)警告语贴纸（翻单4500166992）+MA 5L+23L收藏指南+其他MA
包材；EAN 4894680046306
3.9561 :最新MA 5L+6L EAN 收缩膜+1张客人款号EAN条码贴纸（客人款号：2008213）（翻单4500152867）+MA 6L Guide book+MA 5L+6L收藏指南+MA 8L slime bag+
1张B版 WEEE通用30L带电池说明书。EAN:4894680042520
Remark: 1. STD配比
2. 出欧洲，微塑料需合规（如item本身不含微塑料 则忽略此要求）
3. 客人款号：
71152 2008195
92125 2008210
9561 2008213</t>
  </si>
  <si>
    <t>96360-9.8</t>
  </si>
  <si>
    <t>4500164464-90</t>
  </si>
  <si>
    <t>96342-2-9.6</t>
  </si>
  <si>
    <t>4500164464-180</t>
  </si>
  <si>
    <t>9900924251</t>
  </si>
  <si>
    <t>4500161065-10</t>
  </si>
  <si>
    <t>96351-9.8</t>
  </si>
  <si>
    <t>4500172982-110</t>
  </si>
  <si>
    <t>7/24-进口商贴纸</t>
  </si>
  <si>
    <t>日期码格式：ZURU INC(BVI) 标准格式 日期：按实际生产日期
Packaging Info: 
92125:MA 多语 EAN包装+进口商贴纸+箱唛
Remark: 进口商贴纸请多备料5pcs,出货后需要寄给客户</t>
  </si>
  <si>
    <t>ZU25060603SG</t>
  </si>
  <si>
    <t>4500174635-30</t>
  </si>
  <si>
    <t>7/29-固定进口商贴纸</t>
  </si>
  <si>
    <t>日期码格式：ZURU INC(BVI) 标准格式 日期：按实际生产日期
Packaging Info: MA UPC包装(优先1L)+1张固定进口商贴纸;
整单贴纸资料待提供
Remark: 92125-6 Assortments,siamese cat:pink-white cat:purple cat:black cat:brown-white cat:orange cat=1:1:1:1:1:1, no rare.</t>
  </si>
  <si>
    <t>4500175444-40</t>
  </si>
  <si>
    <t>日期码格式：ZURU INC(BVI) 标准格式 日期：按实际生产日期
Packaging Info: 
92125:包装MA EAN收缩膜+进口商贴纸，收缩膜EAN条码显示4894680046306，产品年龄3+
客人箱唛排版，印4面，条码内容4894680046306.
Remark:</t>
  </si>
  <si>
    <t>5QA69X5C</t>
  </si>
  <si>
    <t>4500175055-80</t>
  </si>
  <si>
    <t>邮包盒图稿翻4500160539</t>
  </si>
  <si>
    <t>日期码格式：ZURU INC(BVI) 标准格式 日期：按实际生产日期
Packaging Info:
#92125:MA 3L UPC版包装入邮包盒, 邮包盒图稿同订单#4500160539。 92125H:193052086983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</si>
  <si>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2V6GBIQI</t>
  </si>
  <si>
    <t>4500175055-90</t>
  </si>
  <si>
    <t>2UP8PMZF</t>
  </si>
  <si>
    <t>4500175055-100</t>
  </si>
  <si>
    <t>8KARZOJW</t>
  </si>
  <si>
    <t>4500175055-110</t>
  </si>
  <si>
    <t>5ZTQF9VC</t>
  </si>
  <si>
    <t>4500175055-120</t>
  </si>
  <si>
    <t>65PGP35L</t>
  </si>
  <si>
    <t>4500175055-130</t>
  </si>
  <si>
    <t xml:space="preserve"> TOYS "R" US – JAPAN, LTD</t>
  </si>
  <si>
    <t>46:0003136464</t>
  </si>
  <si>
    <t>4500165801-10</t>
  </si>
  <si>
    <t>8/19-日语警语贴</t>
  </si>
  <si>
    <t>日期码格式：ZURU INC(BVI) 标准格式 日期：按实际生产日期
Packaging Info: 92125：MA 1L UPC PKG+1张日语警语贴(贴纸资料8/19发给工厂）
Remark: 92125：6 Assortments,siamese cat:pink-white cat:purple cat:black cat:brown-white cat:orange cat=1:1:1:1:1:1, no rare.
出日本首单需安排样板测试， 请按邮件要求先寄出MA包装的样板做测试。
大货的产品内容和MA包装版本以及产品品质需严格跟到寄出的测试版。</t>
  </si>
  <si>
    <t xml:space="preserve"> Aimee Huang</t>
  </si>
  <si>
    <t>96318-9.4</t>
  </si>
  <si>
    <t xml:space="preserve"> Smyths Toys HQ UC IE</t>
  </si>
  <si>
    <t>4400482079</t>
  </si>
  <si>
    <t>4500165620-10</t>
  </si>
  <si>
    <t>德语Callout贴纸及EAN条码贴+德意荷警语贴纸翻4500166997</t>
  </si>
  <si>
    <t>日期码格式：ZURU INC(BVI) 标准格式 日期：按实际生产日期
Packaging Info: 92125H：最新MA 3L-23L大收缩膜+德语Callout贴纸及EAN条码贴+MA 3L吊牌+德意荷警语贴纸(翻4500166997）+MA 5L-9L litter bag+最新MA 3L小收缩膜+最新MA 5
L-23L收藏指南+最新MA 配件袋/贴纸/布标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</si>
  <si>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 xml:space="preserve"> May Wu</t>
  </si>
  <si>
    <t>96349-9.8</t>
  </si>
  <si>
    <t xml:space="preserve"> Smyths Toys HQ UC UK</t>
  </si>
  <si>
    <t>4400482077</t>
  </si>
  <si>
    <t>4500165626-10</t>
  </si>
  <si>
    <t>4400483984</t>
  </si>
  <si>
    <t>4500166997-10</t>
  </si>
  <si>
    <t>6/4-德语Callout/EAN条码贴纸+德意荷警语贴纸</t>
  </si>
  <si>
    <t>日期码格式：ZURU INC(BVI) 标准格式 日期：按实际生产日期
Packaging Info: 最新MA 3L-23L收缩膜+德语Callout/EAN条码贴纸+MA 3L吊牌+德意荷警语贴纸+MA 5L-10L litter bag+最新MA 5L-23L收藏指南+最新MA 配件袋/贴纸/布标
EAN#4894680050778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</si>
  <si>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4500173266-80</t>
  </si>
  <si>
    <t>8/22-进口商贴纸</t>
  </si>
  <si>
    <t>日期码格式：ZURU INC(BVI) 标准格式 日期：按实际生产日期
Packaging Info: MA PKG ， 优先1L +1张进口商贴纸（不得遮挡日期码）
92125贴纸位置图 （新稿待提供）
Remark:</t>
  </si>
  <si>
    <t>21038311</t>
  </si>
  <si>
    <t>4500175177-100</t>
  </si>
  <si>
    <t>8/8收到</t>
  </si>
  <si>
    <t>8/21-防盗贴纸+8/18-外箱贴纸</t>
  </si>
  <si>
    <t>日期码格式：ZURU INC(BVI) 标准格式 日期：按实际生产日期
Packaging Info: 
92125:MA英语UPC版本包装（收缩膜和说明书, MA首选1L，如无1L可用多语且含英语的配套多语包装) + 1张防盗贴纸 (贴纸以及位置图翻单PO#4500166286）+ 箱唛
+ 外箱SSCC Label
配比信息：6 Assortments,siamese cat:pink-white cat:purple cat:black cat:brown-white cat:orange cat=1:1:1:1:1:1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</si>
  <si>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4500175140-20</t>
  </si>
  <si>
    <t>EAN条码/警语贴纸+吊牌+吊牌警语贴纸翻4500166997</t>
  </si>
  <si>
    <t>47:0003136468</t>
  </si>
  <si>
    <t>4500165802-10</t>
  </si>
  <si>
    <t>4500173750-10</t>
  </si>
  <si>
    <t>8/7-进口商贴纸</t>
  </si>
  <si>
    <t>日期码格式：ZURU INC(BVI) 标准格式 日期：按实际生产日期
Packaging Info: 92125：MA 多语EAN包装+进口商贴纸+箱唛
Remark:</t>
  </si>
  <si>
    <t>Eva long</t>
  </si>
  <si>
    <t>4500176255-20</t>
  </si>
  <si>
    <t>BABY EAN 条码贴纸+多语警告语贴纸翻4500164811+8/14配件袋+10L LITTER BAG+1*CZ+HU+RO警语贴纸</t>
  </si>
  <si>
    <t>日期码格式：ZURU INC(BVI) 标准格式 日期：按实际生产日期
Packaging Info: 
92125:MA 3L+23L EAN 最新版收缩膜+1*BABY EAN 条码贴纸（翻单4500164811）+1*多语警告语贴纸（翻单4500164811）+MA 5L+23L 最新版收藏指南+MA 23L配件袋+
MA 5L+10L LITTER BAG+1*CZ+HU+RO警语贴纸+其他MA 多语包材;
产品用BABY EAN,外箱用mother EAN
92125 MOTHER EAN 4894680046306
92125 Baby EAN:
92125A Siamese Cat 4894680050723
92125B Pink-White Cat 4894680050730
92125D Purple Cat 4894680050747
92125E Black Cat 4894680050754
92125H Orange Cat 4894680050778
92125G Brown-White Cat 4894680050761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</si>
  <si>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4500175924-90</t>
  </si>
  <si>
    <r>
      <rPr>
        <sz val="10"/>
        <color rgb="FF0E2EF0"/>
        <rFont val="Arial"/>
        <charset val="0"/>
      </rPr>
      <t>9/17-9/19</t>
    </r>
    <r>
      <rPr>
        <sz val="10"/>
        <color rgb="FF0E2EF0"/>
        <rFont val="宋体"/>
        <charset val="0"/>
      </rPr>
      <t>出</t>
    </r>
  </si>
  <si>
    <t>8/21-防盗贴纸+8/25-外箱贴纸</t>
  </si>
  <si>
    <t>测试</t>
  </si>
  <si>
    <t>A96807-10.31</t>
  </si>
  <si>
    <t>4500175925-90</t>
  </si>
  <si>
    <t>A96808-10.31</t>
  </si>
  <si>
    <t>84448</t>
  </si>
  <si>
    <t>4500173753-10</t>
  </si>
  <si>
    <t>客人通用进口商贴纸(翻单4500171170）</t>
  </si>
  <si>
    <t>日期码格式：ZURU INC(BVI) 标准格式 日期：按实际生产日期
Packaging Info: MA 1L PKG+1张客人通用进口商贴纸(翻单4500171170）
Remark: 1.按实际生产日期;
2.出澳大利亚，请按照相应标准生产;</t>
  </si>
  <si>
    <t>4500175435-60</t>
  </si>
  <si>
    <t>日期码格式：ZURU INC(BVI) 标准格式 日期：按实际生产日期
Packaging Info: 92125：1L MA UPC收缩膜+客户通用贴纸；MA 指南
Remark:</t>
  </si>
  <si>
    <t>2447987</t>
  </si>
  <si>
    <t>4500176307-10</t>
  </si>
  <si>
    <t>9/3-外箱贴纸</t>
  </si>
  <si>
    <t>日期码格式：ZURU INC(BVI) 标准格式 日期：按实际生产日期
Packaging Info: 1. 92125: 英文MA包装(UPC版本，首选1L，无1L可用多L含英语)+箱唛+SSCC label外箱贴纸
Ratio: 6 Assortments,siamese cat:pink-white cat:purple cat:black cat:brown-white cat:orange cat=1:1:1:1:1:1, no rare.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</si>
  <si>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日期码格式：ZURU INC(BVI) 标准格式 日期：按实际生产日期
Packaging Info: MA PKG, 优先1L
Remark:
2. 92125: 6 Assortments,siamese cat:pink-white cat:purple cat:black cat:brown-white cat:orange cat=1:1:1:1:1:1, no rare.
3. 出柬埔寨</t>
  </si>
  <si>
    <t>4500176102-20</t>
  </si>
  <si>
    <t>8/22-警语进口商贴纸</t>
  </si>
  <si>
    <t>日期码格式：ZURU INC(BVI) 标准格式 日期：按实际生产日期
Packaging Info: MA UPC包装(优先1L)+警语进口商贴纸,92119的贴纸图稿及位置图翻单4500164319;
待提供92125的贴纸资料
Remark: 
92125-6 Assortments,siamese cat:pink-white cat:purple cat:black cat:brown-white cat:orange cat=1:1:1:1:1:1, no rare.</t>
  </si>
  <si>
    <t>4500178095-40</t>
  </si>
  <si>
    <t>9/3-进口商贴纸</t>
  </si>
  <si>
    <t>日期码格式： 标准格式 日期：按实际生产日期
Packaging Info: MA UPC包装(优先1L)+1张进口商贴纸,待提供贴纸资料;
5.因为此客人进口商贴纸是通用的（除了那些加了UPC条码的），只可能因为item不同尺寸会有差别，如果发现尺寸一样就请统一订购节省成本。
整单的贴纸图稿及位置图待提供
Remark: 
92125-6 Assortments,siamese cat:pink-white cat:purple cat:black cat:brown-white cat:orange cat=1:1:1:1:1:1, no rare.</t>
  </si>
  <si>
    <t>56496</t>
  </si>
  <si>
    <t>4500177477-10</t>
  </si>
  <si>
    <t>8/21收到</t>
  </si>
  <si>
    <t>8/27-进口商贴纸+彩色贴纸</t>
  </si>
  <si>
    <t>日期码格式：ZURU INC(BVI) 标准格式 日期：按实际生产日期
Packaging Info: 92125：包装MA 1L A版本 UPC收缩膜+进口商贴纸+彩色贴纸，收缩膜UPC条码显示193052083951，MA布标/收藏指南/吊牌，产品年龄3+；
客人箱唛排版，印4面，条码需要可扫，条码内容193052083951
Remark: 92125: 6 Assortments,siamese cat:pink-white cat:purple cat:black cat:brown-white cat:orange cat=1:1:1:1:1:1, no rare.</t>
  </si>
  <si>
    <t>A96810-10.31</t>
  </si>
  <si>
    <t>168 MARKETING</t>
  </si>
  <si>
    <t>Zuru Q3 Orders</t>
  </si>
  <si>
    <t>4500175250-10</t>
  </si>
  <si>
    <t>日期码格式：ZURU INC(BVI) 标准格式 日期：按实际生产日期
Packaging Info: MA UPC包装，无需加贴纸
Remark: 92125-6 Assortments,siamese cat:pink-white cat:purple cat:black cat:brown-white cat:orange cat=1:1:1:1:1:1, no rare.</t>
  </si>
  <si>
    <t>A96714-10.23</t>
  </si>
  <si>
    <t>ZMPO250714</t>
  </si>
  <si>
    <t>4500174112-60</t>
  </si>
  <si>
    <t>9/1收到</t>
  </si>
  <si>
    <t>日期码格式：ZURU INC(BVI) 标准格式 日期：按实际生产日期
Packaging Info: 1.请确保包装上的条形码是UPC，如果是babyUPC，需要用mother UPC覆盖，如有不一致，请及时提出。谢谢!
2. 此订单监柜公司会拆箱验货，每个ITEM 包括盲盒款也均需提前准备 一整套产品(完整包装)所有样品必须与 大货完全一致。
92125,,MA多语EAN包装+MA多语收藏指南+进口商贴纸（进口商贴纸同UPC贴纸合并一张）+箱唛,,
Remark:
92125,,6 Assortments,siamese cat:pink-white cat:purple cat:black cat:brown-white cat:orange cat=1:1:1:1:1:1, no rare.,,</t>
  </si>
  <si>
    <t>9900924252</t>
  </si>
  <si>
    <t>4500161066-10</t>
  </si>
  <si>
    <t>10/9第三方</t>
  </si>
  <si>
    <t>A96653-10.15</t>
  </si>
  <si>
    <t>出 B-2</t>
  </si>
  <si>
    <t>4500176698-10</t>
  </si>
  <si>
    <t>8/25-进口商贴纸+ EAN条码贴纸</t>
  </si>
  <si>
    <t>日期码格式：外包装/外箱不要打ZURU标准日期码 日期：
Packaging Info: 注意 ：外包装 (指: 收缩膜/彩卡/铝箔袋/挂卡/PDQ) /外箱不要打ZURU标准日期码！胶件可以打日期码。
92125 ： 1L MA 收缩膜 + 进口商贴纸+ EAN条码贴纸， MA 指南/说明书（如有） ；
Remark: 标准配比
请按期完货， 会有罚金。
出2个港口Bekasovo 2 &lt;(&gt;&amp;&lt;)&gt; Ural</t>
  </si>
  <si>
    <t>出URAL</t>
  </si>
  <si>
    <t>4500176698-30</t>
  </si>
  <si>
    <t>A96630-10.11</t>
  </si>
  <si>
    <t>10001524841-0581</t>
  </si>
  <si>
    <t>4500179792-10</t>
  </si>
  <si>
    <t>9/25-客供外箱贴纸</t>
  </si>
  <si>
    <t>日期码格式：ZURU INC(BVI) 标准格式 日期：按实际生产日期
Packaging Info: 92125: MA 1L包装
Remark: 1 92125 :S001-RAINBOCORNS-EGGZANIA-SERIES 2-PLUSH SOFT MEDIUM-SHRINK WRAP,6PCS/CTN, MA 1L 包装，产品UPC193052083951
2. 6 Assortments,siamese cat:pink-white cat:purple cat:black cat:brown-white cat:orange cat=1:1:1:1:1:1.
3. 外箱正唛左上角位置粘贴条码箱贴纸，每箱只贴一张由ZURU订购,来料显示DPCI-086-08-4103, UPC 10193052083958。
3. 产品和包装上均要印刷tracking code信息，格式为ZURU常规格式。
4 .外箱正唛右侧空白位置粘贴一张Event label贴纸，由工厂自己订购。
5. 出货方式：货代自提，兴信出货</t>
  </si>
  <si>
    <t>ZB02375-10.13  ZB02432-10.15</t>
  </si>
  <si>
    <t>4500178155-60</t>
  </si>
  <si>
    <t>10/25出</t>
  </si>
  <si>
    <t>9/15-进口商贴纸</t>
  </si>
  <si>
    <t>日期码格式：ZURU INC(BVI) 标准格式 日期：按实际生产日期
Packaging Info: 
92125：A 版 1L MA 收缩膜+进口商贴纸；A 版 3L MA 挂卡/A 版 5L MA 收藏指南
Remark: 1、若产品有比例使用ZURU STD 比例
2、所有item 均用MA UPC 条码，若包装不是UPC 条码的请告知
3、此单出欧洲需满足EU测试标准要求</t>
  </si>
  <si>
    <t>A96770-2-10.30</t>
  </si>
  <si>
    <t>COOP COOPERATIVE</t>
  </si>
  <si>
    <t>7196179861</t>
  </si>
  <si>
    <t>4500178326-20</t>
  </si>
  <si>
    <t>10/17第三方</t>
  </si>
  <si>
    <t>9/9收到</t>
  </si>
  <si>
    <t>9/15-客版贴纸+MA 3L HANGTAG+1*警语贴纸</t>
  </si>
  <si>
    <t>日期码格式：ZURU INC(BVI) 标准格式 日期：按实际生产日期
Packaging Info: 92125 : MA 3L+23L EAN 收缩膜+1*客版贴纸+MA 3L HANGTAG+1*警语贴纸+MA 23L 收藏指南+MA 23L 配件袋
Remark: 1. 大货样品3套/item，用于第三方验货签板，请多备料。
2. 客户贴纸需使用可移动并无表面处理。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t>
  </si>
  <si>
    <t>A96745-10.28</t>
  </si>
  <si>
    <t>4AWRFMYL</t>
  </si>
  <si>
    <t>4500178531-260</t>
  </si>
  <si>
    <t>邮包盒图稿同订单#4500160539</t>
  </si>
  <si>
    <t>A96747-10.28</t>
  </si>
  <si>
    <t>11CL27PI</t>
  </si>
  <si>
    <t>4500178531-270</t>
  </si>
  <si>
    <t>29311006</t>
  </si>
  <si>
    <t>4500179690-10</t>
  </si>
  <si>
    <t>9/22收到</t>
  </si>
  <si>
    <t>日期码格式：ZURU INC(BVI) 标准格式 日期：按实际生产日期
Packaging Info: 􏁬 MA UPC 英语包装（优先1L英语版本，或者3L/5L含英语都可）
Remark: 此客人不接受易掉落或者剥落或者可直接触碰的闪粉，可降解也不行，但可以接受符合欧洲微塑料标准的珠光粉或者闪片。
#92125:6 Assortments,siamese cat:pink-white cat:purple cat:black cat:brown-white cat:orange cat=1:1:1:1:1:1, no rare.</t>
  </si>
  <si>
    <t>Ivy Li</t>
  </si>
  <si>
    <t>A96695-10.21</t>
  </si>
  <si>
    <t>29311005</t>
  </si>
  <si>
    <t>4500179690-20</t>
  </si>
  <si>
    <t>9900924253</t>
  </si>
  <si>
    <t>4500161069-10</t>
  </si>
  <si>
    <t>10/30第三方</t>
  </si>
  <si>
    <t>9/15收到</t>
  </si>
  <si>
    <t>96839-11.1</t>
  </si>
  <si>
    <t>4500177281-90</t>
  </si>
  <si>
    <t>尾数补箱</t>
  </si>
  <si>
    <t>8/26收到</t>
  </si>
  <si>
    <t>进口商贴纸翻4500167048</t>
  </si>
  <si>
    <t>日期码格式：ZURU INC(BVI) 标准格式 日期：按实际生产日期
Packaging Info: MA UPC包装(优先1L)+1张进口商贴纸,贴纸资料及位置图翻单如下
92125-4500167048
其他items待提供
Remark:
92125-6 Assortments,siamese cat:pink-white cat:purple cat:black cat:brown-white cat:orange cat=1:1:1:1:1:1, no rare.</t>
  </si>
  <si>
    <t>A96716-10.23</t>
  </si>
  <si>
    <t>10001525212-3891</t>
  </si>
  <si>
    <t>4500179810-10</t>
  </si>
  <si>
    <t>日期码格式：ZURU INC(BVI) 标准格式 日期：按实际生产日期
Packaging Info: 92125: MA 1L包装
Remark: 1 92125 :S001-RAINBOCORNS-EGGZANIA-SERIES 2-PLUSH SOFT MEDIUM-SHRINK WRAP,6PCS/CTN, MA 1L 包装，产品UPC193052083951
2. 6 Assortments,siamese cat:pink-white cat:purple cat:black cat:brown-white cat:orange cat=1:1:1:1:1:1.
3. 外箱正唛左上角位置粘贴条码箱贴纸，每箱只贴一张由ZURU订购,来料显示DPCI-086-08-4103, UPC 10193052083958。
3. 产品和包装上均要印刷tracking code信息，格式为ZURU常规格式。
4. 出货方式：货代自提，兴信出货</t>
  </si>
  <si>
    <t>ZB02678-10.29</t>
  </si>
  <si>
    <t>WOOLWORTH TRADING S.A. DE C.V.</t>
  </si>
  <si>
    <t>25/453 CT</t>
  </si>
  <si>
    <t>4500177865-80</t>
  </si>
  <si>
    <t>9/19-进口商贴纸</t>
  </si>
  <si>
    <t>日期码格式：ZURU INC(BVI) 标准格式 日期：按实际生产日期
Packaging Info: 1. 92125：MA 3L EAN包装+MA多语收藏指南+进口商贴纸+箱唛
Remark: 1. 此单需提交自检报告给客户确认，待客户确认放货后，才允许出货。
9. 92125：6 Assortments,siamese cat:pink-white cat:purple cat:black cat:brown-white cat:orange cat=1:1:1:1:1:1, no rare.</t>
  </si>
  <si>
    <t>A96767-2-10.30</t>
  </si>
  <si>
    <t>10001525207-3890</t>
  </si>
  <si>
    <t>4500179809-10</t>
  </si>
  <si>
    <t>ZB02863-11.10</t>
  </si>
  <si>
    <t>4500175983-10</t>
  </si>
  <si>
    <t>92125-SLD-S001</t>
  </si>
  <si>
    <t>日期码格式：ZURU INC(BVI) 标准格式 日期：按实际生产日期
Packaging Info: 92125SLD: MA A版1L UPC收缩膜+(4国警告语贴纸Czech-Hugarian-Polish-Slovak)，MA 收藏指南+挂卡+贴纸+袋子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</si>
  <si>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96908-11.10</t>
  </si>
  <si>
    <t>10001525208-3891</t>
  </si>
  <si>
    <t>4500180518-10</t>
  </si>
  <si>
    <t>ZB02864-11.10</t>
  </si>
  <si>
    <t>K􀃄RKK􀃄INEN OY /CENTRAWLA REHOUSE</t>
  </si>
  <si>
    <t>4500179713-20</t>
  </si>
  <si>
    <t>92125-S005</t>
  </si>
  <si>
    <t>11/11出</t>
  </si>
  <si>
    <t>9/19收到</t>
  </si>
  <si>
    <t>挪威瑞典丹麦芬兰爱沙尼亚警告语贴纸翻4500166233</t>
  </si>
  <si>
    <t>日期码格式：ZURU INC(BVI) 标准格式 日期：按实际生产日期
Packaging Info: 
2. 92125: MA A 3L(23L warning) EAN版收缩膜+MA KITTY LITTER BAG_MA_A_5L(Warning 9L)+挪威瑞典丹麦芬兰爱沙尼亚警告语贴纸贴在袋子上(贴纸和位置图翻PO
#4500166233)+MA_A Version_5L(WARNING 23L)收藏指南+MA布标+MA ACCESSORIES BAGS_MA_A_5L(23L warning)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92125-S005:4894680046306</t>
  </si>
  <si>
    <t>96893-11.8</t>
  </si>
  <si>
    <t>777 4JAN26</t>
  </si>
  <si>
    <t>4500180233-50</t>
  </si>
  <si>
    <t>日期码格式：ZURU INC(BVI) 标准格式 日期：按实际生产日期
Packaging Info: MA 最新UPC包装，各款的条码如下，请先检查条码是否正确再安排做货，如有问题请告知,配比跟MA
92125:193052083951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</si>
  <si>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5000001987</t>
  </si>
  <si>
    <t>4500178897-10</t>
  </si>
  <si>
    <r>
      <rPr>
        <sz val="11"/>
        <color rgb="FF0E2EF0"/>
        <rFont val="Arial"/>
        <charset val="0"/>
      </rPr>
      <t>92125-S001-2</t>
    </r>
    <r>
      <rPr>
        <sz val="11"/>
        <color rgb="FF0E2EF0"/>
        <rFont val="宋体"/>
        <charset val="0"/>
      </rPr>
      <t>（中文）</t>
    </r>
  </si>
  <si>
    <t>1、盖印存货编号：47328
2、盖印仓位：K004</t>
  </si>
  <si>
    <t>中文3C贴纸+中文布标（可用布标贴纸）+年龄贴（8+）</t>
  </si>
  <si>
    <t>取消芯片芯片码</t>
  </si>
  <si>
    <t>日期码格式：ZURU INC(BVI) 标准格式 日期：按实际生产日期
Packaging Info: 物料要求 SKU
1 92125 MA+中文3C贴纸+中文收藏指南+中文领养卡+中文布标（可用布标贴纸）+年龄贴（8+）+芯片码
首单 ：申请大货样 4套
10行不放芯片码 ，箱唛仓位备注"K004”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</si>
  <si>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4500178897-20</t>
  </si>
  <si>
    <t>日期码格式：ZURU INC(BVI) 标准格式 日期：按实际生产日期
Packaging Info: 物料要求 SKU
1 92125 MA+中文3C贴纸+中文收藏指南+中文领养卡+中文布标（可用布标贴纸）+年龄贴（8+）+芯片码
首单 ：申请大货样 4套
20行不放芯片码 ，箱唛仓位备注"K004”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</si>
  <si>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4500178897-50</t>
  </si>
  <si>
    <t>10/23-芯片码</t>
  </si>
  <si>
    <t>日期码格式：ZURU INC(BVI) 标准格式 日期：按实际生产日期
Packaging Info: 物料要求 SKU
1 92125 MA+中文3C贴纸+中文收藏指南+中文领养卡+中文布标（可用布标贴纸）+年龄贴（8+）+芯片码
首单 ：申请大货样 4套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</si>
  <si>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4500178897-60</t>
  </si>
  <si>
    <t>4500178897-90</t>
  </si>
  <si>
    <t>4500178897-100</t>
  </si>
  <si>
    <t>218139679</t>
  </si>
  <si>
    <t>4500178517-30</t>
  </si>
  <si>
    <t>11/27出</t>
  </si>
  <si>
    <t>ZB03120-11.27</t>
  </si>
  <si>
    <t>218139677</t>
  </si>
  <si>
    <t>4500178515-40</t>
  </si>
  <si>
    <t>ZB03054-11.24</t>
  </si>
  <si>
    <t>4500177426-60</t>
  </si>
  <si>
    <t>警告语贴纸贴纸翻4500166233</t>
  </si>
  <si>
    <t>日期码格式：ZURU INC(BVI) 标准格式 日期：按实际生产日期
Packaging Info:
6. 92125: MA A 3L(23L warning) EAN版收缩膜+MA KITTY LITTER BAG_MA_A_5L(Warning 9L)+挪威瑞典丹麦芬兰爱沙尼亚警告语贴纸贴在袋子上(贴纸和位置图翻PO
#4500166233)+MA_A Version_5L(WARNING 23L)收藏指南+MA布标+MA ACCESSORIES BAGS_MA_A_5L(23L warning)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92125-S001:4894680046306</t>
  </si>
  <si>
    <t>PO#60X454092</t>
  </si>
  <si>
    <t>4500180967-100</t>
  </si>
  <si>
    <t>11/17第三方</t>
  </si>
  <si>
    <t>12/13出</t>
  </si>
  <si>
    <t>10/11收到</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</si>
  <si>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#92125 需10月29日前需寄出以下数量的样板(含PDQ)，样板须跟大货一模一样（含日期码）。
一套样板将寄到美国HEB，两套寄到以下深圳利丰地址，到时利丰会回签一套用于第三方100%大货验货。
回签的样板工厂需要保存好，只要产品物料没更新，签样一年内有效，一年内将不再走客户签样流程。
* #92129TQ2; #93125: 3pcs 成品+1个空PDQ样板
*#77773GQ1: 4pcs成品球+1个空PDQ 样板
寄到以下地址
深圳雨禾伟业实业有限公司
地址：广东省深圳市罗湖区东门南路1006号文锦渡口岸大厦B栋7楼
收件人：Elsa
电话：0755 6688 1988 Ext3337
* #92129TQ2; #93125: 每款每色2pcs成品+2个空PDQ+ 2套散件（如果产品涉及散件的话）
#77773GQ1 4pcs成品球+2个空PDQ+2套散件
寄到以下地址：
Li Fung　
深圳市福田区绒花路8号深福保大厦附楼3楼。
收件人： Yoland Dai　电话：+0755 8825 3756
4. 验货+ 抽板 （同一天进行）
预约11月13日第三方（利丰）到工厂做100%大货现场验货和抽板，验货需打印EPM出来跟客户回签样板供第三方验货参考。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</si>
  <si>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10001525214-3890</t>
  </si>
  <si>
    <t>4500181437-10</t>
  </si>
  <si>
    <t>11/20出</t>
  </si>
  <si>
    <t>ZB03028-11.22</t>
  </si>
  <si>
    <t>218244050
DC 086</t>
  </si>
  <si>
    <t>4500180920-20</t>
  </si>
  <si>
    <t>10/15收到</t>
  </si>
  <si>
    <t>日期码格式：ZURU INC(BVI) 标准格式 日期：
Packaging Info: 1. MA 1L 包装
2. 客人指定箱唛排版
4. 92125-S004 Ratio: 6 Assortments,siamese cat:pink-white cat:purple cat:black cat:brown-white cat:orange cat=1:1:1:1:1:1, no rare.
Remark: 出货前 Zuru QC 验货</t>
  </si>
  <si>
    <t>218244126 DC
086</t>
  </si>
  <si>
    <t>4500180920-50</t>
  </si>
  <si>
    <t>ROFU KINDERLAND SPIELWARENHANDELSGE</t>
  </si>
  <si>
    <t>4500180918-60</t>
  </si>
  <si>
    <t>10/16-客供价格贴纸+吊牌德语警语贴纸翻4500169055+非电子产品布标贴纸翻4500169055</t>
  </si>
  <si>
    <t>日期码格式：ZURU INC(BVI) 标准格式 日期：按实际生产日期
Packaging Info: 
92125:MA3L EAN 收缩膜+价格贴纸+MA 3L 吊牌+德语警语贴纸(翻单： 4500169055)+MA 5L 收藏指南+MA 5L证书+MA5L 配件袋+MA 布标++非电子产品布标贴纸(翻单
： 4500169055)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</si>
  <si>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A97008-11-24</t>
  </si>
  <si>
    <t>5GKCMS4D</t>
  </si>
  <si>
    <t>4500181602-10</t>
  </si>
  <si>
    <t>邮包盒图稿同订单#4500160539。</t>
  </si>
  <si>
    <t>11/24-11/28出</t>
  </si>
  <si>
    <t>10/14收到</t>
  </si>
  <si>
    <t>10/31-外箱贴纸</t>
  </si>
  <si>
    <t>日期码格式：ZURU INC(BVI) 标准格式 日期：按实际生产日期
Packaging Info: 出口加拿大，包装需要至少2/3L UPC版，无硼版本。
#92125:MA 3L UPC版包装入邮包盒, 邮包盒图稿同订单#4500160539。 92125H:193052086983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</si>
  <si>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A97024-11-26</t>
  </si>
  <si>
    <t>4Q369INB</t>
  </si>
  <si>
    <t>4500181602-20</t>
  </si>
  <si>
    <t>7A5HXPDD</t>
  </si>
  <si>
    <t>4500181602-30</t>
  </si>
  <si>
    <t>3GP6PEAP</t>
  </si>
  <si>
    <t>4500181602-40</t>
  </si>
  <si>
    <t>5SQO4VWY</t>
  </si>
  <si>
    <t>4500181602-50</t>
  </si>
  <si>
    <t>4HQONBQN</t>
  </si>
  <si>
    <t>4500181602-60</t>
  </si>
  <si>
    <t>6O3AOWGO</t>
  </si>
  <si>
    <t>4500181602-70</t>
  </si>
  <si>
    <t>10001525219-3891</t>
  </si>
  <si>
    <t>4500181436-10</t>
  </si>
  <si>
    <t>11/24出</t>
  </si>
  <si>
    <t>ZB03053-11.24</t>
  </si>
  <si>
    <t>IVI-0930KM</t>
  </si>
  <si>
    <t>4500182466-10</t>
  </si>
  <si>
    <t>10/20收到</t>
  </si>
  <si>
    <t>韩语贴纸（新稿)+韩语logo 贴正面+韩语警语贴纸贴背面+韩语小贴纸（贴蛋壳底部）蛋壳底部另外需按客户要求需加一张彩色圆贴纸（新稿)</t>
  </si>
  <si>
    <t>日期码格式：ZURU INC(BVI) 标准格式 日期：按实际生产日期
Packaging Info: 92125： MA 收藏指南，MA 挂牌，MA 布标，MA 贴纸和纸袋，MA 1L 收缩膜（A版）+3张韩语贴纸（新稿），一张韩语logo 贴正面，一张韩语警语贴纸贴背面+一张
韩语小贴纸（贴蛋壳底部），蛋壳底部另外需按客户要求需加一张彩色圆贴纸（新稿），箱唛（新稿）
Remark: 由于韩国法律法规要求，此单92125出无硼版版本，
吸塑需PET材质, 产品需符合韩国KC测试标准。
92125：6 Assortments,siamese cat:pink-white cat:purple cat:black cat:brown-white cat:orange cat=1:1:1:1:1:1, no rare.</t>
  </si>
  <si>
    <t>A97019-11-25</t>
  </si>
  <si>
    <t>4500181278-200</t>
  </si>
  <si>
    <t>10/29-意大利环保标贴纸+1* 黑白(DK+NO+SE+FI)警语hangtag</t>
  </si>
  <si>
    <t>日期码格式：ZURU INC(BVI) 标准格式 日期：按实际生产日期
Packaging Info: 
92125 MA 3L +23 L EAN 最新版收缩膜++1*意大利环保标贴纸+MA 3L HANGTAG +1* 黑白(DK+NO+SE+FI)警语hangtag + MA 5L+23L 收藏指南+MA 23L 配件袋+其他 M
A 包材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</si>
  <si>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A97026-11-26</t>
  </si>
  <si>
    <t>4500182608-1
4400516260</t>
  </si>
  <si>
    <t>4500182608-10</t>
  </si>
  <si>
    <t>10/29收到</t>
  </si>
  <si>
    <t>EAN条码/警语贴纸+3L吊牌+吊牌警语贴纸翻单4500166997</t>
  </si>
  <si>
    <t>日期码格式：ZURU INC(BVI) 标准格式 日期：按实际生产日期
Packaging Info: 92125H: 最新MA 3L+23L警语EAN包装+EAN条码/警语贴纸+3L吊牌+吊牌警语贴纸+5L+23L警语收藏指南+23L配件袋(所有资料翻单#4500166997)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</si>
  <si>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A97002-11-24</t>
  </si>
  <si>
    <t>4500182608-2
4400516261</t>
  </si>
  <si>
    <t>4500182608-20</t>
  </si>
  <si>
    <t>A97018-11-25</t>
  </si>
  <si>
    <t>CUS
PO#4400512878</t>
  </si>
  <si>
    <t>4500182609-10</t>
  </si>
  <si>
    <t>EAN条码/警语贴纸(翻PO#4500166997)</t>
  </si>
  <si>
    <t>日期码格式：ZURU INC(BVI) 标准格式 日期：按实际生产日期
Packaging Info: 92125H: 最新MA 3L-23L警语EAN包装+EAN条码/警语贴纸(翻PO#4500166997)+MA 3L吊牌+MA 5L-23L警语收藏指南+MA 23L配件袋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</si>
  <si>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A96997-11-22</t>
  </si>
  <si>
    <t>4500182649-80</t>
  </si>
  <si>
    <t>10/23收到</t>
  </si>
  <si>
    <t>多语警语折叠贴纸（含包装缺失的法/意/西环保标），翻4500170421</t>
  </si>
  <si>
    <t>日期码格式：ZURU INC(BVI) 标准格式 日期：按实际生产日期
Packaging Info: 
8. 92125:最新MA3L(24Lwarning)收缩膜+最新MA5L(23Lwarning)收藏指南+多语警语折叠贴纸（含包装缺失的法/意/西环保标），翻4500170421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</si>
  <si>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A97157-12-8</t>
  </si>
  <si>
    <t>10001525218-3890</t>
  </si>
  <si>
    <t>4500181676-10</t>
  </si>
  <si>
    <t>4500182163-140</t>
  </si>
  <si>
    <t>进口商贴纸（翻单4500169836）</t>
  </si>
  <si>
    <t>日期码格式：ZURU INC(BVI) 标准格式 日期：按实际生产日期
Packaging Info:
92125-S001:MA_A_3L EAN A版包装+进口商贴纸（翻单4500169836）+其它MA包装
Remark: 1. 产品和包装要求无硼无香，包装不能含有PVC; 此客户NTI不能出14+的产品
2. 如有微塑料，必须合规欧洲标准，闪粉也是微塑料的一种，目前仅接受三张方式1.去除，2.用可降解材料，和3. 永久封印在固体。
3. 带电池出货的产品,电池需要符合欧洲电池新规(EU) 2023-1542.
4. 同一个SKU, 如果客户同时下Bulk/PDQ/SK/EC, 进口商贴纸可以只显示Bulk 的客户客户款号。产品包装上必须有客户进口商信息。
92125-S001:6 Assortments,siamese cat:pink-white cat:purple cat:black cat:brown-white cat:orange cat=1:1:1:1:1:1, no rare.
92125-S001:887386-4894680046306</t>
  </si>
  <si>
    <t>10001525213-3891</t>
  </si>
  <si>
    <t>4500183032-10</t>
  </si>
  <si>
    <t>GEKAS ULLAREED AB</t>
  </si>
  <si>
    <t>300581433</t>
  </si>
  <si>
    <t>4500176686-30</t>
  </si>
  <si>
    <t>10/22-ITTY LITTER BAG 贴纸</t>
  </si>
  <si>
    <t>日期码格式：ZURU INC(BVI) 标准格式 日期：按实际生产日期
Packaging Info: 
92125-S006:92125-S006:MA_A_3L(23L warning) EAN版收缩膜+MA 其它包装+ITTY LITTER BAG 贴纸（瑞典语警告语，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92125-S006-4894680046306</t>
  </si>
  <si>
    <t>Luna Li</t>
  </si>
  <si>
    <t>4500183696-410</t>
  </si>
  <si>
    <t>4500183696-420</t>
  </si>
  <si>
    <t>4500183696-430</t>
  </si>
  <si>
    <t>4500183696-440</t>
  </si>
  <si>
    <t>4500183696-450</t>
  </si>
  <si>
    <t>4500183592-20</t>
  </si>
  <si>
    <t>MA KITTY LITTER BAG_+挪威瑞典丹麦芬兰爱沙尼亚警告语贴纸贴在袋子上翻4500166233</t>
  </si>
  <si>
    <t>日期码格式：ZURU INC(BVI) 标准格式 日期：按实际生产日期
Packaging Info: 
92125-S006//MA A 3L(23L warning) EAN版收缩膜(4894680046306)+MA KITTY LITTER BAG_MA_A_5L(Warning 9L)+挪威瑞典丹麦芬兰爱沙尼亚警告语贴纸贴在袋子上
(贴纸和位置图翻PO#4500166233)+MA_A Version_5L(WARNING 23L)收藏指南+MA布标+MA ACCESSORIES BAGS_MA_A_5L(23L warning)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92125-S006//6 Assortments,siamese cat:pink-white cat:purple cat:black cat:brown-white cat:orange cat=1:1:1:1:1:1, no rare.</t>
  </si>
  <si>
    <t>56357/2025/1</t>
  </si>
  <si>
    <t>4500183478-30</t>
  </si>
  <si>
    <t>12/16出</t>
  </si>
  <si>
    <t>11/17-进口商贴纸+baby EAN 条码贴纸</t>
  </si>
  <si>
    <t>日期码格式：ZURU INC(BVI) 标准格式 日期：按实际生产日期
Packaging Info:
92125：A 版 3L MA EAN收缩膜+进口商贴纸+baby EAN 条码贴纸；A 版 5L MA 收藏指南/A 版 3L MA 挂卡
Remark: 1、若产品有比例使用ZURU STD 比例
2、所有item 均用MA EAN条码，若包装上的EAN 条码与PO 不一致的请告知
baby EAN：
92125A：4894680050723
92125B：4894680050730
92125D：4894680050747
92125E：4894680050754
92125H：4894680050778
92125G：4894680050761
3、此单出欧洲需满足EU测试标准要求
4、此单LC 货期不可延</t>
  </si>
  <si>
    <t>4500185224-30</t>
  </si>
  <si>
    <r>
      <rPr>
        <sz val="11"/>
        <color rgb="FF0000FF"/>
        <rFont val="Arial"/>
        <charset val="0"/>
      </rPr>
      <t>92125-S001-2</t>
    </r>
    <r>
      <rPr>
        <sz val="11"/>
        <color rgb="FF0000FF"/>
        <rFont val="宋体"/>
        <charset val="0"/>
      </rPr>
      <t>（中文）</t>
    </r>
  </si>
  <si>
    <t>翻单： 4500178897</t>
  </si>
  <si>
    <t>中文3C贴纸+中文布标（可用布标贴纸）+年龄贴（8+）翻4500178897</t>
  </si>
  <si>
    <t>11/25-芯片码</t>
  </si>
  <si>
    <t>日期码格式：ZURU INC(BVI) 标准格式 日期：按实际生产日期
Packaging Info: 物料要求 SKU
3 92125 MA+中文3C贴纸+中文收藏指南+中文领养卡+中文布标（可用布标贴纸）+年龄贴（8+）+芯片码 翻单： 4500178897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</si>
  <si>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DISTRIBUIDORA LIVERPOOL S.A DE C.V.</t>
  </si>
  <si>
    <t>62050798</t>
  </si>
  <si>
    <t>4500182578-270</t>
  </si>
  <si>
    <t>11/24-UPC贴纸+进口商贴纸</t>
  </si>
  <si>
    <t>12/1-价标贴纸</t>
  </si>
  <si>
    <t>日期码格式：ZURU INC(BVI) 标准格式 日期：按实际生产日期
Packaging Info: 92125:MA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</si>
  <si>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 xml:space="preserve"> DANIEL&amp;CO.(O/B D&amp;G ENTERPRISES LTD</t>
  </si>
  <si>
    <t>4500183507-10</t>
  </si>
  <si>
    <t>警语进口商贴纸翻4500176102</t>
  </si>
  <si>
    <t>日期码格式：ZURU INC(BVI) 标准格式 日期：按实际生产日期
Packaging Info: MA UPC包装(优先1L)+警语进口商贴纸（客户会提供贴纸信息）
 贴纸资料和位置图翻4500176102
 此单出HK,预计就是交东莞仓后转港车,没有什么本地费用,故此单开40FCL的单价,有问题请提前反馈
Remark: 6 Assortments,siamese cat:pink-white cat:purple cat:black cat:brown-white cat:orange cat=1:1:1:1:1:1, no rare</t>
  </si>
  <si>
    <t>ZMPO251016</t>
  </si>
  <si>
    <t>ZMPO251016-40</t>
  </si>
  <si>
    <t>完成</t>
  </si>
  <si>
    <t>Remark:大货最新版本/款号平均/麻烦按款号装箱/并在外箱上注明款号/大货标准箱装箱/箱唛参照邮件附件
备注：收到样品订单后尽快安排 ，注意样板品质质量要求要高于大货品质要求 ，送货时必须要附带送货单(没有送货单和QC检验合格报告的仓库一律拒绝收货)，请知悉，谢谢！</t>
  </si>
  <si>
    <t>10001525210-3890</t>
  </si>
  <si>
    <t>4500184519-10</t>
  </si>
  <si>
    <t>11/5收到</t>
  </si>
  <si>
    <t>11、/2-外箱贴纸</t>
  </si>
  <si>
    <t xml:space="preserve"> 10001525221-3891</t>
  </si>
  <si>
    <t>4500184518-10</t>
  </si>
  <si>
    <t>12/24出</t>
  </si>
  <si>
    <t>7Y5WV3RK</t>
  </si>
  <si>
    <t>4500184839-230</t>
  </si>
  <si>
    <t>邮包盒图稿同订单#450016053</t>
  </si>
  <si>
    <t>8WC83UOT</t>
  </si>
  <si>
    <t>4500184839-240</t>
  </si>
  <si>
    <t>8JJ8JRUV</t>
  </si>
  <si>
    <t>4500184839-250</t>
  </si>
  <si>
    <t>24FV77JT</t>
  </si>
  <si>
    <t>4500184839-260</t>
  </si>
  <si>
    <t>844LGC3Z</t>
  </si>
  <si>
    <t>4500184839-270</t>
  </si>
  <si>
    <t>8FTPCK5R</t>
  </si>
  <si>
    <t>4500184839-280</t>
  </si>
  <si>
    <t>5UUMZXRC</t>
  </si>
  <si>
    <t>4500184839-290</t>
  </si>
  <si>
    <t>8IYNQPGZ</t>
  </si>
  <si>
    <t>4500185606-10</t>
  </si>
  <si>
    <t>92125E-S003-MB-3L</t>
  </si>
  <si>
    <t>92125E-S003-MB</t>
  </si>
  <si>
    <t>日期码格式：ZURU INC(BVI) 标准格式 日期：按实际生产日期
Packaging Info: #92125:MA 3L UPC版包装入邮包盒, 邮包盒图稿同订单#4500160539。 92125H:193052086983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</si>
  <si>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4500185224-60</t>
  </si>
  <si>
    <t>10001525220-3
890</t>
  </si>
  <si>
    <t>4500185515-10</t>
  </si>
  <si>
    <t>5251217839</t>
  </si>
  <si>
    <t>4500184485-40</t>
  </si>
  <si>
    <t>一窝猫蛋干燥剂</t>
  </si>
  <si>
    <t>UPC 贴纸+进口商贴纸翻单4500169797</t>
  </si>
  <si>
    <t>日期码格式：LOTDGYYYYMMDD 日期：按实际生产日期
Packaging Info: 
3. 92125: 3L EAN收缩膜+UPC 贴纸+ MA5L收藏指南+进口商贴纸+箱唛，进口商贴纸要贴在收缩膜上，贴纸全部翻单4500169797
Remark: 1. 客版日期码要求：LOT+ZURU标准日期码格式。东莞生产的格式：LOTDGYYYYMMDD, DG是东莞拼音首字母，
YYYYMMDD是实际的年月日，例如(LOTDG20240920)
2.
92125 ：6 Assortments,siamese cat:pink-white cat:purple cat:black cat:brown-white cat:orange cat=1:1:1:1:1:1, no rare.
4. 此单有第三方监柜，至少多备一套完整的物料用于监柜，请多备料。
5. WM墨西哥防霉的新要求:货物必须在出货主箱和集装箱中按要求放置干燥剂，干燥剂指定品牌干霸
92125：需要在每箱放入14小包干燥剂，每包干燥剂重量2-3g
如走柜货等loading plan 确认后再通知集装箱干燥剂数量
此单将由工厂安排1*40HC，每个HC需要放置20包干燥剂，每包干燥剂1KG</t>
  </si>
  <si>
    <t>10001525209-3
891</t>
  </si>
  <si>
    <t>4500186965-10</t>
  </si>
  <si>
    <t>11/25收到</t>
  </si>
  <si>
    <t>10001525217-3
890</t>
  </si>
  <si>
    <t>4500186964-10</t>
  </si>
  <si>
    <t>MUELLER HANDELS GMBH &amp; CO. KG</t>
  </si>
  <si>
    <t>4500186835-30</t>
  </si>
  <si>
    <t>1/11出</t>
  </si>
  <si>
    <t>11/26收到
外箱上下需要加保护卡</t>
  </si>
  <si>
    <t>12/4-吊牌警语贴纸(贴在收缩膜上)+23L配件袋+5L+10L警语袋子+HR(克罗地亚)/SI(斯洛维尼亚))/HU(匈牙利)/
 CZ(捷克语)警语贴纸</t>
  </si>
  <si>
    <t>日期码格式：01/2026</t>
  </si>
  <si>
    <t>日期码格式：01/2026 日期：
Packaging Info: 
92125: 最新MA 3L+23L警语EAN包装+吊牌警语贴纸(贴在收缩膜上)+5L+23L警语收藏指南+23L配件袋+5L+10L警语袋子+HR(克罗地亚)/SI(斯洛维尼亚))/HU(匈牙利)/
CZ(捷克语)警语贴纸+MA 3L警语吊牌
Remark: 1.外箱上下需要加保护卡，以便在开箱的时候胶袋和产品不会被划破。（保护卡需要是整面）
2.此单需要在12月26日提供验货图片给客户确认ok后，才能放货。
3.此单出口德国，需要15PAHs.需要符合德国的测试标准。
4.此单客人要求吸塑要求使用PET材质。
5.此单生产指定日期：01/2026 【格式为：month/ year (mm/yyyy)】产品、包装、外箱需保持一致。
6.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7. 所有出往GAS市场(德国/奥地利/瑞士)的电子产品需增加一张欧洲通用WEEE声明说明书，区分带电池和不带电池版本, 如已做客版说明书可忽略此要求。
8. 所有出往GAS市场(德国/奥地利/瑞士)订单，化学品需无堋无香版本。
9. 大货样品3套，请多备料。
10. 所有包装需包含西班牙logo及10L警语(DE(德语)/HR(克罗地亚)/SI(斯洛维尼亚))/HU(匈牙利)/ES(西班牙)/FR(法国)/IT(意大利)/GB(英语)/SK(斯洛伐克)/CZ(
捷克语)</t>
  </si>
  <si>
    <t>10001525216-3
891</t>
  </si>
  <si>
    <t>4500185514-10</t>
  </si>
  <si>
    <t>4500186722-100</t>
  </si>
  <si>
    <t>日期码格式：ZURU INC(BVI) 标准格式 日期：按实际生产日期
Packaging Info: MA UPC PKG(优先1L)，无需加进口商贴纸
9281 清尾阶段， 比例不是平均比例，要按工厂实际库存来出货了
Remark: 
92125-6 Assortments,siamese cat:pink-white cat:purple cat:black cat:brown-white cat:orange cat=1:1:1:1:1:1, no rare.</t>
  </si>
  <si>
    <t>ZETA</t>
  </si>
  <si>
    <t>阿塞拜疆</t>
  </si>
  <si>
    <t>4500183545-30</t>
  </si>
  <si>
    <t>10/31-通用贴纸</t>
  </si>
  <si>
    <t>日期码格式：ZURU INC(BVI) 标准格式 日期：按实际生产日期
Packaging Info:92125：1L MA UPC收缩膜+通用贴纸；MA 指南
Remark:</t>
  </si>
  <si>
    <t>4500185070-170</t>
  </si>
  <si>
    <t>12/2-进口商贴纸（进口商贴纸同UPC贴纸合并一张）</t>
  </si>
  <si>
    <t>日期码格式：ZURU INC(BVI) 标准格式 日期：按实际生产日期
Packaging Info: 1. 请注意有电池指定品牌：
2. 请确保包装上的条形码是UPC，如果是babyUPC，需要用mother UPC覆盖，如有不一致，请及时提出。谢谢!
92125,,MA 3L EAN包装+MA 多语收藏指南+MA PDQ+进口商贴纸（进口商贴纸同UPC贴纸合并一张）+箱唛
Remark:
92125,,6 Assortments,siamese cat:pink-white cat:purple cat:black cat:brown-white cat:orange cat=1:1:1:1:1:1, no rare.,,</t>
  </si>
  <si>
    <t>4500184791-130</t>
  </si>
  <si>
    <t>12/2-进口商贴纸+UPC贴纸+外箱贴纸</t>
  </si>
  <si>
    <t>日期码格式：ZURU INC(BVI) 标准格式 日期：按实际生产日期
Packaging Info: 92125:MA 多语包装+进口商贴纸+箱唛
Remark: 此单有第三方监柜，需要每款多备1套完整物料</t>
  </si>
  <si>
    <t>4500157038</t>
  </si>
  <si>
    <t>4500185039-40</t>
  </si>
  <si>
    <t>11/19收到</t>
  </si>
  <si>
    <t>11/20-款号条码贴纸</t>
  </si>
  <si>
    <t>日期码格式：ZURU INC(BVI) 标准格式 日期：按实际生产日期
Packaging Info: 
92125:3L MA EAN收缩膜+款号条码贴纸;MA 指南
Remark: 1. STD配比
2. 出欧洲，微塑料需合规（如item本身不含微塑料 则忽略此要求）</t>
  </si>
  <si>
    <t>PO#60X483310</t>
  </si>
  <si>
    <t>4500184978-50</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</si>
  <si>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#92125：签样同旧单4500180967 , 但如果签样超过一年或包材有更新需重新寄样重新签。
样板一套我们将给到美国HEB，两套寄到以下深圳利丰地址，到时利丰会回签一套用于第三方100%大货验货。
回签的样板工厂需要长期保存好，只要产品物料没更新样板有效期一年，一年内每次的第三方验货都是用这套样板做参考不再走客户签样流程。
* 4pcs 成品球+1个空PDQ，寄到以下地址
深圳雨禾伟业实业有限公司
地址：广东省深圳市罗湖区东门南路1006号文锦渡口岸大厦B栋7楼
收件人：Elsa
电话：0755 6688 1988 Ext3337
*4pcs成品+2个空PDQ+2套散件（如果产品涉及散件的话））寄到以下地址：
Li Fung　
深圳市福田区绒花路8号深福保大厦附楼3楼。
收件人： Yoland Dai　电话：+0755 8825 3756
4. 验货+ 抽板 （同一天进行）
预约1月15日第三方（利丰）到工厂做100%大货现场验货和抽板，验货需打印EPM出来跟客户回签样板供第三方验货参考。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</si>
  <si>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4400526752</t>
  </si>
  <si>
    <t>4500187356-10</t>
  </si>
  <si>
    <t>1/6出</t>
  </si>
  <si>
    <t>11/29收到</t>
  </si>
  <si>
    <t>AMAZON MEXICO, S. DE R.L. DE CV</t>
  </si>
  <si>
    <t>1GLCHEBE</t>
  </si>
  <si>
    <t>4500188366-90</t>
  </si>
  <si>
    <t>92125G-S003-MB-3L</t>
  </si>
  <si>
    <t>92125G-S003-MB</t>
  </si>
  <si>
    <t>邮包盒图稿跟返单4500160539</t>
  </si>
  <si>
    <t>空白外箱加印ZURU Logo+MADE IN CHINA</t>
  </si>
  <si>
    <t>UPC贴纸翻4500160539+12/19-进口商贴纸</t>
  </si>
  <si>
    <t>12/25-外箱贴纸</t>
  </si>
  <si>
    <t>日期码格式：ZURU INC(BVI) 标准格式 日期：按实际生产日期
Packaging Info:
4.92125 MA 3L EAN 包装+ UPC贴纸覆盖EAN条码入邮包盒,邮包盒图稿跟返单4500160539，92125A:193052085207，92125G:193052085245，,92125B ：193052085214
收藏指南5L,进口商贴纸/UPC贴纸资料跟图稿，SSCC label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
2. 日期码使用ZURU标准版</t>
  </si>
  <si>
    <t>Candy Liu</t>
  </si>
  <si>
    <t>4500188366-100</t>
  </si>
  <si>
    <t>92125A-S003-MB-3L</t>
  </si>
  <si>
    <t>92125A-S003-MB</t>
  </si>
  <si>
    <t>4500188366-110</t>
  </si>
  <si>
    <t>4500184922-20</t>
  </si>
  <si>
    <t>12/10-进口商贴纸（含客户条码）</t>
  </si>
  <si>
    <t>日期码格式：ZURU INC(BVI) 标准格式 日期：按实际生产日期
Packaging Info: 
92125：MA 1L 收缩膜+进口商贴纸（含客户条码）；MA收藏指南；MA布标；
2. 日期码：外箱上需要印客户日期码和ZURU STD日期码，其中客户日期码为ZUR5346；产品/布标/包装印zuru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广东实验室地址：Mr. Sunday Huang /黄好远
Direct Line: 15360632289
深圳天祥质量技术服务有限公司广州分公司
广州市黄埔区保盈东路8号华盈科技大厦A座5楼 天祥检测 轻工玩具部 （邮编：510730）
样品数量：含slime的每款item1pcs的大货样
Remark: 
92125：6 Assortments,siamese cat:pink-white cat:purple cat:black cat:brown-white cat:orange cat=1:1:1:1:1:1, no rare.</t>
  </si>
  <si>
    <t>SEARS MEXICO</t>
  </si>
  <si>
    <t>17242705</t>
  </si>
  <si>
    <t>4500186234-20</t>
  </si>
  <si>
    <t>12/12-UPC贴纸+进口商贴纸</t>
  </si>
  <si>
    <t>日期码格式：ZURU INC(BVI) 标准格式 日期：按实际生产日期
Packaging Info:
2. 92125: 3L EAN收缩膜+UPC 贴纸+ MA5L收藏指南+进口商贴纸+箱唛
Remark: 
2. 92125 ：6 Assortments,siamese cat:pink-white cat:purple cat:black cat:brown-white cat:orange cat=1:1:1:1:1:1, no rare.
10. 客户有监装要求，每款需要备1pc监装样板</t>
  </si>
  <si>
    <t>4500187931-10</t>
  </si>
  <si>
    <t>日期码格式：ZURU INC(BVI) 标准格式 日期：按实际生产日期
Packaging Info: MA PKG ， 优先1L
Remark:</t>
  </si>
  <si>
    <t>6QBFY5SW</t>
  </si>
  <si>
    <t>4500187446-130</t>
  </si>
  <si>
    <t>1/18-1/21出</t>
  </si>
  <si>
    <t>12/22-外箱贴纸</t>
  </si>
  <si>
    <t>日期码格式：ZURU INC(BVI) 标准格式 日期：按实际生产日期
Packaging Info:
#92125:MA 3L UPC版包装入邮包盒, 邮包盒图稿同订单#4500160539。 92125H:193052086983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</si>
  <si>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69I9UGWO</t>
  </si>
  <si>
    <t>4500187446-140</t>
  </si>
  <si>
    <t>6XK5OW2B</t>
  </si>
  <si>
    <t>4500187446-150</t>
  </si>
  <si>
    <t>AMSLER SPIELWAREN AG</t>
  </si>
  <si>
    <t>4500187921-10</t>
  </si>
  <si>
    <t>1/21出</t>
  </si>
  <si>
    <t>12/14收到</t>
  </si>
  <si>
    <t>12/18-吊牌+DE IT 警语贴纸</t>
  </si>
  <si>
    <t>日期码格式：ZURU INC(BVI) 标准格式 日期：按实际生产日期
Packaging Info:
92125：MA 3L+23L警语 EAN收缩膜，MA 3L吊牌+DE IT 警语贴纸，MA 5L+23L警语收藏指南，MA5L+10L警语猫砂袋，MA 23L 配件袋，MA布标
Remark: 1.此单出瑞士，走整柜。
2.出口欧洲，微塑料需符合法规；化学品无硼无香；电池符合欧洲法规要求(如有)。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5.STD配比</t>
  </si>
  <si>
    <t>10001525215-3
891</t>
  </si>
  <si>
    <t>4500188563-10</t>
  </si>
  <si>
    <t>2/2出</t>
  </si>
  <si>
    <t>12/22收到</t>
  </si>
  <si>
    <t>10001525211-3
890</t>
  </si>
  <si>
    <t>4500188564-10</t>
  </si>
  <si>
    <t>4500189190-20</t>
  </si>
  <si>
    <t>进口商贴纸翻4500170237</t>
  </si>
  <si>
    <t>日期码格式：ZURU INC(BVI) 标准格式 日期：按实际生产日期
Packaging Info: 
92125: MA A版 1L UPC收缩膜+进口商贴纸(翻单4500170237)
Remark: 1、若产品有比例使用ZURU STD 比例
2、所有item 均用MA UPC 条码，若包装不是UPC 条码的请告知
3、此单出欧洲需满足EU测试标准要求，另外不能出闪粉（若产品本身不含闪粉则忽略这句话）
9543GQ1: 2PCS AAA BATTERIES(NOT INCLUDED); 加WEEE不带电池走货欧洲30语通用黑白说明书 B版
9565GQ1: 2PCS AAA BATTERIES(NOT INCLUDED); 加WEEE不带电池走货欧洲30语通用黑白说明书 B版</t>
  </si>
  <si>
    <t>4500187657-40</t>
  </si>
  <si>
    <t>日期码格式：ZURU INC(BVI) 标准格式 日期：按实际生产日期
Packaging Info: 其余item:MA 多语包装+进口商贴纸+箱唛
92125：MA 多语包装+进口商贴纸+箱唛，进口商贴纸翻单PO4500173750
Remark:</t>
  </si>
  <si>
    <t>4500188302-100</t>
  </si>
  <si>
    <t>日期码格式：ZURU INC(BVI) 标准格式 日期：按实际生产日期
Packaging Info: 请确保包装上的条形码是UPC，如果是babyUPC，需要用mother UPC覆盖，如有不一致，请及时提出。谢谢!
92125,,MA多语EAN包装+UPC 贴纸+MA多语收藏指南+箱唛,,
Remark: 
Common: Equal ratio,,
92125,,6 Assortments,siamese cat:pink-white cat:purple cat:black cat:brown-white cat:orange cat=1:1:1:1:1:1, no rare.,,</t>
  </si>
  <si>
    <t>4500189691-120</t>
  </si>
  <si>
    <t>日期码格式：ZURU INC(BVI) 标准格式 日期：按实际生产日期
Packaging Info: 请确保包装上的条形码是UPC，如果是babyUPC，需要用mother UPC覆盖，如有不一致，请及时提出。谢谢!
92125,,MA 3L EAN包装+ UPC 贴纸+MA多语收藏指南+箱唛,,
Remark: 
Common: Equal ratio,,
92125,,6 Assortments,siamese cat:pink-white cat:purple cat:black cat:brown-white cat:orange cat=1:1:1:1:1:1, no rare.,,</t>
  </si>
  <si>
    <t>4500188248-160</t>
  </si>
  <si>
    <t>日期码格式：ZURU INC(BVI) 标准格式 日期：按实际生产日期
Packaging Info: 请确保包装上的条形码是UPC，如果是babyUPC，需要用mother UPC覆盖，如有不一致，请及时提出。谢谢!
92125,, MA 3L EAN包装+ UPC 贴纸+MA多语收藏指南+箱唛
Remark: 
92125：6 Assortments,siamese cat:pink-white cat:purple cat:black cat:brown-white cat:orange cat=1:1:1:1:1:1, no rare.</t>
  </si>
  <si>
    <t>4500185120-30</t>
  </si>
  <si>
    <t>ZU25111901SG</t>
  </si>
  <si>
    <t>4500187990-40</t>
  </si>
  <si>
    <t>1/28出</t>
  </si>
  <si>
    <t>固定的进口商贴纸4500174635</t>
  </si>
  <si>
    <t>日期码格式：ZURU INC(BVI) 标准格式 日期：按实际生产日期
Packaging Info: MA UPC包装(优先1L)+1张固定的进口商贴纸,贴纸图稿及位置图翻单如下
92125-4500174635
如此单使用新风格的包材(粉色+黄色)请帮忙提前告知
Remark:
92125-6 Assortments,siamese cat:pink-white cat:purple cat:black cat:brown-white cat:orange cat=1:1:1:1:1:1, no rare.</t>
  </si>
  <si>
    <t>4500189510-10</t>
  </si>
  <si>
    <t>11/11-进口商贴纸+口水胶袋贴纸</t>
  </si>
  <si>
    <t>日期码格式：ZURU INC(BVI) 标准格式 日期：按实际生产日期
Packaging Info: 92125-S001: 1. 客版收缩膜 (含G Mark, QR code, 阿拉伯警语); 贴纸上的QR code需微信可扫，扫描结果另外通知; UPC条码显示193052083951; 客版收藏指南；
客版镭射贴纸；客版出生证明卡片；MA 口水胶袋+贴纸；产品年龄3+；
2. 6 Assortments,siamese cat:pink-white cat:purple cat:black cat:brown-white cat:orange cat=1:1:1:1:1:1, no rare;
3.客人箱唛排版，印4面，条码内容193052083951；
Remark:</t>
  </si>
  <si>
    <t>4500189525-10</t>
  </si>
  <si>
    <r>
      <rPr>
        <sz val="9"/>
        <color rgb="FF0E2EF0"/>
        <rFont val="Arial Rounded MT Bold"/>
        <charset val="134"/>
      </rPr>
      <t>2/10</t>
    </r>
    <r>
      <rPr>
        <sz val="9"/>
        <color rgb="FF0E2EF0"/>
        <rFont val="宋体"/>
        <charset val="134"/>
      </rPr>
      <t>出</t>
    </r>
  </si>
  <si>
    <t>日期码格式：ZURU INC(BVI) 标准格式 日期：按实际生产日期
Packaging Info: 92125-S001: 1. 客版收缩膜 (含G Mark, QR code, 阿拉伯警语); 贴纸上的QR code需微信可扫，扫描结果另外通知; UPC条码显示193052083951; 客版收藏指南；
客版镭射贴纸；客版出生证明卡片；MA 口水胶袋+贴纸；产品年龄3+；
2. 6 Assortments,siamese cat:pink-white cat:purple cat:black cat:brown-white cat:orange cat=1:1:1:1:1:1, no rare;
3.客人箱唛排版，印4面，条码内容193052083951；"
Remark:</t>
  </si>
  <si>
    <t>4500180735-80</t>
  </si>
  <si>
    <t>92125-S001-3</t>
  </si>
  <si>
    <t>日期码格式：ZURU INC(BVI) 标准格式 日期：按实际生产日期
Packaging Info: 
92125-S001: 1. 客版收缩膜 (含G Mark, QR code, 阿拉伯警语); 贴纸上的QR code需微信可扫，扫描结果另外通知; UPC条码显示193052083951; 客版收藏指南；
客版镭射贴纸；客版出生证明卡片；MA 口水胶袋+贴纸；产品年龄3+；
2. 6 Assortments,siamese cat:pink-white cat:purple cat:black cat:brown-white cat:orange cat=1:1:1:1:1:1, no rare;
3.客人箱唛排版，印4面，条码内容193052083951；
Qatar的订单需要寄样品给客户进行slime测试（产品含slime的每个item分别准备完整的4套样品）（此单#92125/92129TQ1/9283/92104TQ1/9298TQ1/92119需要寄样
）
Remark:</t>
  </si>
  <si>
    <t>4500180717-70</t>
  </si>
  <si>
    <t>日期码格式：ZURU INC(BVI) 标准格式 日期：按实际生产日期
Packaging Info: 
92125-S001: 1. 客版收缩膜 (含G Mark, QR code, 阿拉伯警语); 贴纸上的QR code需微信可扫，扫描结果另外通知; UPC条码显示193052083951; 客版收藏指南；
客版镭射贴纸；客版出生证明卡片；MA 口水胶袋+贴纸；产品年龄3+；
2. 6 Assortments,siamese cat:pink-white cat:purple cat:black cat:brown-white cat:orange cat=1:1:1:1:1:1, no rare;
3.客人箱唛排版，印4面，条码内容193052083951；
Remark:</t>
  </si>
  <si>
    <t>4500180758-10</t>
  </si>
  <si>
    <t>4500188895-30</t>
  </si>
  <si>
    <t>3C贴纸+中文布标（可用布标贴纸）+年龄贴（8+）翻4500185224</t>
  </si>
  <si>
    <t>12/30-芯片码</t>
  </si>
  <si>
    <t>日期码格式：ZURU INC(BVI) 标准格式 日期：按实际生产日期
Packaging Info: 物料要求 SKU
1 92125 MA+中文3C贴纸+中文收藏指南+中文领养卡+中文布标（可用布标贴纸）+年龄贴（8+）+芯片码 翻单： 4500185224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</si>
  <si>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4500189626-10</t>
  </si>
  <si>
    <t>吊牌+警语贴纸翻4500187921</t>
  </si>
  <si>
    <t>日期码格式：ZURU INC(BVI) 标准格式 日期：按实际生产日期
Packaging Info:
此单有客供价格贴纸，预计1/5前提供
92125：MA 3L+23L警语 EAN收缩膜，MA 3L吊牌+DE IT 警语贴纸(翻单4500187921)，MA 5L+23L警语收藏指南，MA5L+10L警语猫砂袋，MA 23L 配件袋，MA布标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</si>
  <si>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4500190323-20</t>
  </si>
  <si>
    <t>日期码格式：ZURU INC(BVI) 标准格式 日期：按实际生产日期
Packaging Info:
92125: MA 1L包装
Remark: 
1 92125 :S001-RAINBOCORNS-EGGZANIA-SERIES 2-PLUSH SOFT MEDIUM-SHRINK WRAP,6PCS/CTN, MA 1L 包装，产品UPC193052083951
2. 6 Assortments,siamese cat:pink-white cat:purple cat:black cat:brown-white cat:orange cat=1:1:1:1:1:1.
3. 外箱正唛左上角位置粘贴条码箱贴纸，每箱只贴一张由ZURU订购,来料显示DPCI-086-08-4103, UPC 10193052083958。
3. 产品和包装上均要印刷tracking code信息，格式为ZURU常规格式。
4. 出货方式：货代自提，兴信出货</t>
  </si>
  <si>
    <t>CORPORACION EL ROSADO S.A. 9</t>
  </si>
  <si>
    <t>2025-4911</t>
  </si>
  <si>
    <t>4500188900-100</t>
  </si>
  <si>
    <t>2/9出</t>
  </si>
  <si>
    <t>1/4收到</t>
  </si>
  <si>
    <t>1/8-进口商贴纸</t>
  </si>
  <si>
    <t>日期码格式：ZURU INC(BVI) 标准格式 日期：按实际生产日期
Packaging Info: 
92125,,MA多语UPC包装+MA多语收藏指南+1张进口商贴纸+箱唛,,
Remark: 
92125,,6 Assortments,siamese cat:pink-white cat:purple cat:black cat:brown-white cat:orange cat=1:1:1:1:1:1, no rare.,,</t>
  </si>
  <si>
    <t>4500190234-90</t>
  </si>
  <si>
    <t>日期码格式：ZURU INC(BVI) 标准格式 日期：按实际生产日期
Packaging Info: 1.优先多语 MA UPC或者3L/5L MA EAN 包装
2.请确保包装上的条形码是UPC，如果是babyUPC、需要用mother UPC覆盖，如有不一致，请及时提出。谢谢!
Remark: 
92125：6 Assortments,siamese cat:pink-white cat:purple cat:black cat:brown-white cat:orange cat=1:1:1:1:1:1, no rare.</t>
  </si>
  <si>
    <t>ST MATKO COMPANY</t>
  </si>
  <si>
    <t>4500189439-30</t>
  </si>
  <si>
    <t>12/29收到</t>
  </si>
  <si>
    <t>1/6-进口商贴纸+ 1/8-QR code (一物一码)</t>
  </si>
  <si>
    <t>日期码格式：ZURU INC(BVI) 标准格式 日期：按实际生产日期
Packaging Info: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</si>
  <si>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2522718</t>
  </si>
  <si>
    <t>4500188951-20</t>
  </si>
  <si>
    <t>2/4-2/6出</t>
  </si>
  <si>
    <t>1/14-外箱贴纸</t>
  </si>
  <si>
    <t>指定DG20260126</t>
  </si>
  <si>
    <t>日期码格式：ZURU INC(BVI) 标准格式 日期：按实际生产日期
Packaging Info: 
2. 92125: 英文MA包装(UPC版本，首选1L，无1L可用多L含英语)+箱唛+SSCC label外箱贴纸
Ratio: 6 Assortments,siamese cat:pink-white cat:purple cat:black cat:brown-white cat:orange cat=1:1:1:1:1:1, no rare.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</si>
  <si>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IVI-1218KM</t>
  </si>
  <si>
    <t>4500189706-10</t>
  </si>
  <si>
    <t>1/30出</t>
  </si>
  <si>
    <t>箱唛翻4500182466</t>
  </si>
  <si>
    <t>1/9-韩语贴纸（新稿）+一张彩色圆贴（贴蛋壳底部）</t>
  </si>
  <si>
    <t>日期码格式：ZURU INC(BVI) 标准格式 日期：按实际生产日期
Packaging Info: 92125： MA 收藏指南，MA 挂牌，MA 布标，MA 贴纸和纸袋，MA 1L 收缩膜（A版）+3张韩语贴纸（新稿），一张韩语logo 贴正面，一张韩语警语贴纸贴背面+一张
彩色圆贴（贴蛋壳底部），箱唛（翻单4500182466）
Remark: 由于韩国法律法规要求，此单92125出无硼版版本，
吸塑需PET材质, 产品需符合韩国KC测试标准。
92125：6 Assortments,siamese cat:pink-white cat:purple cat:black cat:brown-white cat:orange cat=1:1:1:1:1:1, no rare.</t>
  </si>
  <si>
    <t>4500190045-80</t>
  </si>
  <si>
    <t>2/8出</t>
  </si>
  <si>
    <t>1/6-UPC 贴纸+进口商贴纸</t>
  </si>
  <si>
    <t>日期码格式：ZURU INC(BVI) 标准格式 日期：按实际生产日期
Packaging Info: 
8. 92125: 3L EAN收缩膜+UPC 贴纸+ MA5L收藏指南+进口商贴纸+箱唛
所有带电产品的保证书是通用的
Remark:
8. 92125 ：6 Assortments,siamese cat:pink-white cat:purple cat:black cat:brown-white cat:orange cat=1:1:1:1:1:1, no rare.</t>
  </si>
  <si>
    <t>2025-4892</t>
  </si>
  <si>
    <t>4500190081-110</t>
  </si>
  <si>
    <t>1/9-进口商贴纸</t>
  </si>
  <si>
    <t>日期码格式：ZURU INC(BVI) 标准格式 日期：按实际生产日期
Packaging Info: 1.优先多语 MA UPC或者3L/5L MA EAN 包装+进口商贴纸
2.请确保包装上的条形码是UPC，如果是babyUPC、需要用mother UPC覆盖，如有不一致，请及时提出。谢谢!
Remark: 
92125： 6 Assortments,siamese cat:pink-white cat:purple cat:black cat:brown-white cat:orange cat=1:1:1:1:1:1, no rare.</t>
  </si>
  <si>
    <t>4500190462-60</t>
  </si>
  <si>
    <t>1/12-进口商贴纸</t>
  </si>
  <si>
    <t>日期码格式：ZURU INC(BVI) 标准格式 日期：按实际生产日期
Packaging Info: 1. 优先多语 MA UPC或者3L/5L MA EAN 包装+进口商贴纸
2. 带有说明书需要说明书贴纸
3. 不带电只有一个贴纸贴在包装上,带电产品会有两个贴纸，分别贴到产品电池门+包装+一张保证书
5. 请确保包装上的条形码是UPC，如果是babyUPC、需要用mother UPC覆盖，如有不一致，请及时提出。谢谢
Remark: 9298TQ1: 7 assortment (6 common + 1 rare)=CORGI(Rare):SHEPHERD:POODLE:DALMATIAN:SCHNAUZER:BROWN DALNATIAN:HOUND DOG=2:8:10:10:10:10:10;
92129TQ1: 7 assortments, Ratio: Elephant: Toucan: Zebra: Sloth: Giraffe: Tiger: Peacock=10: 10: 10: 10: 10: 8: 2
9258: Unicorn/Lion/Bunny/Flamingo/Elephant/Kitten=1:1:1:1:1:1
92125: 6 Assortments,siamese cat:pink-white cat:purple cat:black cat:brown-white cat:orange cat=1:1:1:1:1:1, no rare</t>
  </si>
  <si>
    <t>JUGUETES Y PELUCHES SANCHIS S.A.</t>
  </si>
  <si>
    <t>4500190510-90</t>
  </si>
  <si>
    <t>1/12收到</t>
  </si>
  <si>
    <t>1/16-客户警语进口商内容和ES洗涤说明内容贴纸</t>
  </si>
  <si>
    <t>日期码格式：ZURU INC(BVI) 标准格式 日期：按实际生产日期
Packaging Info: 
9.92125：最新MA 3L EAN版本包装+一张客户警语进口商内容和ES洗涤说明内容贴纸+MA 5L收藏指南
备注：整单CRD为2/6，因价格有效期维护限制，9296暂开到12月底，后续更新PO；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6.此单LC条款，延迟出货有罚款；
7.需要准备每款1套大货样，请注意备料。</t>
  </si>
  <si>
    <t>5200008614</t>
  </si>
  <si>
    <t>4500190505-10</t>
  </si>
  <si>
    <t>92125-S001-FS</t>
  </si>
  <si>
    <t>1/19收到</t>
  </si>
  <si>
    <t>1/15-UPC贴纸+黄色A4纸，印"fast start</t>
  </si>
  <si>
    <t>日期码格式：ZURU INC(BVI) 标准格式 日期：按实际生产日期
Packaging Info:
Remark: NZ Fast Start Order, MA 1L UPC，需要更换为新的UPC贴纸，每箱除常规箱唛外，还需要贴一张黄色A4纸，印"fast start".</t>
  </si>
  <si>
    <t>7ZT5OMOD</t>
  </si>
  <si>
    <t>4500190063-90</t>
  </si>
  <si>
    <t>邮包盒翻4500160539</t>
  </si>
  <si>
    <t>日期码格式：ZURU INC(BVI) 标准格式 日期：按实际生产日期
Packaging Info:
#92125:MA 3L UPC版包装入邮包盒, 邮包盒图稿同订单#4500160539。 92125E:193052085238;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</si>
  <si>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8HQKXQSP</t>
  </si>
  <si>
    <t>4500190063-100</t>
  </si>
  <si>
    <t>29391794</t>
  </si>
  <si>
    <t>4500189577-30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</si>
  <si>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#92125:6 Assortments,siamese cat:pink-white cat:purple cat:black cat:brown-white cat:orange cat=1:1:1:1:1:1, no rare.</t>
  </si>
  <si>
    <t>29391793</t>
  </si>
  <si>
    <t>4500189577-40</t>
  </si>
  <si>
    <t>FB13948</t>
  </si>
  <si>
    <t>4500188247-140</t>
  </si>
  <si>
    <t>3/10出</t>
  </si>
  <si>
    <t>客户EAN条码贴纸翻4500163498</t>
  </si>
  <si>
    <t>日期码格式：ZURU INC(BVI) 标准格式 日期：按实际生产日期
Packaging Info: 
92125:MA 1L+客户EAN 条码贴纸 （EAN: 5056296049921），翻单4500163498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</si>
  <si>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FB13866</t>
  </si>
  <si>
    <t>4500190854-10</t>
  </si>
  <si>
    <t>客户EAN 条码贴纸翻4500163498</t>
  </si>
  <si>
    <t>日期码格式：ZURU INC(BVI) 标准格式 日期：按实际生产日期
Packaging Info: MA 1L+客户EAN 条码贴纸 （EAN: 5056296049921），翻单4500163498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</si>
  <si>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AaronXia</t>
  </si>
  <si>
    <t>4400534835</t>
  </si>
  <si>
    <t>4500191390-10</t>
  </si>
  <si>
    <t>1/21收到</t>
  </si>
  <si>
    <t>EAN条码/警语贴纸翻4500166997</t>
  </si>
  <si>
    <t>日期码格式：ZURU INC(BVI) 标准格式 日期：按实际生产日期
Packaging Info: 92125H: 最新MA 3L+23L警语EAN包装+EAN条码/警语贴纸(翻#4500166997)+3L吊牌+5L_23L警语收藏指南+23L配件袋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</si>
  <si>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4400534837</t>
  </si>
  <si>
    <t>4500191408-10</t>
  </si>
  <si>
    <t>10001525222-3
890</t>
  </si>
  <si>
    <t>4500190590-10</t>
  </si>
  <si>
    <t>INT. ZURU 2026 Q1</t>
  </si>
  <si>
    <t>4500191314-40</t>
  </si>
  <si>
    <t>1/14收到</t>
  </si>
  <si>
    <t>日期码格式：ZURU INC(BVI) 标准格式 日期：按实际生产日期
Packaging Info: MA UPC包装(优先1L)，无需加贴纸
Remark:
92125-6 Assortments,siamese cat:pink-white cat:purple cat:black cat:brown-white cat:orange cat=1:1:1:1:1:1, no rare.</t>
  </si>
  <si>
    <t>47903398</t>
  </si>
  <si>
    <t>4500189947-10</t>
  </si>
  <si>
    <t>进口商贴纸翻4500168678</t>
  </si>
  <si>
    <t>日期码格式：ZURU INC(BVI) 标准格式 日期：按实际生产日期
Packaging Info: 1. 包装
92125: 英文MA包装(UPC版本，首选1L，无1L可用多L含英语)+1张进口商贴纸 (贴纸翻单PO#4500168678)；
6 Assortments,siamese cat:pink-white cat:purple cat:black cat:brown-white cat:orange cat=1:1:1:1:1:1, no rare.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</si>
  <si>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47903399</t>
  </si>
  <si>
    <t>4500189947-20</t>
  </si>
  <si>
    <t>47904200</t>
  </si>
  <si>
    <t>4500189947-30</t>
  </si>
  <si>
    <t>47904201</t>
  </si>
  <si>
    <t>4500189947-40</t>
  </si>
  <si>
    <t>291IDCTQ</t>
  </si>
  <si>
    <t>4500191206-30</t>
  </si>
  <si>
    <t>日期码格式：ZURU INC(BVI) 标准格式 日期：按实际生产日期
Packaging Info: 出口加拿大，包装需要至少2/3L UPC版，无硼版本。
#92125:MA 3L UPC版包装入邮包盒, 邮包盒图稿同订单#4500160539。 92125E:193052085238;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</si>
  <si>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36237</t>
  </si>
  <si>
    <t>4500191328-30</t>
  </si>
  <si>
    <t>3/14出</t>
  </si>
  <si>
    <t>1/17收到</t>
  </si>
  <si>
    <t>日期码格式：ZURU INC(BVI) 标准格式 日期：按实际生产日期
Packaging Info: 1. 包装方式：MA UPC 优先1L 最新包装，出口美国
Remark: 2. 外箱箱唛红色和黑色双色印刷
3. 产品和包装上印刷tracking code信息，格式为ZURU常规</t>
  </si>
  <si>
    <t>MANOR AG</t>
  </si>
  <si>
    <t>4500192397</t>
  </si>
  <si>
    <t>4500192397-10</t>
  </si>
  <si>
    <t>客人款号EAN条码贴纸+吊牌德意警语贴纸（翻单4500166407）</t>
  </si>
  <si>
    <t>日期码格式：ZURU INC(BVI) 标准格式 日期：按实际生产日期
Packaging Info:
92125：MA 3L+23L警语 EAN收缩膜+客人款号EAN条码贴纸（翻单4500166407）， MA 3L吊牌+德意警语贴纸（翻单4500166407），MA 5L+23L警语收藏指南，MA领
养证书，MA5L+10L警语猫砂袋，MA 23L警语配件袋，MA布标
Remark: 1.此单出瑞士，微塑料需符合法规。
2.此单务必准时出货，如有推期会有罚款和空运。
其中推期1至7天扣款5%，推期8至14天扣款10%，推期15至21天扣款20%, 如此类推。
3.此单无须客户第三方验货，但是需要在2026/3/13提供客人格式验货报告，待客人放货后才会放SO安排走货。
4.此单出货前要寄2套大货签办给到客户办公室+1套大货签办到罗湖办公室
5.所有出往欧洲订单的电子产品需增加一张客版 B版 WEEE声明说明书，区分带电池(WEEE 带电池走货 B版 通用30L 说明书)和不带电池版本(WEEE 不带电池走货
B版 通用30L 说明书)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t>
  </si>
  <si>
    <t>4500191234-140</t>
  </si>
  <si>
    <t>92125G-S001-3L</t>
  </si>
  <si>
    <t>92125G-S001</t>
  </si>
  <si>
    <t>棕黄猫</t>
  </si>
  <si>
    <t>1/16收到</t>
  </si>
  <si>
    <t>1/20-baby UPC 贴纸+进口商贴纸</t>
  </si>
  <si>
    <t>日期码格式：ZURU INC(BVI) 标准格式 日期：按实际生产日期
Packaging Info:
8. 92125G: MA 3L EAN收缩膜+baby UPC 贴纸+ MA5L收藏指南+进口商贴纸+箱唛
Remark:</t>
  </si>
  <si>
    <t>4500191234-150</t>
  </si>
  <si>
    <t>4 KIDZ SP Z O.O.</t>
  </si>
  <si>
    <t>Carrefour SS 2026</t>
  </si>
  <si>
    <t>4500191674-80</t>
  </si>
  <si>
    <t>日期码格式：ZURU INC(BVI) 标准格式 日期：按实际生产日期
Packaging Info: 
8.92125:MA1L UPC收缩膜+1张进口商贴纸+MA5L-23L收藏指南
Remark: 1. 请备多1套大货样品；
2. 此票大货需符合EU市场法规；
3. 此票使用UPC条码，assortment产品用baby条码；</t>
  </si>
  <si>
    <t>0977301616</t>
  </si>
  <si>
    <t>4500192891-10</t>
  </si>
  <si>
    <t>2/2收到</t>
  </si>
  <si>
    <t>日期码格式：ZURU INC(BVI) 标准格式 日期：按实际生产日期
Packaging Info:
#92125
MA3L收缩膜+UPC贴纸(UPC:193052083951)+MA3L吊牌+MA5L收藏指南+MA5L收养卡+MA5L贴纸+MA配件袋+MA2L布标
翻单:4500160934
产品配比：6 Assortments,siamese cat:pink-white cat:purple cat:black cat:brown-white cat:orange cat=1:1:1:1:1:1, no rare.
Remark: 1. 此单有箱唛;
2. UPC贴纸：必须在原来错误的条码上用黑色粗头笔涂黑直至不能扫描，再贴上正确的UPC;
3. 此单有第三方验货，烦请多备包装物料；
4. #71152需2026/3/23安排抽办测试，抽办数量：大货4pcs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</si>
  <si>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4500191300-30</t>
  </si>
  <si>
    <t>2/13-进口商贴纸+UPC贴纸</t>
  </si>
  <si>
    <t>日期码格式：ZURU INC(BVI) 标准格式 日期：按实际生产日期
Packaging Info: 92125: MA 多语包装+进口商贴纸+UPC贴纸+箱唛
Remark:</t>
  </si>
  <si>
    <t>CITITRENDS INC</t>
  </si>
  <si>
    <t>0000189847</t>
  </si>
  <si>
    <t>4500191491-20</t>
  </si>
  <si>
    <t>1/29收到</t>
  </si>
  <si>
    <t>欠客供价格贴纸</t>
  </si>
  <si>
    <t>日期码格式：ZURU INC(BVI) 标准格式 日期：按实际生产日期
Packaging Info: 1：MA UPC（首选1L/多语言) 包装 + 客供价格贴纸 (跟单提供）
每个产品有一个价格贴纸, 价格贴放在每个产品的正面右下角，贴的时候要是会覆盖包装上重要的信息和图案，需要告知跟单。
Remark: 2：产品和包装要加上tracking code, 格式为ZURU常规格式
3. 整柜FCL 出货，（装柜工厂）装柜时最后一箱正唛贴上装箱单, 装箱单需用塑胶袋装好贴在其中一箱上，装柜的时候放在柜们旁。</t>
  </si>
  <si>
    <t>4500191138-20</t>
  </si>
  <si>
    <t>未做货</t>
  </si>
  <si>
    <t>日期码格式：ZURU INC(BVI) 标准格式 日期：按实际生产日期
Packaging Info:
92125: 英文MA包装(UPC版本，首选1L，无1L可用多L含英语)+箱唛+SSCC label外箱贴纸
Ratio: 6 Assortments,siamese cat:pink-white cat:purple cat:black cat:brown-white cat:orange cat=1:1:1:1:1:1, no rare.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</si>
  <si>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t>
  </si>
  <si>
    <t>10001719867-3891</t>
  </si>
  <si>
    <t>4500193190-20</t>
  </si>
  <si>
    <t>2/5收到</t>
  </si>
  <si>
    <t>10001721164-0581</t>
  </si>
  <si>
    <t>4500193227-10</t>
  </si>
  <si>
    <t>4500192711-70</t>
  </si>
  <si>
    <t>日期码格式：ZURU INC(BVI) 标准格式 日期：按实际生产日期
Packaging Info: 
7.92125:MA A 3L(23L warning) EAN版收缩膜+MA KITTY LITTER BAG_MA_A_5L(Warning 9L)+挪威瑞典丹麦芬兰爱沙尼亚警告语贴纸贴在袋子上(贴纸和位置图翻PO#4
500166233)+MA_A Version_5L(WARNING 23L)收藏指南+MA布标+MA ACCESSORIES BAGS_MA_A_5L(23L warning)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92125-S006:4894680046306</t>
  </si>
  <si>
    <t>10001721165-0581</t>
  </si>
  <si>
    <t>4500193228-10</t>
  </si>
  <si>
    <t>10001719866-3890</t>
  </si>
  <si>
    <t>4500193193-20</t>
  </si>
  <si>
    <t>10001719861-3891</t>
  </si>
  <si>
    <t>4500193195-20</t>
  </si>
  <si>
    <r>
      <rPr>
        <b/>
        <sz val="16"/>
        <rFont val="Arial"/>
        <charset val="0"/>
      </rPr>
      <t xml:space="preserve">ZURU  Rainbocorn  </t>
    </r>
    <r>
      <rPr>
        <b/>
        <sz val="16"/>
        <rFont val="宋体"/>
        <charset val="0"/>
      </rPr>
      <t>小魔法瓶系列排期</t>
    </r>
    <r>
      <rPr>
        <b/>
        <sz val="16"/>
        <rFont val="Arial"/>
        <charset val="0"/>
      </rPr>
      <t>#92146</t>
    </r>
  </si>
  <si>
    <r>
      <rPr>
        <b/>
        <sz val="11"/>
        <rFont val="Arial"/>
        <charset val="0"/>
      </rPr>
      <t>TQ1-A</t>
    </r>
    <r>
      <rPr>
        <b/>
        <sz val="11"/>
        <rFont val="宋体"/>
        <charset val="0"/>
      </rPr>
      <t>版本</t>
    </r>
  </si>
  <si>
    <t>发泡粉</t>
  </si>
  <si>
    <t>老虎</t>
  </si>
  <si>
    <t>白鸽</t>
  </si>
  <si>
    <t>驯鹿</t>
  </si>
  <si>
    <t>浣熊</t>
  </si>
  <si>
    <t>黑白猫</t>
  </si>
  <si>
    <t>ZURU</t>
  </si>
  <si>
    <t>ZPO2512013</t>
  </si>
  <si>
    <t>ZPO2512013-10</t>
  </si>
  <si>
    <t>92146-S001</t>
  </si>
  <si>
    <t xml:space="preserve">PRODUCT REQUERIMENTS
PACKAGING STYLE:Bulk pack
Packaging artwork uses ZURU standard Packaging.
SPECIAL REQUIRMENTS:*  ALL THE CARTON MUST USE THE K=B CARD                                                                                                                                                                                                                                                                                                                                                                          * FULFILL EN- 71 and ASTM SAFETY REQUIREMENTS AND REQUIREMENT OF DIRECTIVE 2005/84/EC PHTHALATES IN TOYS                                * PLEAES PREPARE EXTRA BLISTER CARD AND BLISTER FOR CUSTOMER FINAL INSPECTION AS AQL STANDARD.
* FACTORY NEED TO RECONFIRM THE ABOVE CARTON DIMENSION AND INFOM ZURU IF HAVE ANY CHANGE.
* ALL THE CHANGE ON PRODUCTION / PACKAGING HAS TO INFORM ZURU AND ASK CONFIRMATION IN ADVANCE.
* ZURU FINAL INSPECTION NEED TO BE APPLIED WHEN ORDER QTY 100% FINISHED.  
PP Remarks
(1) Marketing Samples 70 packs. Ship to ZURU GZ.
(2) Finish the packing complete products when packaging is ready.       
(3) Equal assortment of red and blue: 50: 50                                                                                   </t>
  </si>
  <si>
    <t>ZPO2512013-20</t>
  </si>
  <si>
    <t>92146TQ1-S001</t>
  </si>
  <si>
    <t>ZPO2512013-30</t>
  </si>
  <si>
    <t>92146TQ2-S001</t>
  </si>
  <si>
    <t>ZPO2512013-40</t>
  </si>
  <si>
    <t>92146EC-S001</t>
  </si>
  <si>
    <t>ZMPO260063</t>
  </si>
  <si>
    <t>ZMPO260063-10</t>
  </si>
  <si>
    <t>Remark:跟PP订单一起安排/款号平均/请按款号装箱/并在外箱上注明款号/大货标准箱装箱/箱唛参照邮件附件
备注：收到样品订单后尽快安排 ，注意样板品质质量要求要高于大货品质要求 ，送货时必须要附带送货单(没有送货单和QC检验合格报告的仓库一律拒绝收货)，请知悉，谢谢！</t>
  </si>
  <si>
    <t>ZMPO260063-20</t>
  </si>
  <si>
    <r>
      <rPr>
        <sz val="12"/>
        <rFont val="Tahoma"/>
        <charset val="134"/>
      </rPr>
      <t>10</t>
    </r>
    <r>
      <rPr>
        <sz val="12"/>
        <rFont val="宋体"/>
        <charset val="134"/>
      </rPr>
      <t>套散件</t>
    </r>
  </si>
  <si>
    <t>Remark:跟PP订单一起安排/只需要齐套散件/麻烦用胶袋分装好一套为一袋
备注：收到样品订单后尽快安排 ，注意样板品质质量要求要高于大货品质要求 ，送货时必须要附带送货单(没有送货单和QC检验合格报告的仓库一律拒绝收货)，请知悉，谢谢！</t>
  </si>
  <si>
    <t>4500192761-10</t>
  </si>
  <si>
    <t>92146-S001-FS</t>
  </si>
  <si>
    <t>工程提供PP样板</t>
  </si>
  <si>
    <t>日期码格式：ZURU INC(BVI) 标准格式 日期：按实际生产日期
Packaging Info:
Remark: NZ Fast start order, 从PP PO中扣除，每个产品需要更换UPC贴纸，除常规箱唛外，每箱还需要加一张黄色贴纸，印“fast start" .</t>
  </si>
  <si>
    <t>10001697988-3891</t>
  </si>
  <si>
    <t>4500193282-10</t>
  </si>
  <si>
    <t>92146TQ2-S002</t>
  </si>
  <si>
    <t>日期码格式：ZURU INC(BVI) 标准格式 日期：按实际生产日期
Packaging Info: 92146TQ2：MA 1L 包装+MA PDQ
Remark: 1.92146TQ2-S002-RAINBOCORNS-MAGICORN-SERIES 1-MAGICORN SMALL-SHRINK WRAP,2FACING 6PCS/PDQ,6PCS/PDQ/CTN。MA 1L 包装+MA PDQ，产品UPC193052100375
2. Cat:Raccoon:Deer:Tiger:Pigeon:Owl=1:1:1:1:1:1.
3. 外箱正唛左上角位置粘贴条码箱贴纸，每箱只贴一张由ZURU订购,来料显示DPCI-086-08-8633, UPC 10193052100372。
3. 产品和包装上均要印刷tracking code信息，格式为ZURU常规格式。
4 .外箱正唛右侧空白位置粘贴一张Event label贴纸，由工厂自己订购。
5. 出货方式：货代自提</t>
  </si>
  <si>
    <t>4400534841</t>
  </si>
  <si>
    <t>4500192931-10</t>
  </si>
  <si>
    <t>日期码格式：ZURU INC(BVI) 标准格式 日期：按实际生产日期
Packaging Info:
"92146TQ1: MA3L-13Lwarning收缩膜+MA布标+MA贴纸+MA5L-19L收藏指南
Ratio: Cat:Raccoon:Deer:Tiger:Pigeon:Owl=1:1:1:1:1:1"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</si>
  <si>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4400534838</t>
  </si>
  <si>
    <t>4500192938-10</t>
  </si>
  <si>
    <t>日期码格式：ZURU INC(BVI) 标准格式 日期：按实际生产日期
Packaging Info: 
"92146TQ1: MA3L-13Lwarning收缩膜+MA布标+MA贴纸+MA5L-19L收藏指南
Ratio: Cat:Raccoon:Deer:Tiger:Pigeon:Owl=1:1:1:1:1:1"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</si>
  <si>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10001697979-0581</t>
  </si>
  <si>
    <t>4500193279-10</t>
  </si>
  <si>
    <t>10001697987-3890</t>
  </si>
  <si>
    <t>4500193285-10</t>
  </si>
  <si>
    <t>4500192949-30</t>
  </si>
  <si>
    <t>日期码格式：ZURU INC(BVI) 标准格式 日期：按实际生产日期
Packaging Info: "77858: 最新MA3L-23Lwarning EAN彩盒+1张德语callout贴纸(本单放稿)+MA蔬菜盒子贴纸+MA复合袋+MA23L说明书+MA5L收藏指南+B版WEEE声明(不带电池)走货欧洲
通用30L说明书
EAN#4894680058729"
"92146TQ1: MA3L-13Lwarning收缩膜+1张德语callout贴纸(本单放稿)+MA布标+MA贴纸+MA5L-19L收藏指南
Ratio: Cat:Raccoon:Deer:Tiger:Pigeon:Owl=1:1:1:1:1:1"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9.包装必须含法国Sorting Label信息，如没有，请提醒跟单提供贴纸资料。</t>
  </si>
  <si>
    <t>4500192949-40</t>
  </si>
  <si>
    <t>Item</t>
  </si>
  <si>
    <t>Character</t>
  </si>
  <si>
    <t>Ratio</t>
  </si>
  <si>
    <t>Materials Description</t>
  </si>
  <si>
    <t>MOQ</t>
  </si>
  <si>
    <r>
      <rPr>
        <b/>
        <sz val="10"/>
        <color theme="0"/>
        <rFont val="宋体"/>
        <charset val="134"/>
      </rPr>
      <t>产品用量</t>
    </r>
  </si>
  <si>
    <r>
      <rPr>
        <b/>
        <sz val="10"/>
        <color theme="0"/>
        <rFont val="Tahoma"/>
        <charset val="134"/>
      </rPr>
      <t>MOQ</t>
    </r>
    <r>
      <rPr>
        <b/>
        <sz val="10"/>
        <color theme="0"/>
        <rFont val="宋体"/>
        <charset val="134"/>
      </rPr>
      <t>生产数量</t>
    </r>
  </si>
  <si>
    <r>
      <rPr>
        <b/>
        <sz val="10"/>
        <color rgb="FFFFC000"/>
        <rFont val="Tahoma"/>
        <charset val="134"/>
      </rPr>
      <t>MA-RR-1421
(</t>
    </r>
    <r>
      <rPr>
        <b/>
        <sz val="10"/>
        <color rgb="FFFFC000"/>
        <rFont val="宋体"/>
        <charset val="134"/>
      </rPr>
      <t>无闪粉</t>
    </r>
    <r>
      <rPr>
        <b/>
        <sz val="10"/>
        <color rgb="FFFFC000"/>
        <rFont val="Tahoma"/>
        <charset val="134"/>
      </rPr>
      <t>)</t>
    </r>
  </si>
  <si>
    <r>
      <rPr>
        <b/>
        <sz val="10"/>
        <color rgb="FFFFC000"/>
        <rFont val="Tahoma"/>
        <charset val="134"/>
      </rPr>
      <t>MA-RR-1504
(</t>
    </r>
    <r>
      <rPr>
        <b/>
        <sz val="10"/>
        <color rgb="FFFFC000"/>
        <rFont val="宋体"/>
        <charset val="134"/>
      </rPr>
      <t>无闪粉</t>
    </r>
    <r>
      <rPr>
        <b/>
        <sz val="10"/>
        <color rgb="FFFFC000"/>
        <rFont val="Tahoma"/>
        <charset val="134"/>
      </rPr>
      <t>)</t>
    </r>
  </si>
  <si>
    <r>
      <rPr>
        <b/>
        <sz val="10"/>
        <color rgb="FFFFC000"/>
        <rFont val="Tahoma"/>
        <charset val="134"/>
      </rPr>
      <t>MA-RR-1620
(</t>
    </r>
    <r>
      <rPr>
        <b/>
        <sz val="10"/>
        <color rgb="FFFFC000"/>
        <rFont val="宋体"/>
        <charset val="134"/>
      </rPr>
      <t>无闪粉</t>
    </r>
    <r>
      <rPr>
        <b/>
        <sz val="10"/>
        <color rgb="FFFFC000"/>
        <rFont val="Tahoma"/>
        <charset val="134"/>
      </rPr>
      <t>)</t>
    </r>
  </si>
  <si>
    <r>
      <rPr>
        <b/>
        <sz val="10"/>
        <color rgb="FFFFC000"/>
        <rFont val="Tahoma"/>
        <charset val="134"/>
      </rPr>
      <t>MA-RR-1659
(</t>
    </r>
    <r>
      <rPr>
        <b/>
        <sz val="10"/>
        <color rgb="FFFFC000"/>
        <rFont val="宋体"/>
        <charset val="134"/>
      </rPr>
      <t>无闪粉</t>
    </r>
    <r>
      <rPr>
        <b/>
        <sz val="10"/>
        <color rgb="FFFFC000"/>
        <rFont val="Tahoma"/>
        <charset val="134"/>
      </rPr>
      <t>)</t>
    </r>
  </si>
  <si>
    <t>MA-RR-1822
(无闪粉)</t>
  </si>
  <si>
    <t>MA-RR-1852
(无闪粉)</t>
  </si>
  <si>
    <t>MA-RR-1889
(无闪粉)</t>
  </si>
  <si>
    <t>MA-RR-2031
(无闪粉)</t>
  </si>
  <si>
    <r>
      <rPr>
        <b/>
        <sz val="10"/>
        <color rgb="FFFFC000"/>
        <rFont val="Tahoma"/>
        <charset val="134"/>
      </rPr>
      <t>MA-RR-2087
(</t>
    </r>
    <r>
      <rPr>
        <b/>
        <sz val="10"/>
        <color rgb="FFFFC000"/>
        <rFont val="宋体"/>
        <charset val="134"/>
      </rPr>
      <t>无闪粉</t>
    </r>
    <r>
      <rPr>
        <b/>
        <sz val="10"/>
        <color rgb="FFFFC000"/>
        <rFont val="Tahoma"/>
        <charset val="134"/>
      </rPr>
      <t>)</t>
    </r>
  </si>
  <si>
    <t>Grand Total</t>
  </si>
  <si>
    <r>
      <rPr>
        <b/>
        <sz val="10"/>
        <color theme="0"/>
        <rFont val="Tahoma"/>
        <charset val="134"/>
      </rPr>
      <t>MA</t>
    </r>
    <r>
      <rPr>
        <b/>
        <sz val="10"/>
        <color theme="0"/>
        <rFont val="宋体"/>
        <charset val="134"/>
      </rPr>
      <t>可生产数量</t>
    </r>
  </si>
  <si>
    <t>Order Date</t>
  </si>
  <si>
    <t>Delivery Date</t>
  </si>
  <si>
    <t>EGGZANIA-SERIES 1-FROZEN MANIA-SHRINK   92119</t>
  </si>
  <si>
    <t>前身/嘴巴/后身/底/外耳/内耳</t>
  </si>
  <si>
    <t>共用布料3</t>
  </si>
  <si>
    <t>肚皮心/角/翅膀</t>
  </si>
  <si>
    <t>肚皮心/尾巴</t>
  </si>
  <si>
    <t>共用物料1</t>
  </si>
  <si>
    <t>内耳心</t>
  </si>
  <si>
    <t>共用物料5</t>
  </si>
  <si>
    <t>角托/嘴托</t>
  </si>
  <si>
    <t>共用物料2</t>
  </si>
  <si>
    <t>左右眼垫片</t>
  </si>
  <si>
    <t>共用物料4</t>
  </si>
  <si>
    <t>全套配料（商标/眼睛/棉带/线/棉花/电绣/丝印/贴绣）</t>
  </si>
  <si>
    <t>前身/后身/侧翅/底</t>
  </si>
  <si>
    <t>肚皮心</t>
  </si>
  <si>
    <t>上嘴/下嘴</t>
  </si>
  <si>
    <t>前身/嘴巴/后身/侧翅/尾巴/底</t>
  </si>
  <si>
    <t>全套配料（商标/眼睛/棉带/线/棉花/电绣/丝印/数码印/贴绣）</t>
  </si>
  <si>
    <t>雪人</t>
  </si>
  <si>
    <t>前身/后身/底</t>
  </si>
  <si>
    <t>左右手/嘴巴</t>
  </si>
  <si>
    <t>左右手</t>
  </si>
  <si>
    <t>前身/后身/侧翅/尾巴/底</t>
  </si>
  <si>
    <t>肚皮心/嘴巴</t>
  </si>
  <si>
    <t>象牙</t>
  </si>
  <si>
    <t>全套配料（商标/鼻子/眼睛/棉带/线/棉花/电绣/丝印/数码印/贴绣）</t>
  </si>
  <si>
    <t>前身/后身/底/上鼻/下鼻/上尾</t>
  </si>
  <si>
    <t>头毛</t>
  </si>
  <si>
    <t>尾尖/外耳</t>
  </si>
  <si>
    <t>内耳</t>
  </si>
  <si>
    <t>角托</t>
  </si>
  <si>
    <t>前身/后身/尾巴/底</t>
  </si>
  <si>
    <t>肚皮心/内脸</t>
  </si>
  <si>
    <t>侧翅</t>
  </si>
  <si>
    <t>Total</t>
  </si>
  <si>
    <t>主布料-专用款</t>
  </si>
  <si>
    <t>10MM白色兔毛</t>
  </si>
  <si>
    <t>白色边伦布</t>
  </si>
  <si>
    <t>白色氨纶水晶超柔</t>
  </si>
  <si>
    <t>共用物料3</t>
  </si>
  <si>
    <t>银色闪粉PU</t>
  </si>
  <si>
    <t>银色烫金布</t>
  </si>
  <si>
    <t>产品用量</t>
  </si>
  <si>
    <t>MOQ生产数量</t>
  </si>
  <si>
    <t>MA-1573</t>
  </si>
  <si>
    <t>MA_RR_1660</t>
  </si>
  <si>
    <t>MA-1823</t>
  </si>
  <si>
    <t>MA-2030</t>
  </si>
  <si>
    <t>MA-2113</t>
  </si>
  <si>
    <t>MA可生产数量</t>
  </si>
  <si>
    <t>INTL</t>
  </si>
  <si>
    <t>US</t>
  </si>
  <si>
    <t>TARGET</t>
  </si>
  <si>
    <t>WM</t>
  </si>
  <si>
    <t>Rainbocorn
 Eggzania  - S2 Medium 92125#</t>
  </si>
  <si>
    <t>暹罗猫</t>
  </si>
  <si>
    <t>浅啡色氨纶水晶超柔/数码印</t>
  </si>
  <si>
    <t xml:space="preserve"> 粉红色氨纶水晶超柔</t>
  </si>
  <si>
    <t>绿色巴黎之星</t>
  </si>
  <si>
    <t>白色边纶布</t>
  </si>
  <si>
    <t>绿色闪粉PU</t>
  </si>
  <si>
    <t>全套配料</t>
  </si>
  <si>
    <t>黑猫</t>
  </si>
  <si>
    <t>黑色水晶氨纶超柔</t>
  </si>
  <si>
    <t>漂白水晶氨纶超柔</t>
  </si>
  <si>
    <t>粉红色烫金布</t>
  </si>
  <si>
    <t>粉色巴黎之星</t>
  </si>
  <si>
    <t>共用物料6</t>
  </si>
  <si>
    <t>粉白猫</t>
  </si>
  <si>
    <t>漂白水晶氨纶超柔/数码定位印</t>
  </si>
  <si>
    <t>粉色水晶氨纶超柔</t>
  </si>
  <si>
    <t>紫色巴黎之星</t>
  </si>
  <si>
    <t>浅紫色闪粉PU</t>
  </si>
  <si>
    <t>紫猫</t>
  </si>
  <si>
    <t>水晶氨纶超柔/数码定位印</t>
  </si>
  <si>
    <t>粉红色氨纶水晶超柔</t>
  </si>
  <si>
    <t>蓝色巴黎之星</t>
  </si>
  <si>
    <t>蓝色闪粉PU</t>
  </si>
  <si>
    <t>黄色氨纶水晶超柔</t>
  </si>
  <si>
    <t>啡色水晶氨纶超柔</t>
  </si>
  <si>
    <t>橘粉色巴黎之星</t>
  </si>
  <si>
    <t>橘粉色闪粉PU</t>
  </si>
  <si>
    <t>玫红色巴黎之星</t>
  </si>
  <si>
    <t>全套辅料</t>
  </si>
  <si>
    <t>物料编号</t>
  </si>
  <si>
    <r>
      <rPr>
        <b/>
        <sz val="10"/>
        <color theme="0"/>
        <rFont val="宋体"/>
        <charset val="134"/>
      </rPr>
      <t>部位</t>
    </r>
  </si>
  <si>
    <r>
      <rPr>
        <b/>
        <sz val="10"/>
        <color theme="0"/>
        <rFont val="Times New Roman"/>
        <charset val="134"/>
      </rPr>
      <t>MOQ</t>
    </r>
    <r>
      <rPr>
        <b/>
        <sz val="10"/>
        <color theme="0"/>
        <rFont val="宋体"/>
        <charset val="134"/>
      </rPr>
      <t>生产数量</t>
    </r>
  </si>
  <si>
    <t>MA-RR-1951</t>
  </si>
  <si>
    <t>MA-RR-2081</t>
  </si>
  <si>
    <t>MA-RR-2121</t>
  </si>
  <si>
    <r>
      <rPr>
        <b/>
        <sz val="10"/>
        <color theme="0"/>
        <rFont val="Times New Roman"/>
        <charset val="134"/>
      </rPr>
      <t>MA</t>
    </r>
    <r>
      <rPr>
        <b/>
        <sz val="10"/>
        <color theme="0"/>
        <rFont val="宋体"/>
        <charset val="134"/>
      </rPr>
      <t>可生产数量</t>
    </r>
  </si>
  <si>
    <t>Rainbocorns-Magicorn Small 92146#</t>
  </si>
  <si>
    <r>
      <rPr>
        <sz val="10"/>
        <rFont val="宋体"/>
        <charset val="134"/>
      </rPr>
      <t>老虎</t>
    </r>
  </si>
  <si>
    <t>63"550g10MM粉蓝条纹印花兔貂绒/开筒</t>
  </si>
  <si>
    <t>前身/后身/尾巴/耳朵/内耳边</t>
  </si>
  <si>
    <t>63"550g10MM粉色兔貂绒</t>
  </si>
  <si>
    <t>底座</t>
  </si>
  <si>
    <t>58"320G1.5MM粉色水晶超柔</t>
  </si>
  <si>
    <t>65"940G 20MM白色兔毛</t>
  </si>
  <si>
    <t>腮毛</t>
  </si>
  <si>
    <t>58"180G白边伦</t>
  </si>
  <si>
    <t>嘴托</t>
  </si>
  <si>
    <t>58"320G1.5MM白色水晶超柔</t>
  </si>
  <si>
    <t>嘴巴/眼贴布</t>
  </si>
  <si>
    <t>51"蓝银色斜纹渐变巴黎之星/150g亚古力布底</t>
  </si>
  <si>
    <t>58"#153蓝色幻彩过油膜烫金布/TC底</t>
  </si>
  <si>
    <t>头角/翅</t>
  </si>
  <si>
    <t>58"1MM#155蓝色戟绒</t>
  </si>
  <si>
    <t>翅贴合</t>
  </si>
  <si>
    <t>54"浅蓝色闪粉PU</t>
  </si>
  <si>
    <t>眼垫片</t>
  </si>
  <si>
    <t>全套辅料：唛头/棉带/线/眼睛/棉花/电绣/丝印</t>
  </si>
  <si>
    <r>
      <rPr>
        <sz val="10"/>
        <rFont val="宋体"/>
        <charset val="134"/>
      </rPr>
      <t>白鸽</t>
    </r>
  </si>
  <si>
    <t>63"550g10mm半漂白色兔貂绒</t>
  </si>
  <si>
    <r>
      <rPr>
        <sz val="10"/>
        <rFont val="宋体"/>
        <charset val="134"/>
      </rPr>
      <t>共用物料</t>
    </r>
    <r>
      <rPr>
        <sz val="10"/>
        <rFont val="Times New Roman"/>
        <charset val="134"/>
      </rPr>
      <t>4</t>
    </r>
  </si>
  <si>
    <t>前身/后身/底座/侧翅/上尾</t>
  </si>
  <si>
    <t>下尾/上嘴/下嘴</t>
  </si>
  <si>
    <t>51"粉蓝渐变巴黎之星/150g亚古力布底</t>
  </si>
  <si>
    <t>58"#156粉色幻彩过油膜烫金布/TC底</t>
  </si>
  <si>
    <t>58“1MM#156粉色戟绒</t>
  </si>
  <si>
    <t>54"粉色闪粉PU</t>
  </si>
  <si>
    <r>
      <rPr>
        <sz val="10"/>
        <rFont val="宋体"/>
        <charset val="134"/>
      </rPr>
      <t>猫头鹰</t>
    </r>
  </si>
  <si>
    <t>63"550g10mm半漂白色兔貂绒/数码定位渗透印蓝白渐变色前身（开筒）</t>
  </si>
  <si>
    <t>前身</t>
  </si>
  <si>
    <t>63"550g10mm半漂白色兔貂绒/数码定位渗透印蓝白渐变色左后身（开筒）</t>
  </si>
  <si>
    <t>左后身</t>
  </si>
  <si>
    <t>63"550g10mm半漂白色兔貂绒/数码定位渗透印蓝白渐变色右后身（开筒）</t>
  </si>
  <si>
    <t>右后身</t>
  </si>
  <si>
    <t>63"550g10mm半漂白色兔貂绒/数码印蓝色</t>
  </si>
  <si>
    <t>外耳</t>
  </si>
  <si>
    <t>底座/内脸/外尾/侧翅</t>
  </si>
  <si>
    <t>内尾</t>
  </si>
  <si>
    <t>58"320G1.5MM橙色水晶超柔</t>
  </si>
  <si>
    <t>53"蓝色巴黎之星/150g亚古力布底</t>
  </si>
  <si>
    <t>头角/内耳/翅</t>
  </si>
  <si>
    <t>54"银色闪粉PU</t>
  </si>
  <si>
    <r>
      <rPr>
        <sz val="10"/>
        <rFont val="宋体"/>
        <charset val="134"/>
      </rPr>
      <t>驯鹿</t>
    </r>
  </si>
  <si>
    <t>63"550g10mm橙黄粉印花色兔貂绒</t>
  </si>
  <si>
    <t>前身/后身/外尾/外耳</t>
  </si>
  <si>
    <t>63"550g10mm粉色兔貂绒</t>
  </si>
  <si>
    <t>嘴巴</t>
  </si>
  <si>
    <t>58"玫红氨纶过油膜烫点布底</t>
  </si>
  <si>
    <t>触角</t>
  </si>
  <si>
    <t>58"1MM玫红戟绒</t>
  </si>
  <si>
    <t>触角贴合</t>
  </si>
  <si>
    <t>53"银色巴黎之星/150g亚古力布底</t>
  </si>
  <si>
    <t>58"#16银色烫点布/TC底</t>
  </si>
  <si>
    <t>头角/翅/内耳/内尾</t>
  </si>
  <si>
    <t>58"1MM白色戟绒</t>
  </si>
  <si>
    <r>
      <rPr>
        <sz val="10"/>
        <rFont val="宋体"/>
        <charset val="134"/>
      </rPr>
      <t>浣熊</t>
    </r>
  </si>
  <si>
    <t>63"550G10MM深浅蓝粉深浅紫五色条纹兔貂绒</t>
  </si>
  <si>
    <t>前身/后身/尾巴</t>
  </si>
  <si>
    <t>63"550G10MM深紫兔貂绒/不可掉毛</t>
  </si>
  <si>
    <t>63"550g10MM白色兔貂绒</t>
  </si>
  <si>
    <t>内脸片</t>
  </si>
  <si>
    <t>58"400g6mm紫色精品绒</t>
  </si>
  <si>
    <t>58"320G1.5MM紫色水晶超柔</t>
  </si>
  <si>
    <t>内耳/眼贴布</t>
  </si>
  <si>
    <t>53"紫色巴黎之星/150g亚古力布底</t>
  </si>
  <si>
    <t>58"浅紫色过油膜烫金布/TC底</t>
  </si>
  <si>
    <t>58"1mm#157紫色戟绒</t>
  </si>
  <si>
    <r>
      <rPr>
        <sz val="10"/>
        <rFont val="宋体"/>
        <charset val="134"/>
      </rPr>
      <t>黑白猫</t>
    </r>
  </si>
  <si>
    <t>63"550g10MM黑色兔貂绒</t>
  </si>
  <si>
    <t>右前身/右后身/外耳</t>
  </si>
  <si>
    <t>63"550g10MM半白色兔貂绒</t>
  </si>
  <si>
    <t>左前身/左后身/底座/尾巴</t>
  </si>
  <si>
    <t>嘴</t>
  </si>
  <si>
    <t>58"320g1.5MM紫色水晶超柔</t>
  </si>
  <si>
    <t>51"粉紫渐变巴黎之星/150g亚古力布底</t>
  </si>
  <si>
    <t>58"#157深紫色幻彩过油膜烫金布/TC底</t>
  </si>
  <si>
    <t>58"1MM#158紫色戟绒</t>
  </si>
  <si>
    <t>54"粉紫色闪粉PU</t>
  </si>
  <si>
    <t>63"15g白色无纺布</t>
  </si>
  <si>
    <t>防染色隔离布</t>
  </si>
  <si>
    <r>
      <rPr>
        <b/>
        <sz val="10"/>
        <color theme="0"/>
        <rFont val="Tahoma"/>
        <charset val="134"/>
      </rPr>
      <t>主布料</t>
    </r>
    <r>
      <rPr>
        <b/>
        <sz val="10"/>
        <color theme="0"/>
        <rFont val="Times New Roman"/>
        <charset val="134"/>
      </rPr>
      <t>-</t>
    </r>
    <r>
      <rPr>
        <b/>
        <sz val="10"/>
        <color theme="0"/>
        <rFont val="Tahoma"/>
        <charset val="134"/>
      </rPr>
      <t>专用款</t>
    </r>
  </si>
  <si>
    <r>
      <rPr>
        <b/>
        <sz val="10"/>
        <rFont val="Times New Roman"/>
        <charset val="134"/>
      </rPr>
      <t>MA</t>
    </r>
    <r>
      <rPr>
        <b/>
        <sz val="10"/>
        <rFont val="宋体"/>
        <charset val="134"/>
      </rPr>
      <t>可生产数量</t>
    </r>
  </si>
  <si>
    <t>#92119口水胶</t>
  </si>
  <si>
    <t>Description</t>
  </si>
  <si>
    <t>下单日期</t>
  </si>
  <si>
    <t>蓝色口水胶</t>
  </si>
  <si>
    <t>合计</t>
  </si>
  <si>
    <t>MA_RR_1503</t>
  </si>
  <si>
    <t>MA合计：</t>
  </si>
  <si>
    <t>接单数：</t>
  </si>
  <si>
    <t>MA剩余数：</t>
  </si>
  <si>
    <r>
      <rPr>
        <sz val="11"/>
        <rFont val="Arial"/>
        <charset val="0"/>
      </rPr>
      <t>MA</t>
    </r>
    <r>
      <rPr>
        <sz val="11"/>
        <rFont val="宋体"/>
        <charset val="134"/>
      </rPr>
      <t>訂單號</t>
    </r>
  </si>
  <si>
    <t>日期</t>
  </si>
  <si>
    <t>#92119-冰雪蛋</t>
  </si>
  <si>
    <t>完成时间</t>
  </si>
  <si>
    <t>布标日期</t>
  </si>
  <si>
    <r>
      <rPr>
        <b/>
        <sz val="11"/>
        <rFont val="宋体"/>
        <charset val="0"/>
      </rPr>
      <t>布料</t>
    </r>
    <r>
      <rPr>
        <b/>
        <sz val="11"/>
        <rFont val="Arial"/>
        <charset val="0"/>
      </rPr>
      <t>MA</t>
    </r>
    <r>
      <rPr>
        <b/>
        <sz val="11"/>
        <rFont val="宋体"/>
        <charset val="0"/>
      </rPr>
      <t>合计</t>
    </r>
    <r>
      <rPr>
        <b/>
        <sz val="11"/>
        <rFont val="Arial"/>
        <charset val="0"/>
      </rPr>
      <t>:</t>
    </r>
  </si>
  <si>
    <r>
      <rPr>
        <b/>
        <sz val="11"/>
        <rFont val="宋体"/>
        <charset val="0"/>
      </rPr>
      <t>布料</t>
    </r>
    <r>
      <rPr>
        <b/>
        <sz val="11"/>
        <rFont val="Arial"/>
        <charset val="0"/>
      </rPr>
      <t>MA</t>
    </r>
    <r>
      <rPr>
        <b/>
        <sz val="11"/>
        <rFont val="宋体"/>
        <charset val="0"/>
      </rPr>
      <t>剩余：</t>
    </r>
  </si>
  <si>
    <t>December（Décembre) 23, 2024 DG</t>
  </si>
  <si>
    <t>MA_RR_1661</t>
  </si>
  <si>
    <t>MA_RR_1558</t>
  </si>
  <si>
    <t>MA_RR_1732</t>
  </si>
  <si>
    <t>MA_RR_1658</t>
  </si>
  <si>
    <t>MA_RR_1932</t>
  </si>
  <si>
    <t>MA_RR_1720</t>
  </si>
  <si>
    <t>MA_RR_2115</t>
  </si>
  <si>
    <t>MA_RR_1850</t>
  </si>
  <si>
    <r>
      <rPr>
        <sz val="14"/>
        <rFont val="Arial"/>
        <charset val="0"/>
      </rPr>
      <t>MA</t>
    </r>
    <r>
      <rPr>
        <sz val="14"/>
        <rFont val="宋体"/>
        <charset val="0"/>
      </rPr>
      <t>合计：</t>
    </r>
  </si>
  <si>
    <t>MA_RR_1888</t>
  </si>
  <si>
    <t>旧布标</t>
  </si>
  <si>
    <t>MA_RR_1937</t>
  </si>
  <si>
    <t>新布标</t>
  </si>
  <si>
    <r>
      <rPr>
        <sz val="14"/>
        <rFont val="Arial"/>
        <charset val="0"/>
      </rPr>
      <t>MA</t>
    </r>
    <r>
      <rPr>
        <sz val="14"/>
        <rFont val="宋体"/>
        <charset val="0"/>
      </rPr>
      <t>剩余数：</t>
    </r>
  </si>
  <si>
    <t>MA_RR_2074</t>
  </si>
  <si>
    <t>#92146-小魔法瓶</t>
  </si>
  <si>
    <t>布料MA合计:</t>
  </si>
  <si>
    <t>布料MA剩余：</t>
  </si>
  <si>
    <t>MA-RR-2079</t>
  </si>
  <si>
    <t>MA-RR-2122</t>
  </si>
  <si>
    <t>92119冰雪蛋MA扣数表</t>
  </si>
  <si>
    <t>92125一窝猫蛋MA扣数表</t>
  </si>
  <si>
    <r>
      <rPr>
        <sz val="10"/>
        <rFont val="宋体"/>
        <charset val="134"/>
      </rPr>
      <t>MA PO</t>
    </r>
  </si>
  <si>
    <t>負責</t>
  </si>
  <si>
    <r>
      <rPr>
        <sz val="10"/>
        <rFont val="宋体"/>
        <charset val="0"/>
      </rPr>
      <t>扣</t>
    </r>
    <r>
      <rPr>
        <sz val="10"/>
        <rFont val="Arial"/>
        <charset val="0"/>
      </rPr>
      <t>MA</t>
    </r>
  </si>
  <si>
    <r>
      <rPr>
        <sz val="8"/>
        <rFont val="宋体"/>
        <charset val="0"/>
      </rPr>
      <t>扣</t>
    </r>
    <r>
      <rPr>
        <sz val="8"/>
        <rFont val="Arial"/>
        <charset val="0"/>
      </rPr>
      <t>MA</t>
    </r>
  </si>
  <si>
    <t>MA  1語收縮膜</t>
  </si>
  <si>
    <t>MA  3語收縮膜</t>
  </si>
  <si>
    <t>MA 5語收藏指南</t>
  </si>
  <si>
    <t>客办收缩膜</t>
  </si>
  <si>
    <t>92119F展示架</t>
  </si>
  <si>
    <r>
      <rPr>
        <sz val="10"/>
        <rFont val="宋体"/>
        <charset val="0"/>
      </rPr>
      <t>客办扣数</t>
    </r>
    <r>
      <rPr>
        <sz val="10"/>
        <rFont val="Arial"/>
        <charset val="0"/>
      </rPr>
      <t>PO</t>
    </r>
  </si>
  <si>
    <t>收养卡</t>
  </si>
  <si>
    <r>
      <rPr>
        <sz val="12"/>
        <rFont val="宋体"/>
        <charset val="0"/>
      </rPr>
      <t>客办扣数</t>
    </r>
    <r>
      <rPr>
        <sz val="12"/>
        <rFont val="Arial"/>
        <charset val="0"/>
      </rPr>
      <t>PO</t>
    </r>
  </si>
  <si>
    <t>TQ1</t>
  </si>
  <si>
    <t>TQ2</t>
  </si>
  <si>
    <t>A版本</t>
  </si>
  <si>
    <t>B版本</t>
  </si>
  <si>
    <t>AMY</t>
  </si>
  <si>
    <t>Talia</t>
  </si>
  <si>
    <t>4500166734&amp;4500166734&amp;4500166737&amp;4500169470&amp;4500169469&amp;4500169471</t>
  </si>
  <si>
    <t>MA合计数：</t>
  </si>
  <si>
    <t>訂單需求數</t>
  </si>
  <si>
    <t>MA剩余数</t>
  </si>
  <si>
    <t>取消时间</t>
  </si>
  <si>
    <t>产生物料</t>
  </si>
  <si>
    <r>
      <rPr>
        <b/>
        <sz val="11"/>
        <rFont val="Arial"/>
        <charset val="0"/>
      </rPr>
      <t>MA  1</t>
    </r>
    <r>
      <rPr>
        <b/>
        <sz val="11"/>
        <rFont val="宋体"/>
        <charset val="0"/>
      </rPr>
      <t>語收縮膜</t>
    </r>
    <r>
      <rPr>
        <b/>
        <sz val="11"/>
        <rFont val="Arial"/>
        <charset val="0"/>
      </rPr>
      <t xml:space="preserve">
B</t>
    </r>
    <r>
      <rPr>
        <b/>
        <sz val="11"/>
        <rFont val="宋体"/>
        <charset val="0"/>
      </rPr>
      <t>版本</t>
    </r>
  </si>
  <si>
    <r>
      <rPr>
        <b/>
        <sz val="11"/>
        <rFont val="Arial"/>
        <charset val="0"/>
      </rPr>
      <t>MA  3</t>
    </r>
    <r>
      <rPr>
        <b/>
        <sz val="11"/>
        <rFont val="宋体"/>
        <charset val="0"/>
      </rPr>
      <t>語收縮膜</t>
    </r>
    <r>
      <rPr>
        <b/>
        <sz val="11"/>
        <rFont val="Arial"/>
        <charset val="0"/>
      </rPr>
      <t xml:space="preserve">
B</t>
    </r>
    <r>
      <rPr>
        <b/>
        <sz val="11"/>
        <rFont val="宋体"/>
        <charset val="0"/>
      </rPr>
      <t>版本</t>
    </r>
  </si>
  <si>
    <r>
      <rPr>
        <b/>
        <sz val="11"/>
        <rFont val="Arial"/>
        <charset val="0"/>
      </rPr>
      <t>MA 5</t>
    </r>
    <r>
      <rPr>
        <b/>
        <sz val="11"/>
        <rFont val="宋体"/>
        <charset val="0"/>
      </rPr>
      <t>語收藏指南</t>
    </r>
    <r>
      <rPr>
        <b/>
        <sz val="11"/>
        <rFont val="Arial"/>
        <charset val="0"/>
      </rPr>
      <t>-B</t>
    </r>
    <r>
      <rPr>
        <b/>
        <sz val="11"/>
        <rFont val="宋体"/>
        <charset val="0"/>
      </rPr>
      <t>版本</t>
    </r>
  </si>
  <si>
    <t>Inventive Toys</t>
  </si>
  <si>
    <t>4500153901-40</t>
  </si>
  <si>
    <t>4/14取消订单</t>
  </si>
  <si>
    <t>日期码格式：外包装/外箱不要打ZURU标准日期码 日期： 
Packaging Info: 注意:外包装 (指: 收缩膜/彩卡/铝箔袋/挂卡/PDQ)/外箱不要打ZURU标准日期码!胶件可以打日期码。
 外包装(包括收缩膜/彩卡/PDQ)都不能含Instagram and facebook logo等社交logo ;
 92119 ： 1L MA 收缩膜 + 进口商贴纸 ， MA 说明书/指南（如有）；
Remark: 标准配比;</t>
  </si>
  <si>
    <t>5200006636</t>
  </si>
  <si>
    <t>4500164804-10</t>
  </si>
  <si>
    <t>转4500166428</t>
  </si>
  <si>
    <t>日期码格式：ZURU INC(BVI) 标准格式 日期：按实际生产日期
Packaging Info: 92119:最新MA 3L EAN收缩膜+最新MA 3L贴纸+最新MA 5L收藏指南+最新MA 布标+最新MA 5L包装+多语警语折叠贴纸（含包装缺失的法/意/西环保标）（翻4500162314
）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带电池产品都需要包含WEEE黑白说明书。
8，MTS所有订单，SMASHERS 或含Slime产品，所有化合物使用无硼版本出；如有香味产品，出无香版本。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</si>
  <si>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po#60X269928</t>
  </si>
  <si>
    <t>4500169184-20</t>
  </si>
  <si>
    <t>无物料产生</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</si>
  <si>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92119-S007需7月25日前需寄出3套大货样板(含PDQ)，样板须跟大货一模一样
（含日期码）。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*带散件的产品： 2套（4pcs成品球+2个空PDQ+2套散件）；
不带散件： 成品2套；
寄到以下地址：
Li Fung　
深圳市福田区绒花路8号深福保大厦附楼3楼。
收件人： Yoland Dai　电话：+0755 8825 3756
4. 验货+ 抽板 （同一天进行）
预约8月13日第三方（利丰）到工厂做100%大货现场验货和抽板，验货需打印EPM出来跟客户回签样板供第三方验货参考。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#15727（不出L款）
6. ZURU QA 验货时需拍齐每款角色的产品和产品包装上的日期码照片（供实验室review）</t>
  </si>
  <si>
    <t>Amber liang</t>
  </si>
  <si>
    <t>order 4032</t>
  </si>
  <si>
    <t>4500155082-10</t>
  </si>
  <si>
    <t>日期码格式：外包装/外箱不要打ZURU标准日期码 日期： 
Packaging Info: 注意:外包装(指:收缩膜/彩卡/铝箔袋/挂卡/PDQ)/外箱不要打ZURU标准日期码!胶件可以打日期码。
 92125 ： 客版收缩膜翻4500154924， MA 指南/说明书（如有）；
Remark: 标准配比
 请按期完货， 会有罚金。
 出2个港口Bekasovo 2 &lt;(&gt;&amp;&lt;)&gt; Ural</t>
  </si>
  <si>
    <t>4500155082-20</t>
  </si>
  <si>
    <t>去Bekasovo 2</t>
  </si>
  <si>
    <t>4500159526-60</t>
  </si>
  <si>
    <t>4500159511-70</t>
  </si>
  <si>
    <t>转4500176870消耗</t>
  </si>
  <si>
    <t>外包装 (指: 收缩膜/彩卡/铝箔袋/挂卡/PDQ) /外箱不要打ZURU标准日期码！胶件可以打日期码DG20250523</t>
  </si>
  <si>
    <t>4500159511-150</t>
  </si>
  <si>
    <t>218139675</t>
  </si>
  <si>
    <t>4500178517-60</t>
  </si>
  <si>
    <t>10/13取消</t>
  </si>
  <si>
    <t>218139672</t>
  </si>
  <si>
    <t>4500178515-30</t>
  </si>
  <si>
    <t>ZURU ITALY SRL</t>
  </si>
  <si>
    <t>5200007977</t>
  </si>
  <si>
    <t>4500182154-20</t>
  </si>
  <si>
    <t>10/28取消</t>
  </si>
  <si>
    <t>纸箱PO-4500176795消耗</t>
  </si>
  <si>
    <t>日期码格式：ZURU INC(BVI) 标准格式 日期：按实际生产日期
Packaging Info: 1.
3. 92119:最新MA 3L EAN收缩膜+最新MA 3L贴纸+最新MA 5L收藏指南+最新MA 布标+最新MA 5L包装+多语警语折叠贴纸（含包装缺失的法/意/西环保标）,翻45001623
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</si>
  <si>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PO#60X454089</t>
  </si>
  <si>
    <t>4500180967-40</t>
  </si>
  <si>
    <t>纸箱滞留</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</si>
  <si>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#92119 签样同旧单4500167106，但如果包材有更新需重新寄更新的包材重新签样。
一套样板将寄到美国HEB，两套寄到以下深圳利丰地址，到时利丰会回签一套用于第三方100%大货验货。
回签的样板工厂需要保存好，只要产品物料没更新，签样一年内有效，一年内将不再走客户签样流程。
* #92129TQ2; #93125: 3pcs 成品+1个空PDQ样板
*#77773GQ1: 4pcs成品球+1个空PDQ 样板
寄到以下地址
深圳雨禾伟业实业有限公司
地址：广东省深圳市罗湖区东门南路1006号文锦渡口岸大厦B栋7楼
收件人：Elsa
电话：0755 6688 1988 Ext3337
* #92129TQ2; #93125: 每款每色2pcs成品+2个空PDQ+ 2套散件（如果产品涉及散件的话）
#77773GQ1 4pcs成品球+2个空PDQ+2套散件
寄到以下地址：
Li Fung　
深圳市福田区绒花路8号深福保大厦附楼3楼。
收件人： Yoland Dai　电话：+0755 8825 3756
4. 验货+ 抽板 （同一天进行）
预约11月13日第三方（利丰）到工厂做100%大货现场验货和抽板，验货需打印EPM出来跟客户回签样板供第三方验货参考。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</si>
  <si>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4500184399-50</t>
  </si>
  <si>
    <t>4500170226-50</t>
  </si>
  <si>
    <t>客户预计取消，挪至26年下单</t>
  </si>
  <si>
    <t>进口商贴纸 翻4500170216</t>
  </si>
  <si>
    <t>日期码格式：ZURU INC(BVI) 标准格式 日期：按实际生产日期
Packaging Info:
92119: MA A版 1L UPC收缩膜+进口商贴纸 (翻单4500170216)
Remark: 1、若产品有比例使用ZURU STD 比例
2、所有item 均用MA UPC 条码，若包装不是UPC 条码的请告知
3、此单出欧洲需满足EU测试标准要求，另外不能出闪粉（若产品本身不含闪粉则忽略这句话）
92119: Ratio: 7 Assortment, Polar bear: Penguin: Walrus: Mammoth: Owl: Seal: Snow man=10:10:10:10:10:8:2. Snow man is the rare item.</t>
  </si>
  <si>
    <r>
      <rPr>
        <b/>
        <sz val="11"/>
        <color rgb="FFFF0000"/>
        <rFont val="Arial"/>
        <charset val="0"/>
      </rPr>
      <t>MA  1</t>
    </r>
    <r>
      <rPr>
        <b/>
        <sz val="11"/>
        <color rgb="FFFF0000"/>
        <rFont val="宋体"/>
        <charset val="0"/>
      </rPr>
      <t>語收縮膜</t>
    </r>
    <r>
      <rPr>
        <b/>
        <sz val="11"/>
        <color rgb="FFFF0000"/>
        <rFont val="Arial"/>
        <charset val="0"/>
      </rPr>
      <t xml:space="preserve">
B</t>
    </r>
    <r>
      <rPr>
        <b/>
        <sz val="11"/>
        <color rgb="FFFF0000"/>
        <rFont val="宋体"/>
        <charset val="0"/>
      </rPr>
      <t>版本</t>
    </r>
  </si>
  <si>
    <r>
      <rPr>
        <b/>
        <sz val="11"/>
        <color rgb="FFFF0000"/>
        <rFont val="Arial"/>
        <charset val="0"/>
      </rPr>
      <t>MA  3</t>
    </r>
    <r>
      <rPr>
        <b/>
        <sz val="11"/>
        <color rgb="FFFF0000"/>
        <rFont val="宋体"/>
        <charset val="0"/>
      </rPr>
      <t>語收縮膜</t>
    </r>
    <r>
      <rPr>
        <b/>
        <sz val="11"/>
        <color rgb="FFFF0000"/>
        <rFont val="Arial"/>
        <charset val="0"/>
      </rPr>
      <t xml:space="preserve">
B</t>
    </r>
    <r>
      <rPr>
        <b/>
        <sz val="11"/>
        <color rgb="FFFF0000"/>
        <rFont val="宋体"/>
        <charset val="0"/>
      </rPr>
      <t>版本</t>
    </r>
  </si>
  <si>
    <r>
      <rPr>
        <b/>
        <sz val="11"/>
        <rFont val="Arial"/>
        <charset val="0"/>
      </rPr>
      <t>MA 5</t>
    </r>
    <r>
      <rPr>
        <b/>
        <sz val="11"/>
        <rFont val="宋体"/>
        <charset val="0"/>
      </rPr>
      <t>語收藏指南</t>
    </r>
    <r>
      <rPr>
        <b/>
        <sz val="11"/>
        <rFont val="Arial"/>
        <charset val="0"/>
      </rPr>
      <t>-</t>
    </r>
    <r>
      <rPr>
        <b/>
        <sz val="11"/>
        <color rgb="FFFF0000"/>
        <rFont val="Arial"/>
        <charset val="0"/>
      </rPr>
      <t>B</t>
    </r>
    <r>
      <rPr>
        <b/>
        <sz val="11"/>
        <color rgb="FFFF0000"/>
        <rFont val="宋体"/>
        <charset val="0"/>
      </rPr>
      <t>版本</t>
    </r>
  </si>
  <si>
    <r>
      <rPr>
        <b/>
        <sz val="11"/>
        <rFont val="宋体"/>
        <charset val="134"/>
      </rPr>
      <t>有硼（</t>
    </r>
    <r>
      <rPr>
        <b/>
        <sz val="11"/>
        <color rgb="FFFF0000"/>
        <rFont val="宋体"/>
        <charset val="134"/>
      </rPr>
      <t>B版本）</t>
    </r>
  </si>
  <si>
    <r>
      <rPr>
        <b/>
        <sz val="11"/>
        <rFont val="宋体"/>
        <charset val="134"/>
      </rPr>
      <t>无硼（</t>
    </r>
    <r>
      <rPr>
        <b/>
        <sz val="11"/>
        <color rgb="FFFF0000"/>
        <rFont val="宋体"/>
        <charset val="134"/>
      </rPr>
      <t>B版本）</t>
    </r>
  </si>
  <si>
    <r>
      <rPr>
        <b/>
        <sz val="14"/>
        <rFont val="等线"/>
        <charset val="134"/>
      </rPr>
      <t xml:space="preserve">北极熊 </t>
    </r>
    <r>
      <rPr>
        <b/>
        <sz val="14"/>
        <color rgb="FFFF0000"/>
        <rFont val="等线"/>
        <charset val="134"/>
      </rPr>
      <t>A</t>
    </r>
    <r>
      <rPr>
        <b/>
        <sz val="14"/>
        <rFont val="等线"/>
        <charset val="134"/>
      </rPr>
      <t xml:space="preserve"> Polar Bear（10）</t>
    </r>
  </si>
  <si>
    <r>
      <rPr>
        <b/>
        <sz val="14"/>
        <rFont val="等线"/>
        <charset val="134"/>
      </rPr>
      <t xml:space="preserve">企鹅 </t>
    </r>
    <r>
      <rPr>
        <b/>
        <sz val="14"/>
        <color rgb="FFFF0000"/>
        <rFont val="等线"/>
        <charset val="134"/>
      </rPr>
      <t xml:space="preserve">B                                                                                                                                                                          </t>
    </r>
    <r>
      <rPr>
        <b/>
        <sz val="14"/>
        <color rgb="FF000000"/>
        <rFont val="等线"/>
        <charset val="134"/>
      </rPr>
      <t>Penguin</t>
    </r>
    <r>
      <rPr>
        <b/>
        <sz val="14"/>
        <rFont val="等线"/>
        <charset val="134"/>
      </rPr>
      <t>（10）</t>
    </r>
  </si>
  <si>
    <r>
      <rPr>
        <b/>
        <sz val="14"/>
        <rFont val="等线"/>
        <charset val="134"/>
      </rPr>
      <t xml:space="preserve">海豹 </t>
    </r>
    <r>
      <rPr>
        <b/>
        <sz val="14"/>
        <color rgb="FFFF0000"/>
        <rFont val="等线"/>
        <charset val="134"/>
      </rPr>
      <t xml:space="preserve"> H                     </t>
    </r>
    <r>
      <rPr>
        <b/>
        <sz val="14"/>
        <rFont val="等线"/>
        <charset val="134"/>
      </rPr>
      <t>Seal（8）</t>
    </r>
  </si>
  <si>
    <r>
      <rPr>
        <b/>
        <sz val="14"/>
        <rFont val="等线"/>
        <charset val="134"/>
      </rPr>
      <t xml:space="preserve">海象 </t>
    </r>
    <r>
      <rPr>
        <b/>
        <sz val="14"/>
        <color rgb="FFFF0000"/>
        <rFont val="等线"/>
        <charset val="134"/>
      </rPr>
      <t xml:space="preserve">D                                                                                                                                                                              </t>
    </r>
    <r>
      <rPr>
        <b/>
        <sz val="14"/>
        <rFont val="等线"/>
        <charset val="134"/>
      </rPr>
      <t>Walrus（10）</t>
    </r>
  </si>
  <si>
    <r>
      <rPr>
        <b/>
        <sz val="14"/>
        <rFont val="等线"/>
        <charset val="134"/>
      </rPr>
      <t xml:space="preserve">猛犸象 </t>
    </r>
    <r>
      <rPr>
        <b/>
        <sz val="14"/>
        <color rgb="FFFF0000"/>
        <rFont val="等线"/>
        <charset val="134"/>
      </rPr>
      <t xml:space="preserve">E </t>
    </r>
    <r>
      <rPr>
        <b/>
        <sz val="14"/>
        <rFont val="等线"/>
        <charset val="134"/>
      </rPr>
      <t>Mammoth（10）</t>
    </r>
  </si>
  <si>
    <r>
      <rPr>
        <b/>
        <sz val="14"/>
        <rFont val="等线"/>
        <charset val="134"/>
      </rPr>
      <t xml:space="preserve">猫头鹰 </t>
    </r>
    <r>
      <rPr>
        <b/>
        <sz val="14"/>
        <color rgb="FFFF0000"/>
        <rFont val="等线"/>
        <charset val="134"/>
      </rPr>
      <t xml:space="preserve">G             </t>
    </r>
    <r>
      <rPr>
        <b/>
        <sz val="14"/>
        <rFont val="等线"/>
        <charset val="134"/>
      </rPr>
      <t>Owl（10）</t>
    </r>
  </si>
  <si>
    <t>配件包（A版本）</t>
  </si>
  <si>
    <t>包装版本信息</t>
  </si>
  <si>
    <t>物料以给</t>
  </si>
  <si>
    <t xml:space="preserve"> Emma Wu</t>
  </si>
  <si>
    <t xml:space="preserve"> Ava Liang</t>
  </si>
  <si>
    <t xml:space="preserve"> Ever Li</t>
  </si>
  <si>
    <t xml:space="preserve"> Max kong</t>
  </si>
  <si>
    <t>RIALTO SPA</t>
  </si>
  <si>
    <t xml:space="preserve"> Snowy</t>
  </si>
  <si>
    <t>4500166083-50</t>
  </si>
  <si>
    <t>4500166087-50</t>
  </si>
  <si>
    <t>JUGUETTOS CENTRAL DE COMPRAS, S.COO</t>
  </si>
  <si>
    <t>ATLAS AMBASSADOR</t>
  </si>
  <si>
    <t>报客前：</t>
  </si>
</sst>
</file>

<file path=xl/styles.xml><?xml version="1.0" encoding="utf-8"?>
<styleSheet xmlns="http://schemas.openxmlformats.org/spreadsheetml/2006/main" xmlns:mc="http://schemas.openxmlformats.org/markup-compatibility/2006" xmlns:xr9="http://schemas.microsoft.com/office/spreadsheetml/2016/revision9" mc:Ignorable="xr9">
  <numFmts count="2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mmm/yy;@"/>
    <numFmt numFmtId="178" formatCode="[$$-409]#,##0.00;\-[$$-409]#,##0.00"/>
    <numFmt numFmtId="179" formatCode="[$-409]dd\-mmm\-yy;@"/>
    <numFmt numFmtId="180" formatCode="_-* #,##0.00_-;\-* #,##0.00_-;_-* &quot;-&quot;??_-;_-@_-"/>
    <numFmt numFmtId="181" formatCode="_(* #,##0.00_);_(* \(#,##0.00\);_(* &quot;-&quot;??_);_(@_)"/>
    <numFmt numFmtId="182" formatCode="&quot;US$&quot;#,##0_);[Red]\(&quot;US$&quot;#,##0\)"/>
    <numFmt numFmtId="183" formatCode="0_);[Red]\(0\)"/>
    <numFmt numFmtId="184" formatCode="yyyy/mm/dd\ aaaa\ "/>
    <numFmt numFmtId="185" formatCode="yyyy/m/d&quot;周&quot;aaa"/>
    <numFmt numFmtId="186" formatCode="m/d;@"/>
    <numFmt numFmtId="187" formatCode="&quot;US$&quot;#,##0.00;\-&quot;US$&quot;#,##0.00"/>
    <numFmt numFmtId="188" formatCode="0_ "/>
    <numFmt numFmtId="189" formatCode="m&quot;月&quot;d&quot;日&quot;;@"/>
    <numFmt numFmtId="190" formatCode="#,##0_ "/>
    <numFmt numFmtId="191" formatCode="0_ ;[Red]\-0\ "/>
    <numFmt numFmtId="192" formatCode="yyyy&quot;年&quot;m&quot;月&quot;d&quot;日&quot;;@"/>
    <numFmt numFmtId="193" formatCode="#,##0_);[Red]\(#,##0\)"/>
    <numFmt numFmtId="194" formatCode="#,##0.0000_);[Red]\(#,##0.0000\)"/>
    <numFmt numFmtId="195" formatCode="yyyy/m/d;@"/>
    <numFmt numFmtId="196" formatCode="[$HK$-C04]#,##0;\-[$HK$-C04]#,##0"/>
  </numFmts>
  <fonts count="245">
    <font>
      <sz val="12"/>
      <name val="宋体"/>
      <charset val="134"/>
    </font>
    <font>
      <sz val="11"/>
      <name val="Arial"/>
      <charset val="0"/>
    </font>
    <font>
      <sz val="12"/>
      <color rgb="FFFF00FF"/>
      <name val="宋体"/>
      <charset val="134"/>
    </font>
    <font>
      <sz val="12"/>
      <color rgb="FFFF0000"/>
      <name val="宋体"/>
      <charset val="134"/>
    </font>
    <font>
      <sz val="12"/>
      <color rgb="FF0000FF"/>
      <name val="宋体"/>
      <charset val="134"/>
    </font>
    <font>
      <sz val="16"/>
      <name val="宋体"/>
      <charset val="134"/>
    </font>
    <font>
      <sz val="11"/>
      <color indexed="39"/>
      <name val="Arial"/>
      <charset val="0"/>
    </font>
    <font>
      <sz val="11"/>
      <color indexed="10"/>
      <name val="Arial"/>
      <charset val="0"/>
    </font>
    <font>
      <b/>
      <sz val="11"/>
      <color indexed="39"/>
      <name val="Arial"/>
      <charset val="0"/>
    </font>
    <font>
      <b/>
      <sz val="11"/>
      <color indexed="8"/>
      <name val="Arial"/>
      <charset val="0"/>
    </font>
    <font>
      <sz val="18"/>
      <name val="Arial"/>
      <charset val="0"/>
    </font>
    <font>
      <b/>
      <sz val="16"/>
      <name val="Arial"/>
      <charset val="0"/>
    </font>
    <font>
      <b/>
      <sz val="12"/>
      <color indexed="39"/>
      <name val="宋体"/>
      <charset val="134"/>
    </font>
    <font>
      <b/>
      <sz val="12"/>
      <color indexed="10"/>
      <name val="宋体"/>
      <charset val="134"/>
    </font>
    <font>
      <b/>
      <sz val="12"/>
      <name val="宋体"/>
      <charset val="134"/>
    </font>
    <font>
      <b/>
      <sz val="11"/>
      <name val="宋体"/>
      <charset val="0"/>
    </font>
    <font>
      <b/>
      <sz val="11"/>
      <name val="Arial"/>
      <charset val="0"/>
    </font>
    <font>
      <b/>
      <sz val="10"/>
      <name val="宋体"/>
      <charset val="0"/>
    </font>
    <font>
      <b/>
      <sz val="10"/>
      <name val="Arial"/>
      <charset val="0"/>
    </font>
    <font>
      <sz val="11"/>
      <name val="宋体"/>
      <charset val="134"/>
    </font>
    <font>
      <sz val="10"/>
      <name val="宋体"/>
      <charset val="134"/>
    </font>
    <font>
      <sz val="9"/>
      <name val="Arial"/>
      <charset val="0"/>
    </font>
    <font>
      <sz val="10"/>
      <color rgb="FFFF0000"/>
      <name val="宋体"/>
      <charset val="134"/>
    </font>
    <font>
      <b/>
      <sz val="16"/>
      <color indexed="39"/>
      <name val="Arial"/>
      <charset val="0"/>
    </font>
    <font>
      <b/>
      <sz val="11"/>
      <name val="宋体"/>
      <charset val="134"/>
    </font>
    <font>
      <b/>
      <sz val="11"/>
      <color rgb="FFFF0000"/>
      <name val="Arial"/>
      <charset val="0"/>
    </font>
    <font>
      <sz val="11"/>
      <color rgb="FFFF0000"/>
      <name val="宋体"/>
      <charset val="134"/>
    </font>
    <font>
      <b/>
      <sz val="16"/>
      <color indexed="10"/>
      <name val="Arial"/>
      <charset val="0"/>
    </font>
    <font>
      <b/>
      <sz val="11"/>
      <color rgb="FFFF0000"/>
      <name val="宋体"/>
      <charset val="134"/>
    </font>
    <font>
      <b/>
      <sz val="16"/>
      <color indexed="8"/>
      <name val="Arial"/>
      <charset val="0"/>
    </font>
    <font>
      <b/>
      <sz val="16"/>
      <color indexed="10"/>
      <name val="宋体"/>
      <charset val="134"/>
    </font>
    <font>
      <b/>
      <sz val="14"/>
      <color indexed="10"/>
      <name val="宋体"/>
      <charset val="134"/>
    </font>
    <font>
      <b/>
      <sz val="14"/>
      <name val="等线"/>
      <charset val="134"/>
    </font>
    <font>
      <b/>
      <sz val="14"/>
      <color rgb="FFFF0000"/>
      <name val="等线"/>
      <charset val="134"/>
    </font>
    <font>
      <sz val="16"/>
      <color rgb="FFFF0000"/>
      <name val="宋体"/>
      <charset val="0"/>
    </font>
    <font>
      <b/>
      <sz val="24"/>
      <name val="宋体"/>
      <charset val="0"/>
    </font>
    <font>
      <sz val="18"/>
      <name val="宋体"/>
      <charset val="0"/>
    </font>
    <font>
      <sz val="24"/>
      <name val="宋体"/>
      <charset val="134"/>
    </font>
    <font>
      <sz val="18"/>
      <name val="宋体"/>
      <charset val="134"/>
    </font>
    <font>
      <sz val="11"/>
      <color rgb="FFFF00FF"/>
      <name val="Arial"/>
      <charset val="0"/>
    </font>
    <font>
      <sz val="11"/>
      <color rgb="FFFF00FF"/>
      <name val="宋体"/>
      <charset val="134"/>
    </font>
    <font>
      <sz val="11"/>
      <color rgb="FFFF0000"/>
      <name val="Arial"/>
      <charset val="0"/>
    </font>
    <font>
      <sz val="11"/>
      <color rgb="FF000000"/>
      <name val="Arial"/>
      <charset val="0"/>
    </font>
    <font>
      <sz val="11"/>
      <color rgb="FF000000"/>
      <name val="宋体"/>
      <charset val="134"/>
    </font>
    <font>
      <sz val="11"/>
      <color rgb="FF0000FF"/>
      <name val="Arial"/>
      <charset val="0"/>
    </font>
    <font>
      <sz val="11"/>
      <color rgb="FF0000FF"/>
      <name val="宋体"/>
      <charset val="134"/>
    </font>
    <font>
      <sz val="11"/>
      <color rgb="FFF7241F"/>
      <name val="宋体"/>
      <charset val="134"/>
    </font>
    <font>
      <sz val="16"/>
      <color rgb="FFFF0000"/>
      <name val="宋体"/>
      <charset val="134"/>
    </font>
    <font>
      <b/>
      <sz val="11"/>
      <color rgb="FFFF00FF"/>
      <name val="Arial"/>
      <charset val="0"/>
    </font>
    <font>
      <b/>
      <sz val="11"/>
      <color rgb="FF0000FF"/>
      <name val="Arial"/>
      <charset val="0"/>
    </font>
    <font>
      <sz val="24"/>
      <color rgb="FFFF00FF"/>
      <name val="宋体"/>
      <charset val="134"/>
    </font>
    <font>
      <sz val="18"/>
      <color rgb="FFFF00FF"/>
      <name val="宋体"/>
      <charset val="134"/>
    </font>
    <font>
      <sz val="18"/>
      <color rgb="FFFF0000"/>
      <name val="宋体"/>
      <charset val="134"/>
    </font>
    <font>
      <sz val="20"/>
      <name val="宋体"/>
      <charset val="134"/>
    </font>
    <font>
      <sz val="24"/>
      <color rgb="FF0000FF"/>
      <name val="宋体"/>
      <charset val="134"/>
    </font>
    <font>
      <sz val="18"/>
      <color rgb="FF0000FF"/>
      <name val="宋体"/>
      <charset val="134"/>
    </font>
    <font>
      <sz val="11"/>
      <name val="宋体"/>
      <charset val="0"/>
    </font>
    <font>
      <sz val="12"/>
      <color indexed="8"/>
      <name val="宋体"/>
      <charset val="134"/>
    </font>
    <font>
      <sz val="10"/>
      <name val="Arial"/>
      <charset val="0"/>
    </font>
    <font>
      <sz val="10"/>
      <color rgb="FFFF0000"/>
      <name val="Arial"/>
      <charset val="0"/>
    </font>
    <font>
      <sz val="11"/>
      <color rgb="FFFF0000"/>
      <name val="宋体"/>
      <charset val="0"/>
    </font>
    <font>
      <sz val="14"/>
      <name val="宋体"/>
      <charset val="0"/>
      <scheme val="minor"/>
    </font>
    <font>
      <b/>
      <sz val="14"/>
      <name val="宋体"/>
      <charset val="134"/>
    </font>
    <font>
      <sz val="20"/>
      <color rgb="FFFF0000"/>
      <name val="宋体"/>
      <charset val="134"/>
    </font>
    <font>
      <b/>
      <sz val="8"/>
      <name val="宋体"/>
      <charset val="134"/>
    </font>
    <font>
      <sz val="10"/>
      <name val="宋体"/>
      <charset val="0"/>
    </font>
    <font>
      <sz val="8"/>
      <name val="宋体"/>
      <charset val="0"/>
    </font>
    <font>
      <sz val="8"/>
      <name val="宋体"/>
      <charset val="0"/>
      <scheme val="minor"/>
    </font>
    <font>
      <sz val="8"/>
      <color rgb="FFFF0000"/>
      <name val="宋体"/>
      <charset val="0"/>
      <scheme val="minor"/>
    </font>
    <font>
      <sz val="10"/>
      <name val="宋体"/>
      <charset val="0"/>
      <scheme val="minor"/>
    </font>
    <font>
      <sz val="10"/>
      <color rgb="FFFF0000"/>
      <name val="宋体"/>
      <charset val="0"/>
      <scheme val="minor"/>
    </font>
    <font>
      <sz val="11"/>
      <name val="Calibri"/>
      <charset val="0"/>
    </font>
    <font>
      <sz val="12"/>
      <name val="宋体"/>
      <charset val="0"/>
    </font>
    <font>
      <sz val="10"/>
      <color rgb="FFFF0000"/>
      <name val="宋体"/>
      <charset val="0"/>
    </font>
    <font>
      <b/>
      <sz val="11"/>
      <name val="宋体"/>
      <charset val="134"/>
      <scheme val="minor"/>
    </font>
    <font>
      <sz val="12"/>
      <name val="宋体"/>
      <charset val="0"/>
      <scheme val="minor"/>
    </font>
    <font>
      <sz val="12"/>
      <name val="宋体"/>
      <charset val="134"/>
      <scheme val="minor"/>
    </font>
    <font>
      <b/>
      <sz val="16"/>
      <name val="宋体"/>
      <charset val="0"/>
    </font>
    <font>
      <b/>
      <sz val="16"/>
      <color rgb="FFFF0000"/>
      <name val="宋体"/>
      <charset val="0"/>
    </font>
    <font>
      <b/>
      <sz val="11"/>
      <name val="Tahoma"/>
      <charset val="0"/>
    </font>
    <font>
      <b/>
      <sz val="10"/>
      <name val="宋体"/>
      <charset val="134"/>
    </font>
    <font>
      <b/>
      <sz val="24"/>
      <name val="Arial"/>
      <charset val="0"/>
    </font>
    <font>
      <sz val="13"/>
      <name val="宋体"/>
      <charset val="0"/>
    </font>
    <font>
      <sz val="14"/>
      <name val="Arial"/>
      <charset val="0"/>
    </font>
    <font>
      <sz val="14"/>
      <name val="宋体"/>
      <charset val="0"/>
    </font>
    <font>
      <b/>
      <sz val="10"/>
      <color rgb="FFFFC000"/>
      <name val="Tahoma"/>
      <charset val="134"/>
    </font>
    <font>
      <sz val="16"/>
      <name val="宋体"/>
      <charset val="0"/>
      <scheme val="minor"/>
    </font>
    <font>
      <b/>
      <sz val="14"/>
      <name val="宋体"/>
      <charset val="0"/>
    </font>
    <font>
      <sz val="10"/>
      <name val="Tahoma"/>
      <charset val="134"/>
    </font>
    <font>
      <b/>
      <sz val="10"/>
      <color theme="0"/>
      <name val="Tahoma"/>
      <charset val="134"/>
    </font>
    <font>
      <b/>
      <sz val="10"/>
      <name val="Tahoma"/>
      <charset val="134"/>
    </font>
    <font>
      <b/>
      <sz val="13"/>
      <name val="宋体"/>
      <charset val="134"/>
    </font>
    <font>
      <b/>
      <sz val="13"/>
      <name val="Tahoma"/>
      <charset val="134"/>
    </font>
    <font>
      <b/>
      <sz val="10"/>
      <color rgb="FF0000CC"/>
      <name val="Tahoma"/>
      <charset val="134"/>
    </font>
    <font>
      <b/>
      <sz val="10"/>
      <color theme="0"/>
      <name val="Times New Roman"/>
      <charset val="134"/>
    </font>
    <font>
      <b/>
      <sz val="10"/>
      <color theme="0"/>
      <name val="宋体"/>
      <charset val="134"/>
    </font>
    <font>
      <b/>
      <sz val="10"/>
      <name val="Times New Roman"/>
      <charset val="134"/>
    </font>
    <font>
      <sz val="10"/>
      <name val="Times New Roman"/>
      <charset val="134"/>
    </font>
    <font>
      <sz val="10"/>
      <color rgb="FFC00000"/>
      <name val="Times New Roman"/>
      <charset val="134"/>
    </font>
    <font>
      <b/>
      <sz val="10"/>
      <color rgb="FFFFFF00"/>
      <name val="Tahoma"/>
      <charset val="134"/>
    </font>
    <font>
      <b/>
      <sz val="10"/>
      <color rgb="FFFFFF00"/>
      <name val="Times New Roman"/>
      <charset val="134"/>
    </font>
    <font>
      <sz val="10"/>
      <color rgb="FF0000CC"/>
      <name val="Times New Roman"/>
      <charset val="134"/>
    </font>
    <font>
      <sz val="12"/>
      <color rgb="FF0E2EF0"/>
      <name val="宋体"/>
      <charset val="134"/>
    </font>
    <font>
      <sz val="10"/>
      <color rgb="FF0E2EF0"/>
      <name val="Arial"/>
      <charset val="0"/>
    </font>
    <font>
      <sz val="11"/>
      <color rgb="FF0E2EF0"/>
      <name val="Arial"/>
      <charset val="0"/>
    </font>
    <font>
      <sz val="11"/>
      <color rgb="FF0E2EF0"/>
      <name val="宋体"/>
      <charset val="134"/>
    </font>
    <font>
      <sz val="11"/>
      <color rgb="FF0E2EF0"/>
      <name val="宋体"/>
      <charset val="0"/>
    </font>
    <font>
      <sz val="9"/>
      <color rgb="FF0E2EF0"/>
      <name val="Arial"/>
      <charset val="0"/>
    </font>
    <font>
      <sz val="12"/>
      <color rgb="FFFF0000"/>
      <name val="Tahoma"/>
      <charset val="134"/>
    </font>
    <font>
      <sz val="12"/>
      <name val="Tahoma"/>
      <charset val="134"/>
    </font>
    <font>
      <sz val="12"/>
      <color rgb="FF0E2EF0"/>
      <name val="Tahoma"/>
      <charset val="134"/>
    </font>
    <font>
      <b/>
      <sz val="11"/>
      <color rgb="FF0E2EF0"/>
      <name val="Arial"/>
      <charset val="0"/>
    </font>
    <font>
      <b/>
      <sz val="18"/>
      <name val="宋体"/>
      <charset val="134"/>
    </font>
    <font>
      <b/>
      <sz val="18"/>
      <name val="等线"/>
      <charset val="134"/>
    </font>
    <font>
      <sz val="10"/>
      <color rgb="FF000000"/>
      <name val="Arial"/>
      <charset val="0"/>
    </font>
    <font>
      <sz val="9"/>
      <color rgb="FF000000"/>
      <name val="Arial"/>
      <charset val="0"/>
    </font>
    <font>
      <sz val="9"/>
      <color rgb="FF0E2EF0"/>
      <name val="宋体"/>
      <charset val="134"/>
    </font>
    <font>
      <sz val="11"/>
      <color rgb="FF000000"/>
      <name val="宋体"/>
      <charset val="0"/>
    </font>
    <font>
      <b/>
      <sz val="11"/>
      <color rgb="FF000000"/>
      <name val="Arial"/>
      <charset val="0"/>
    </font>
    <font>
      <sz val="12"/>
      <color rgb="FF000000"/>
      <name val="宋体"/>
      <charset val="134"/>
    </font>
    <font>
      <sz val="12"/>
      <color rgb="FF0E2EF0"/>
      <name val="宋体"/>
      <charset val="0"/>
      <scheme val="minor"/>
    </font>
    <font>
      <sz val="12"/>
      <color rgb="FF0E2EF0"/>
      <name val="宋体"/>
      <charset val="134"/>
      <scheme val="minor"/>
    </font>
    <font>
      <sz val="10"/>
      <color rgb="FF0000FF"/>
      <name val="Arial"/>
      <charset val="0"/>
    </font>
    <font>
      <sz val="11"/>
      <color rgb="FF0000FF"/>
      <name val="宋体"/>
      <charset val="134"/>
      <scheme val="minor"/>
    </font>
    <font>
      <sz val="11"/>
      <color rgb="FF0000FF"/>
      <name val="Calibri"/>
      <charset val="134"/>
    </font>
    <font>
      <sz val="12"/>
      <color rgb="FF0000FF"/>
      <name val="宋体"/>
      <charset val="134"/>
      <scheme val="minor"/>
    </font>
    <font>
      <sz val="11"/>
      <color rgb="FF0000FF"/>
      <name val="宋体"/>
      <charset val="0"/>
    </font>
    <font>
      <sz val="20"/>
      <color rgb="FF0000FF"/>
      <name val="宋体"/>
      <charset val="134"/>
    </font>
    <font>
      <sz val="9"/>
      <color rgb="FF0E2EF0"/>
      <name val="Arial Rounded MT Bold"/>
      <charset val="134"/>
    </font>
    <font>
      <sz val="14"/>
      <color rgb="FF0E2EF0"/>
      <name val="宋体"/>
      <charset val="0"/>
    </font>
    <font>
      <sz val="20"/>
      <name val="Arial"/>
      <charset val="0"/>
    </font>
    <font>
      <sz val="10"/>
      <color rgb="FF0E2EF0"/>
      <name val="宋体"/>
      <charset val="134"/>
    </font>
    <font>
      <sz val="14"/>
      <color rgb="FF0E2EF0"/>
      <name val="宋体"/>
      <charset val="0"/>
      <scheme val="minor"/>
    </font>
    <font>
      <b/>
      <sz val="11"/>
      <color rgb="FF7030A0"/>
      <name val="宋体"/>
      <charset val="0"/>
    </font>
    <font>
      <b/>
      <sz val="14"/>
      <name val="Arial"/>
      <charset val="0"/>
    </font>
    <font>
      <b/>
      <sz val="20"/>
      <name val="宋体"/>
      <charset val="0"/>
    </font>
    <font>
      <sz val="20"/>
      <color rgb="FF0E2EF0"/>
      <name val="宋体"/>
      <charset val="134"/>
    </font>
    <font>
      <sz val="14"/>
      <color rgb="FF0E2EF0"/>
      <name val="宋体"/>
      <charset val="134"/>
    </font>
    <font>
      <sz val="10"/>
      <color rgb="FF0E2EF0"/>
      <name val="等线"/>
      <charset val="134"/>
    </font>
    <font>
      <u/>
      <sz val="12"/>
      <color rgb="FF0E2EF0"/>
      <name val="宋体"/>
      <charset val="134"/>
    </font>
    <font>
      <b/>
      <sz val="11"/>
      <color rgb="FF0E2EF0"/>
      <name val="宋体"/>
      <charset val="134"/>
    </font>
    <font>
      <sz val="11"/>
      <color rgb="FF0E2EF0"/>
      <name val="宋体"/>
      <charset val="134"/>
      <scheme val="minor"/>
    </font>
    <font>
      <sz val="12"/>
      <color rgb="FFFF0000"/>
      <name val="宋体"/>
      <charset val="134"/>
      <scheme val="minor"/>
    </font>
    <font>
      <sz val="9"/>
      <name val="Arial"/>
      <charset val="134"/>
    </font>
    <font>
      <b/>
      <sz val="11"/>
      <color indexed="10"/>
      <name val="宋体"/>
      <charset val="134"/>
    </font>
    <font>
      <b/>
      <sz val="11"/>
      <color indexed="39"/>
      <name val="宋体"/>
      <charset val="134"/>
    </font>
    <font>
      <sz val="10"/>
      <color indexed="39"/>
      <name val="Arial"/>
      <charset val="0"/>
    </font>
    <font>
      <sz val="12"/>
      <color indexed="39"/>
      <name val="Arial"/>
      <charset val="0"/>
    </font>
    <font>
      <sz val="11"/>
      <color indexed="39"/>
      <name val="宋体"/>
      <charset val="134"/>
    </font>
    <font>
      <sz val="12"/>
      <name val="Arial"/>
      <charset val="0"/>
    </font>
    <font>
      <sz val="12"/>
      <color indexed="39"/>
      <name val="宋体"/>
      <charset val="134"/>
    </font>
    <font>
      <b/>
      <sz val="20"/>
      <color indexed="39"/>
      <name val="Arial"/>
      <charset val="0"/>
    </font>
    <font>
      <b/>
      <sz val="20"/>
      <color indexed="10"/>
      <name val="宋体"/>
      <charset val="134"/>
    </font>
    <font>
      <b/>
      <sz val="20"/>
      <color indexed="10"/>
      <name val="Arial"/>
      <charset val="0"/>
    </font>
    <font>
      <b/>
      <sz val="11"/>
      <color indexed="10"/>
      <name val="Arial"/>
      <charset val="0"/>
    </font>
    <font>
      <b/>
      <sz val="20"/>
      <name val="Arial"/>
      <charset val="0"/>
    </font>
    <font>
      <sz val="11"/>
      <color indexed="10"/>
      <name val="宋体"/>
      <charset val="134"/>
    </font>
    <font>
      <sz val="22"/>
      <name val="Arial"/>
      <charset val="0"/>
    </font>
    <font>
      <sz val="22"/>
      <color indexed="10"/>
      <name val="Arial"/>
      <charset val="0"/>
    </font>
    <font>
      <sz val="9"/>
      <name val="宋体"/>
      <charset val="134"/>
    </font>
    <font>
      <sz val="8"/>
      <name val="Arial"/>
      <charset val="0"/>
    </font>
    <font>
      <u/>
      <sz val="12"/>
      <color indexed="39"/>
      <name val="宋体"/>
      <charset val="134"/>
    </font>
    <font>
      <u/>
      <sz val="12"/>
      <color indexed="36"/>
      <name val="宋体"/>
      <charset val="134"/>
    </font>
    <font>
      <b/>
      <sz val="18"/>
      <color indexed="62"/>
      <name val="宋体"/>
      <charset val="134"/>
    </font>
    <font>
      <i/>
      <sz val="11"/>
      <color indexed="23"/>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b/>
      <sz val="11"/>
      <color indexed="63"/>
      <name val="宋体"/>
      <charset val="134"/>
    </font>
    <font>
      <b/>
      <sz val="11"/>
      <color indexed="53"/>
      <name val="宋体"/>
      <charset val="134"/>
    </font>
    <font>
      <b/>
      <sz val="11"/>
      <color indexed="9"/>
      <name val="宋体"/>
      <charset val="134"/>
    </font>
    <font>
      <sz val="11"/>
      <color indexed="53"/>
      <name val="宋体"/>
      <charset val="134"/>
    </font>
    <font>
      <b/>
      <sz val="11"/>
      <color indexed="8"/>
      <name val="宋体"/>
      <charset val="134"/>
    </font>
    <font>
      <sz val="11"/>
      <color indexed="17"/>
      <name val="宋体"/>
      <charset val="134"/>
    </font>
    <font>
      <sz val="11"/>
      <color indexed="16"/>
      <name val="宋体"/>
      <charset val="134"/>
    </font>
    <font>
      <sz val="11"/>
      <color indexed="60"/>
      <name val="宋体"/>
      <charset val="134"/>
    </font>
    <font>
      <sz val="11"/>
      <color indexed="9"/>
      <name val="宋体"/>
      <charset val="134"/>
    </font>
    <font>
      <sz val="11"/>
      <color indexed="8"/>
      <name val="宋体"/>
      <charset val="134"/>
    </font>
    <font>
      <b/>
      <sz val="11"/>
      <color indexed="52"/>
      <name val="宋体"/>
      <charset val="134"/>
    </font>
    <font>
      <sz val="12"/>
      <color indexed="8"/>
      <name val="新細明體"/>
      <charset val="134"/>
    </font>
    <font>
      <sz val="10"/>
      <color indexed="8"/>
      <name val="Arial"/>
      <charset val="0"/>
    </font>
    <font>
      <sz val="11"/>
      <color indexed="62"/>
      <name val="Calibri"/>
      <charset val="0"/>
    </font>
    <font>
      <sz val="12"/>
      <color indexed="62"/>
      <name val="新細明體"/>
      <charset val="134"/>
    </font>
    <font>
      <b/>
      <sz val="11"/>
      <color indexed="56"/>
      <name val="Calibri"/>
      <charset val="0"/>
    </font>
    <font>
      <sz val="12"/>
      <color indexed="10"/>
      <name val="新細明體"/>
      <charset val="134"/>
    </font>
    <font>
      <sz val="12"/>
      <color indexed="0"/>
      <name val="新細明體"/>
      <charset val="134"/>
    </font>
    <font>
      <b/>
      <sz val="18"/>
      <color indexed="56"/>
      <name val="新細明體"/>
      <charset val="134"/>
    </font>
    <font>
      <b/>
      <sz val="12"/>
      <color indexed="8"/>
      <name val="新細明體"/>
      <charset val="134"/>
    </font>
    <font>
      <b/>
      <sz val="18"/>
      <color indexed="62"/>
      <name val="新細明體"/>
      <charset val="134"/>
    </font>
    <font>
      <i/>
      <sz val="12"/>
      <color indexed="23"/>
      <name val="新細明體"/>
      <charset val="134"/>
    </font>
    <font>
      <sz val="11"/>
      <color indexed="8"/>
      <name val="Calibri"/>
      <charset val="0"/>
    </font>
    <font>
      <sz val="11"/>
      <color indexed="10"/>
      <name val="Calibri"/>
      <charset val="0"/>
    </font>
    <font>
      <sz val="10"/>
      <name val="Helv"/>
      <charset val="0"/>
    </font>
    <font>
      <b/>
      <sz val="13"/>
      <color indexed="56"/>
      <name val="Calibri"/>
      <charset val="0"/>
    </font>
    <font>
      <sz val="12"/>
      <color indexed="17"/>
      <name val="Calibri"/>
      <charset val="0"/>
    </font>
    <font>
      <sz val="11"/>
      <color indexed="9"/>
      <name val="Calibri"/>
      <charset val="0"/>
    </font>
    <font>
      <b/>
      <sz val="15"/>
      <color indexed="56"/>
      <name val="新細明體"/>
      <charset val="134"/>
    </font>
    <font>
      <b/>
      <sz val="13"/>
      <color indexed="56"/>
      <name val="新細明體"/>
      <charset val="134"/>
    </font>
    <font>
      <b/>
      <sz val="11"/>
      <color indexed="56"/>
      <name val="新細明體"/>
      <charset val="134"/>
    </font>
    <font>
      <sz val="12"/>
      <color indexed="9"/>
      <name val="新細明體"/>
      <charset val="134"/>
    </font>
    <font>
      <sz val="11"/>
      <color indexed="17"/>
      <name val="Calibri"/>
      <charset val="0"/>
    </font>
    <font>
      <sz val="11"/>
      <color indexed="60"/>
      <name val="Calibri"/>
      <charset val="0"/>
    </font>
    <font>
      <sz val="11"/>
      <color indexed="20"/>
      <name val="Calibri"/>
      <charset val="0"/>
    </font>
    <font>
      <b/>
      <sz val="11"/>
      <color indexed="52"/>
      <name val="Calibri"/>
      <charset val="0"/>
    </font>
    <font>
      <b/>
      <sz val="11"/>
      <color indexed="9"/>
      <name val="Calibri"/>
      <charset val="0"/>
    </font>
    <font>
      <b/>
      <sz val="12"/>
      <name val="新細明體"/>
      <charset val="134"/>
    </font>
    <font>
      <i/>
      <sz val="11"/>
      <color indexed="23"/>
      <name val="Calibri"/>
      <charset val="0"/>
    </font>
    <font>
      <b/>
      <sz val="15"/>
      <color indexed="56"/>
      <name val="Calibri"/>
      <charset val="0"/>
    </font>
    <font>
      <sz val="11"/>
      <color indexed="52"/>
      <name val="Calibri"/>
      <charset val="0"/>
    </font>
    <font>
      <sz val="12"/>
      <name val="新細明體"/>
      <charset val="134"/>
    </font>
    <font>
      <b/>
      <sz val="11"/>
      <color indexed="8"/>
      <name val="Calibri"/>
      <charset val="0"/>
    </font>
    <font>
      <sz val="11"/>
      <color indexed="20"/>
      <name val="宋体"/>
      <charset val="134"/>
    </font>
    <font>
      <sz val="12"/>
      <color indexed="20"/>
      <name val="新細明體"/>
      <charset val="134"/>
    </font>
    <font>
      <sz val="10"/>
      <name val="Arial"/>
      <charset val="134"/>
    </font>
    <font>
      <b/>
      <sz val="18"/>
      <color indexed="56"/>
      <name val="Cambria"/>
      <charset val="0"/>
    </font>
    <font>
      <b/>
      <sz val="18"/>
      <color indexed="56"/>
      <name val="宋体"/>
      <charset val="134"/>
    </font>
    <font>
      <b/>
      <sz val="11"/>
      <color indexed="63"/>
      <name val="Calibri"/>
      <charset val="0"/>
    </font>
    <font>
      <sz val="10"/>
      <name val="Ottawa"/>
      <charset val="0"/>
    </font>
    <font>
      <b/>
      <sz val="15"/>
      <color indexed="56"/>
      <name val="宋体"/>
      <charset val="134"/>
    </font>
    <font>
      <b/>
      <sz val="13"/>
      <color indexed="56"/>
      <name val="宋体"/>
      <charset val="134"/>
    </font>
    <font>
      <b/>
      <sz val="11"/>
      <color indexed="56"/>
      <name val="宋体"/>
      <charset val="134"/>
    </font>
    <font>
      <sz val="12"/>
      <color indexed="20"/>
      <name val="Calibri"/>
      <charset val="0"/>
    </font>
    <font>
      <sz val="12"/>
      <color indexed="17"/>
      <name val="新細明體"/>
      <charset val="134"/>
    </font>
    <font>
      <sz val="12"/>
      <color indexed="14"/>
      <name val="新細明體"/>
      <charset val="134"/>
    </font>
    <font>
      <sz val="12"/>
      <color indexed="8"/>
      <name val="Arial"/>
      <charset val="0"/>
    </font>
    <font>
      <sz val="12"/>
      <color indexed="52"/>
      <name val="新細明體"/>
      <charset val="134"/>
    </font>
    <font>
      <b/>
      <sz val="12"/>
      <color indexed="9"/>
      <name val="新細明體"/>
      <charset val="134"/>
    </font>
    <font>
      <b/>
      <sz val="12"/>
      <color indexed="52"/>
      <name val="新細明體"/>
      <charset val="134"/>
    </font>
    <font>
      <sz val="11"/>
      <color indexed="52"/>
      <name val="宋体"/>
      <charset val="134"/>
    </font>
    <font>
      <b/>
      <sz val="12"/>
      <color indexed="63"/>
      <name val="新細明體"/>
      <charset val="134"/>
    </font>
    <font>
      <sz val="12"/>
      <color indexed="60"/>
      <name val="新細明體"/>
      <charset val="134"/>
    </font>
    <font>
      <b/>
      <sz val="11"/>
      <color rgb="FFFF0000"/>
      <name val="宋体"/>
      <charset val="0"/>
    </font>
    <font>
      <b/>
      <sz val="10"/>
      <color rgb="FFFFC000"/>
      <name val="宋体"/>
      <charset val="134"/>
    </font>
    <font>
      <sz val="9"/>
      <color rgb="FF0E2EF0"/>
      <name val="STSong-Light"/>
      <charset val="134"/>
    </font>
    <font>
      <sz val="10"/>
      <color rgb="FF0E2EF0"/>
      <name val="宋体"/>
      <charset val="0"/>
    </font>
    <font>
      <b/>
      <sz val="20"/>
      <color indexed="39"/>
      <name val="宋体"/>
      <charset val="134"/>
    </font>
    <font>
      <b/>
      <sz val="14"/>
      <color rgb="FF000000"/>
      <name val="等线"/>
      <charset val="134"/>
    </font>
    <font>
      <b/>
      <sz val="16"/>
      <name val="宋体"/>
      <charset val="134"/>
    </font>
    <font>
      <sz val="9"/>
      <name val="宋体"/>
      <charset val="134"/>
    </font>
    <font>
      <b/>
      <sz val="9"/>
      <name val="宋体"/>
      <charset val="134"/>
    </font>
    <font>
      <b/>
      <sz val="11"/>
      <name val="宋体"/>
      <charset val="134"/>
    </font>
    <font>
      <b/>
      <sz val="12"/>
      <name val="宋体"/>
      <charset val="134"/>
    </font>
    <font>
      <sz val="12"/>
      <name val="宋体"/>
      <charset val="134"/>
    </font>
    <font>
      <sz val="11"/>
      <name val="宋体"/>
      <charset val="134"/>
    </font>
  </fonts>
  <fills count="42">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indexed="22"/>
        <bgColor indexed="64"/>
      </patternFill>
    </fill>
    <fill>
      <patternFill patternType="solid">
        <fgColor theme="0" tint="-0.15"/>
        <bgColor indexed="64"/>
      </patternFill>
    </fill>
    <fill>
      <patternFill patternType="solid">
        <fgColor theme="1" tint="0.499984740745262"/>
        <bgColor indexed="64"/>
      </patternFill>
    </fill>
    <fill>
      <patternFill patternType="solid">
        <fgColor rgb="FFFFFF66"/>
        <bgColor indexed="64"/>
      </patternFill>
    </fill>
    <fill>
      <patternFill patternType="solid">
        <fgColor theme="0"/>
        <bgColor indexed="64"/>
      </patternFill>
    </fill>
    <fill>
      <patternFill patternType="solid">
        <fgColor theme="6" tint="-0.249977111117893"/>
        <bgColor indexed="64"/>
      </patternFill>
    </fill>
    <fill>
      <patternFill patternType="solid">
        <fgColor rgb="FF99FF9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6" tint="-0.499984740745262"/>
        <bgColor indexed="64"/>
      </patternFill>
    </fill>
    <fill>
      <patternFill patternType="solid">
        <fgColor rgb="FF00B0F0"/>
        <bgColor indexed="64"/>
      </patternFill>
    </fill>
    <fill>
      <patternFill patternType="solid">
        <fgColor rgb="FF0FB7FD"/>
        <bgColor indexed="64"/>
      </patternFill>
    </fill>
    <fill>
      <patternFill patternType="solid">
        <fgColor indexed="34"/>
        <bgColor indexed="64"/>
      </patternFill>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54"/>
        <bgColor indexed="64"/>
      </patternFill>
    </fill>
    <fill>
      <patternFill patternType="solid">
        <fgColor indexed="27"/>
        <bgColor indexed="64"/>
      </patternFill>
    </fill>
    <fill>
      <patternFill patternType="solid">
        <fgColor indexed="31"/>
        <bgColor indexed="64"/>
      </patternFill>
    </fill>
    <fill>
      <patternFill patternType="solid">
        <fgColor indexed="25"/>
        <bgColor indexed="64"/>
      </patternFill>
    </fill>
    <fill>
      <patternFill patternType="solid">
        <fgColor indexed="29"/>
        <bgColor indexed="64"/>
      </patternFill>
    </fill>
    <fill>
      <patternFill patternType="solid">
        <fgColor indexed="23"/>
        <bgColor indexed="64"/>
      </patternFill>
    </fill>
    <fill>
      <patternFill patternType="solid">
        <fgColor indexed="49"/>
        <bgColor indexed="64"/>
      </patternFill>
    </fill>
    <fill>
      <patternFill patternType="solid">
        <fgColor indexed="44"/>
        <bgColor indexed="64"/>
      </patternFill>
    </fill>
    <fill>
      <patternFill patternType="solid">
        <fgColor indexed="46"/>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7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diagonal/>
    </border>
    <border>
      <left style="medium">
        <color auto="1"/>
      </left>
      <right style="medium">
        <color auto="1"/>
      </right>
      <top style="thin">
        <color auto="1"/>
      </top>
      <bottom/>
      <diagonal/>
    </border>
    <border>
      <left style="medium">
        <color auto="1"/>
      </left>
      <right style="medium">
        <color auto="1"/>
      </right>
      <top style="medium">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thin">
        <color auto="1"/>
      </left>
      <right/>
      <top/>
      <bottom style="thin">
        <color auto="1"/>
      </bottom>
      <diagonal/>
    </border>
    <border>
      <left style="thin">
        <color auto="1"/>
      </left>
      <right/>
      <top style="medium">
        <color auto="1"/>
      </top>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top style="thin">
        <color auto="1"/>
      </top>
      <bottom style="thin">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diagonal/>
    </border>
    <border>
      <left/>
      <right style="medium">
        <color auto="1"/>
      </right>
      <top/>
      <bottom/>
      <diagonal/>
    </border>
    <border>
      <left style="medium">
        <color auto="1"/>
      </left>
      <right style="thin">
        <color auto="1"/>
      </right>
      <top style="medium">
        <color auto="1"/>
      </top>
      <bottom/>
      <diagonal/>
    </border>
    <border>
      <left style="thin">
        <color auto="1"/>
      </left>
      <right style="thin">
        <color auto="1"/>
      </right>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top/>
      <bottom style="thin">
        <color auto="1"/>
      </bottom>
      <diagonal/>
    </border>
    <border>
      <left style="thin">
        <color auto="1"/>
      </left>
      <right style="thick">
        <color auto="1"/>
      </right>
      <top style="thin">
        <color auto="1"/>
      </top>
      <bottom style="thin">
        <color auto="1"/>
      </bottom>
      <diagonal/>
    </border>
    <border>
      <left style="medium">
        <color auto="1"/>
      </left>
      <right/>
      <top/>
      <bottom/>
      <diagonal/>
    </border>
    <border>
      <left style="thin">
        <color indexed="22"/>
      </left>
      <right style="thin">
        <color indexed="22"/>
      </right>
      <top style="thin">
        <color indexed="22"/>
      </top>
      <bottom style="thin">
        <color indexed="22"/>
      </bottom>
      <diagonal/>
    </border>
    <border>
      <left/>
      <right/>
      <top/>
      <bottom style="thick">
        <color indexed="54"/>
      </bottom>
      <diagonal/>
    </border>
    <border>
      <left/>
      <right/>
      <top/>
      <bottom style="thick">
        <color indexed="44"/>
      </bottom>
      <diagonal/>
    </border>
    <border>
      <left/>
      <right/>
      <top/>
      <bottom style="medium">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54"/>
      </top>
      <bottom style="double">
        <color indexed="54"/>
      </bottom>
      <diagonal/>
    </border>
    <border>
      <left/>
      <right/>
      <top/>
      <bottom style="medium">
        <color indexed="30"/>
      </bottom>
      <diagonal/>
    </border>
    <border>
      <left/>
      <right/>
      <top style="thin">
        <color indexed="62"/>
      </top>
      <bottom style="double">
        <color indexed="62"/>
      </bottom>
      <diagonal/>
    </border>
    <border>
      <left/>
      <right/>
      <top/>
      <bottom style="thick">
        <color indexed="22"/>
      </bottom>
      <diagonal/>
    </border>
    <border>
      <left/>
      <right/>
      <top/>
      <bottom style="thick">
        <color indexed="62"/>
      </bottom>
      <diagonal/>
    </border>
    <border>
      <left style="thin">
        <color auto="1"/>
      </left>
      <right style="thin">
        <color auto="1"/>
      </right>
      <top style="hair">
        <color auto="1"/>
      </top>
      <bottom style="hair">
        <color auto="1"/>
      </bottom>
      <diagonal/>
    </border>
  </borders>
  <cellStyleXfs count="17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1"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0" fillId="17" borderId="58" applyNumberFormat="0" applyFont="0" applyAlignment="0" applyProtection="0">
      <alignment vertical="center"/>
    </xf>
    <xf numFmtId="0" fontId="156"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4" fillId="0" borderId="0" applyNumberFormat="0" applyFill="0" applyBorder="0" applyAlignment="0" applyProtection="0">
      <alignment vertical="center"/>
    </xf>
    <xf numFmtId="0" fontId="165" fillId="0" borderId="59" applyNumberFormat="0" applyFill="0" applyAlignment="0" applyProtection="0">
      <alignment vertical="center"/>
    </xf>
    <xf numFmtId="0" fontId="166" fillId="0" borderId="60" applyNumberFormat="0" applyFill="0" applyAlignment="0" applyProtection="0">
      <alignment vertical="center"/>
    </xf>
    <xf numFmtId="0" fontId="167" fillId="0" borderId="61" applyNumberFormat="0" applyFill="0" applyAlignment="0" applyProtection="0">
      <alignment vertical="center"/>
    </xf>
    <xf numFmtId="0" fontId="167" fillId="0" borderId="0" applyNumberFormat="0" applyFill="0" applyBorder="0" applyAlignment="0" applyProtection="0">
      <alignment vertical="center"/>
    </xf>
    <xf numFmtId="0" fontId="168" fillId="18" borderId="62" applyNumberFormat="0" applyAlignment="0" applyProtection="0">
      <alignment vertical="center"/>
    </xf>
    <xf numFmtId="0" fontId="169" fillId="19" borderId="63" applyNumberFormat="0" applyAlignment="0" applyProtection="0">
      <alignment vertical="center"/>
    </xf>
    <xf numFmtId="0" fontId="170" fillId="19" borderId="62" applyNumberFormat="0" applyAlignment="0" applyProtection="0">
      <alignment vertical="center"/>
    </xf>
    <xf numFmtId="0" fontId="171" fillId="20" borderId="64" applyNumberFormat="0" applyAlignment="0" applyProtection="0">
      <alignment vertical="center"/>
    </xf>
    <xf numFmtId="0" fontId="172" fillId="0" borderId="65" applyNumberFormat="0" applyFill="0" applyAlignment="0" applyProtection="0">
      <alignment vertical="center"/>
    </xf>
    <xf numFmtId="0" fontId="173" fillId="0" borderId="66" applyNumberFormat="0" applyFill="0" applyAlignment="0" applyProtection="0">
      <alignment vertical="center"/>
    </xf>
    <xf numFmtId="0" fontId="174" fillId="21" borderId="0" applyNumberFormat="0" applyBorder="0" applyAlignment="0" applyProtection="0">
      <alignment vertical="center"/>
    </xf>
    <xf numFmtId="0" fontId="175" fillId="22" borderId="0" applyNumberFormat="0" applyBorder="0" applyAlignment="0" applyProtection="0">
      <alignment vertical="center"/>
    </xf>
    <xf numFmtId="0" fontId="176" fillId="23" borderId="0" applyNumberFormat="0" applyBorder="0" applyAlignment="0" applyProtection="0">
      <alignment vertical="center"/>
    </xf>
    <xf numFmtId="0" fontId="177" fillId="24" borderId="0" applyNumberFormat="0" applyBorder="0" applyAlignment="0" applyProtection="0">
      <alignment vertical="center"/>
    </xf>
    <xf numFmtId="0" fontId="178" fillId="25" borderId="0" applyNumberFormat="0" applyBorder="0" applyAlignment="0" applyProtection="0">
      <alignment vertical="center"/>
    </xf>
    <xf numFmtId="0" fontId="178" fillId="26" borderId="0" applyNumberFormat="0" applyBorder="0" applyAlignment="0" applyProtection="0">
      <alignment vertical="center"/>
    </xf>
    <xf numFmtId="0" fontId="177" fillId="4" borderId="0" applyNumberFormat="0" applyBorder="0" applyAlignment="0" applyProtection="0">
      <alignment vertical="center"/>
    </xf>
    <xf numFmtId="0" fontId="177" fillId="27" borderId="0" applyNumberFormat="0" applyBorder="0" applyAlignment="0" applyProtection="0">
      <alignment vertical="center"/>
    </xf>
    <xf numFmtId="0" fontId="178" fillId="17" borderId="0" applyNumberFormat="0" applyBorder="0" applyAlignment="0" applyProtection="0">
      <alignment vertical="center"/>
    </xf>
    <xf numFmtId="0" fontId="178" fillId="18" borderId="0" applyNumberFormat="0" applyBorder="0" applyAlignment="0" applyProtection="0">
      <alignment vertical="center"/>
    </xf>
    <xf numFmtId="0" fontId="177" fillId="28" borderId="0" applyNumberFormat="0" applyBorder="0" applyAlignment="0" applyProtection="0">
      <alignment vertical="center"/>
    </xf>
    <xf numFmtId="0" fontId="177" fillId="29" borderId="0" applyNumberFormat="0" applyBorder="0" applyAlignment="0" applyProtection="0">
      <alignment vertical="center"/>
    </xf>
    <xf numFmtId="0" fontId="178" fillId="17" borderId="0" applyNumberFormat="0" applyBorder="0" applyAlignment="0" applyProtection="0">
      <alignment vertical="center"/>
    </xf>
    <xf numFmtId="0" fontId="178" fillId="21" borderId="0" applyNumberFormat="0" applyBorder="0" applyAlignment="0" applyProtection="0">
      <alignment vertical="center"/>
    </xf>
    <xf numFmtId="0" fontId="177" fillId="4" borderId="0" applyNumberFormat="0" applyBorder="0" applyAlignment="0" applyProtection="0">
      <alignment vertical="center"/>
    </xf>
    <xf numFmtId="0" fontId="177" fillId="24" borderId="0" applyNumberFormat="0" applyBorder="0" applyAlignment="0" applyProtection="0">
      <alignment vertical="center"/>
    </xf>
    <xf numFmtId="0" fontId="178" fillId="26" borderId="0" applyNumberFormat="0" applyBorder="0" applyAlignment="0" applyProtection="0">
      <alignment vertical="center"/>
    </xf>
    <xf numFmtId="0" fontId="178" fillId="4" borderId="0" applyNumberFormat="0" applyBorder="0" applyAlignment="0" applyProtection="0">
      <alignment vertical="center"/>
    </xf>
    <xf numFmtId="0" fontId="177" fillId="4" borderId="0" applyNumberFormat="0" applyBorder="0" applyAlignment="0" applyProtection="0">
      <alignment vertical="center"/>
    </xf>
    <xf numFmtId="0" fontId="177" fillId="30" borderId="0" applyNumberFormat="0" applyBorder="0" applyAlignment="0" applyProtection="0">
      <alignment vertical="center"/>
    </xf>
    <xf numFmtId="0" fontId="178" fillId="25" borderId="0" applyNumberFormat="0" applyBorder="0" applyAlignment="0" applyProtection="0">
      <alignment vertical="center"/>
    </xf>
    <xf numFmtId="0" fontId="178" fillId="26" borderId="0" applyNumberFormat="0" applyBorder="0" applyAlignment="0" applyProtection="0">
      <alignment vertical="center"/>
    </xf>
    <xf numFmtId="0" fontId="177" fillId="31" borderId="0" applyNumberFormat="0" applyBorder="0" applyAlignment="0" applyProtection="0">
      <alignment vertical="center"/>
    </xf>
    <xf numFmtId="0" fontId="177" fillId="28" borderId="0" applyNumberFormat="0" applyBorder="0" applyAlignment="0" applyProtection="0">
      <alignment vertical="center"/>
    </xf>
    <xf numFmtId="0" fontId="178" fillId="17" borderId="0" applyNumberFormat="0" applyBorder="0" applyAlignment="0" applyProtection="0">
      <alignment vertical="center"/>
    </xf>
    <xf numFmtId="0" fontId="178" fillId="18" borderId="0" applyNumberFormat="0" applyBorder="0" applyAlignment="0" applyProtection="0">
      <alignment vertical="center"/>
    </xf>
    <xf numFmtId="0" fontId="177" fillId="18" borderId="0" applyNumberFormat="0" applyBorder="0" applyAlignment="0" applyProtection="0">
      <alignment vertical="center"/>
    </xf>
    <xf numFmtId="176" fontId="0" fillId="0" borderId="0"/>
    <xf numFmtId="0" fontId="178" fillId="0" borderId="0">
      <alignment vertical="center"/>
    </xf>
    <xf numFmtId="0" fontId="178" fillId="0" borderId="0"/>
    <xf numFmtId="0" fontId="179" fillId="4" borderId="62" applyNumberFormat="0" applyAlignment="0" applyProtection="0">
      <alignment vertical="center"/>
    </xf>
    <xf numFmtId="0" fontId="180" fillId="32" borderId="0" applyNumberFormat="0" applyBorder="0" applyAlignment="0" applyProtection="0">
      <alignment vertical="center"/>
    </xf>
    <xf numFmtId="0" fontId="180" fillId="28" borderId="0" applyNumberFormat="0" applyBorder="0" applyAlignment="0" applyProtection="0">
      <alignment vertical="center"/>
    </xf>
    <xf numFmtId="0" fontId="181" fillId="0" borderId="0">
      <alignment vertical="top"/>
    </xf>
    <xf numFmtId="0" fontId="58" fillId="0" borderId="0"/>
    <xf numFmtId="0" fontId="182" fillId="18" borderId="62" applyNumberFormat="0" applyAlignment="0" applyProtection="0"/>
    <xf numFmtId="0" fontId="178" fillId="32" borderId="0" applyNumberFormat="0" applyBorder="0" applyAlignment="0" applyProtection="0">
      <alignment vertical="center"/>
    </xf>
    <xf numFmtId="0" fontId="183" fillId="18" borderId="62" applyNumberFormat="0" applyAlignment="0" applyProtection="0">
      <alignment vertical="center"/>
    </xf>
    <xf numFmtId="0" fontId="184" fillId="0" borderId="67" applyNumberFormat="0" applyFill="0" applyAlignment="0" applyProtection="0"/>
    <xf numFmtId="0" fontId="185" fillId="0" borderId="0" applyNumberFormat="0" applyFill="0" applyBorder="0" applyAlignment="0" applyProtection="0">
      <alignment vertical="center"/>
    </xf>
    <xf numFmtId="0" fontId="180" fillId="22" borderId="0" applyNumberFormat="0" applyBorder="0" applyAlignment="0" applyProtection="0">
      <alignment vertical="center"/>
    </xf>
    <xf numFmtId="0" fontId="186" fillId="0" borderId="0" applyNumberFormat="0" applyBorder="0" applyProtection="0">
      <alignment vertical="center"/>
    </xf>
    <xf numFmtId="0" fontId="169" fillId="4" borderId="63" applyNumberFormat="0" applyAlignment="0" applyProtection="0">
      <alignment vertical="center"/>
    </xf>
    <xf numFmtId="0" fontId="180" fillId="21" borderId="0" applyNumberFormat="0" applyBorder="0" applyAlignment="0" applyProtection="0">
      <alignment vertical="center"/>
    </xf>
    <xf numFmtId="0" fontId="187" fillId="0" borderId="0" applyNumberFormat="0" applyFill="0" applyBorder="0" applyAlignment="0" applyProtection="0">
      <alignment vertical="center"/>
    </xf>
    <xf numFmtId="0" fontId="180" fillId="25" borderId="0" applyNumberFormat="0" applyBorder="0" applyAlignment="0" applyProtection="0">
      <alignment vertical="center"/>
    </xf>
    <xf numFmtId="176" fontId="178" fillId="0" borderId="0">
      <alignment vertical="center"/>
    </xf>
    <xf numFmtId="0" fontId="180" fillId="18" borderId="0" applyNumberFormat="0" applyBorder="0" applyAlignment="0" applyProtection="0">
      <alignment vertical="center"/>
    </xf>
    <xf numFmtId="0" fontId="188" fillId="0" borderId="68" applyNumberFormat="0" applyFill="0" applyAlignment="0" applyProtection="0">
      <alignment vertical="center"/>
    </xf>
    <xf numFmtId="0" fontId="189"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1" fillId="32" borderId="0" applyNumberFormat="0" applyBorder="0" applyAlignment="0" applyProtection="0"/>
    <xf numFmtId="0" fontId="191" fillId="22" borderId="0" applyNumberFormat="0" applyBorder="0" applyAlignment="0" applyProtection="0"/>
    <xf numFmtId="0" fontId="191" fillId="21" borderId="0" applyNumberFormat="0" applyBorder="0" applyAlignment="0" applyProtection="0"/>
    <xf numFmtId="0" fontId="191" fillId="25" borderId="0" applyNumberFormat="0" applyBorder="0" applyAlignment="0" applyProtection="0"/>
    <xf numFmtId="0" fontId="191" fillId="18" borderId="0" applyNumberFormat="0" applyBorder="0" applyAlignment="0" applyProtection="0"/>
    <xf numFmtId="0" fontId="57" fillId="0" borderId="0"/>
    <xf numFmtId="0" fontId="58" fillId="0" borderId="0">
      <alignment vertical="center"/>
    </xf>
    <xf numFmtId="0" fontId="192" fillId="0" borderId="0" applyNumberFormat="0" applyFill="0" applyBorder="0" applyAlignment="0" applyProtection="0"/>
    <xf numFmtId="0" fontId="193" fillId="0" borderId="0"/>
    <xf numFmtId="177" fontId="0" fillId="0" borderId="0"/>
    <xf numFmtId="0" fontId="180" fillId="26" borderId="0" applyNumberFormat="0" applyBorder="0" applyAlignment="0" applyProtection="0">
      <alignment vertical="center"/>
    </xf>
    <xf numFmtId="0" fontId="191" fillId="26" borderId="0" applyNumberFormat="0" applyBorder="0" applyAlignment="0" applyProtection="0"/>
    <xf numFmtId="0" fontId="178" fillId="22" borderId="0" applyNumberFormat="0" applyBorder="0" applyAlignment="0" applyProtection="0">
      <alignment vertical="center"/>
    </xf>
    <xf numFmtId="0" fontId="194" fillId="0" borderId="69" applyNumberFormat="0" applyFill="0" applyAlignment="0" applyProtection="0"/>
    <xf numFmtId="0" fontId="195" fillId="21" borderId="0" applyNumberFormat="0" applyBorder="0" applyAlignment="0" applyProtection="0"/>
    <xf numFmtId="0" fontId="191" fillId="31" borderId="0" applyNumberFormat="0" applyBorder="0" applyAlignment="0" applyProtection="0"/>
    <xf numFmtId="0" fontId="191" fillId="28" borderId="0" applyNumberFormat="0" applyBorder="0" applyAlignment="0" applyProtection="0"/>
    <xf numFmtId="0" fontId="191" fillId="33" borderId="0" applyNumberFormat="0" applyBorder="0" applyAlignment="0" applyProtection="0"/>
    <xf numFmtId="0" fontId="191" fillId="34" borderId="0" applyNumberFormat="0" applyBorder="0" applyAlignment="0" applyProtection="0"/>
    <xf numFmtId="0" fontId="180" fillId="31" borderId="0" applyNumberFormat="0" applyBorder="0" applyAlignment="0" applyProtection="0">
      <alignment vertical="center"/>
    </xf>
    <xf numFmtId="0" fontId="180" fillId="33" borderId="0" applyNumberFormat="0" applyBorder="0" applyAlignment="0" applyProtection="0">
      <alignment vertical="center"/>
    </xf>
    <xf numFmtId="0" fontId="180" fillId="34" borderId="0" applyNumberFormat="0" applyBorder="0" applyAlignment="0" applyProtection="0">
      <alignment vertical="center"/>
    </xf>
    <xf numFmtId="0" fontId="178" fillId="31" borderId="0" applyNumberFormat="0" applyBorder="0" applyAlignment="0" applyProtection="0">
      <alignment vertical="center"/>
    </xf>
    <xf numFmtId="0" fontId="178" fillId="28" borderId="0" applyNumberFormat="0" applyBorder="0" applyAlignment="0" applyProtection="0">
      <alignment vertical="center"/>
    </xf>
    <xf numFmtId="0" fontId="178" fillId="33" borderId="0" applyNumberFormat="0" applyBorder="0" applyAlignment="0" applyProtection="0">
      <alignment vertical="center"/>
    </xf>
    <xf numFmtId="0" fontId="178" fillId="34" borderId="0" applyNumberFormat="0" applyBorder="0" applyAlignment="0" applyProtection="0">
      <alignment vertical="center"/>
    </xf>
    <xf numFmtId="0" fontId="196" fillId="35" borderId="0" applyNumberFormat="0" applyBorder="0" applyAlignment="0" applyProtection="0"/>
    <xf numFmtId="0" fontId="196" fillId="28" borderId="0" applyNumberFormat="0" applyBorder="0" applyAlignment="0" applyProtection="0"/>
    <xf numFmtId="0" fontId="0" fillId="0" borderId="0"/>
    <xf numFmtId="0" fontId="196" fillId="33" borderId="0" applyNumberFormat="0" applyBorder="0" applyAlignment="0" applyProtection="0"/>
    <xf numFmtId="0" fontId="196" fillId="36" borderId="0" applyNumberFormat="0" applyBorder="0" applyAlignment="0" applyProtection="0"/>
    <xf numFmtId="0" fontId="197" fillId="0" borderId="70" applyNumberFormat="0" applyFill="0" applyAlignment="0" applyProtection="0">
      <alignment vertical="center"/>
    </xf>
    <xf numFmtId="0" fontId="177" fillId="36" borderId="0" applyNumberFormat="0" applyBorder="0" applyAlignment="0" applyProtection="0">
      <alignment vertical="center"/>
    </xf>
    <xf numFmtId="0" fontId="196" fillId="30" borderId="0" applyNumberFormat="0" applyBorder="0" applyAlignment="0" applyProtection="0"/>
    <xf numFmtId="0" fontId="198" fillId="0" borderId="69" applyNumberFormat="0" applyFill="0" applyAlignment="0" applyProtection="0">
      <alignment vertical="center"/>
    </xf>
    <xf numFmtId="0" fontId="196" fillId="37" borderId="0" applyNumberFormat="0" applyBorder="0" applyAlignment="0" applyProtection="0"/>
    <xf numFmtId="0" fontId="199" fillId="0" borderId="67" applyNumberFormat="0" applyFill="0" applyAlignment="0" applyProtection="0">
      <alignment vertical="center"/>
    </xf>
    <xf numFmtId="0" fontId="200" fillId="35" borderId="0" applyNumberFormat="0" applyBorder="0" applyAlignment="0" applyProtection="0">
      <alignment vertical="center"/>
    </xf>
    <xf numFmtId="0" fontId="200" fillId="28" borderId="0" applyNumberFormat="0" applyBorder="0" applyAlignment="0" applyProtection="0">
      <alignment vertical="center"/>
    </xf>
    <xf numFmtId="0" fontId="200" fillId="33" borderId="0" applyNumberFormat="0" applyBorder="0" applyAlignment="0" applyProtection="0">
      <alignment vertical="center"/>
    </xf>
    <xf numFmtId="0" fontId="201" fillId="21" borderId="0" applyNumberFormat="0" applyBorder="0" applyAlignment="0" applyProtection="0"/>
    <xf numFmtId="0" fontId="200" fillId="36" borderId="0" applyNumberFormat="0" applyBorder="0" applyAlignment="0" applyProtection="0">
      <alignment vertical="center"/>
    </xf>
    <xf numFmtId="0" fontId="200" fillId="30" borderId="0" applyNumberFormat="0" applyBorder="0" applyAlignment="0" applyProtection="0">
      <alignment vertical="center"/>
    </xf>
    <xf numFmtId="0" fontId="200" fillId="37" borderId="0" applyNumberFormat="0" applyBorder="0" applyAlignment="0" applyProtection="0">
      <alignment vertical="center"/>
    </xf>
    <xf numFmtId="0" fontId="177" fillId="35" borderId="0" applyNumberFormat="0" applyBorder="0" applyAlignment="0" applyProtection="0">
      <alignment vertical="center"/>
    </xf>
    <xf numFmtId="0" fontId="184" fillId="0" borderId="0" applyNumberFormat="0" applyFill="0" applyBorder="0" applyAlignment="0" applyProtection="0"/>
    <xf numFmtId="0" fontId="177" fillId="33" borderId="0" applyNumberFormat="0" applyBorder="0" applyAlignment="0" applyProtection="0">
      <alignment vertical="center"/>
    </xf>
    <xf numFmtId="0" fontId="202" fillId="23" borderId="0" applyNumberFormat="0" applyBorder="0" applyAlignment="0" applyProtection="0"/>
    <xf numFmtId="177" fontId="0" fillId="0" borderId="0">
      <alignment vertical="center"/>
    </xf>
    <xf numFmtId="0" fontId="177" fillId="37" borderId="0" applyNumberFormat="0" applyBorder="0" applyAlignment="0" applyProtection="0">
      <alignment vertical="center"/>
    </xf>
    <xf numFmtId="0" fontId="196" fillId="38" borderId="0" applyNumberFormat="0" applyBorder="0" applyAlignment="0" applyProtection="0"/>
    <xf numFmtId="0" fontId="196" fillId="39" borderId="0" applyNumberFormat="0" applyBorder="0" applyAlignment="0" applyProtection="0"/>
    <xf numFmtId="0" fontId="196" fillId="40" borderId="0" applyNumberFormat="0" applyBorder="0" applyAlignment="0" applyProtection="0"/>
    <xf numFmtId="0" fontId="196" fillId="41" borderId="0" applyNumberFormat="0" applyBorder="0" applyAlignment="0" applyProtection="0"/>
    <xf numFmtId="0" fontId="203" fillId="22" borderId="0" applyNumberFormat="0" applyBorder="0" applyAlignment="0" applyProtection="0"/>
    <xf numFmtId="0" fontId="204" fillId="4" borderId="62" applyNumberFormat="0" applyAlignment="0" applyProtection="0"/>
    <xf numFmtId="0" fontId="205" fillId="20" borderId="64" applyNumberFormat="0" applyAlignment="0" applyProtection="0"/>
    <xf numFmtId="0" fontId="206" fillId="0" borderId="0" applyNumberFormat="0" applyFill="0" applyBorder="0" applyAlignment="0" applyProtection="0"/>
    <xf numFmtId="43" fontId="0" fillId="0" borderId="0" applyFont="0" applyFill="0" applyBorder="0" applyAlignment="0" applyProtection="0"/>
    <xf numFmtId="0" fontId="177" fillId="38" borderId="0" applyNumberFormat="0" applyBorder="0" applyAlignment="0" applyProtection="0">
      <alignment vertical="center"/>
    </xf>
    <xf numFmtId="0" fontId="207" fillId="0" borderId="0" applyNumberFormat="0" applyFill="0" applyBorder="0" applyAlignment="0" applyProtection="0"/>
    <xf numFmtId="0" fontId="208" fillId="0" borderId="70" applyNumberFormat="0" applyFill="0" applyAlignment="0" applyProtection="0"/>
    <xf numFmtId="0" fontId="209" fillId="0" borderId="65" applyNumberFormat="0" applyFill="0" applyAlignment="0" applyProtection="0"/>
    <xf numFmtId="0" fontId="210" fillId="0" borderId="0">
      <alignment vertical="center"/>
    </xf>
    <xf numFmtId="0" fontId="211" fillId="0" borderId="68" applyNumberFormat="0" applyFill="0" applyAlignment="0" applyProtection="0"/>
    <xf numFmtId="0" fontId="212" fillId="22" borderId="0" applyNumberFormat="0" applyBorder="0" applyAlignment="0" applyProtection="0">
      <alignment vertical="center"/>
    </xf>
    <xf numFmtId="9" fontId="0" fillId="0" borderId="0" applyFont="0" applyFill="0" applyBorder="0" applyAlignment="0" applyProtection="0"/>
    <xf numFmtId="0" fontId="213" fillId="22" borderId="0" applyNumberFormat="0" applyBorder="0" applyAlignment="0" applyProtection="0">
      <alignment vertical="center"/>
    </xf>
    <xf numFmtId="0" fontId="214" fillId="0" borderId="0"/>
    <xf numFmtId="0" fontId="215" fillId="0" borderId="0" applyNumberFormat="0" applyFill="0" applyBorder="0" applyAlignment="0" applyProtection="0"/>
    <xf numFmtId="0" fontId="216" fillId="0" borderId="0" applyNumberFormat="0" applyFill="0" applyBorder="0" applyAlignment="0" applyProtection="0">
      <alignment vertical="center"/>
    </xf>
    <xf numFmtId="0" fontId="0" fillId="17" borderId="58" applyNumberFormat="0" applyFont="0" applyAlignment="0" applyProtection="0"/>
    <xf numFmtId="0" fontId="217" fillId="4" borderId="63" applyNumberFormat="0" applyAlignment="0" applyProtection="0"/>
    <xf numFmtId="0" fontId="218" fillId="0" borderId="71"/>
    <xf numFmtId="0" fontId="219" fillId="0" borderId="70" applyNumberFormat="0" applyFill="0" applyAlignment="0" applyProtection="0">
      <alignment vertical="center"/>
    </xf>
    <xf numFmtId="0" fontId="220" fillId="0" borderId="69" applyNumberFormat="0" applyFill="0" applyAlignment="0" applyProtection="0">
      <alignment vertical="center"/>
    </xf>
    <xf numFmtId="0" fontId="221" fillId="0" borderId="67" applyNumberFormat="0" applyFill="0" applyAlignment="0" applyProtection="0">
      <alignment vertical="center"/>
    </xf>
    <xf numFmtId="0" fontId="221" fillId="0" borderId="0" applyNumberFormat="0" applyFill="0" applyBorder="0" applyAlignment="0" applyProtection="0">
      <alignment vertical="center"/>
    </xf>
    <xf numFmtId="0" fontId="199" fillId="0" borderId="0" applyNumberFormat="0" applyFill="0" applyBorder="0" applyAlignment="0" applyProtection="0">
      <alignment vertical="center"/>
    </xf>
    <xf numFmtId="176" fontId="178" fillId="0" borderId="0"/>
    <xf numFmtId="0" fontId="222" fillId="22" borderId="0" applyNumberFormat="0" applyBorder="0" applyAlignment="0" applyProtection="0"/>
    <xf numFmtId="0" fontId="223" fillId="21" borderId="0" applyNumberFormat="0" applyBorder="0" applyAlignment="0" applyProtection="0">
      <alignment vertical="center"/>
    </xf>
    <xf numFmtId="0" fontId="224" fillId="22" borderId="0" applyNumberFormat="0" applyBorder="0" applyAlignment="0" applyProtection="0">
      <alignment vertical="center"/>
    </xf>
    <xf numFmtId="178" fontId="193" fillId="0" borderId="0"/>
    <xf numFmtId="0" fontId="225" fillId="0" borderId="0">
      <alignment vertical="center"/>
    </xf>
    <xf numFmtId="0" fontId="226" fillId="0" borderId="65" applyNumberFormat="0" applyFill="0" applyAlignment="0" applyProtection="0">
      <alignment vertical="center"/>
    </xf>
    <xf numFmtId="0" fontId="0" fillId="0" borderId="0"/>
    <xf numFmtId="0" fontId="227" fillId="20" borderId="64" applyNumberFormat="0" applyAlignment="0" applyProtection="0">
      <alignment vertical="center"/>
    </xf>
    <xf numFmtId="0" fontId="200" fillId="38" borderId="0" applyNumberFormat="0" applyBorder="0" applyAlignment="0" applyProtection="0">
      <alignment vertical="center"/>
    </xf>
    <xf numFmtId="0" fontId="200" fillId="39" borderId="0" applyNumberFormat="0" applyBorder="0" applyAlignment="0" applyProtection="0">
      <alignment vertical="center"/>
    </xf>
    <xf numFmtId="179" fontId="58" fillId="0" borderId="0"/>
    <xf numFmtId="0" fontId="200" fillId="40" borderId="0" applyNumberFormat="0" applyBorder="0" applyAlignment="0" applyProtection="0">
      <alignment vertical="center"/>
    </xf>
    <xf numFmtId="0" fontId="200" fillId="41" borderId="0" applyNumberFormat="0" applyBorder="0" applyAlignment="0" applyProtection="0">
      <alignment vertical="center"/>
    </xf>
    <xf numFmtId="0" fontId="173" fillId="0" borderId="68" applyNumberFormat="0" applyFill="0" applyAlignment="0" applyProtection="0">
      <alignment vertical="center"/>
    </xf>
    <xf numFmtId="0" fontId="228" fillId="4" borderId="62" applyNumberFormat="0" applyAlignment="0" applyProtection="0">
      <alignment vertical="center"/>
    </xf>
    <xf numFmtId="0" fontId="229" fillId="0" borderId="65" applyNumberFormat="0" applyFill="0" applyAlignment="0" applyProtection="0">
      <alignment vertical="center"/>
    </xf>
    <xf numFmtId="180" fontId="58" fillId="0" borderId="0" applyFont="0" applyFill="0" applyBorder="0" applyAlignment="0" applyProtection="0">
      <alignment vertical="center"/>
    </xf>
    <xf numFmtId="181" fontId="0" fillId="0" borderId="0" applyFont="0" applyFill="0" applyBorder="0" applyAlignment="0" applyProtection="0">
      <alignment vertical="center"/>
    </xf>
    <xf numFmtId="0" fontId="177" fillId="39" borderId="0" applyNumberFormat="0" applyBorder="0" applyAlignment="0" applyProtection="0">
      <alignment vertical="center"/>
    </xf>
    <xf numFmtId="0" fontId="177" fillId="40" borderId="0" applyNumberFormat="0" applyBorder="0" applyAlignment="0" applyProtection="0">
      <alignment vertical="center"/>
    </xf>
    <xf numFmtId="0" fontId="177" fillId="41" borderId="0" applyNumberFormat="0" applyBorder="0" applyAlignment="0" applyProtection="0">
      <alignment vertical="center"/>
    </xf>
    <xf numFmtId="0" fontId="230" fillId="4" borderId="63" applyNumberFormat="0" applyAlignment="0" applyProtection="0">
      <alignment vertical="center"/>
    </xf>
    <xf numFmtId="0" fontId="180" fillId="0" borderId="0">
      <alignment vertical="center"/>
    </xf>
    <xf numFmtId="0" fontId="231" fillId="23" borderId="0" applyNumberFormat="0" applyBorder="0" applyAlignment="0" applyProtection="0">
      <alignment vertical="center"/>
    </xf>
    <xf numFmtId="0" fontId="214" fillId="0" borderId="0"/>
  </cellStyleXfs>
  <cellXfs count="1453">
    <xf numFmtId="0" fontId="0" fillId="0" borderId="0" xfId="0">
      <alignment vertical="center"/>
    </xf>
    <xf numFmtId="0" fontId="1" fillId="0" borderId="0" xfId="0" applyFont="1" applyFill="1" applyBorder="1" applyAlignment="1">
      <alignment horizontal="center" vertical="center"/>
    </xf>
    <xf numFmtId="0" fontId="1" fillId="0" borderId="0" xfId="0" applyFont="1" applyFill="1" applyBorder="1">
      <alignment vertical="center"/>
    </xf>
    <xf numFmtId="0" fontId="1" fillId="0" borderId="0" xfId="0" applyFont="1" applyFill="1" applyBorder="1" applyAlignment="1">
      <alignment horizontal="center" vertical="center" wrapText="1"/>
    </xf>
    <xf numFmtId="0" fontId="0" fillId="0" borderId="0" xfId="0" applyFont="1" applyFill="1" applyBorder="1">
      <alignment vertical="center"/>
    </xf>
    <xf numFmtId="0" fontId="2" fillId="0" borderId="0" xfId="0" applyFont="1" applyFill="1" applyBorder="1">
      <alignment vertical="center"/>
    </xf>
    <xf numFmtId="0" fontId="0" fillId="2" borderId="0" xfId="0" applyFont="1" applyFill="1" applyBorder="1">
      <alignment vertical="center"/>
    </xf>
    <xf numFmtId="0" fontId="3" fillId="0" borderId="0" xfId="0" applyFont="1" applyFill="1" applyBorder="1">
      <alignment vertical="center"/>
    </xf>
    <xf numFmtId="0" fontId="4" fillId="0" borderId="0" xfId="0" applyFont="1" applyFill="1" applyBorder="1">
      <alignment vertical="center"/>
    </xf>
    <xf numFmtId="0" fontId="5" fillId="0" borderId="0" xfId="0" applyFont="1" applyFill="1" applyBorder="1" applyAlignment="1">
      <alignment horizontal="center" vertical="center"/>
    </xf>
    <xf numFmtId="0" fontId="0" fillId="0" borderId="0" xfId="0" applyFill="1" applyBorder="1">
      <alignment vertical="center"/>
    </xf>
    <xf numFmtId="182" fontId="1" fillId="0" borderId="0" xfId="0" applyNumberFormat="1" applyFont="1" applyFill="1" applyBorder="1" applyAlignment="1">
      <alignment horizontal="center" vertical="center"/>
    </xf>
    <xf numFmtId="0" fontId="1" fillId="0" borderId="0" xfId="0" applyNumberFormat="1" applyFont="1" applyFill="1" applyBorder="1" applyAlignment="1">
      <alignment horizontal="center" vertical="center" wrapText="1"/>
    </xf>
    <xf numFmtId="0" fontId="6"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183" fontId="1" fillId="0" borderId="0" xfId="0" applyNumberFormat="1" applyFont="1" applyFill="1" applyBorder="1" applyAlignment="1">
      <alignment horizontal="center" vertical="center"/>
    </xf>
    <xf numFmtId="183" fontId="7" fillId="0" borderId="0" xfId="0" applyNumberFormat="1" applyFont="1" applyFill="1" applyBorder="1" applyAlignment="1">
      <alignment horizontal="center" vertical="center"/>
    </xf>
    <xf numFmtId="183" fontId="8" fillId="0" borderId="0" xfId="0" applyNumberFormat="1" applyFont="1" applyFill="1" applyBorder="1" applyAlignment="1">
      <alignment horizontal="center" vertical="center"/>
    </xf>
    <xf numFmtId="183" fontId="9" fillId="0" borderId="0" xfId="0" applyNumberFormat="1" applyFont="1" applyFill="1" applyBorder="1" applyAlignment="1">
      <alignment horizontal="center" vertical="center"/>
    </xf>
    <xf numFmtId="0" fontId="1" fillId="2" borderId="0" xfId="0" applyFont="1" applyFill="1" applyBorder="1" applyAlignment="1">
      <alignment horizontal="center" vertical="center"/>
    </xf>
    <xf numFmtId="0" fontId="10" fillId="0" borderId="0" xfId="0" applyFont="1" applyFill="1" applyBorder="1" applyAlignment="1">
      <alignment horizontal="center" vertical="center"/>
    </xf>
    <xf numFmtId="0" fontId="11" fillId="0" borderId="0" xfId="0" applyFont="1" applyFill="1" applyBorder="1" applyAlignment="1">
      <alignment horizontal="center" vertical="center"/>
    </xf>
    <xf numFmtId="0" fontId="11" fillId="0" borderId="0" xfId="0" applyFont="1" applyFill="1" applyBorder="1" applyAlignment="1">
      <alignment horizontal="center" vertical="center" wrapText="1"/>
    </xf>
    <xf numFmtId="0" fontId="12" fillId="0" borderId="0" xfId="0" applyFont="1" applyFill="1" applyBorder="1" applyAlignment="1">
      <alignment horizontal="center" vertical="center" wrapText="1"/>
    </xf>
    <xf numFmtId="184" fontId="13" fillId="0" borderId="0" xfId="0" applyNumberFormat="1" applyFont="1" applyFill="1" applyBorder="1" applyAlignment="1">
      <alignment horizontal="center" vertical="center"/>
    </xf>
    <xf numFmtId="184" fontId="13" fillId="0" borderId="0" xfId="0" applyNumberFormat="1" applyFont="1" applyFill="1" applyBorder="1" applyAlignment="1">
      <alignment horizontal="center" vertical="center" wrapText="1"/>
    </xf>
    <xf numFmtId="0" fontId="14" fillId="0" borderId="0" xfId="0" applyFont="1" applyFill="1" applyBorder="1" applyAlignment="1">
      <alignment horizontal="center" vertical="center" wrapText="1"/>
    </xf>
    <xf numFmtId="0" fontId="15" fillId="0" borderId="1" xfId="0" applyFont="1" applyFill="1" applyBorder="1" applyAlignment="1">
      <alignment horizontal="center" vertical="center" wrapText="1" shrinkToFit="1"/>
    </xf>
    <xf numFmtId="0" fontId="16" fillId="0" borderId="1" xfId="0" applyFont="1" applyFill="1" applyBorder="1" applyAlignment="1">
      <alignment horizontal="center" vertical="center" wrapText="1" shrinkToFit="1"/>
    </xf>
    <xf numFmtId="0" fontId="17" fillId="0" borderId="1" xfId="0" applyFont="1" applyFill="1" applyBorder="1" applyAlignment="1">
      <alignment horizontal="center" vertical="center" wrapText="1" shrinkToFit="1"/>
    </xf>
    <xf numFmtId="0" fontId="18" fillId="0" borderId="1" xfId="0" applyFont="1" applyFill="1" applyBorder="1" applyAlignment="1">
      <alignment horizontal="center" vertical="center" wrapText="1" shrinkToFit="1"/>
    </xf>
    <xf numFmtId="0" fontId="1"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shrinkToFit="1"/>
    </xf>
    <xf numFmtId="0" fontId="1" fillId="0" borderId="1" xfId="0" applyNumberFormat="1" applyFont="1" applyFill="1" applyBorder="1" applyAlignment="1">
      <alignment horizontal="center" vertical="center" shrinkToFit="1"/>
    </xf>
    <xf numFmtId="0" fontId="1" fillId="0" borderId="1" xfId="0" applyNumberFormat="1" applyFont="1" applyFill="1" applyBorder="1" applyAlignment="1">
      <alignment horizontal="center" vertical="center" wrapText="1" shrinkToFit="1"/>
    </xf>
    <xf numFmtId="0" fontId="1" fillId="0" borderId="1" xfId="0" applyFont="1" applyFill="1" applyBorder="1" applyAlignment="1">
      <alignment horizontal="center" vertical="center" wrapText="1" shrinkToFit="1"/>
    </xf>
    <xf numFmtId="0" fontId="20"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9" fillId="0" borderId="1" xfId="0" applyFont="1" applyFill="1" applyBorder="1" applyAlignment="1">
      <alignment horizontal="center" vertical="center" wrapText="1"/>
    </xf>
    <xf numFmtId="0" fontId="21" fillId="0" borderId="2" xfId="0" applyFont="1" applyFill="1" applyBorder="1" applyAlignment="1">
      <alignment horizontal="center" vertical="center" wrapText="1"/>
    </xf>
    <xf numFmtId="0" fontId="19" fillId="0" borderId="2" xfId="0" applyFont="1" applyFill="1" applyBorder="1" applyAlignment="1">
      <alignment horizontal="center" vertical="center" wrapText="1" shrinkToFit="1"/>
    </xf>
    <xf numFmtId="0" fontId="1" fillId="0" borderId="2" xfId="0" applyNumberFormat="1" applyFont="1" applyFill="1" applyBorder="1" applyAlignment="1">
      <alignment horizontal="center" vertical="center" shrinkToFit="1"/>
    </xf>
    <xf numFmtId="0" fontId="19" fillId="0"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2" xfId="0" applyNumberFormat="1" applyFont="1" applyFill="1" applyBorder="1" applyAlignment="1">
      <alignment horizontal="center" vertical="center" wrapText="1" shrinkToFit="1"/>
    </xf>
    <xf numFmtId="0" fontId="22" fillId="0" borderId="1" xfId="0" applyFont="1" applyFill="1" applyBorder="1" applyAlignment="1">
      <alignment horizontal="center" vertical="center" wrapText="1"/>
    </xf>
    <xf numFmtId="0" fontId="11" fillId="0" borderId="0" xfId="0" applyFont="1" applyFill="1" applyBorder="1" applyAlignment="1">
      <alignment vertical="center"/>
    </xf>
    <xf numFmtId="0" fontId="11" fillId="0" borderId="0" xfId="0" applyNumberFormat="1" applyFont="1" applyFill="1" applyBorder="1" applyAlignment="1">
      <alignment vertical="center" wrapText="1"/>
    </xf>
    <xf numFmtId="0" fontId="23" fillId="0" borderId="0" xfId="0" applyFont="1" applyFill="1" applyBorder="1" applyAlignment="1">
      <alignment vertical="center" wrapText="1"/>
    </xf>
    <xf numFmtId="0" fontId="16" fillId="0" borderId="0" xfId="0" applyFont="1" applyFill="1" applyBorder="1" applyAlignment="1">
      <alignment horizontal="center" vertical="center"/>
    </xf>
    <xf numFmtId="0" fontId="15" fillId="0" borderId="0" xfId="0" applyFont="1" applyFill="1" applyBorder="1" applyAlignment="1">
      <alignment horizontal="center" vertical="center"/>
    </xf>
    <xf numFmtId="182" fontId="16" fillId="0" borderId="0" xfId="0" applyNumberFormat="1" applyFont="1" applyFill="1" applyBorder="1" applyAlignment="1">
      <alignment horizontal="center" vertical="center"/>
    </xf>
    <xf numFmtId="0" fontId="16" fillId="0" borderId="0" xfId="0" applyNumberFormat="1" applyFont="1" applyFill="1" applyBorder="1" applyAlignment="1">
      <alignment horizontal="center" vertical="center" wrapText="1"/>
    </xf>
    <xf numFmtId="0" fontId="24" fillId="0" borderId="0" xfId="0" applyFont="1" applyFill="1" applyBorder="1" applyAlignment="1">
      <alignment horizontal="center" vertical="center" wrapText="1"/>
    </xf>
    <xf numFmtId="0" fontId="25" fillId="0" borderId="1" xfId="0" applyFont="1" applyFill="1" applyBorder="1" applyAlignment="1">
      <alignment horizontal="center" vertical="center" wrapText="1" shrinkToFit="1"/>
    </xf>
    <xf numFmtId="185" fontId="19" fillId="0" borderId="1" xfId="0" applyNumberFormat="1" applyFont="1" applyFill="1" applyBorder="1" applyAlignment="1">
      <alignment horizontal="center" vertical="center" wrapText="1" shrinkToFit="1"/>
    </xf>
    <xf numFmtId="186" fontId="19"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xf>
    <xf numFmtId="0" fontId="1" fillId="0" borderId="2" xfId="0" applyFont="1" applyFill="1" applyBorder="1" applyAlignment="1">
      <alignment horizontal="center" vertical="center"/>
    </xf>
    <xf numFmtId="185" fontId="19" fillId="0" borderId="2" xfId="0" applyNumberFormat="1" applyFont="1" applyFill="1" applyBorder="1" applyAlignment="1">
      <alignment horizontal="center" vertical="center" wrapText="1" shrinkToFit="1"/>
    </xf>
    <xf numFmtId="0" fontId="1" fillId="0" borderId="3" xfId="0" applyFont="1" applyFill="1" applyBorder="1" applyAlignment="1">
      <alignment horizontal="center" vertical="center" wrapText="1"/>
    </xf>
    <xf numFmtId="186" fontId="19" fillId="0" borderId="3" xfId="0" applyNumberFormat="1" applyFont="1" applyFill="1" applyBorder="1" applyAlignment="1">
      <alignment horizontal="center" vertical="center" wrapText="1"/>
    </xf>
    <xf numFmtId="185" fontId="19" fillId="2" borderId="1" xfId="0" applyNumberFormat="1" applyFont="1" applyFill="1" applyBorder="1" applyAlignment="1">
      <alignment horizontal="center" vertical="center" wrapText="1" shrinkToFit="1"/>
    </xf>
    <xf numFmtId="185" fontId="26" fillId="2" borderId="1" xfId="0" applyNumberFormat="1" applyFont="1" applyFill="1" applyBorder="1" applyAlignment="1">
      <alignment horizontal="center" vertical="center" wrapText="1" shrinkToFit="1"/>
    </xf>
    <xf numFmtId="0" fontId="27" fillId="0" borderId="0" xfId="0" applyFont="1" applyFill="1" applyBorder="1" applyAlignment="1">
      <alignment vertical="center" wrapText="1"/>
    </xf>
    <xf numFmtId="183" fontId="11" fillId="0" borderId="0" xfId="0" applyNumberFormat="1" applyFont="1" applyFill="1" applyBorder="1" applyAlignment="1">
      <alignment vertical="center"/>
    </xf>
    <xf numFmtId="183" fontId="27" fillId="0" borderId="0" xfId="0" applyNumberFormat="1" applyFont="1" applyFill="1" applyBorder="1" applyAlignment="1">
      <alignment vertical="center"/>
    </xf>
    <xf numFmtId="183" fontId="23" fillId="0" borderId="0" xfId="0" applyNumberFormat="1" applyFont="1" applyFill="1" applyBorder="1" applyAlignment="1">
      <alignment vertical="center"/>
    </xf>
    <xf numFmtId="183" fontId="24" fillId="0" borderId="0" xfId="0" applyNumberFormat="1" applyFont="1" applyFill="1" applyBorder="1" applyAlignment="1">
      <alignment horizontal="center" vertical="center"/>
    </xf>
    <xf numFmtId="183" fontId="24" fillId="0" borderId="0" xfId="0" applyNumberFormat="1" applyFont="1" applyFill="1" applyAlignment="1">
      <alignment horizontal="center" vertical="center"/>
    </xf>
    <xf numFmtId="0" fontId="28" fillId="0" borderId="1" xfId="0" applyFont="1" applyFill="1" applyBorder="1" applyAlignment="1">
      <alignment horizontal="center" vertical="center" wrapText="1" shrinkToFit="1"/>
    </xf>
    <xf numFmtId="0" fontId="24" fillId="0" borderId="1" xfId="0" applyFont="1" applyFill="1" applyBorder="1" applyAlignment="1">
      <alignment horizontal="center" vertical="center" wrapText="1" shrinkToFit="1"/>
    </xf>
    <xf numFmtId="183" fontId="1" fillId="0" borderId="1" xfId="0" applyNumberFormat="1" applyFont="1" applyFill="1" applyBorder="1" applyAlignment="1">
      <alignment horizontal="center" vertical="center" wrapText="1" shrinkToFit="1"/>
    </xf>
    <xf numFmtId="183" fontId="29" fillId="0" borderId="0" xfId="0" applyNumberFormat="1" applyFont="1" applyFill="1" applyBorder="1" applyAlignment="1">
      <alignment vertical="center"/>
    </xf>
    <xf numFmtId="183" fontId="30" fillId="0" borderId="0" xfId="0" applyNumberFormat="1" applyFont="1" applyFill="1" applyBorder="1" applyAlignment="1">
      <alignment horizontal="center" vertical="center"/>
    </xf>
    <xf numFmtId="183" fontId="27" fillId="0" borderId="0" xfId="0" applyNumberFormat="1" applyFont="1" applyFill="1" applyBorder="1" applyAlignment="1">
      <alignment horizontal="center" vertical="center"/>
    </xf>
    <xf numFmtId="183" fontId="15" fillId="0" borderId="0" xfId="0" applyNumberFormat="1" applyFont="1" applyFill="1" applyBorder="1" applyAlignment="1">
      <alignment horizontal="center" vertical="center"/>
    </xf>
    <xf numFmtId="183" fontId="31" fillId="0" borderId="0" xfId="0" applyNumberFormat="1" applyFont="1" applyFill="1" applyBorder="1" applyAlignment="1">
      <alignment horizontal="center" vertical="center" wrapText="1"/>
    </xf>
    <xf numFmtId="183" fontId="24" fillId="0" borderId="1" xfId="0" applyNumberFormat="1" applyFont="1" applyFill="1" applyBorder="1" applyAlignment="1">
      <alignment horizontal="center" vertical="center" wrapText="1" shrinkToFit="1"/>
    </xf>
    <xf numFmtId="0" fontId="32" fillId="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183" fontId="16" fillId="0" borderId="1" xfId="0" applyNumberFormat="1" applyFont="1" applyFill="1" applyBorder="1" applyAlignment="1">
      <alignment horizontal="center" vertical="center" wrapText="1" shrinkToFit="1"/>
    </xf>
    <xf numFmtId="183" fontId="1" fillId="0" borderId="1" xfId="0" applyNumberFormat="1" applyFont="1" applyFill="1" applyBorder="1" applyAlignment="1">
      <alignment horizontal="center" vertical="center"/>
    </xf>
    <xf numFmtId="0" fontId="34" fillId="0" borderId="4"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36" fillId="0" borderId="0" xfId="0" applyFont="1" applyFill="1" applyBorder="1" applyAlignment="1">
      <alignment horizontal="center" vertical="center" wrapText="1"/>
    </xf>
    <xf numFmtId="0" fontId="0" fillId="0" borderId="0" xfId="0" applyFont="1" applyFill="1" applyBorder="1" applyAlignment="1">
      <alignment horizontal="center" vertical="center"/>
    </xf>
    <xf numFmtId="0" fontId="37" fillId="2" borderId="1" xfId="0" applyFont="1" applyFill="1" applyBorder="1" applyAlignment="1">
      <alignment horizontal="center" vertical="center"/>
    </xf>
    <xf numFmtId="0" fontId="38"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37" fillId="0" borderId="1" xfId="0" applyFont="1" applyFill="1" applyBorder="1" applyAlignment="1">
      <alignment horizontal="center" vertical="center"/>
    </xf>
    <xf numFmtId="0" fontId="39" fillId="0" borderId="1" xfId="0" applyFont="1" applyFill="1" applyBorder="1" applyAlignment="1">
      <alignment horizontal="center" vertical="center" wrapText="1"/>
    </xf>
    <xf numFmtId="0" fontId="40" fillId="0" borderId="1" xfId="0" applyFont="1" applyFill="1" applyBorder="1" applyAlignment="1">
      <alignment horizontal="center" vertical="center" wrapText="1" shrinkToFit="1"/>
    </xf>
    <xf numFmtId="0" fontId="39" fillId="0" borderId="1" xfId="0" applyNumberFormat="1" applyFont="1" applyFill="1" applyBorder="1" applyAlignment="1">
      <alignment horizontal="center" vertical="center" shrinkToFit="1"/>
    </xf>
    <xf numFmtId="0" fontId="39" fillId="0" borderId="1" xfId="0" applyFont="1" applyFill="1" applyBorder="1" applyAlignment="1">
      <alignment horizontal="center" vertical="center" wrapText="1" shrinkToFit="1"/>
    </xf>
    <xf numFmtId="0" fontId="40" fillId="0" borderId="2" xfId="0" applyFont="1" applyFill="1" applyBorder="1" applyAlignment="1">
      <alignment horizontal="center" vertical="center" wrapText="1"/>
    </xf>
    <xf numFmtId="0" fontId="39"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shrinkToFit="1"/>
    </xf>
    <xf numFmtId="0" fontId="1" fillId="2" borderId="1" xfId="0" applyNumberFormat="1" applyFont="1" applyFill="1" applyBorder="1" applyAlignment="1">
      <alignment horizontal="center" vertical="center" shrinkToFit="1"/>
    </xf>
    <xf numFmtId="0" fontId="1" fillId="2" borderId="1" xfId="0" applyFont="1" applyFill="1" applyBorder="1" applyAlignment="1">
      <alignment horizontal="center" vertical="center" wrapText="1" shrinkToFit="1"/>
    </xf>
    <xf numFmtId="0" fontId="19"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0"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shrinkToFit="1"/>
    </xf>
    <xf numFmtId="0" fontId="41" fillId="0" borderId="1" xfId="0" applyNumberFormat="1" applyFont="1" applyFill="1" applyBorder="1" applyAlignment="1">
      <alignment horizontal="center" vertical="center" shrinkToFit="1"/>
    </xf>
    <xf numFmtId="0" fontId="41" fillId="0" borderId="1" xfId="0" applyFont="1" applyFill="1" applyBorder="1" applyAlignment="1">
      <alignment horizontal="center" vertical="center" wrapText="1" shrinkToFit="1"/>
    </xf>
    <xf numFmtId="0" fontId="26" fillId="0" borderId="1" xfId="0" applyFont="1" applyFill="1" applyBorder="1" applyAlignment="1">
      <alignment horizontal="center" vertical="center" wrapText="1"/>
    </xf>
    <xf numFmtId="0" fontId="41" fillId="0" borderId="1" xfId="0" applyFont="1" applyFill="1" applyBorder="1" applyAlignment="1">
      <alignment horizontal="center" vertical="center"/>
    </xf>
    <xf numFmtId="0" fontId="41" fillId="2" borderId="1" xfId="0" applyFont="1" applyFill="1" applyBorder="1" applyAlignment="1">
      <alignment horizontal="center" vertical="center"/>
    </xf>
    <xf numFmtId="0" fontId="42" fillId="2" borderId="1" xfId="0" applyFont="1" applyFill="1" applyBorder="1" applyAlignment="1">
      <alignment horizontal="center" vertical="center" wrapText="1"/>
    </xf>
    <xf numFmtId="0" fontId="43" fillId="2" borderId="1" xfId="0" applyFont="1" applyFill="1" applyBorder="1" applyAlignment="1">
      <alignment horizontal="center" vertical="center" wrapText="1" shrinkToFit="1"/>
    </xf>
    <xf numFmtId="0" fontId="42" fillId="2" borderId="1" xfId="0" applyNumberFormat="1" applyFont="1" applyFill="1" applyBorder="1" applyAlignment="1">
      <alignment horizontal="center" vertical="center" shrinkToFit="1"/>
    </xf>
    <xf numFmtId="0" fontId="42" fillId="2" borderId="1" xfId="0" applyFont="1" applyFill="1" applyBorder="1" applyAlignment="1">
      <alignment horizontal="center" vertical="center" wrapText="1" shrinkToFit="1"/>
    </xf>
    <xf numFmtId="0" fontId="44" fillId="0" borderId="1" xfId="0" applyFont="1" applyFill="1" applyBorder="1" applyAlignment="1">
      <alignment horizontal="center" vertical="center" wrapText="1"/>
    </xf>
    <xf numFmtId="0" fontId="45" fillId="0" borderId="1" xfId="0" applyFont="1" applyFill="1" applyBorder="1" applyAlignment="1">
      <alignment horizontal="center" vertical="center" wrapText="1" shrinkToFit="1"/>
    </xf>
    <xf numFmtId="0" fontId="44" fillId="0" borderId="1" xfId="0" applyNumberFormat="1" applyFont="1" applyFill="1" applyBorder="1" applyAlignment="1">
      <alignment horizontal="center" vertical="center" shrinkToFit="1"/>
    </xf>
    <xf numFmtId="0" fontId="44" fillId="0" borderId="1" xfId="0" applyNumberFormat="1" applyFont="1" applyFill="1" applyBorder="1" applyAlignment="1">
      <alignment horizontal="center" vertical="center" wrapText="1" shrinkToFit="1"/>
    </xf>
    <xf numFmtId="0" fontId="44" fillId="0" borderId="1" xfId="0" applyFont="1" applyFill="1" applyBorder="1" applyAlignment="1">
      <alignment horizontal="center" vertical="center" wrapText="1" shrinkToFit="1"/>
    </xf>
    <xf numFmtId="0" fontId="45" fillId="0" borderId="1" xfId="0" applyFont="1" applyFill="1" applyBorder="1" applyAlignment="1">
      <alignment horizontal="center" vertical="center" wrapText="1"/>
    </xf>
    <xf numFmtId="0" fontId="44" fillId="0" borderId="1" xfId="0" applyFont="1" applyFill="1" applyBorder="1" applyAlignment="1">
      <alignment horizontal="center" vertical="center"/>
    </xf>
    <xf numFmtId="0" fontId="21" fillId="0" borderId="1"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39" fillId="0" borderId="2" xfId="0" applyFont="1" applyFill="1" applyBorder="1" applyAlignment="1">
      <alignment horizontal="center" vertical="center"/>
    </xf>
    <xf numFmtId="185" fontId="40" fillId="0" borderId="1" xfId="0" applyNumberFormat="1" applyFont="1" applyFill="1" applyBorder="1" applyAlignment="1">
      <alignment horizontal="center" vertical="center" wrapText="1" shrinkToFit="1"/>
    </xf>
    <xf numFmtId="186" fontId="40" fillId="0" borderId="1" xfId="0" applyNumberFormat="1" applyFont="1" applyFill="1" applyBorder="1" applyAlignment="1">
      <alignment horizontal="center" vertical="center" wrapText="1"/>
    </xf>
    <xf numFmtId="0" fontId="39" fillId="0" borderId="1" xfId="0" applyNumberFormat="1" applyFont="1" applyFill="1" applyBorder="1" applyAlignment="1">
      <alignment horizontal="center" vertical="center"/>
    </xf>
    <xf numFmtId="186" fontId="19" fillId="2" borderId="1" xfId="0" applyNumberFormat="1" applyFont="1" applyFill="1" applyBorder="1" applyAlignment="1">
      <alignment horizontal="center" vertical="center" wrapText="1"/>
    </xf>
    <xf numFmtId="0" fontId="4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xf>
    <xf numFmtId="185" fontId="26" fillId="0" borderId="1" xfId="0" applyNumberFormat="1" applyFont="1" applyFill="1" applyBorder="1" applyAlignment="1">
      <alignment horizontal="center" vertical="center" wrapText="1" shrinkToFit="1"/>
    </xf>
    <xf numFmtId="186" fontId="26" fillId="0" borderId="1" xfId="0" applyNumberFormat="1" applyFont="1" applyFill="1" applyBorder="1" applyAlignment="1">
      <alignment horizontal="center" vertical="center" wrapText="1"/>
    </xf>
    <xf numFmtId="0" fontId="41" fillId="0" borderId="1" xfId="0" applyNumberFormat="1" applyFont="1" applyFill="1" applyBorder="1" applyAlignment="1">
      <alignment horizontal="center" vertical="center"/>
    </xf>
    <xf numFmtId="187"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185" fontId="43" fillId="2" borderId="1" xfId="0" applyNumberFormat="1" applyFont="1" applyFill="1" applyBorder="1" applyAlignment="1">
      <alignment horizontal="center" vertical="center" wrapText="1" shrinkToFit="1"/>
    </xf>
    <xf numFmtId="186" fontId="43" fillId="2" borderId="1" xfId="0" applyNumberFormat="1" applyFont="1" applyFill="1" applyBorder="1" applyAlignment="1">
      <alignment horizontal="center" vertical="center" wrapText="1"/>
    </xf>
    <xf numFmtId="185" fontId="46" fillId="0" borderId="1" xfId="0" applyNumberFormat="1" applyFont="1" applyFill="1" applyBorder="1" applyAlignment="1">
      <alignment horizontal="center" vertical="center" wrapText="1" shrinkToFit="1"/>
    </xf>
    <xf numFmtId="188" fontId="44" fillId="0" borderId="1" xfId="0" applyNumberFormat="1" applyFont="1" applyFill="1" applyBorder="1" applyAlignment="1">
      <alignment horizontal="center" vertical="center"/>
    </xf>
    <xf numFmtId="185" fontId="45" fillId="0" borderId="1" xfId="0" applyNumberFormat="1" applyFont="1" applyFill="1" applyBorder="1" applyAlignment="1">
      <alignment horizontal="center" vertical="center" wrapText="1" shrinkToFit="1"/>
    </xf>
    <xf numFmtId="186" fontId="45" fillId="0" borderId="1" xfId="0" applyNumberFormat="1" applyFont="1" applyFill="1" applyBorder="1" applyAlignment="1">
      <alignment horizontal="center" vertical="center" wrapText="1"/>
    </xf>
    <xf numFmtId="0" fontId="44" fillId="0" borderId="1" xfId="0" applyNumberFormat="1" applyFont="1" applyFill="1" applyBorder="1" applyAlignment="1">
      <alignment horizontal="center" vertical="center"/>
    </xf>
    <xf numFmtId="188" fontId="5" fillId="0" borderId="0" xfId="0" applyNumberFormat="1" applyFont="1" applyFill="1" applyBorder="1" applyAlignment="1">
      <alignment horizontal="center" vertical="center"/>
    </xf>
    <xf numFmtId="188" fontId="47" fillId="0" borderId="0" xfId="0" applyNumberFormat="1" applyFont="1" applyFill="1" applyBorder="1" applyAlignment="1">
      <alignment horizontal="center" vertical="center"/>
    </xf>
    <xf numFmtId="0" fontId="48" fillId="0" borderId="1" xfId="0" applyFont="1" applyFill="1" applyBorder="1" applyAlignment="1">
      <alignment horizontal="center" vertical="center" wrapText="1" shrinkToFit="1"/>
    </xf>
    <xf numFmtId="183" fontId="39" fillId="0" borderId="1" xfId="0" applyNumberFormat="1" applyFont="1" applyFill="1" applyBorder="1" applyAlignment="1">
      <alignment horizontal="center" vertical="center" wrapText="1" shrinkToFit="1"/>
    </xf>
    <xf numFmtId="0" fontId="16" fillId="2" borderId="1" xfId="0" applyFont="1" applyFill="1" applyBorder="1" applyAlignment="1">
      <alignment horizontal="center" vertical="center" wrapText="1" shrinkToFit="1"/>
    </xf>
    <xf numFmtId="183" fontId="1" fillId="2" borderId="1" xfId="0" applyNumberFormat="1" applyFont="1" applyFill="1" applyBorder="1" applyAlignment="1">
      <alignment horizontal="center" vertical="center" wrapText="1" shrinkToFit="1"/>
    </xf>
    <xf numFmtId="183" fontId="41" fillId="2" borderId="1" xfId="0" applyNumberFormat="1" applyFont="1" applyFill="1" applyBorder="1" applyAlignment="1">
      <alignment horizontal="center" vertical="center" wrapText="1" shrinkToFit="1"/>
    </xf>
    <xf numFmtId="183" fontId="41" fillId="0" borderId="1" xfId="0" applyNumberFormat="1" applyFont="1" applyFill="1" applyBorder="1" applyAlignment="1">
      <alignment horizontal="center" vertical="center" wrapText="1" shrinkToFit="1"/>
    </xf>
    <xf numFmtId="0" fontId="49" fillId="0" borderId="1" xfId="0" applyFont="1" applyFill="1" applyBorder="1" applyAlignment="1">
      <alignment horizontal="center" vertical="center" wrapText="1" shrinkToFit="1"/>
    </xf>
    <xf numFmtId="183" fontId="44" fillId="0" borderId="1" xfId="0" applyNumberFormat="1" applyFont="1" applyFill="1" applyBorder="1" applyAlignment="1">
      <alignment horizontal="center" vertical="center" wrapText="1" shrinkToFit="1"/>
    </xf>
    <xf numFmtId="183" fontId="48" fillId="0" borderId="1" xfId="0" applyNumberFormat="1" applyFont="1" applyFill="1" applyBorder="1" applyAlignment="1">
      <alignment horizontal="center" vertical="center" wrapText="1" shrinkToFit="1"/>
    </xf>
    <xf numFmtId="183" fontId="39" fillId="0" borderId="1" xfId="0" applyNumberFormat="1" applyFont="1" applyFill="1" applyBorder="1" applyAlignment="1">
      <alignment horizontal="center" vertical="center"/>
    </xf>
    <xf numFmtId="183" fontId="16" fillId="2" borderId="1" xfId="0" applyNumberFormat="1" applyFont="1" applyFill="1" applyBorder="1" applyAlignment="1">
      <alignment horizontal="center" vertical="center" wrapText="1" shrinkToFit="1"/>
    </xf>
    <xf numFmtId="183" fontId="1" fillId="2" borderId="1" xfId="0" applyNumberFormat="1" applyFont="1" applyFill="1" applyBorder="1" applyAlignment="1">
      <alignment horizontal="center" vertical="center"/>
    </xf>
    <xf numFmtId="183" fontId="25" fillId="0" borderId="1" xfId="0" applyNumberFormat="1" applyFont="1" applyFill="1" applyBorder="1" applyAlignment="1">
      <alignment horizontal="center" vertical="center" wrapText="1" shrinkToFit="1"/>
    </xf>
    <xf numFmtId="183" fontId="49" fillId="0" borderId="1" xfId="0" applyNumberFormat="1" applyFont="1" applyFill="1" applyBorder="1" applyAlignment="1">
      <alignment horizontal="center" vertical="center" wrapText="1" shrinkToFit="1"/>
    </xf>
    <xf numFmtId="183" fontId="44" fillId="0" borderId="1" xfId="0" applyNumberFormat="1" applyFont="1" applyFill="1" applyBorder="1" applyAlignment="1">
      <alignment horizontal="center" vertical="center"/>
    </xf>
    <xf numFmtId="183" fontId="5" fillId="0" borderId="0"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50" fillId="0" borderId="1" xfId="0" applyFont="1" applyFill="1" applyBorder="1" applyAlignment="1">
      <alignment horizontal="center" vertical="center"/>
    </xf>
    <xf numFmtId="0" fontId="51" fillId="0" borderId="0" xfId="0" applyFont="1" applyFill="1" applyBorder="1" applyAlignment="1">
      <alignment horizontal="center" vertical="center"/>
    </xf>
    <xf numFmtId="0" fontId="37" fillId="0" borderId="5" xfId="0" applyFont="1" applyFill="1" applyBorder="1" applyAlignment="1">
      <alignment horizontal="center" vertical="center"/>
    </xf>
    <xf numFmtId="0" fontId="38" fillId="2" borderId="1" xfId="0" applyFont="1" applyFill="1" applyBorder="1" applyAlignment="1">
      <alignment horizontal="center" vertical="center"/>
    </xf>
    <xf numFmtId="0" fontId="0" fillId="2" borderId="0" xfId="0" applyFont="1" applyFill="1" applyBorder="1" applyAlignment="1">
      <alignment horizontal="center" vertical="center"/>
    </xf>
    <xf numFmtId="0" fontId="37" fillId="0" borderId="2" xfId="0" applyFont="1" applyFill="1" applyBorder="1" applyAlignment="1">
      <alignment horizontal="center" vertical="center"/>
    </xf>
    <xf numFmtId="0" fontId="52" fillId="0" borderId="0" xfId="0" applyFont="1" applyFill="1" applyBorder="1" applyAlignment="1">
      <alignment horizontal="center" vertical="center"/>
    </xf>
    <xf numFmtId="0" fontId="53" fillId="2" borderId="1" xfId="0" applyFont="1" applyFill="1" applyBorder="1" applyAlignment="1">
      <alignment horizontal="center" vertical="center"/>
    </xf>
    <xf numFmtId="0" fontId="54" fillId="0" borderId="1" xfId="0" applyFont="1" applyFill="1" applyBorder="1" applyAlignment="1">
      <alignment horizontal="center" vertical="center"/>
    </xf>
    <xf numFmtId="0" fontId="55" fillId="0" borderId="0" xfId="0" applyFont="1" applyFill="1" applyBorder="1" applyAlignment="1">
      <alignment horizontal="center" vertical="center"/>
    </xf>
    <xf numFmtId="0" fontId="5" fillId="2" borderId="0" xfId="0" applyFont="1" applyFill="1" applyBorder="1" applyAlignment="1">
      <alignment horizontal="center" vertical="center"/>
    </xf>
    <xf numFmtId="0" fontId="47" fillId="0" borderId="0" xfId="0" applyFont="1" applyFill="1" applyBorder="1" applyAlignment="1">
      <alignment horizontal="center" vertical="center"/>
    </xf>
    <xf numFmtId="0" fontId="0" fillId="0" borderId="0" xfId="0" applyFill="1" applyBorder="1" applyAlignment="1">
      <alignment vertical="center" wrapText="1"/>
    </xf>
    <xf numFmtId="0" fontId="56" fillId="0" borderId="0" xfId="0" applyFont="1" applyFill="1" applyBorder="1" applyAlignment="1">
      <alignment horizontal="center" vertical="center" wrapText="1"/>
    </xf>
    <xf numFmtId="187" fontId="1" fillId="0" borderId="0" xfId="0" applyNumberFormat="1" applyFont="1" applyFill="1" applyBorder="1" applyAlignment="1">
      <alignment horizontal="center" vertical="center"/>
    </xf>
    <xf numFmtId="186" fontId="6" fillId="0" borderId="0" xfId="0" applyNumberFormat="1" applyFont="1" applyFill="1" applyBorder="1" applyAlignment="1">
      <alignment horizontal="center" vertical="center" wrapText="1"/>
    </xf>
    <xf numFmtId="186" fontId="7" fillId="0" borderId="0" xfId="0" applyNumberFormat="1" applyFont="1" applyFill="1" applyBorder="1" applyAlignment="1">
      <alignment horizontal="center" vertical="center" wrapText="1"/>
    </xf>
    <xf numFmtId="0" fontId="57" fillId="0" borderId="0" xfId="0" applyFont="1" applyFill="1" applyBorder="1">
      <alignment vertical="center"/>
    </xf>
    <xf numFmtId="0" fontId="0" fillId="2" borderId="0" xfId="0" applyFill="1" applyBorder="1" applyAlignment="1">
      <alignment horizontal="center" vertical="center"/>
    </xf>
    <xf numFmtId="0" fontId="0" fillId="0" borderId="0" xfId="0" applyFont="1" applyFill="1" applyBorder="1" applyProtection="1">
      <alignment vertical="center"/>
      <protection locked="0"/>
    </xf>
    <xf numFmtId="0" fontId="3" fillId="0" borderId="0" xfId="0" applyFont="1" applyFill="1" applyBorder="1" applyProtection="1">
      <alignment vertical="center"/>
      <protection locked="0"/>
    </xf>
    <xf numFmtId="186" fontId="1" fillId="0" borderId="0" xfId="0" applyNumberFormat="1" applyFont="1" applyFill="1" applyBorder="1" applyAlignment="1">
      <alignment horizontal="center" vertical="center" wrapText="1"/>
    </xf>
    <xf numFmtId="58" fontId="19" fillId="0" borderId="0" xfId="0" applyNumberFormat="1" applyFont="1" applyFill="1" applyBorder="1" applyAlignment="1">
      <alignment horizontal="center" vertical="center" wrapText="1" shrinkToFit="1"/>
    </xf>
    <xf numFmtId="184" fontId="58" fillId="0" borderId="1" xfId="0" applyNumberFormat="1" applyFont="1" applyFill="1" applyBorder="1" applyAlignment="1">
      <alignment horizontal="center" vertical="center"/>
    </xf>
    <xf numFmtId="49" fontId="19" fillId="0" borderId="1" xfId="0" applyNumberFormat="1" applyFont="1" applyFill="1" applyBorder="1" applyAlignment="1">
      <alignment horizontal="center" vertical="center" wrapText="1"/>
    </xf>
    <xf numFmtId="184" fontId="58" fillId="0" borderId="1" xfId="0" applyNumberFormat="1" applyFont="1" applyFill="1" applyBorder="1" applyAlignment="1" applyProtection="1">
      <alignment horizontal="center" vertical="center"/>
    </xf>
    <xf numFmtId="0" fontId="1" fillId="0" borderId="1" xfId="0" applyFont="1" applyFill="1" applyBorder="1" applyAlignment="1" applyProtection="1">
      <alignment horizontal="center" vertical="center" wrapText="1"/>
      <protection locked="0"/>
    </xf>
    <xf numFmtId="0" fontId="19" fillId="0" borderId="1" xfId="0" applyFont="1" applyFill="1" applyBorder="1" applyAlignment="1" applyProtection="1">
      <alignment horizontal="center" vertical="center" wrapText="1" shrinkToFit="1"/>
      <protection locked="0"/>
    </xf>
    <xf numFmtId="0" fontId="1" fillId="0" borderId="1" xfId="0" applyNumberFormat="1" applyFont="1" applyFill="1" applyBorder="1" applyAlignment="1" applyProtection="1">
      <alignment horizontal="center" vertical="center" shrinkToFit="1"/>
      <protection locked="0"/>
    </xf>
    <xf numFmtId="0" fontId="19" fillId="0" borderId="1" xfId="0" applyNumberFormat="1" applyFont="1" applyFill="1" applyBorder="1" applyAlignment="1" applyProtection="1">
      <alignment horizontal="center" vertical="center" wrapText="1"/>
      <protection locked="0"/>
    </xf>
    <xf numFmtId="0" fontId="1" fillId="0" borderId="1" xfId="0" applyNumberFormat="1"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wrapText="1" shrinkToFit="1"/>
      <protection locked="0"/>
    </xf>
    <xf numFmtId="49" fontId="19" fillId="0" borderId="1" xfId="0" applyNumberFormat="1" applyFont="1" applyFill="1" applyBorder="1" applyAlignment="1" applyProtection="1">
      <alignment horizontal="center" vertical="center" wrapText="1"/>
      <protection locked="0"/>
    </xf>
    <xf numFmtId="184" fontId="59" fillId="0" borderId="1" xfId="0" applyNumberFormat="1" applyFont="1" applyFill="1" applyBorder="1" applyAlignment="1" applyProtection="1">
      <alignment horizontal="center" vertical="center"/>
    </xf>
    <xf numFmtId="0" fontId="41" fillId="0" borderId="1" xfId="0" applyFont="1" applyFill="1" applyBorder="1" applyAlignment="1" applyProtection="1">
      <alignment horizontal="center" vertical="center" wrapText="1"/>
      <protection locked="0"/>
    </xf>
    <xf numFmtId="0" fontId="26" fillId="0" borderId="1" xfId="0" applyFont="1" applyFill="1" applyBorder="1" applyAlignment="1" applyProtection="1">
      <alignment horizontal="center" vertical="center" wrapText="1" shrinkToFit="1"/>
      <protection locked="0"/>
    </xf>
    <xf numFmtId="0" fontId="41" fillId="0" borderId="1" xfId="0" applyNumberFormat="1" applyFont="1" applyFill="1" applyBorder="1" applyAlignment="1" applyProtection="1">
      <alignment horizontal="center" vertical="center" shrinkToFit="1"/>
      <protection locked="0"/>
    </xf>
    <xf numFmtId="49" fontId="26" fillId="0" borderId="1" xfId="0" applyNumberFormat="1" applyFont="1" applyFill="1" applyBorder="1" applyAlignment="1" applyProtection="1">
      <alignment horizontal="center" vertical="center" wrapText="1"/>
      <protection locked="0"/>
    </xf>
    <xf numFmtId="0" fontId="41" fillId="0" borderId="1" xfId="0" applyFont="1" applyFill="1" applyBorder="1" applyAlignment="1" applyProtection="1">
      <alignment horizontal="center" vertical="center" wrapText="1" shrinkToFit="1"/>
      <protection locked="0"/>
    </xf>
    <xf numFmtId="186" fontId="1" fillId="0" borderId="0" xfId="0" applyNumberFormat="1" applyFont="1" applyFill="1" applyBorder="1" applyAlignment="1">
      <alignment horizontal="center" vertical="center"/>
    </xf>
    <xf numFmtId="186" fontId="15" fillId="0" borderId="1" xfId="0" applyNumberFormat="1" applyFont="1" applyFill="1" applyBorder="1" applyAlignment="1">
      <alignment horizontal="center" vertical="center" wrapText="1" shrinkToFit="1"/>
    </xf>
    <xf numFmtId="0" fontId="0" fillId="0" borderId="1" xfId="0" applyFont="1" applyFill="1" applyBorder="1" applyAlignment="1">
      <alignment horizontal="center" vertical="center" wrapText="1"/>
    </xf>
    <xf numFmtId="0" fontId="20" fillId="0" borderId="1"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protection locked="0"/>
    </xf>
    <xf numFmtId="0" fontId="1" fillId="0" borderId="1" xfId="0" applyFont="1" applyFill="1" applyBorder="1" applyAlignment="1" applyProtection="1">
      <alignment horizontal="center" vertical="center"/>
      <protection locked="0"/>
    </xf>
    <xf numFmtId="0" fontId="1" fillId="0" borderId="1" xfId="0" applyFont="1" applyFill="1" applyBorder="1" applyAlignment="1" applyProtection="1">
      <alignment horizontal="center" vertical="center"/>
    </xf>
    <xf numFmtId="185" fontId="19" fillId="0" borderId="1" xfId="0" applyNumberFormat="1" applyFont="1" applyFill="1" applyBorder="1" applyAlignment="1" applyProtection="1">
      <alignment horizontal="center" vertical="center" wrapText="1" shrinkToFit="1"/>
    </xf>
    <xf numFmtId="0" fontId="19" fillId="0" borderId="1" xfId="0" applyFont="1" applyFill="1" applyBorder="1" applyAlignment="1" applyProtection="1">
      <alignment horizontal="center" vertical="center" wrapText="1"/>
      <protection locked="0"/>
    </xf>
    <xf numFmtId="0" fontId="60" fillId="0" borderId="1" xfId="0" applyFont="1" applyFill="1" applyBorder="1" applyAlignment="1" applyProtection="1">
      <alignment horizontal="center" vertical="center"/>
      <protection locked="0"/>
    </xf>
    <xf numFmtId="0" fontId="41" fillId="0" borderId="1" xfId="0" applyFont="1" applyFill="1" applyBorder="1" applyAlignment="1" applyProtection="1">
      <alignment horizontal="center" vertical="center"/>
      <protection locked="0"/>
    </xf>
    <xf numFmtId="0" fontId="41" fillId="0" borderId="1" xfId="0" applyFont="1" applyFill="1" applyBorder="1" applyAlignment="1" applyProtection="1">
      <alignment horizontal="center" vertical="center"/>
    </xf>
    <xf numFmtId="185" fontId="26" fillId="0" borderId="1" xfId="0" applyNumberFormat="1" applyFont="1" applyFill="1" applyBorder="1" applyAlignment="1" applyProtection="1">
      <alignment horizontal="center" vertical="center" wrapText="1" shrinkToFit="1"/>
    </xf>
    <xf numFmtId="0" fontId="26" fillId="0" borderId="1" xfId="0" applyFont="1" applyFill="1" applyBorder="1" applyAlignment="1" applyProtection="1">
      <alignment horizontal="center" vertical="center" wrapText="1"/>
      <protection locked="0"/>
    </xf>
    <xf numFmtId="186" fontId="26" fillId="0" borderId="1" xfId="0" applyNumberFormat="1" applyFont="1" applyFill="1" applyBorder="1" applyAlignment="1" applyProtection="1">
      <alignment horizontal="center" vertical="center" wrapText="1"/>
    </xf>
    <xf numFmtId="186" fontId="26" fillId="2" borderId="1" xfId="0" applyNumberFormat="1" applyFont="1" applyFill="1" applyBorder="1" applyAlignment="1" applyProtection="1">
      <alignment horizontal="center" vertical="center" wrapText="1"/>
    </xf>
    <xf numFmtId="0" fontId="11" fillId="0" borderId="0" xfId="0" applyFont="1" applyFill="1" applyBorder="1" applyAlignment="1">
      <alignment vertical="center" wrapText="1"/>
    </xf>
    <xf numFmtId="186" fontId="11" fillId="0" borderId="0" xfId="0" applyNumberFormat="1" applyFont="1" applyFill="1" applyBorder="1" applyAlignment="1">
      <alignment vertical="center" wrapText="1"/>
    </xf>
    <xf numFmtId="0" fontId="15" fillId="2" borderId="1" xfId="0" applyFont="1" applyFill="1" applyBorder="1" applyAlignment="1">
      <alignment horizontal="center" vertical="center" wrapText="1" shrinkToFit="1"/>
    </xf>
    <xf numFmtId="0" fontId="24" fillId="0" borderId="1" xfId="0" applyNumberFormat="1" applyFont="1" applyFill="1" applyBorder="1" applyAlignment="1">
      <alignment horizontal="center" vertical="center" wrapText="1" shrinkToFit="1"/>
    </xf>
    <xf numFmtId="58" fontId="19" fillId="2" borderId="1" xfId="0" applyNumberFormat="1" applyFont="1" applyFill="1" applyBorder="1" applyAlignment="1">
      <alignment horizontal="center" vertical="center" wrapText="1" shrinkToFit="1"/>
    </xf>
    <xf numFmtId="58" fontId="19" fillId="0" borderId="1" xfId="0" applyNumberFormat="1" applyFont="1" applyFill="1" applyBorder="1" applyAlignment="1">
      <alignment horizontal="center" vertical="center" wrapText="1" shrinkToFit="1"/>
    </xf>
    <xf numFmtId="189" fontId="19" fillId="0" borderId="1" xfId="0" applyNumberFormat="1" applyFont="1" applyFill="1" applyBorder="1" applyAlignment="1">
      <alignment horizontal="center" vertical="center" wrapText="1"/>
    </xf>
    <xf numFmtId="0" fontId="19" fillId="0" borderId="1" xfId="0" applyNumberFormat="1" applyFont="1" applyFill="1" applyBorder="1" applyAlignment="1">
      <alignment horizontal="center" vertical="center" wrapText="1"/>
    </xf>
    <xf numFmtId="58" fontId="19" fillId="2" borderId="1" xfId="0" applyNumberFormat="1" applyFont="1" applyFill="1" applyBorder="1" applyAlignment="1" applyProtection="1">
      <alignment horizontal="center" vertical="center" wrapText="1" shrinkToFit="1"/>
    </xf>
    <xf numFmtId="186" fontId="19" fillId="2" borderId="1" xfId="0" applyNumberFormat="1" applyFont="1" applyFill="1" applyBorder="1" applyAlignment="1" applyProtection="1">
      <alignment horizontal="center" vertical="center" wrapText="1"/>
    </xf>
    <xf numFmtId="189" fontId="19" fillId="0" borderId="1" xfId="0" applyNumberFormat="1" applyFont="1" applyFill="1" applyBorder="1" applyAlignment="1" applyProtection="1">
      <alignment horizontal="center" vertical="center" wrapText="1"/>
    </xf>
    <xf numFmtId="0" fontId="61" fillId="0" borderId="1" xfId="0" applyFont="1" applyFill="1" applyBorder="1" applyAlignment="1" applyProtection="1">
      <alignment horizontal="justify" vertical="center"/>
    </xf>
    <xf numFmtId="0" fontId="19" fillId="0" borderId="1" xfId="0" applyNumberFormat="1" applyFont="1" applyFill="1" applyBorder="1" applyAlignment="1" applyProtection="1">
      <alignment horizontal="center" vertical="center" wrapText="1"/>
    </xf>
    <xf numFmtId="186" fontId="19" fillId="0" borderId="1" xfId="0" applyNumberFormat="1" applyFont="1" applyFill="1" applyBorder="1" applyAlignment="1" applyProtection="1">
      <alignment horizontal="center" vertical="center" wrapText="1"/>
    </xf>
    <xf numFmtId="58" fontId="26" fillId="2" borderId="1" xfId="0" applyNumberFormat="1" applyFont="1" applyFill="1" applyBorder="1" applyAlignment="1" applyProtection="1">
      <alignment horizontal="center" vertical="center" wrapText="1" shrinkToFit="1"/>
    </xf>
    <xf numFmtId="189" fontId="26" fillId="0" borderId="1" xfId="0" applyNumberFormat="1" applyFont="1" applyFill="1" applyBorder="1" applyAlignment="1" applyProtection="1">
      <alignment horizontal="center" vertical="center" wrapText="1"/>
    </xf>
    <xf numFmtId="0" fontId="26" fillId="0" borderId="1" xfId="0" applyNumberFormat="1" applyFont="1" applyFill="1" applyBorder="1" applyAlignment="1" applyProtection="1">
      <alignment horizontal="center" vertical="center" wrapText="1"/>
    </xf>
    <xf numFmtId="58" fontId="26" fillId="0" borderId="1" xfId="0" applyNumberFormat="1" applyFont="1" applyFill="1" applyBorder="1" applyAlignment="1" applyProtection="1">
      <alignment horizontal="center" vertical="center" wrapText="1" shrinkToFit="1"/>
    </xf>
    <xf numFmtId="186" fontId="16" fillId="0" borderId="0" xfId="0" applyNumberFormat="1" applyFont="1" applyFill="1" applyBorder="1" applyAlignment="1">
      <alignment horizontal="center" vertical="center" wrapText="1"/>
    </xf>
    <xf numFmtId="0" fontId="24" fillId="0" borderId="0" xfId="0" applyFont="1" applyFill="1" applyBorder="1" applyAlignment="1">
      <alignment vertical="center" wrapText="1"/>
    </xf>
    <xf numFmtId="182" fontId="15" fillId="0" borderId="1" xfId="0" applyNumberFormat="1" applyFont="1" applyFill="1" applyBorder="1" applyAlignment="1">
      <alignment horizontal="center" vertical="center" wrapText="1" shrinkToFit="1"/>
    </xf>
    <xf numFmtId="0" fontId="15" fillId="0" borderId="1" xfId="0" applyNumberFormat="1" applyFont="1" applyFill="1" applyBorder="1" applyAlignment="1">
      <alignment horizontal="center" vertical="center" wrapText="1" shrinkToFit="1"/>
    </xf>
    <xf numFmtId="187" fontId="1" fillId="0" borderId="1" xfId="0" applyNumberFormat="1" applyFont="1" applyFill="1" applyBorder="1" applyAlignment="1">
      <alignment horizontal="center" vertical="center"/>
    </xf>
    <xf numFmtId="0" fontId="56" fillId="0" borderId="1" xfId="0" applyFont="1" applyFill="1" applyBorder="1" applyAlignment="1">
      <alignment horizontal="center" vertical="center"/>
    </xf>
    <xf numFmtId="187" fontId="1" fillId="0" borderId="1" xfId="0" applyNumberFormat="1" applyFont="1" applyFill="1" applyBorder="1" applyAlignment="1" applyProtection="1">
      <alignment horizontal="center" vertical="center"/>
    </xf>
    <xf numFmtId="0" fontId="19" fillId="0" borderId="5" xfId="0" applyNumberFormat="1" applyFont="1" applyFill="1" applyBorder="1" applyAlignment="1" applyProtection="1">
      <alignment horizontal="center" vertical="center" wrapText="1"/>
    </xf>
    <xf numFmtId="0" fontId="19" fillId="0" borderId="2" xfId="0" applyNumberFormat="1" applyFont="1" applyFill="1" applyBorder="1" applyAlignment="1" applyProtection="1">
      <alignment horizontal="center" vertical="center" wrapText="1"/>
    </xf>
    <xf numFmtId="187" fontId="41" fillId="0" borderId="1" xfId="0" applyNumberFormat="1" applyFont="1" applyFill="1" applyBorder="1" applyAlignment="1" applyProtection="1">
      <alignment horizontal="center" vertical="center"/>
    </xf>
    <xf numFmtId="186" fontId="26" fillId="0" borderId="0" xfId="0" applyNumberFormat="1" applyFont="1" applyFill="1" applyBorder="1" applyAlignment="1" applyProtection="1">
      <alignment horizontal="center" vertical="center" wrapText="1"/>
    </xf>
    <xf numFmtId="186" fontId="19" fillId="0" borderId="0" xfId="0" applyNumberFormat="1" applyFont="1" applyFill="1" applyBorder="1" applyAlignment="1" applyProtection="1">
      <alignment horizontal="center" vertical="center" wrapText="1"/>
    </xf>
    <xf numFmtId="0" fontId="45" fillId="0" borderId="1" xfId="0" applyNumberFormat="1" applyFont="1" applyFill="1" applyBorder="1" applyAlignment="1" applyProtection="1">
      <alignment horizontal="center" vertical="center" wrapText="1"/>
    </xf>
    <xf numFmtId="183" fontId="19" fillId="0" borderId="1" xfId="0" applyNumberFormat="1" applyFont="1" applyFill="1" applyBorder="1" applyAlignment="1">
      <alignment horizontal="center" vertical="center" wrapText="1" shrinkToFit="1"/>
    </xf>
    <xf numFmtId="0" fontId="56" fillId="0" borderId="1" xfId="0" applyFont="1" applyFill="1" applyBorder="1" applyAlignment="1" applyProtection="1">
      <alignment horizontal="center" vertical="center"/>
    </xf>
    <xf numFmtId="0" fontId="1" fillId="0" borderId="1" xfId="0" applyNumberFormat="1" applyFont="1" applyFill="1" applyBorder="1" applyAlignment="1" applyProtection="1">
      <alignment horizontal="center" vertical="center"/>
    </xf>
    <xf numFmtId="0" fontId="16" fillId="0" borderId="1" xfId="0" applyFont="1" applyFill="1" applyBorder="1" applyAlignment="1" applyProtection="1">
      <alignment horizontal="center" vertical="center" wrapText="1" shrinkToFit="1"/>
    </xf>
    <xf numFmtId="183" fontId="1" fillId="0" borderId="1" xfId="0" applyNumberFormat="1" applyFont="1" applyFill="1" applyBorder="1" applyAlignment="1" applyProtection="1">
      <alignment horizontal="center" vertical="center" wrapText="1" shrinkToFit="1"/>
    </xf>
    <xf numFmtId="0" fontId="1" fillId="3" borderId="1" xfId="0" applyNumberFormat="1" applyFont="1" applyFill="1" applyBorder="1" applyAlignment="1" applyProtection="1">
      <alignment horizontal="center" vertical="center"/>
    </xf>
    <xf numFmtId="183" fontId="1" fillId="3" borderId="1" xfId="0" applyNumberFormat="1" applyFont="1" applyFill="1" applyBorder="1" applyAlignment="1" applyProtection="1">
      <alignment horizontal="center" vertical="center" wrapText="1" shrinkToFit="1"/>
    </xf>
    <xf numFmtId="0" fontId="60" fillId="0" borderId="1" xfId="0" applyFont="1" applyFill="1" applyBorder="1" applyAlignment="1" applyProtection="1">
      <alignment horizontal="center" vertical="center"/>
    </xf>
    <xf numFmtId="0" fontId="41" fillId="3" borderId="1" xfId="0" applyNumberFormat="1" applyFont="1" applyFill="1" applyBorder="1" applyAlignment="1" applyProtection="1">
      <alignment horizontal="center" vertical="center"/>
    </xf>
    <xf numFmtId="0" fontId="41" fillId="0" borderId="1" xfId="0" applyNumberFormat="1" applyFont="1" applyFill="1" applyBorder="1" applyAlignment="1" applyProtection="1">
      <alignment horizontal="center" vertical="center"/>
    </xf>
    <xf numFmtId="0" fontId="25" fillId="0" borderId="1" xfId="0" applyFont="1" applyFill="1" applyBorder="1" applyAlignment="1" applyProtection="1">
      <alignment horizontal="center" vertical="center" wrapText="1" shrinkToFit="1"/>
    </xf>
    <xf numFmtId="183" fontId="41" fillId="3" borderId="1" xfId="0" applyNumberFormat="1" applyFont="1" applyFill="1" applyBorder="1" applyAlignment="1" applyProtection="1">
      <alignment horizontal="center" vertical="center" wrapText="1" shrinkToFit="1"/>
    </xf>
    <xf numFmtId="183" fontId="41" fillId="0" borderId="1" xfId="0" applyNumberFormat="1" applyFont="1" applyFill="1" applyBorder="1" applyAlignment="1" applyProtection="1">
      <alignment horizontal="center" vertical="center" wrapText="1" shrinkToFit="1"/>
    </xf>
    <xf numFmtId="183" fontId="41" fillId="0" borderId="5" xfId="0" applyNumberFormat="1" applyFont="1" applyFill="1" applyBorder="1" applyAlignment="1" applyProtection="1">
      <alignment horizontal="center" vertical="center" wrapText="1" shrinkToFit="1"/>
    </xf>
    <xf numFmtId="0" fontId="16" fillId="0" borderId="0" xfId="0" applyFont="1" applyFill="1" applyBorder="1" applyAlignment="1">
      <alignment horizontal="center" vertical="center" wrapText="1"/>
    </xf>
    <xf numFmtId="0" fontId="19" fillId="0" borderId="0" xfId="0" applyFont="1" applyFill="1" applyBorder="1" applyAlignment="1">
      <alignment horizontal="center" vertical="center" wrapText="1"/>
    </xf>
    <xf numFmtId="183" fontId="16" fillId="0" borderId="1" xfId="0" applyNumberFormat="1" applyFont="1" applyFill="1" applyBorder="1" applyAlignment="1" applyProtection="1">
      <alignment horizontal="center" vertical="center" wrapText="1" shrinkToFit="1"/>
    </xf>
    <xf numFmtId="183" fontId="19" fillId="0" borderId="1" xfId="0" applyNumberFormat="1" applyFont="1" applyFill="1" applyBorder="1" applyAlignment="1" applyProtection="1">
      <alignment horizontal="center" vertical="center" wrapText="1" shrinkToFit="1"/>
    </xf>
    <xf numFmtId="183" fontId="25" fillId="0" borderId="1" xfId="0" applyNumberFormat="1" applyFont="1" applyFill="1" applyBorder="1" applyAlignment="1" applyProtection="1">
      <alignment horizontal="center" vertical="center" wrapText="1" shrinkToFit="1"/>
    </xf>
    <xf numFmtId="183" fontId="26" fillId="0" borderId="1" xfId="0" applyNumberFormat="1" applyFont="1" applyFill="1" applyBorder="1" applyAlignment="1" applyProtection="1">
      <alignment horizontal="center" vertical="center" wrapText="1" shrinkToFit="1"/>
    </xf>
    <xf numFmtId="183" fontId="60" fillId="0" borderId="1" xfId="0" applyNumberFormat="1" applyFont="1" applyFill="1" applyBorder="1" applyAlignment="1" applyProtection="1">
      <alignment horizontal="center" vertical="center"/>
    </xf>
    <xf numFmtId="0" fontId="62" fillId="0" borderId="0" xfId="0" applyFont="1" applyFill="1" applyBorder="1" applyAlignment="1">
      <alignment horizontal="center" vertical="center" wrapText="1"/>
    </xf>
    <xf numFmtId="183" fontId="1" fillId="0" borderId="1" xfId="0" applyNumberFormat="1" applyFont="1" applyFill="1" applyBorder="1" applyAlignment="1" applyProtection="1">
      <alignment horizontal="center" vertical="center"/>
    </xf>
    <xf numFmtId="0" fontId="19" fillId="0" borderId="0" xfId="0" applyFont="1" applyFill="1" applyBorder="1" applyAlignment="1" applyProtection="1">
      <alignment horizontal="center" vertical="center" wrapText="1"/>
    </xf>
    <xf numFmtId="183" fontId="41" fillId="0" borderId="1" xfId="0" applyNumberFormat="1" applyFont="1" applyFill="1" applyBorder="1" applyAlignment="1" applyProtection="1">
      <alignment horizontal="center" vertical="center"/>
    </xf>
    <xf numFmtId="0" fontId="26" fillId="0" borderId="0" xfId="0" applyFont="1" applyFill="1" applyBorder="1" applyAlignment="1" applyProtection="1">
      <alignment horizontal="center" vertical="center" wrapText="1"/>
    </xf>
    <xf numFmtId="0" fontId="53" fillId="0" borderId="0" xfId="0" applyFont="1" applyFill="1" applyBorder="1" applyAlignment="1">
      <alignment horizontal="center" vertical="center"/>
    </xf>
    <xf numFmtId="0" fontId="56" fillId="0" borderId="0" xfId="0" applyFont="1" applyFill="1" applyBorder="1" applyAlignment="1" applyProtection="1">
      <alignment horizontal="center" vertical="center" wrapText="1"/>
    </xf>
    <xf numFmtId="0" fontId="0" fillId="0" borderId="0" xfId="0" applyFont="1" applyFill="1" applyBorder="1" applyAlignment="1" applyProtection="1">
      <alignment horizontal="center" vertical="center"/>
      <protection locked="0"/>
    </xf>
    <xf numFmtId="0" fontId="53" fillId="0" borderId="0" xfId="0" applyFont="1" applyFill="1" applyBorder="1" applyAlignment="1" applyProtection="1">
      <alignment horizontal="center" vertical="center"/>
      <protection locked="0"/>
    </xf>
    <xf numFmtId="0" fontId="60" fillId="0" borderId="0" xfId="0" applyFont="1" applyFill="1" applyBorder="1" applyAlignment="1" applyProtection="1">
      <alignment horizontal="center" vertical="center" wrapText="1"/>
    </xf>
    <xf numFmtId="0" fontId="3" fillId="0" borderId="0" xfId="0" applyFont="1" applyFill="1" applyBorder="1" applyAlignment="1" applyProtection="1">
      <alignment horizontal="center" vertical="center"/>
      <protection locked="0"/>
    </xf>
    <xf numFmtId="0" fontId="63" fillId="0" borderId="0" xfId="0" applyFont="1" applyFill="1" applyBorder="1" applyAlignment="1" applyProtection="1">
      <alignment horizontal="center" vertical="center"/>
      <protection locked="0"/>
    </xf>
    <xf numFmtId="0" fontId="58" fillId="0" borderId="0" xfId="0" applyFont="1" applyFill="1" applyAlignment="1">
      <alignment horizontal="center" vertical="center"/>
    </xf>
    <xf numFmtId="0" fontId="58" fillId="0" borderId="0" xfId="0" applyFont="1" applyAlignment="1">
      <alignment horizontal="center" vertical="center"/>
    </xf>
    <xf numFmtId="0" fontId="62" fillId="4" borderId="6" xfId="0" applyFont="1" applyFill="1" applyBorder="1" applyAlignment="1">
      <alignment horizontal="center" vertical="center"/>
    </xf>
    <xf numFmtId="0" fontId="62" fillId="4" borderId="7" xfId="0" applyFont="1" applyFill="1" applyBorder="1" applyAlignment="1">
      <alignment horizontal="center" vertical="center"/>
    </xf>
    <xf numFmtId="0" fontId="64" fillId="4" borderId="7" xfId="0" applyFont="1" applyFill="1" applyBorder="1" applyAlignment="1">
      <alignment horizontal="center" vertical="center"/>
    </xf>
    <xf numFmtId="0" fontId="65" fillId="0" borderId="8" xfId="0" applyFont="1" applyBorder="1" applyAlignment="1">
      <alignment horizontal="center" vertical="center"/>
    </xf>
    <xf numFmtId="183" fontId="20" fillId="0" borderId="1" xfId="136" applyNumberFormat="1" applyFont="1" applyBorder="1" applyAlignment="1">
      <alignment horizontal="center" vertical="center"/>
    </xf>
    <xf numFmtId="0" fontId="20" fillId="0" borderId="1" xfId="136" applyFont="1" applyBorder="1" applyAlignment="1">
      <alignment horizontal="center" vertical="center"/>
    </xf>
    <xf numFmtId="0" fontId="65" fillId="0" borderId="1" xfId="0" applyFont="1" applyBorder="1" applyAlignment="1">
      <alignment horizontal="center" vertical="center"/>
    </xf>
    <xf numFmtId="0" fontId="66" fillId="0" borderId="1" xfId="0" applyFont="1" applyBorder="1" applyAlignment="1">
      <alignment horizontal="center" vertical="center"/>
    </xf>
    <xf numFmtId="0" fontId="58" fillId="0" borderId="8" xfId="0" applyFont="1" applyBorder="1" applyAlignment="1">
      <alignment horizontal="center" vertical="center"/>
    </xf>
    <xf numFmtId="183" fontId="58" fillId="0" borderId="1" xfId="136" applyNumberFormat="1" applyFont="1" applyBorder="1" applyAlignment="1">
      <alignment horizontal="center" vertical="center"/>
    </xf>
    <xf numFmtId="0" fontId="58" fillId="0" borderId="1" xfId="136" applyFont="1" applyBorder="1" applyAlignment="1">
      <alignment horizontal="center" vertical="center"/>
    </xf>
    <xf numFmtId="0" fontId="67" fillId="0" borderId="1" xfId="0" applyFont="1" applyFill="1" applyBorder="1" applyAlignment="1">
      <alignment horizontal="center" vertical="center" wrapText="1" shrinkToFit="1"/>
    </xf>
    <xf numFmtId="0" fontId="68" fillId="0" borderId="1" xfId="0" applyFont="1" applyFill="1" applyBorder="1" applyAlignment="1">
      <alignment horizontal="center" vertical="center" wrapText="1" shrinkToFit="1"/>
    </xf>
    <xf numFmtId="183" fontId="67" fillId="0" borderId="1" xfId="0" applyNumberFormat="1" applyFont="1" applyFill="1" applyBorder="1" applyAlignment="1">
      <alignment horizontal="center" vertical="center" wrapText="1" shrinkToFit="1"/>
    </xf>
    <xf numFmtId="0" fontId="69" fillId="0" borderId="1" xfId="0" applyFont="1" applyBorder="1" applyAlignment="1">
      <alignment horizontal="center" vertical="center"/>
    </xf>
    <xf numFmtId="0" fontId="70" fillId="0" borderId="1" xfId="0" applyFont="1" applyBorder="1" applyAlignment="1">
      <alignment horizontal="center" vertical="center"/>
    </xf>
    <xf numFmtId="0" fontId="67" fillId="0" borderId="1" xfId="0" applyFont="1" applyBorder="1" applyAlignment="1">
      <alignment horizontal="center" vertical="center"/>
    </xf>
    <xf numFmtId="14" fontId="71" fillId="0" borderId="8" xfId="0" applyNumberFormat="1" applyFont="1" applyFill="1" applyBorder="1" applyAlignment="1">
      <alignment horizontal="center" vertical="center"/>
    </xf>
    <xf numFmtId="0" fontId="58" fillId="0" borderId="1" xfId="0" applyFont="1" applyBorder="1" applyAlignment="1">
      <alignment horizontal="center" vertical="center"/>
    </xf>
    <xf numFmtId="0" fontId="58" fillId="0" borderId="1" xfId="0" applyFont="1" applyFill="1" applyBorder="1" applyAlignment="1">
      <alignment horizontal="center" vertical="center"/>
    </xf>
    <xf numFmtId="14" fontId="71" fillId="0" borderId="9" xfId="0" applyNumberFormat="1" applyFont="1" applyFill="1" applyBorder="1" applyAlignment="1">
      <alignment horizontal="center" vertical="center"/>
    </xf>
    <xf numFmtId="0" fontId="58" fillId="0" borderId="5" xfId="0" applyFont="1" applyFill="1" applyBorder="1" applyAlignment="1">
      <alignment horizontal="center" vertical="center"/>
    </xf>
    <xf numFmtId="190" fontId="71" fillId="0" borderId="1" xfId="0" applyNumberFormat="1" applyFont="1" applyFill="1" applyBorder="1" applyAlignment="1">
      <alignment horizontal="center" vertical="center" wrapText="1"/>
    </xf>
    <xf numFmtId="14" fontId="71" fillId="2" borderId="9" xfId="0" applyNumberFormat="1" applyFont="1" applyFill="1" applyBorder="1" applyAlignment="1">
      <alignment horizontal="center" vertical="center"/>
    </xf>
    <xf numFmtId="0" fontId="58" fillId="2" borderId="5" xfId="0" applyFont="1" applyFill="1" applyBorder="1" applyAlignment="1">
      <alignment horizontal="center" vertical="center"/>
    </xf>
    <xf numFmtId="0" fontId="58" fillId="0" borderId="9" xfId="0" applyFont="1" applyBorder="1" applyAlignment="1">
      <alignment horizontal="center" vertical="center"/>
    </xf>
    <xf numFmtId="0" fontId="58" fillId="0" borderId="5" xfId="0" applyFont="1" applyBorder="1" applyAlignment="1">
      <alignment horizontal="center" vertical="center"/>
    </xf>
    <xf numFmtId="0" fontId="72" fillId="4" borderId="6" xfId="136" applyFont="1" applyFill="1" applyBorder="1" applyAlignment="1">
      <alignment horizontal="center" vertical="center"/>
    </xf>
    <xf numFmtId="0" fontId="72" fillId="4" borderId="7" xfId="136" applyFont="1" applyFill="1" applyBorder="1" applyAlignment="1">
      <alignment horizontal="center" vertical="center"/>
    </xf>
    <xf numFmtId="0" fontId="72" fillId="4" borderId="8" xfId="136" applyFont="1" applyFill="1" applyBorder="1" applyAlignment="1">
      <alignment horizontal="center" vertical="center"/>
    </xf>
    <xf numFmtId="0" fontId="72" fillId="4" borderId="1" xfId="136" applyFont="1" applyFill="1" applyBorder="1" applyAlignment="1">
      <alignment horizontal="center" vertical="center"/>
    </xf>
    <xf numFmtId="0" fontId="72" fillId="4" borderId="10" xfId="136" applyFont="1" applyFill="1" applyBorder="1" applyAlignment="1">
      <alignment horizontal="center" vertical="center"/>
    </xf>
    <xf numFmtId="0" fontId="72" fillId="4" borderId="11" xfId="136" applyFont="1" applyFill="1" applyBorder="1" applyAlignment="1">
      <alignment horizontal="center" vertical="center"/>
    </xf>
    <xf numFmtId="191" fontId="72" fillId="4" borderId="11" xfId="136" applyNumberFormat="1" applyFont="1" applyFill="1" applyBorder="1" applyAlignment="1">
      <alignment horizontal="center" vertical="center"/>
    </xf>
    <xf numFmtId="0" fontId="62" fillId="4" borderId="12" xfId="0" applyFont="1" applyFill="1" applyBorder="1" applyAlignment="1">
      <alignment horizontal="center" vertical="center"/>
    </xf>
    <xf numFmtId="0" fontId="58" fillId="0" borderId="13" xfId="0" applyFont="1" applyBorder="1" applyAlignment="1">
      <alignment horizontal="center" vertical="center"/>
    </xf>
    <xf numFmtId="0" fontId="73" fillId="0" borderId="1" xfId="0" applyFont="1" applyBorder="1" applyAlignment="1">
      <alignment horizontal="center" vertical="center"/>
    </xf>
    <xf numFmtId="0" fontId="58" fillId="0" borderId="4" xfId="0" applyFont="1" applyBorder="1" applyAlignment="1">
      <alignment horizontal="center" vertical="center"/>
    </xf>
    <xf numFmtId="0" fontId="58" fillId="0" borderId="14" xfId="0" applyFont="1" applyBorder="1" applyAlignment="1">
      <alignment horizontal="center" vertical="center"/>
    </xf>
    <xf numFmtId="183" fontId="68" fillId="0" borderId="1" xfId="0" applyNumberFormat="1" applyFont="1" applyFill="1" applyBorder="1" applyAlignment="1">
      <alignment horizontal="center" vertical="center" wrapText="1" shrinkToFit="1"/>
    </xf>
    <xf numFmtId="183" fontId="74" fillId="0" borderId="1" xfId="0" applyNumberFormat="1" applyFont="1" applyFill="1" applyBorder="1" applyAlignment="1">
      <alignment horizontal="center" vertical="center" wrapText="1" shrinkToFit="1"/>
    </xf>
    <xf numFmtId="0" fontId="69" fillId="0" borderId="4" xfId="0" applyFont="1" applyFill="1" applyBorder="1" applyAlignment="1">
      <alignment horizontal="center" vertical="center" wrapText="1"/>
    </xf>
    <xf numFmtId="0" fontId="65" fillId="0" borderId="15" xfId="0" applyFont="1" applyBorder="1" applyAlignment="1">
      <alignment horizontal="center" vertical="center"/>
    </xf>
    <xf numFmtId="0" fontId="69" fillId="0" borderId="4" xfId="0" applyFont="1" applyBorder="1" applyAlignment="1">
      <alignment horizontal="center" vertical="center"/>
    </xf>
    <xf numFmtId="0" fontId="58" fillId="0" borderId="15" xfId="0" applyFont="1" applyBorder="1" applyAlignment="1">
      <alignment horizontal="center" vertical="center"/>
    </xf>
    <xf numFmtId="0" fontId="58" fillId="0" borderId="4" xfId="0" applyFont="1" applyFill="1" applyBorder="1" applyAlignment="1">
      <alignment horizontal="center" vertical="center"/>
    </xf>
    <xf numFmtId="0" fontId="58" fillId="0" borderId="15" xfId="0" applyFont="1" applyFill="1" applyBorder="1" applyAlignment="1">
      <alignment horizontal="center" vertical="center"/>
    </xf>
    <xf numFmtId="0" fontId="58" fillId="0" borderId="16" xfId="0" applyFont="1" applyFill="1" applyBorder="1" applyAlignment="1">
      <alignment horizontal="center" vertical="center"/>
    </xf>
    <xf numFmtId="0" fontId="58" fillId="0" borderId="17" xfId="0" applyFont="1" applyFill="1" applyBorder="1" applyAlignment="1">
      <alignment horizontal="center" vertical="center"/>
    </xf>
    <xf numFmtId="0" fontId="58" fillId="2" borderId="16" xfId="0" applyFont="1" applyFill="1" applyBorder="1" applyAlignment="1">
      <alignment horizontal="center" vertical="center"/>
    </xf>
    <xf numFmtId="0" fontId="58" fillId="0" borderId="16" xfId="0" applyFont="1" applyBorder="1" applyAlignment="1">
      <alignment horizontal="center" vertical="center"/>
    </xf>
    <xf numFmtId="0" fontId="58" fillId="0" borderId="17" xfId="0" applyFont="1" applyBorder="1" applyAlignment="1">
      <alignment horizontal="center" vertical="center"/>
    </xf>
    <xf numFmtId="0" fontId="58" fillId="0" borderId="9" xfId="0" applyFont="1" applyFill="1" applyBorder="1" applyAlignment="1">
      <alignment horizontal="center" vertical="center"/>
    </xf>
    <xf numFmtId="0" fontId="72" fillId="4" borderId="12" xfId="136" applyFont="1" applyFill="1" applyBorder="1" applyAlignment="1">
      <alignment horizontal="center" vertical="center"/>
    </xf>
    <xf numFmtId="0" fontId="58" fillId="0" borderId="18" xfId="0" applyFont="1" applyBorder="1" applyAlignment="1">
      <alignment horizontal="center" vertical="center"/>
    </xf>
    <xf numFmtId="0" fontId="72" fillId="4" borderId="4" xfId="136" applyFont="1" applyFill="1" applyBorder="1" applyAlignment="1">
      <alignment horizontal="center" vertical="center"/>
    </xf>
    <xf numFmtId="0" fontId="72" fillId="4" borderId="19" xfId="136" applyFont="1" applyFill="1" applyBorder="1" applyAlignment="1">
      <alignment horizontal="center" vertical="center"/>
    </xf>
    <xf numFmtId="0" fontId="58" fillId="0" borderId="20" xfId="0" applyFont="1" applyBorder="1" applyAlignment="1">
      <alignment horizontal="center" vertical="center"/>
    </xf>
    <xf numFmtId="0" fontId="75" fillId="0" borderId="1" xfId="0" applyFont="1" applyFill="1" applyBorder="1" applyAlignment="1">
      <alignment horizontal="center" vertical="center" wrapText="1" shrinkToFit="1"/>
    </xf>
    <xf numFmtId="183" fontId="75" fillId="0" borderId="1" xfId="0" applyNumberFormat="1" applyFont="1" applyFill="1" applyBorder="1" applyAlignment="1">
      <alignment horizontal="center" vertical="center" wrapText="1" shrinkToFit="1"/>
    </xf>
    <xf numFmtId="183" fontId="76" fillId="0" borderId="1" xfId="0" applyNumberFormat="1" applyFont="1" applyFill="1" applyBorder="1" applyAlignment="1">
      <alignment horizontal="center" vertical="center" wrapText="1" shrinkToFit="1"/>
    </xf>
    <xf numFmtId="0" fontId="75" fillId="0" borderId="4" xfId="0" applyFont="1" applyFill="1" applyBorder="1" applyAlignment="1">
      <alignment horizontal="center" vertical="center" wrapText="1"/>
    </xf>
    <xf numFmtId="0" fontId="72" fillId="0" borderId="15" xfId="0" applyFont="1" applyBorder="1" applyAlignment="1">
      <alignment horizontal="center" vertical="center"/>
    </xf>
    <xf numFmtId="0" fontId="58" fillId="0" borderId="17" xfId="0" applyFont="1" applyFill="1" applyBorder="1" applyAlignment="1">
      <alignment horizontal="center" vertical="center" wrapText="1"/>
    </xf>
    <xf numFmtId="14" fontId="71" fillId="2" borderId="1" xfId="0" applyNumberFormat="1" applyFont="1" applyFill="1" applyBorder="1" applyAlignment="1">
      <alignment horizontal="center" vertical="center"/>
    </xf>
    <xf numFmtId="0" fontId="58" fillId="2" borderId="1" xfId="0" applyFont="1" applyFill="1" applyBorder="1" applyAlignment="1">
      <alignment horizontal="center" vertical="center"/>
    </xf>
    <xf numFmtId="14" fontId="71" fillId="0" borderId="1" xfId="0" applyNumberFormat="1" applyFont="1" applyFill="1" applyBorder="1" applyAlignment="1">
      <alignment horizontal="center" vertical="center"/>
    </xf>
    <xf numFmtId="0" fontId="1" fillId="0" borderId="0" xfId="0" applyFont="1" applyFill="1" applyAlignment="1">
      <alignment horizontal="center" vertical="center"/>
    </xf>
    <xf numFmtId="0" fontId="1" fillId="0" borderId="0" xfId="0" applyFont="1" applyAlignment="1">
      <alignment horizontal="center" vertical="center"/>
    </xf>
    <xf numFmtId="0" fontId="1" fillId="0" borderId="0" xfId="0" applyFont="1" applyBorder="1" applyAlignment="1">
      <alignment horizontal="center" vertical="center"/>
    </xf>
    <xf numFmtId="0" fontId="77" fillId="0" borderId="21" xfId="0" applyFont="1" applyFill="1" applyBorder="1" applyAlignment="1">
      <alignment horizontal="center" vertical="center"/>
    </xf>
    <xf numFmtId="0" fontId="77" fillId="0" borderId="22" xfId="0" applyFont="1" applyFill="1" applyBorder="1" applyAlignment="1">
      <alignment horizontal="center" vertical="center"/>
    </xf>
    <xf numFmtId="0" fontId="77" fillId="0" borderId="23" xfId="0" applyFont="1" applyFill="1" applyBorder="1" applyAlignment="1">
      <alignment horizontal="center" vertical="center"/>
    </xf>
    <xf numFmtId="0" fontId="77" fillId="0" borderId="24" xfId="0" applyFont="1" applyFill="1" applyBorder="1" applyAlignment="1">
      <alignment horizontal="center" vertical="center"/>
    </xf>
    <xf numFmtId="0" fontId="77" fillId="0" borderId="2" xfId="0" applyFont="1" applyFill="1" applyBorder="1" applyAlignment="1">
      <alignment horizontal="center" vertical="center"/>
    </xf>
    <xf numFmtId="0" fontId="78" fillId="0" borderId="2" xfId="0" applyFont="1" applyFill="1" applyBorder="1" applyAlignment="1">
      <alignment horizontal="center" vertical="center"/>
    </xf>
    <xf numFmtId="0" fontId="77" fillId="0" borderId="25" xfId="0" applyFont="1" applyFill="1" applyBorder="1" applyAlignment="1">
      <alignment horizontal="center" vertical="center"/>
    </xf>
    <xf numFmtId="0" fontId="79" fillId="0" borderId="8" xfId="0" applyFont="1" applyFill="1" applyBorder="1" applyAlignment="1">
      <alignment horizontal="center" vertical="center"/>
    </xf>
    <xf numFmtId="0" fontId="24" fillId="0" borderId="1" xfId="0" applyFont="1" applyFill="1" applyBorder="1" applyAlignment="1">
      <alignment horizontal="center" vertical="center"/>
    </xf>
    <xf numFmtId="0" fontId="80" fillId="0" borderId="4" xfId="0" applyFont="1" applyFill="1" applyBorder="1" applyAlignment="1">
      <alignment horizontal="center" vertical="center" wrapText="1"/>
    </xf>
    <xf numFmtId="0" fontId="80" fillId="0" borderId="26" xfId="0" applyFont="1" applyFill="1" applyBorder="1" applyAlignment="1">
      <alignment horizontal="center" vertical="center" wrapText="1"/>
    </xf>
    <xf numFmtId="0" fontId="80" fillId="0" borderId="1" xfId="0" applyFont="1" applyFill="1" applyBorder="1" applyAlignment="1">
      <alignment horizontal="center" vertical="center" wrapText="1"/>
    </xf>
    <xf numFmtId="0" fontId="20" fillId="0" borderId="27" xfId="0" applyFont="1" applyFill="1" applyBorder="1" applyAlignment="1">
      <alignment horizontal="center" vertical="center" wrapText="1"/>
    </xf>
    <xf numFmtId="0" fontId="24" fillId="0" borderId="8" xfId="0" applyFont="1" applyFill="1" applyBorder="1" applyAlignment="1">
      <alignment horizontal="center" vertical="center"/>
    </xf>
    <xf numFmtId="0" fontId="79" fillId="0" borderId="27" xfId="0" applyFont="1" applyFill="1" applyBorder="1" applyAlignment="1">
      <alignment horizontal="center" vertical="center"/>
    </xf>
    <xf numFmtId="58" fontId="20" fillId="0" borderId="1" xfId="0" applyNumberFormat="1" applyFont="1" applyFill="1" applyBorder="1" applyAlignment="1">
      <alignment horizontal="center" vertical="center" wrapText="1"/>
    </xf>
    <xf numFmtId="192" fontId="1" fillId="0" borderId="8" xfId="0" applyNumberFormat="1" applyFont="1" applyFill="1" applyBorder="1" applyAlignment="1">
      <alignment horizontal="center" vertical="center"/>
    </xf>
    <xf numFmtId="0" fontId="1" fillId="0" borderId="27" xfId="0" applyFont="1" applyFill="1" applyBorder="1" applyAlignment="1">
      <alignment horizontal="center" vertical="center"/>
    </xf>
    <xf numFmtId="192" fontId="75" fillId="0" borderId="8" xfId="0" applyNumberFormat="1" applyFont="1" applyFill="1" applyBorder="1" applyAlignment="1">
      <alignment horizontal="center" vertical="center"/>
    </xf>
    <xf numFmtId="192" fontId="75" fillId="0" borderId="1" xfId="0" applyNumberFormat="1" applyFont="1" applyFill="1" applyBorder="1" applyAlignment="1">
      <alignment horizontal="center" vertical="center"/>
    </xf>
    <xf numFmtId="188" fontId="1" fillId="0" borderId="1" xfId="0" applyNumberFormat="1" applyFont="1" applyFill="1" applyBorder="1" applyAlignment="1">
      <alignment horizontal="center" vertical="center"/>
    </xf>
    <xf numFmtId="192" fontId="75" fillId="0" borderId="10" xfId="0" applyNumberFormat="1" applyFont="1" applyFill="1" applyBorder="1" applyAlignment="1">
      <alignment horizontal="center" vertical="center"/>
    </xf>
    <xf numFmtId="192" fontId="75" fillId="0" borderId="11" xfId="0" applyNumberFormat="1" applyFont="1" applyFill="1" applyBorder="1" applyAlignment="1">
      <alignment horizontal="center" vertical="center"/>
    </xf>
    <xf numFmtId="188" fontId="41" fillId="0" borderId="11" xfId="0" applyNumberFormat="1" applyFont="1" applyFill="1" applyBorder="1" applyAlignment="1">
      <alignment horizontal="center" vertical="center"/>
    </xf>
    <xf numFmtId="0" fontId="1" fillId="0" borderId="28" xfId="0" applyFont="1" applyFill="1" applyBorder="1" applyAlignment="1">
      <alignment horizontal="center" vertical="center"/>
    </xf>
    <xf numFmtId="0" fontId="1" fillId="0" borderId="6" xfId="0" applyFont="1" applyFill="1" applyBorder="1" applyAlignment="1">
      <alignment horizontal="center" vertical="center"/>
    </xf>
    <xf numFmtId="0" fontId="19" fillId="0" borderId="7" xfId="0" applyFont="1" applyFill="1" applyBorder="1" applyAlignment="1">
      <alignment horizontal="center" vertical="center"/>
    </xf>
    <xf numFmtId="0" fontId="81" fillId="0" borderId="12" xfId="0" applyFont="1" applyFill="1" applyBorder="1" applyAlignment="1">
      <alignment horizontal="center" vertical="center"/>
    </xf>
    <xf numFmtId="0" fontId="81" fillId="0" borderId="29" xfId="0" applyFont="1" applyFill="1" applyBorder="1" applyAlignment="1">
      <alignment horizontal="center" vertical="center"/>
    </xf>
    <xf numFmtId="0" fontId="1" fillId="0" borderId="8" xfId="0" applyFont="1" applyFill="1" applyBorder="1" applyAlignment="1">
      <alignment horizontal="center" vertical="center"/>
    </xf>
    <xf numFmtId="14" fontId="82" fillId="0" borderId="1" xfId="0" applyNumberFormat="1" applyFont="1" applyFill="1" applyBorder="1" applyAlignment="1">
      <alignment horizontal="center" vertical="center"/>
    </xf>
    <xf numFmtId="0" fontId="1" fillId="0" borderId="9" xfId="0" applyFont="1" applyFill="1" applyBorder="1" applyAlignment="1">
      <alignment horizontal="center" vertical="center"/>
    </xf>
    <xf numFmtId="14" fontId="82" fillId="0" borderId="5" xfId="0" applyNumberFormat="1" applyFont="1" applyFill="1" applyBorder="1" applyAlignment="1">
      <alignment horizontal="center" vertical="center"/>
    </xf>
    <xf numFmtId="0" fontId="1" fillId="0" borderId="5" xfId="0" applyFont="1" applyFill="1" applyBorder="1" applyAlignment="1">
      <alignment horizontal="center" vertical="center"/>
    </xf>
    <xf numFmtId="0" fontId="1" fillId="2" borderId="9" xfId="0" applyFont="1" applyFill="1" applyBorder="1" applyAlignment="1">
      <alignment horizontal="center" vertical="center"/>
    </xf>
    <xf numFmtId="14" fontId="82"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0" borderId="10" xfId="0" applyFont="1" applyFill="1" applyBorder="1" applyAlignment="1">
      <alignment horizontal="center" vertical="center"/>
    </xf>
    <xf numFmtId="192" fontId="1" fillId="0" borderId="11" xfId="0" applyNumberFormat="1" applyFont="1" applyFill="1" applyBorder="1" applyAlignment="1">
      <alignment horizontal="center" vertical="center"/>
    </xf>
    <xf numFmtId="0" fontId="1" fillId="0" borderId="11" xfId="0" applyFont="1" applyFill="1" applyBorder="1" applyAlignment="1">
      <alignment horizontal="center" vertical="center"/>
    </xf>
    <xf numFmtId="0" fontId="1" fillId="0" borderId="30" xfId="0" applyFont="1" applyFill="1" applyBorder="1" applyAlignment="1">
      <alignment horizontal="center" vertical="center"/>
    </xf>
    <xf numFmtId="192" fontId="83" fillId="5" borderId="24" xfId="0" applyNumberFormat="1" applyFont="1" applyFill="1" applyBorder="1" applyAlignment="1">
      <alignment horizontal="center" vertical="center"/>
    </xf>
    <xf numFmtId="0" fontId="1" fillId="5" borderId="2" xfId="0" applyFont="1" applyFill="1" applyBorder="1" applyAlignment="1">
      <alignment horizontal="center" vertical="center"/>
    </xf>
    <xf numFmtId="0" fontId="1" fillId="0" borderId="4" xfId="0" applyFont="1" applyFill="1" applyBorder="1" applyAlignment="1">
      <alignment horizontal="center" vertical="center"/>
    </xf>
    <xf numFmtId="192" fontId="84" fillId="5" borderId="8" xfId="0" applyNumberFormat="1" applyFont="1" applyFill="1" applyBorder="1" applyAlignment="1">
      <alignment horizontal="center" vertical="center"/>
    </xf>
    <xf numFmtId="188" fontId="1" fillId="5" borderId="1" xfId="0" applyNumberFormat="1" applyFont="1" applyFill="1" applyBorder="1" applyAlignment="1">
      <alignment horizontal="center" vertical="center"/>
    </xf>
    <xf numFmtId="0" fontId="1" fillId="0" borderId="16" xfId="0" applyFont="1" applyFill="1" applyBorder="1" applyAlignment="1">
      <alignment horizontal="center" vertical="center"/>
    </xf>
    <xf numFmtId="192" fontId="83" fillId="5" borderId="10" xfId="0" applyNumberFormat="1" applyFont="1" applyFill="1" applyBorder="1" applyAlignment="1">
      <alignment horizontal="center" vertical="center"/>
    </xf>
    <xf numFmtId="183" fontId="1" fillId="5" borderId="11" xfId="0" applyNumberFormat="1" applyFont="1" applyFill="1" applyBorder="1" applyAlignment="1">
      <alignment horizontal="center" vertical="center"/>
    </xf>
    <xf numFmtId="0" fontId="81" fillId="0" borderId="31" xfId="0" applyFont="1" applyFill="1" applyBorder="1" applyAlignment="1">
      <alignment horizontal="center" vertical="center"/>
    </xf>
    <xf numFmtId="0" fontId="81" fillId="0" borderId="32" xfId="0" applyFont="1" applyFill="1" applyBorder="1" applyAlignment="1">
      <alignment horizontal="center" vertical="center"/>
    </xf>
    <xf numFmtId="0" fontId="32" fillId="0" borderId="6" xfId="0" applyFont="1" applyFill="1" applyBorder="1" applyAlignment="1">
      <alignment horizontal="center" vertical="center" wrapText="1"/>
    </xf>
    <xf numFmtId="0" fontId="32" fillId="0" borderId="7" xfId="0" applyFont="1" applyFill="1" applyBorder="1" applyAlignment="1">
      <alignment horizontal="center" vertical="center" wrapText="1"/>
    </xf>
    <xf numFmtId="0" fontId="32" fillId="0" borderId="12" xfId="0" applyFont="1" applyFill="1" applyBorder="1" applyAlignment="1">
      <alignment horizontal="center" vertical="center" wrapText="1"/>
    </xf>
    <xf numFmtId="0" fontId="32" fillId="0" borderId="10" xfId="0" applyFont="1" applyFill="1" applyBorder="1" applyAlignment="1">
      <alignment horizontal="center" vertical="center" wrapText="1"/>
    </xf>
    <xf numFmtId="0" fontId="32" fillId="0" borderId="11" xfId="0" applyFont="1" applyFill="1" applyBorder="1" applyAlignment="1">
      <alignment horizontal="center" vertical="center" wrapText="1"/>
    </xf>
    <xf numFmtId="0" fontId="32" fillId="0" borderId="19" xfId="0" applyFont="1" applyFill="1" applyBorder="1" applyAlignment="1">
      <alignment horizontal="center" vertical="center" wrapText="1"/>
    </xf>
    <xf numFmtId="0" fontId="1" fillId="2" borderId="8" xfId="0" applyFont="1" applyFill="1" applyBorder="1" applyAlignment="1">
      <alignment horizontal="center" vertical="center"/>
    </xf>
    <xf numFmtId="14" fontId="82" fillId="2" borderId="1" xfId="0" applyNumberFormat="1" applyFont="1" applyFill="1" applyBorder="1" applyAlignment="1">
      <alignment horizontal="center" vertical="center"/>
    </xf>
    <xf numFmtId="0" fontId="1" fillId="2" borderId="30" xfId="0" applyFont="1" applyFill="1" applyBorder="1" applyAlignment="1">
      <alignment horizontal="center" vertical="center"/>
    </xf>
    <xf numFmtId="14" fontId="82" fillId="0" borderId="11" xfId="0" applyNumberFormat="1" applyFont="1" applyFill="1" applyBorder="1" applyAlignment="1">
      <alignment horizontal="center" vertical="center"/>
    </xf>
    <xf numFmtId="0" fontId="1" fillId="0" borderId="19" xfId="0" applyFont="1" applyFill="1" applyBorder="1" applyAlignment="1">
      <alignment horizontal="center" vertical="center"/>
    </xf>
    <xf numFmtId="0" fontId="1" fillId="0" borderId="33" xfId="0" applyFont="1" applyBorder="1" applyAlignment="1">
      <alignment horizontal="center" vertical="center"/>
    </xf>
    <xf numFmtId="0" fontId="81" fillId="0" borderId="34" xfId="0" applyFont="1" applyFill="1" applyBorder="1" applyAlignment="1">
      <alignment horizontal="center" vertical="center"/>
    </xf>
    <xf numFmtId="0" fontId="81" fillId="0" borderId="0" xfId="0" applyFont="1" applyFill="1" applyAlignment="1">
      <alignment horizontal="center" vertical="center"/>
    </xf>
    <xf numFmtId="0" fontId="32" fillId="0" borderId="4" xfId="0" applyFont="1" applyFill="1" applyBorder="1" applyAlignment="1">
      <alignment horizontal="center" vertical="center" wrapText="1"/>
    </xf>
    <xf numFmtId="0" fontId="56" fillId="0" borderId="8" xfId="0" applyFont="1" applyBorder="1" applyAlignment="1">
      <alignment horizontal="center" vertical="center"/>
    </xf>
    <xf numFmtId="0" fontId="32" fillId="0" borderId="27" xfId="0" applyFont="1" applyFill="1" applyBorder="1" applyAlignment="1">
      <alignment horizontal="center" vertical="center" wrapText="1"/>
    </xf>
    <xf numFmtId="0" fontId="32" fillId="0" borderId="26" xfId="0" applyFont="1" applyFill="1" applyBorder="1" applyAlignment="1">
      <alignment horizontal="center" vertical="center" wrapText="1"/>
    </xf>
    <xf numFmtId="0" fontId="15" fillId="0" borderId="1" xfId="0" applyFont="1" applyBorder="1" applyAlignment="1">
      <alignment horizontal="center" vertical="center"/>
    </xf>
    <xf numFmtId="0" fontId="1" fillId="0" borderId="1" xfId="0" applyFont="1" applyBorder="1" applyAlignment="1">
      <alignment horizontal="center" vertical="center"/>
    </xf>
    <xf numFmtId="0" fontId="41" fillId="0" borderId="1" xfId="0" applyFont="1" applyBorder="1" applyAlignment="1">
      <alignment horizontal="center" vertical="center"/>
    </xf>
    <xf numFmtId="14" fontId="82" fillId="0" borderId="27" xfId="0" applyNumberFormat="1" applyFont="1" applyFill="1" applyBorder="1" applyAlignment="1">
      <alignment horizontal="center" vertical="center"/>
    </xf>
    <xf numFmtId="14" fontId="82" fillId="0" borderId="26" xfId="0" applyNumberFormat="1" applyFont="1" applyFill="1" applyBorder="1" applyAlignment="1">
      <alignment horizontal="center" vertical="center" wrapText="1"/>
    </xf>
    <xf numFmtId="0" fontId="56" fillId="0" borderId="8" xfId="0" applyFont="1" applyFill="1" applyBorder="1" applyAlignment="1">
      <alignment horizontal="center" vertical="center"/>
    </xf>
    <xf numFmtId="14" fontId="82" fillId="0" borderId="26" xfId="0" applyNumberFormat="1" applyFont="1" applyFill="1" applyBorder="1" applyAlignment="1">
      <alignment horizontal="center" vertical="center"/>
    </xf>
    <xf numFmtId="14" fontId="82" fillId="0" borderId="35" xfId="0" applyNumberFormat="1" applyFont="1" applyFill="1" applyBorder="1" applyAlignment="1">
      <alignment horizontal="center" vertical="center"/>
    </xf>
    <xf numFmtId="0" fontId="85" fillId="6" borderId="12" xfId="0" applyFont="1" applyFill="1" applyBorder="1" applyAlignment="1">
      <alignment horizontal="center" vertical="center" wrapText="1"/>
    </xf>
    <xf numFmtId="0" fontId="56" fillId="0" borderId="0" xfId="0" applyFont="1" applyAlignment="1">
      <alignment horizontal="center" vertical="center"/>
    </xf>
    <xf numFmtId="0" fontId="1" fillId="2" borderId="16" xfId="0" applyFont="1" applyFill="1" applyBorder="1" applyAlignment="1">
      <alignment horizontal="center" vertical="center"/>
    </xf>
    <xf numFmtId="0" fontId="56" fillId="2" borderId="8" xfId="0" applyFont="1" applyFill="1" applyBorder="1" applyAlignment="1">
      <alignment horizontal="center" vertical="center"/>
    </xf>
    <xf numFmtId="14" fontId="82" fillId="2" borderId="35" xfId="0" applyNumberFormat="1" applyFont="1" applyFill="1" applyBorder="1" applyAlignment="1">
      <alignment horizontal="center" vertical="center"/>
    </xf>
    <xf numFmtId="0" fontId="85" fillId="6" borderId="0" xfId="0" applyFont="1" applyFill="1" applyAlignment="1">
      <alignment horizontal="center" vertical="center" wrapText="1"/>
    </xf>
    <xf numFmtId="0" fontId="56" fillId="0" borderId="10" xfId="0" applyFont="1" applyBorder="1" applyAlignment="1">
      <alignment horizontal="center" vertical="center"/>
    </xf>
    <xf numFmtId="0" fontId="1" fillId="0" borderId="26" xfId="0" applyFont="1" applyFill="1" applyBorder="1" applyAlignment="1">
      <alignment horizontal="center" vertical="center"/>
    </xf>
    <xf numFmtId="0" fontId="1" fillId="5" borderId="25" xfId="0" applyFont="1" applyFill="1" applyBorder="1" applyAlignment="1">
      <alignment horizontal="center" vertical="center"/>
    </xf>
    <xf numFmtId="188" fontId="1" fillId="5" borderId="27" xfId="0" applyNumberFormat="1" applyFont="1" applyFill="1" applyBorder="1" applyAlignment="1">
      <alignment horizontal="center" vertical="center"/>
    </xf>
    <xf numFmtId="183" fontId="1" fillId="5" borderId="28" xfId="0" applyNumberFormat="1" applyFont="1" applyFill="1" applyBorder="1" applyAlignment="1">
      <alignment horizontal="center" vertical="center"/>
    </xf>
    <xf numFmtId="0" fontId="0" fillId="0" borderId="0" xfId="0" applyBorder="1">
      <alignment vertical="center"/>
    </xf>
    <xf numFmtId="0" fontId="20" fillId="0" borderId="0" xfId="0" applyFont="1" applyFill="1" applyBorder="1" applyAlignment="1">
      <alignment horizontal="center" vertical="center" wrapText="1"/>
    </xf>
    <xf numFmtId="0" fontId="56" fillId="0" borderId="0" xfId="0" applyFont="1" applyBorder="1" applyAlignment="1">
      <alignment horizontal="center" vertical="center"/>
    </xf>
    <xf numFmtId="0" fontId="56" fillId="0" borderId="18" xfId="0" applyFont="1" applyBorder="1" applyAlignment="1">
      <alignment horizontal="center" vertical="center"/>
    </xf>
    <xf numFmtId="0" fontId="32" fillId="0" borderId="36" xfId="0" applyFont="1" applyFill="1" applyBorder="1" applyAlignment="1">
      <alignment horizontal="center" vertical="center" wrapText="1"/>
    </xf>
    <xf numFmtId="0" fontId="32" fillId="0" borderId="18" xfId="0" applyFont="1" applyFill="1" applyBorder="1" applyAlignment="1">
      <alignment horizontal="center" vertical="center" wrapText="1"/>
    </xf>
    <xf numFmtId="0" fontId="86" fillId="2" borderId="0" xfId="0" applyFont="1" applyFill="1" applyAlignment="1">
      <alignment horizontal="center" vertical="center"/>
    </xf>
    <xf numFmtId="0" fontId="56" fillId="0" borderId="20" xfId="0" applyFont="1" applyBorder="1" applyAlignment="1">
      <alignment horizontal="center" vertical="center"/>
    </xf>
    <xf numFmtId="0" fontId="32" fillId="0" borderId="37" xfId="0" applyFont="1" applyFill="1" applyBorder="1" applyAlignment="1">
      <alignment horizontal="center" vertical="center" wrapText="1"/>
    </xf>
    <xf numFmtId="0" fontId="32" fillId="0" borderId="20" xfId="0" applyFont="1" applyFill="1" applyBorder="1" applyAlignment="1">
      <alignment horizontal="center" vertical="center" wrapText="1"/>
    </xf>
    <xf numFmtId="0" fontId="56" fillId="0" borderId="14" xfId="0" applyFont="1" applyFill="1" applyBorder="1" applyAlignment="1">
      <alignment horizontal="center" vertical="center"/>
    </xf>
    <xf numFmtId="14" fontId="82" fillId="0" borderId="38" xfId="0" applyNumberFormat="1" applyFont="1" applyFill="1" applyBorder="1" applyAlignment="1">
      <alignment horizontal="center" vertical="center"/>
    </xf>
    <xf numFmtId="14" fontId="82" fillId="0" borderId="14" xfId="0" applyNumberFormat="1" applyFont="1" applyFill="1" applyBorder="1" applyAlignment="1">
      <alignment horizontal="center" vertical="center" wrapText="1"/>
    </xf>
    <xf numFmtId="0" fontId="56" fillId="2" borderId="14" xfId="0" applyFont="1" applyFill="1" applyBorder="1" applyAlignment="1">
      <alignment horizontal="center" vertical="center"/>
    </xf>
    <xf numFmtId="14" fontId="82" fillId="2" borderId="39" xfId="0" applyNumberFormat="1" applyFont="1" applyFill="1" applyBorder="1" applyAlignment="1">
      <alignment horizontal="center" vertical="center"/>
    </xf>
    <xf numFmtId="14" fontId="82" fillId="2" borderId="15" xfId="0" applyNumberFormat="1" applyFont="1" applyFill="1" applyBorder="1" applyAlignment="1">
      <alignment horizontal="center" vertical="center"/>
    </xf>
    <xf numFmtId="0" fontId="56" fillId="0" borderId="15" xfId="0" applyFont="1" applyFill="1" applyBorder="1" applyAlignment="1">
      <alignment horizontal="center" vertical="center"/>
    </xf>
    <xf numFmtId="14" fontId="82" fillId="0" borderId="40" xfId="0" applyNumberFormat="1" applyFont="1" applyFill="1" applyBorder="1" applyAlignment="1">
      <alignment horizontal="center" vertical="center"/>
    </xf>
    <xf numFmtId="14" fontId="82" fillId="0" borderId="15" xfId="0" applyNumberFormat="1" applyFont="1" applyFill="1" applyBorder="1" applyAlignment="1">
      <alignment horizontal="center" vertical="center"/>
    </xf>
    <xf numFmtId="0" fontId="56" fillId="0" borderId="20" xfId="0" applyFont="1" applyFill="1" applyBorder="1" applyAlignment="1">
      <alignment horizontal="center" vertical="center"/>
    </xf>
    <xf numFmtId="14" fontId="82" fillId="0" borderId="37" xfId="0" applyNumberFormat="1" applyFont="1" applyFill="1" applyBorder="1" applyAlignment="1">
      <alignment horizontal="center" vertical="center"/>
    </xf>
    <xf numFmtId="14" fontId="82" fillId="0" borderId="20" xfId="0" applyNumberFormat="1" applyFont="1" applyFill="1" applyBorder="1" applyAlignment="1">
      <alignment horizontal="center" vertical="center"/>
    </xf>
    <xf numFmtId="0" fontId="19" fillId="0" borderId="6" xfId="0" applyFont="1" applyFill="1" applyBorder="1" applyAlignment="1">
      <alignment horizontal="center" vertical="center"/>
    </xf>
    <xf numFmtId="0" fontId="79" fillId="0" borderId="0" xfId="0" applyFont="1" applyFill="1" applyBorder="1" applyAlignment="1">
      <alignment horizontal="center" vertical="center"/>
    </xf>
    <xf numFmtId="14" fontId="82" fillId="0" borderId="8" xfId="0" applyNumberFormat="1" applyFont="1" applyFill="1" applyBorder="1" applyAlignment="1">
      <alignment horizontal="center" vertical="center"/>
    </xf>
    <xf numFmtId="14" fontId="82" fillId="0" borderId="9" xfId="0" applyNumberFormat="1" applyFont="1" applyFill="1" applyBorder="1" applyAlignment="1">
      <alignment horizontal="center" vertical="center"/>
    </xf>
    <xf numFmtId="192" fontId="1" fillId="2" borderId="10" xfId="0" applyNumberFormat="1" applyFont="1" applyFill="1" applyBorder="1" applyAlignment="1">
      <alignment horizontal="center" vertical="center"/>
    </xf>
    <xf numFmtId="0" fontId="1" fillId="2" borderId="11" xfId="0" applyFont="1" applyFill="1" applyBorder="1" applyAlignment="1">
      <alignment horizontal="center" vertical="center"/>
    </xf>
    <xf numFmtId="0" fontId="24" fillId="0" borderId="0" xfId="0" applyFont="1" applyFill="1" applyBorder="1" applyAlignment="1">
      <alignment horizontal="center" vertical="center"/>
    </xf>
    <xf numFmtId="0" fontId="81" fillId="0" borderId="13" xfId="0" applyFont="1" applyFill="1" applyBorder="1" applyAlignment="1">
      <alignment horizontal="center" vertical="center"/>
    </xf>
    <xf numFmtId="0" fontId="56" fillId="0" borderId="41" xfId="0" applyFont="1" applyBorder="1" applyAlignment="1">
      <alignment horizontal="center" vertical="center"/>
    </xf>
    <xf numFmtId="0" fontId="32" fillId="0" borderId="15" xfId="0" applyFont="1" applyFill="1" applyBorder="1" applyAlignment="1">
      <alignment horizontal="center" vertical="center" wrapText="1"/>
    </xf>
    <xf numFmtId="0" fontId="87" fillId="0" borderId="41" xfId="0" applyFont="1" applyBorder="1" applyAlignment="1">
      <alignment horizontal="center" vertical="center"/>
    </xf>
    <xf numFmtId="0" fontId="56" fillId="0" borderId="41" xfId="0" applyFont="1" applyFill="1" applyBorder="1" applyAlignment="1">
      <alignment horizontal="center" vertical="center"/>
    </xf>
    <xf numFmtId="14" fontId="82" fillId="0" borderId="17" xfId="0" applyNumberFormat="1" applyFont="1" applyFill="1" applyBorder="1" applyAlignment="1">
      <alignment horizontal="center" vertical="center"/>
    </xf>
    <xf numFmtId="0" fontId="56" fillId="2" borderId="41" xfId="0" applyFont="1" applyFill="1" applyBorder="1" applyAlignment="1">
      <alignment horizontal="center" vertical="center"/>
    </xf>
    <xf numFmtId="14" fontId="82" fillId="2" borderId="17" xfId="0" applyNumberFormat="1" applyFont="1" applyFill="1" applyBorder="1" applyAlignment="1">
      <alignment horizontal="center" vertical="center"/>
    </xf>
    <xf numFmtId="0" fontId="88" fillId="0" borderId="0" xfId="0" applyFont="1" applyFill="1" applyBorder="1" applyAlignment="1">
      <alignment horizontal="center"/>
    </xf>
    <xf numFmtId="0" fontId="88" fillId="0" borderId="0" xfId="0" applyFont="1" applyFill="1" applyBorder="1" applyAlignment="1"/>
    <xf numFmtId="0" fontId="89" fillId="6" borderId="6" xfId="0" applyFont="1" applyFill="1" applyBorder="1" applyAlignment="1">
      <alignment horizontal="center" vertical="center"/>
    </xf>
    <xf numFmtId="0" fontId="89" fillId="6" borderId="42" xfId="0" applyFont="1" applyFill="1" applyBorder="1" applyAlignment="1">
      <alignment horizontal="center" vertical="center"/>
    </xf>
    <xf numFmtId="0" fontId="89" fillId="6" borderId="7" xfId="0" applyFont="1" applyFill="1" applyBorder="1" applyAlignment="1">
      <alignment horizontal="center" vertical="center" wrapText="1"/>
    </xf>
    <xf numFmtId="0" fontId="89" fillId="6" borderId="43" xfId="0" applyFont="1" applyFill="1" applyBorder="1" applyAlignment="1">
      <alignment horizontal="center" vertical="center" wrapText="1"/>
    </xf>
    <xf numFmtId="193" fontId="89" fillId="6" borderId="7" xfId="0" applyNumberFormat="1" applyFont="1" applyFill="1" applyBorder="1" applyAlignment="1">
      <alignment horizontal="center" vertical="center" wrapText="1"/>
    </xf>
    <xf numFmtId="194" fontId="89" fillId="6" borderId="7" xfId="0" applyNumberFormat="1" applyFont="1" applyFill="1" applyBorder="1" applyAlignment="1">
      <alignment horizontal="center" vertical="center" wrapText="1"/>
    </xf>
    <xf numFmtId="0" fontId="89" fillId="6" borderId="8" xfId="0" applyFont="1" applyFill="1" applyBorder="1" applyAlignment="1">
      <alignment horizontal="center" vertical="center"/>
    </xf>
    <xf numFmtId="0" fontId="89" fillId="6" borderId="4" xfId="0" applyFont="1" applyFill="1" applyBorder="1" applyAlignment="1">
      <alignment horizontal="center" vertical="center"/>
    </xf>
    <xf numFmtId="0" fontId="89" fillId="6" borderId="1" xfId="0" applyFont="1" applyFill="1" applyBorder="1" applyAlignment="1">
      <alignment horizontal="center" vertical="center"/>
    </xf>
    <xf numFmtId="0" fontId="89" fillId="6" borderId="26" xfId="0" applyFont="1" applyFill="1" applyBorder="1" applyAlignment="1">
      <alignment horizontal="center" vertical="center" wrapText="1"/>
    </xf>
    <xf numFmtId="193" fontId="89" fillId="6" borderId="1" xfId="0" applyNumberFormat="1" applyFont="1" applyFill="1" applyBorder="1" applyAlignment="1">
      <alignment horizontal="center" vertical="center" wrapText="1"/>
    </xf>
    <xf numFmtId="194" fontId="89" fillId="6" borderId="1" xfId="0" applyNumberFormat="1" applyFont="1" applyFill="1" applyBorder="1" applyAlignment="1">
      <alignment horizontal="center" vertical="center" wrapText="1"/>
    </xf>
    <xf numFmtId="0" fontId="89" fillId="6" borderId="10" xfId="0" applyFont="1" applyFill="1" applyBorder="1" applyAlignment="1">
      <alignment horizontal="center" vertical="center"/>
    </xf>
    <xf numFmtId="0" fontId="89" fillId="6" borderId="16" xfId="0" applyFont="1" applyFill="1" applyBorder="1" applyAlignment="1">
      <alignment horizontal="center" vertical="center"/>
    </xf>
    <xf numFmtId="0" fontId="89" fillId="6" borderId="5" xfId="0" applyFont="1" applyFill="1" applyBorder="1" applyAlignment="1">
      <alignment horizontal="center" vertical="center"/>
    </xf>
    <xf numFmtId="0" fontId="89" fillId="6" borderId="44" xfId="0" applyFont="1" applyFill="1" applyBorder="1" applyAlignment="1">
      <alignment horizontal="center" vertical="center" wrapText="1"/>
    </xf>
    <xf numFmtId="193" fontId="89" fillId="6" borderId="5" xfId="0" applyNumberFormat="1" applyFont="1" applyFill="1" applyBorder="1" applyAlignment="1">
      <alignment horizontal="center" vertical="center" wrapText="1"/>
    </xf>
    <xf numFmtId="194" fontId="89" fillId="6" borderId="5" xfId="0" applyNumberFormat="1" applyFont="1" applyFill="1" applyBorder="1" applyAlignment="1">
      <alignment horizontal="center" vertical="center" wrapText="1"/>
    </xf>
    <xf numFmtId="0" fontId="90" fillId="0" borderId="34" xfId="0" applyFont="1" applyFill="1" applyBorder="1" applyAlignment="1">
      <alignment horizontal="center" vertical="center" wrapText="1"/>
    </xf>
    <xf numFmtId="0" fontId="91" fillId="7" borderId="6" xfId="0" applyFont="1" applyFill="1" applyBorder="1" applyAlignment="1">
      <alignment horizontal="center" vertical="center" wrapText="1"/>
    </xf>
    <xf numFmtId="0" fontId="90" fillId="7" borderId="7" xfId="0" applyFont="1" applyFill="1" applyBorder="1" applyAlignment="1">
      <alignment horizontal="center" vertical="center" wrapText="1"/>
    </xf>
    <xf numFmtId="0" fontId="88" fillId="8" borderId="7" xfId="0" applyFont="1" applyFill="1" applyBorder="1" applyAlignment="1">
      <alignment horizontal="center" vertical="center"/>
    </xf>
    <xf numFmtId="0" fontId="88" fillId="0" borderId="7" xfId="0" applyFont="1" applyFill="1" applyBorder="1" applyAlignment="1">
      <alignment horizontal="center" vertical="center"/>
    </xf>
    <xf numFmtId="193" fontId="88" fillId="0" borderId="7" xfId="0" applyNumberFormat="1" applyFont="1" applyFill="1" applyBorder="1" applyAlignment="1">
      <alignment horizontal="center" vertical="center"/>
    </xf>
    <xf numFmtId="194" fontId="88" fillId="0" borderId="7" xfId="0" applyNumberFormat="1" applyFont="1" applyFill="1" applyBorder="1" applyAlignment="1">
      <alignment horizontal="center" vertical="center"/>
    </xf>
    <xf numFmtId="193" fontId="88" fillId="0" borderId="1" xfId="0" applyNumberFormat="1" applyFont="1" applyFill="1" applyBorder="1" applyAlignment="1">
      <alignment horizontal="center" vertical="center"/>
    </xf>
    <xf numFmtId="0" fontId="90" fillId="0" borderId="45" xfId="0" applyFont="1" applyFill="1" applyBorder="1" applyAlignment="1">
      <alignment horizontal="center" vertical="center" wrapText="1"/>
    </xf>
    <xf numFmtId="0" fontId="92" fillId="7" borderId="8" xfId="0" applyFont="1" applyFill="1" applyBorder="1" applyAlignment="1">
      <alignment horizontal="center" vertical="center" wrapText="1"/>
    </xf>
    <xf numFmtId="0" fontId="90" fillId="7" borderId="1" xfId="0" applyFont="1" applyFill="1" applyBorder="1" applyAlignment="1">
      <alignment horizontal="center" vertical="center" wrapText="1"/>
    </xf>
    <xf numFmtId="0" fontId="88" fillId="8" borderId="1" xfId="0" applyFont="1" applyFill="1" applyBorder="1" applyAlignment="1">
      <alignment horizontal="center" vertical="center"/>
    </xf>
    <xf numFmtId="0" fontId="88" fillId="0" borderId="1" xfId="0" applyFont="1" applyFill="1" applyBorder="1" applyAlignment="1">
      <alignment horizontal="center" vertical="center"/>
    </xf>
    <xf numFmtId="194" fontId="88" fillId="0" borderId="1" xfId="0" applyNumberFormat="1" applyFont="1" applyFill="1" applyBorder="1" applyAlignment="1">
      <alignment horizontal="center" vertical="center"/>
    </xf>
    <xf numFmtId="0" fontId="88" fillId="8" borderId="11" xfId="0" applyFont="1" applyFill="1" applyBorder="1" applyAlignment="1">
      <alignment horizontal="center" vertical="center"/>
    </xf>
    <xf numFmtId="0" fontId="88" fillId="0" borderId="11" xfId="0" applyFont="1" applyFill="1" applyBorder="1" applyAlignment="1">
      <alignment horizontal="center" vertical="center"/>
    </xf>
    <xf numFmtId="193" fontId="88" fillId="0" borderId="11" xfId="0" applyNumberFormat="1" applyFont="1" applyFill="1" applyBorder="1" applyAlignment="1">
      <alignment horizontal="center" vertical="center"/>
    </xf>
    <xf numFmtId="194" fontId="88" fillId="0" borderId="11" xfId="0" applyNumberFormat="1" applyFont="1" applyFill="1" applyBorder="1" applyAlignment="1">
      <alignment horizontal="center" vertical="center"/>
    </xf>
    <xf numFmtId="0" fontId="88" fillId="8" borderId="2" xfId="0" applyFont="1" applyFill="1" applyBorder="1" applyAlignment="1">
      <alignment horizontal="center" vertical="center"/>
    </xf>
    <xf numFmtId="0" fontId="88" fillId="0" borderId="2" xfId="0" applyFont="1" applyFill="1" applyBorder="1" applyAlignment="1">
      <alignment horizontal="center" vertical="center"/>
    </xf>
    <xf numFmtId="193" fontId="88" fillId="0" borderId="2" xfId="0" applyNumberFormat="1" applyFont="1" applyFill="1" applyBorder="1" applyAlignment="1">
      <alignment horizontal="center" vertical="center"/>
    </xf>
    <xf numFmtId="194" fontId="88" fillId="0" borderId="2" xfId="0" applyNumberFormat="1" applyFont="1" applyFill="1" applyBorder="1" applyAlignment="1">
      <alignment horizontal="center" vertical="center"/>
    </xf>
    <xf numFmtId="0" fontId="90" fillId="7" borderId="11" xfId="0" applyFont="1" applyFill="1" applyBorder="1" applyAlignment="1">
      <alignment horizontal="center" vertical="center" wrapText="1"/>
    </xf>
    <xf numFmtId="0" fontId="91" fillId="7" borderId="46" xfId="0" applyFont="1" applyFill="1" applyBorder="1" applyAlignment="1">
      <alignment horizontal="center" vertical="center" wrapText="1"/>
    </xf>
    <xf numFmtId="0" fontId="90" fillId="7" borderId="47" xfId="0" applyFont="1" applyFill="1" applyBorder="1" applyAlignment="1">
      <alignment horizontal="center" vertical="center" wrapText="1"/>
    </xf>
    <xf numFmtId="0" fontId="91" fillId="7" borderId="48" xfId="0" applyFont="1" applyFill="1" applyBorder="1" applyAlignment="1">
      <alignment horizontal="center" vertical="center" wrapText="1"/>
    </xf>
    <xf numFmtId="0" fontId="91" fillId="7" borderId="49" xfId="0" applyFont="1" applyFill="1" applyBorder="1" applyAlignment="1">
      <alignment horizontal="center" vertical="center" wrapText="1"/>
    </xf>
    <xf numFmtId="0" fontId="90" fillId="7" borderId="50" xfId="0" applyFont="1" applyFill="1" applyBorder="1" applyAlignment="1">
      <alignment horizontal="center" vertical="center" wrapText="1"/>
    </xf>
    <xf numFmtId="0" fontId="90" fillId="7" borderId="51" xfId="0" applyFont="1" applyFill="1" applyBorder="1" applyAlignment="1">
      <alignment horizontal="center" vertical="center" wrapText="1"/>
    </xf>
    <xf numFmtId="193" fontId="88" fillId="0" borderId="51" xfId="0" applyNumberFormat="1" applyFont="1" applyFill="1" applyBorder="1" applyAlignment="1">
      <alignment horizontal="center" vertical="center"/>
    </xf>
    <xf numFmtId="194" fontId="88" fillId="0" borderId="51" xfId="0" applyNumberFormat="1" applyFont="1" applyFill="1" applyBorder="1" applyAlignment="1">
      <alignment horizontal="center" vertical="center"/>
    </xf>
    <xf numFmtId="0" fontId="92" fillId="7" borderId="10" xfId="0" applyFont="1" applyFill="1" applyBorder="1" applyAlignment="1">
      <alignment horizontal="center" vertical="center" wrapText="1"/>
    </xf>
    <xf numFmtId="0" fontId="91" fillId="7" borderId="24" xfId="0" applyFont="1" applyFill="1" applyBorder="1" applyAlignment="1">
      <alignment horizontal="center" vertical="center" wrapText="1"/>
    </xf>
    <xf numFmtId="0" fontId="90" fillId="7" borderId="2" xfId="0" applyFont="1" applyFill="1" applyBorder="1" applyAlignment="1">
      <alignment horizontal="center" vertical="center" wrapText="1"/>
    </xf>
    <xf numFmtId="0" fontId="89" fillId="9" borderId="18" xfId="0" applyFont="1" applyFill="1" applyBorder="1" applyAlignment="1">
      <alignment horizontal="center" vertical="center"/>
    </xf>
    <xf numFmtId="0" fontId="89" fillId="9" borderId="24" xfId="0" applyNumberFormat="1" applyFont="1" applyFill="1" applyBorder="1" applyAlignment="1">
      <alignment horizontal="center" vertical="center"/>
    </xf>
    <xf numFmtId="0" fontId="89" fillId="9" borderId="2" xfId="0" applyNumberFormat="1" applyFont="1" applyFill="1" applyBorder="1" applyAlignment="1">
      <alignment horizontal="center" vertical="center"/>
    </xf>
    <xf numFmtId="193" fontId="89" fillId="9" borderId="1" xfId="0" applyNumberFormat="1" applyFont="1" applyFill="1" applyBorder="1" applyAlignment="1">
      <alignment horizontal="center" vertical="center"/>
    </xf>
    <xf numFmtId="194" fontId="89" fillId="9" borderId="2" xfId="0" applyNumberFormat="1" applyFont="1" applyFill="1" applyBorder="1" applyAlignment="1">
      <alignment horizontal="center" vertical="center"/>
    </xf>
    <xf numFmtId="193" fontId="89" fillId="9" borderId="2" xfId="0" applyNumberFormat="1" applyFont="1" applyFill="1" applyBorder="1" applyAlignment="1">
      <alignment horizontal="center" vertical="center"/>
    </xf>
    <xf numFmtId="0" fontId="89" fillId="9" borderId="14" xfId="0" applyFont="1" applyFill="1" applyBorder="1" applyAlignment="1">
      <alignment horizontal="center" vertical="center"/>
    </xf>
    <xf numFmtId="0" fontId="89" fillId="9" borderId="15" xfId="0" applyFont="1" applyFill="1" applyBorder="1" applyAlignment="1">
      <alignment horizontal="center" vertical="center"/>
    </xf>
    <xf numFmtId="0" fontId="89" fillId="9" borderId="8" xfId="0" applyNumberFormat="1" applyFont="1" applyFill="1" applyBorder="1" applyAlignment="1">
      <alignment horizontal="center" vertical="center"/>
    </xf>
    <xf numFmtId="0" fontId="89" fillId="9" borderId="1" xfId="0" applyNumberFormat="1" applyFont="1" applyFill="1" applyBorder="1" applyAlignment="1">
      <alignment horizontal="center" vertical="center"/>
    </xf>
    <xf numFmtId="194" fontId="89" fillId="9" borderId="1" xfId="0" applyNumberFormat="1" applyFont="1" applyFill="1" applyBorder="1" applyAlignment="1">
      <alignment horizontal="center" vertical="center"/>
    </xf>
    <xf numFmtId="14" fontId="85" fillId="6" borderId="1" xfId="0" applyNumberFormat="1" applyFont="1" applyFill="1" applyBorder="1" applyAlignment="1">
      <alignment horizontal="center" vertical="center"/>
    </xf>
    <xf numFmtId="14" fontId="85" fillId="6" borderId="5" xfId="0" applyNumberFormat="1" applyFont="1" applyFill="1" applyBorder="1" applyAlignment="1">
      <alignment horizontal="center" vertical="center"/>
    </xf>
    <xf numFmtId="193" fontId="90" fillId="10" borderId="2" xfId="0" applyNumberFormat="1" applyFont="1" applyFill="1" applyBorder="1" applyAlignment="1">
      <alignment horizontal="center" vertical="center"/>
    </xf>
    <xf numFmtId="193" fontId="93" fillId="10" borderId="1" xfId="0" applyNumberFormat="1" applyFont="1" applyFill="1" applyBorder="1" applyAlignment="1">
      <alignment horizontal="center" vertical="center"/>
    </xf>
    <xf numFmtId="193" fontId="93" fillId="10" borderId="2" xfId="0" applyNumberFormat="1" applyFont="1" applyFill="1" applyBorder="1" applyAlignment="1">
      <alignment horizontal="center" vertical="center"/>
    </xf>
    <xf numFmtId="193" fontId="90" fillId="10" borderId="50" xfId="0" applyNumberFormat="1" applyFont="1" applyFill="1" applyBorder="1" applyAlignment="1">
      <alignment horizontal="center" vertical="center"/>
    </xf>
    <xf numFmtId="193" fontId="90" fillId="10" borderId="47" xfId="0" applyNumberFormat="1" applyFont="1" applyFill="1" applyBorder="1" applyAlignment="1">
      <alignment horizontal="center" vertical="center"/>
    </xf>
    <xf numFmtId="193" fontId="90" fillId="10" borderId="11" xfId="0" applyNumberFormat="1" applyFont="1" applyFill="1" applyBorder="1" applyAlignment="1">
      <alignment horizontal="center" vertical="center"/>
    </xf>
    <xf numFmtId="193" fontId="90" fillId="10" borderId="1" xfId="0" applyNumberFormat="1" applyFont="1" applyFill="1" applyBorder="1" applyAlignment="1">
      <alignment horizontal="center" vertical="center"/>
    </xf>
    <xf numFmtId="193" fontId="93" fillId="10" borderId="50" xfId="0" applyNumberFormat="1" applyFont="1" applyFill="1" applyBorder="1" applyAlignment="1">
      <alignment horizontal="center" vertical="center"/>
    </xf>
    <xf numFmtId="193" fontId="93" fillId="10" borderId="47" xfId="0" applyNumberFormat="1" applyFont="1" applyFill="1" applyBorder="1" applyAlignment="1">
      <alignment horizontal="center" vertical="center"/>
    </xf>
    <xf numFmtId="193" fontId="90" fillId="10" borderId="7" xfId="0" applyNumberFormat="1" applyFont="1" applyFill="1" applyBorder="1" applyAlignment="1">
      <alignment horizontal="center" vertical="center"/>
    </xf>
    <xf numFmtId="0" fontId="89" fillId="6" borderId="52" xfId="0" applyFont="1" applyFill="1" applyBorder="1" applyAlignment="1">
      <alignment horizontal="center" vertical="center" wrapText="1"/>
    </xf>
    <xf numFmtId="0" fontId="89" fillId="6" borderId="1" xfId="0" applyFont="1" applyFill="1" applyBorder="1" applyAlignment="1">
      <alignment horizontal="center" vertical="center" wrapText="1"/>
    </xf>
    <xf numFmtId="0" fontId="89" fillId="6" borderId="27" xfId="0" applyFont="1" applyFill="1" applyBorder="1" applyAlignment="1">
      <alignment horizontal="center" vertical="center" wrapText="1"/>
    </xf>
    <xf numFmtId="0" fontId="89" fillId="6" borderId="5" xfId="0" applyFont="1" applyFill="1" applyBorder="1" applyAlignment="1">
      <alignment horizontal="center" vertical="center" wrapText="1"/>
    </xf>
    <xf numFmtId="0" fontId="89" fillId="6" borderId="35" xfId="0" applyFont="1" applyFill="1" applyBorder="1" applyAlignment="1">
      <alignment horizontal="center" vertical="center" wrapText="1"/>
    </xf>
    <xf numFmtId="193" fontId="90" fillId="10" borderId="2" xfId="0" applyNumberFormat="1" applyFont="1" applyFill="1" applyBorder="1" applyAlignment="1">
      <alignment horizontal="right" vertical="center"/>
    </xf>
    <xf numFmtId="193" fontId="90" fillId="7" borderId="2" xfId="0" applyNumberFormat="1" applyFont="1" applyFill="1" applyBorder="1" applyAlignment="1">
      <alignment horizontal="center" vertical="center"/>
    </xf>
    <xf numFmtId="193" fontId="90" fillId="11" borderId="52" xfId="0" applyNumberFormat="1" applyFont="1" applyFill="1" applyBorder="1" applyAlignment="1">
      <alignment horizontal="center" vertical="center"/>
    </xf>
    <xf numFmtId="193" fontId="90" fillId="10" borderId="2" xfId="0" applyNumberFormat="1" applyFont="1" applyFill="1" applyBorder="1" applyAlignment="1">
      <alignment vertical="center"/>
    </xf>
    <xf numFmtId="193" fontId="90" fillId="11" borderId="27" xfId="0" applyNumberFormat="1" applyFont="1" applyFill="1" applyBorder="1" applyAlignment="1">
      <alignment horizontal="center" vertical="center"/>
    </xf>
    <xf numFmtId="193" fontId="90" fillId="10" borderId="1" xfId="0" applyNumberFormat="1" applyFont="1" applyFill="1" applyBorder="1" applyAlignment="1">
      <alignment vertical="center"/>
    </xf>
    <xf numFmtId="193" fontId="90" fillId="10" borderId="50" xfId="0" applyNumberFormat="1" applyFont="1" applyFill="1" applyBorder="1" applyAlignment="1">
      <alignment vertical="center"/>
    </xf>
    <xf numFmtId="193" fontId="90" fillId="11" borderId="28" xfId="0" applyNumberFormat="1" applyFont="1" applyFill="1" applyBorder="1" applyAlignment="1">
      <alignment horizontal="center" vertical="center"/>
    </xf>
    <xf numFmtId="193" fontId="90" fillId="11" borderId="25" xfId="0" applyNumberFormat="1" applyFont="1" applyFill="1" applyBorder="1" applyAlignment="1">
      <alignment horizontal="center" vertical="center"/>
    </xf>
    <xf numFmtId="193" fontId="90" fillId="10" borderId="11" xfId="0" applyNumberFormat="1" applyFont="1" applyFill="1" applyBorder="1" applyAlignment="1">
      <alignment vertical="center"/>
    </xf>
    <xf numFmtId="193" fontId="90" fillId="10" borderId="7" xfId="0" applyNumberFormat="1" applyFont="1" applyFill="1" applyBorder="1" applyAlignment="1">
      <alignment vertical="center"/>
    </xf>
    <xf numFmtId="193" fontId="89" fillId="9" borderId="2" xfId="0" applyNumberFormat="1" applyFont="1" applyFill="1" applyBorder="1" applyAlignment="1">
      <alignment vertical="center"/>
    </xf>
    <xf numFmtId="193" fontId="89" fillId="9" borderId="25" xfId="0" applyNumberFormat="1" applyFont="1" applyFill="1" applyBorder="1" applyAlignment="1">
      <alignment horizontal="center" vertical="center"/>
    </xf>
    <xf numFmtId="0" fontId="89" fillId="9" borderId="25" xfId="0" applyNumberFormat="1" applyFont="1" applyFill="1" applyBorder="1" applyAlignment="1">
      <alignment horizontal="center" vertical="center"/>
    </xf>
    <xf numFmtId="0" fontId="89" fillId="9" borderId="27" xfId="0" applyNumberFormat="1" applyFont="1" applyFill="1" applyBorder="1" applyAlignment="1">
      <alignment horizontal="center" vertical="center"/>
    </xf>
    <xf numFmtId="0" fontId="89" fillId="6" borderId="7" xfId="0" applyFont="1" applyFill="1" applyBorder="1" applyAlignment="1">
      <alignment horizontal="center" vertical="center"/>
    </xf>
    <xf numFmtId="0" fontId="91" fillId="7" borderId="8" xfId="0" applyFont="1" applyFill="1" applyBorder="1" applyAlignment="1">
      <alignment horizontal="center" vertical="center" wrapText="1"/>
    </xf>
    <xf numFmtId="0" fontId="22" fillId="0" borderId="11" xfId="0" applyFont="1" applyFill="1" applyBorder="1" applyAlignment="1">
      <alignment horizontal="center" vertical="center"/>
    </xf>
    <xf numFmtId="0" fontId="90" fillId="7" borderId="5" xfId="0" applyFont="1" applyFill="1" applyBorder="1" applyAlignment="1">
      <alignment horizontal="center" vertical="center" wrapText="1"/>
    </xf>
    <xf numFmtId="0" fontId="88" fillId="8" borderId="47" xfId="0" applyFont="1" applyFill="1" applyBorder="1" applyAlignment="1">
      <alignment horizontal="center" vertical="center"/>
    </xf>
    <xf numFmtId="0" fontId="88" fillId="0" borderId="47" xfId="0" applyFont="1" applyFill="1" applyBorder="1" applyAlignment="1">
      <alignment horizontal="center" vertical="center"/>
    </xf>
    <xf numFmtId="0" fontId="88" fillId="8" borderId="5" xfId="0" applyFont="1" applyFill="1" applyBorder="1" applyAlignment="1">
      <alignment horizontal="center" vertical="center"/>
    </xf>
    <xf numFmtId="0" fontId="88" fillId="0" borderId="5" xfId="0" applyFont="1" applyFill="1" applyBorder="1" applyAlignment="1">
      <alignment horizontal="center" vertical="center"/>
    </xf>
    <xf numFmtId="0" fontId="89" fillId="9" borderId="20" xfId="0" applyFont="1" applyFill="1" applyBorder="1" applyAlignment="1">
      <alignment horizontal="center" vertical="center"/>
    </xf>
    <xf numFmtId="0" fontId="89" fillId="9" borderId="10" xfId="0" applyNumberFormat="1" applyFont="1" applyFill="1" applyBorder="1" applyAlignment="1">
      <alignment horizontal="center" vertical="center"/>
    </xf>
    <xf numFmtId="0" fontId="89" fillId="9" borderId="11" xfId="0" applyNumberFormat="1" applyFont="1" applyFill="1" applyBorder="1" applyAlignment="1">
      <alignment horizontal="center" vertical="center"/>
    </xf>
    <xf numFmtId="0" fontId="88" fillId="0" borderId="0" xfId="0" applyFont="1" applyFill="1" applyBorder="1" applyAlignment="1">
      <alignment horizontal="center" vertical="center"/>
    </xf>
    <xf numFmtId="0" fontId="94" fillId="6" borderId="6" xfId="0" applyFont="1" applyFill="1" applyBorder="1" applyAlignment="1">
      <alignment horizontal="left" vertical="center"/>
    </xf>
    <xf numFmtId="0" fontId="94" fillId="6" borderId="42" xfId="0" applyFont="1" applyFill="1" applyBorder="1" applyAlignment="1">
      <alignment horizontal="left" vertical="center"/>
    </xf>
    <xf numFmtId="0" fontId="94" fillId="6" borderId="43" xfId="0" applyFont="1" applyFill="1" applyBorder="1" applyAlignment="1">
      <alignment horizontal="left" vertical="center" wrapText="1"/>
    </xf>
    <xf numFmtId="0" fontId="95" fillId="6" borderId="43" xfId="0" applyFont="1" applyFill="1" applyBorder="1" applyAlignment="1">
      <alignment horizontal="left" vertical="center" wrapText="1"/>
    </xf>
    <xf numFmtId="193" fontId="94" fillId="6" borderId="7" xfId="0" applyNumberFormat="1" applyFont="1" applyFill="1" applyBorder="1" applyAlignment="1">
      <alignment horizontal="center" vertical="center" wrapText="1"/>
    </xf>
    <xf numFmtId="194" fontId="94" fillId="6" borderId="7" xfId="0" applyNumberFormat="1" applyFont="1" applyFill="1" applyBorder="1" applyAlignment="1">
      <alignment horizontal="left" vertical="center" wrapText="1"/>
    </xf>
    <xf numFmtId="0" fontId="94" fillId="6" borderId="8" xfId="0" applyFont="1" applyFill="1" applyBorder="1" applyAlignment="1">
      <alignment horizontal="left" vertical="center"/>
    </xf>
    <xf numFmtId="0" fontId="94" fillId="6" borderId="4" xfId="0" applyFont="1" applyFill="1" applyBorder="1" applyAlignment="1">
      <alignment horizontal="left" vertical="center"/>
    </xf>
    <xf numFmtId="0" fontId="94" fillId="6" borderId="26" xfId="0" applyFont="1" applyFill="1" applyBorder="1" applyAlignment="1">
      <alignment horizontal="left" vertical="center" wrapText="1"/>
    </xf>
    <xf numFmtId="193" fontId="94" fillId="6" borderId="1" xfId="0" applyNumberFormat="1" applyFont="1" applyFill="1" applyBorder="1" applyAlignment="1">
      <alignment horizontal="center" vertical="center" wrapText="1"/>
    </xf>
    <xf numFmtId="194" fontId="94" fillId="6" borderId="1" xfId="0" applyNumberFormat="1" applyFont="1" applyFill="1" applyBorder="1" applyAlignment="1">
      <alignment horizontal="center" vertical="center" wrapText="1"/>
    </xf>
    <xf numFmtId="0" fontId="94" fillId="6" borderId="10" xfId="0" applyFont="1" applyFill="1" applyBorder="1" applyAlignment="1">
      <alignment horizontal="left" vertical="center"/>
    </xf>
    <xf numFmtId="0" fontId="94" fillId="6" borderId="16" xfId="0" applyFont="1" applyFill="1" applyBorder="1" applyAlignment="1">
      <alignment horizontal="left" vertical="center"/>
    </xf>
    <xf numFmtId="0" fontId="94" fillId="6" borderId="44" xfId="0" applyFont="1" applyFill="1" applyBorder="1" applyAlignment="1">
      <alignment horizontal="left" vertical="center" wrapText="1"/>
    </xf>
    <xf numFmtId="193" fontId="94" fillId="6" borderId="5" xfId="0" applyNumberFormat="1" applyFont="1" applyFill="1" applyBorder="1" applyAlignment="1">
      <alignment horizontal="center" vertical="center" wrapText="1"/>
    </xf>
    <xf numFmtId="194" fontId="94" fillId="6" borderId="5" xfId="0" applyNumberFormat="1" applyFont="1" applyFill="1" applyBorder="1" applyAlignment="1">
      <alignment horizontal="center" vertical="center" wrapText="1"/>
    </xf>
    <xf numFmtId="0" fontId="96" fillId="0" borderId="34" xfId="0" applyFont="1" applyFill="1" applyBorder="1" applyAlignment="1">
      <alignment horizontal="center" vertical="center" wrapText="1"/>
    </xf>
    <xf numFmtId="0" fontId="97" fillId="7" borderId="46" xfId="0" applyFont="1" applyFill="1" applyBorder="1" applyAlignment="1">
      <alignment horizontal="center" vertical="center" wrapText="1"/>
    </xf>
    <xf numFmtId="0" fontId="97" fillId="8" borderId="7" xfId="0" applyFont="1" applyFill="1" applyBorder="1" applyAlignment="1">
      <alignment vertical="center"/>
    </xf>
    <xf numFmtId="0" fontId="97" fillId="0" borderId="7" xfId="0" applyFont="1" applyFill="1" applyBorder="1" applyAlignment="1">
      <alignment vertical="center"/>
    </xf>
    <xf numFmtId="193" fontId="97" fillId="0" borderId="7" xfId="0" applyNumberFormat="1" applyFont="1" applyFill="1" applyBorder="1" applyAlignment="1">
      <alignment vertical="center"/>
    </xf>
    <xf numFmtId="194" fontId="97" fillId="0" borderId="7" xfId="0" applyNumberFormat="1" applyFont="1" applyFill="1" applyBorder="1" applyAlignment="1">
      <alignment vertical="center"/>
    </xf>
    <xf numFmtId="0" fontId="96" fillId="0" borderId="45" xfId="0" applyFont="1" applyFill="1" applyBorder="1" applyAlignment="1">
      <alignment horizontal="center" vertical="center" wrapText="1"/>
    </xf>
    <xf numFmtId="0" fontId="97" fillId="7" borderId="48" xfId="0" applyFont="1" applyFill="1" applyBorder="1" applyAlignment="1">
      <alignment horizontal="center" vertical="center" wrapText="1"/>
    </xf>
    <xf numFmtId="0" fontId="97" fillId="8" borderId="1" xfId="0" applyFont="1" applyFill="1" applyBorder="1" applyAlignment="1">
      <alignment vertical="center"/>
    </xf>
    <xf numFmtId="0" fontId="97" fillId="0" borderId="2" xfId="0" applyFont="1" applyFill="1" applyBorder="1" applyAlignment="1">
      <alignment vertical="center"/>
    </xf>
    <xf numFmtId="0" fontId="97" fillId="0" borderId="1" xfId="0" applyFont="1" applyFill="1" applyBorder="1" applyAlignment="1">
      <alignment vertical="center"/>
    </xf>
    <xf numFmtId="193" fontId="98" fillId="0" borderId="1" xfId="0" applyNumberFormat="1" applyFont="1" applyFill="1" applyBorder="1" applyAlignment="1">
      <alignment vertical="center"/>
    </xf>
    <xf numFmtId="194" fontId="97" fillId="0" borderId="1" xfId="0" applyNumberFormat="1" applyFont="1" applyFill="1" applyBorder="1" applyAlignment="1">
      <alignment vertical="center"/>
    </xf>
    <xf numFmtId="193" fontId="97" fillId="0" borderId="1" xfId="0" applyNumberFormat="1" applyFont="1" applyFill="1" applyBorder="1" applyAlignment="1">
      <alignment vertical="center"/>
    </xf>
    <xf numFmtId="0" fontId="89" fillId="6" borderId="12" xfId="0" applyFont="1" applyFill="1" applyBorder="1" applyAlignment="1">
      <alignment horizontal="center" vertical="center" wrapText="1"/>
    </xf>
    <xf numFmtId="0" fontId="99" fillId="6" borderId="12" xfId="0" applyFont="1" applyFill="1" applyBorder="1" applyAlignment="1">
      <alignment horizontal="center" vertical="center" wrapText="1"/>
    </xf>
    <xf numFmtId="14" fontId="89" fillId="6" borderId="1" xfId="0" applyNumberFormat="1" applyFont="1" applyFill="1" applyBorder="1" applyAlignment="1">
      <alignment horizontal="center" vertical="center"/>
    </xf>
    <xf numFmtId="14" fontId="99" fillId="6" borderId="1" xfId="0" applyNumberFormat="1" applyFont="1" applyFill="1" applyBorder="1" applyAlignment="1">
      <alignment horizontal="center" vertical="center"/>
    </xf>
    <xf numFmtId="14" fontId="89" fillId="6" borderId="5" xfId="0" applyNumberFormat="1" applyFont="1" applyFill="1" applyBorder="1" applyAlignment="1">
      <alignment horizontal="center" vertical="center"/>
    </xf>
    <xf numFmtId="14" fontId="99" fillId="6" borderId="5" xfId="0" applyNumberFormat="1" applyFont="1" applyFill="1" applyBorder="1" applyAlignment="1">
      <alignment horizontal="center" vertical="center"/>
    </xf>
    <xf numFmtId="193" fontId="88" fillId="0" borderId="47" xfId="0" applyNumberFormat="1" applyFont="1" applyFill="1" applyBorder="1" applyAlignment="1">
      <alignment horizontal="center" vertical="center"/>
    </xf>
    <xf numFmtId="194" fontId="88" fillId="0" borderId="47" xfId="0" applyNumberFormat="1" applyFont="1" applyFill="1" applyBorder="1" applyAlignment="1">
      <alignment horizontal="center" vertical="center"/>
    </xf>
    <xf numFmtId="193" fontId="90" fillId="10" borderId="5" xfId="0" applyNumberFormat="1" applyFont="1" applyFill="1" applyBorder="1" applyAlignment="1">
      <alignment horizontal="center" vertical="center"/>
    </xf>
    <xf numFmtId="193" fontId="88" fillId="0" borderId="5" xfId="0" applyNumberFormat="1" applyFont="1" applyFill="1" applyBorder="1" applyAlignment="1">
      <alignment horizontal="center" vertical="center"/>
    </xf>
    <xf numFmtId="194" fontId="88" fillId="0" borderId="5" xfId="0" applyNumberFormat="1" applyFont="1" applyFill="1" applyBorder="1" applyAlignment="1">
      <alignment horizontal="center" vertical="center"/>
    </xf>
    <xf numFmtId="194" fontId="89" fillId="9" borderId="11" xfId="0" applyNumberFormat="1" applyFont="1" applyFill="1" applyBorder="1" applyAlignment="1">
      <alignment horizontal="center" vertical="center"/>
    </xf>
    <xf numFmtId="193" fontId="89" fillId="9" borderId="11" xfId="0" applyNumberFormat="1" applyFont="1" applyFill="1" applyBorder="1" applyAlignment="1">
      <alignment horizontal="center" vertical="center"/>
    </xf>
    <xf numFmtId="193" fontId="89" fillId="9" borderId="5" xfId="0" applyNumberFormat="1" applyFont="1" applyFill="1" applyBorder="1" applyAlignment="1">
      <alignment horizontal="center" vertical="center"/>
    </xf>
    <xf numFmtId="193" fontId="94" fillId="6" borderId="12" xfId="0" applyNumberFormat="1" applyFont="1" applyFill="1" applyBorder="1" applyAlignment="1">
      <alignment horizontal="center" vertical="center" wrapText="1"/>
    </xf>
    <xf numFmtId="193" fontId="100" fillId="6" borderId="12" xfId="0" applyNumberFormat="1" applyFont="1" applyFill="1" applyBorder="1" applyAlignment="1">
      <alignment horizontal="center" vertical="center" wrapText="1"/>
    </xf>
    <xf numFmtId="0" fontId="100" fillId="6" borderId="12" xfId="0" applyFont="1" applyFill="1" applyBorder="1" applyAlignment="1">
      <alignment horizontal="center" vertical="center" wrapText="1"/>
    </xf>
    <xf numFmtId="0" fontId="94" fillId="6" borderId="7" xfId="0" applyFont="1" applyFill="1" applyBorder="1" applyAlignment="1">
      <alignment horizontal="center" vertical="center" wrapText="1"/>
    </xf>
    <xf numFmtId="0" fontId="94" fillId="6" borderId="52" xfId="0" applyFont="1" applyFill="1" applyBorder="1" applyAlignment="1">
      <alignment horizontal="center" vertical="center" wrapText="1"/>
    </xf>
    <xf numFmtId="14" fontId="94" fillId="6" borderId="1" xfId="0" applyNumberFormat="1" applyFont="1" applyFill="1" applyBorder="1" applyAlignment="1">
      <alignment horizontal="center" vertical="center"/>
    </xf>
    <xf numFmtId="14" fontId="100" fillId="6" borderId="1" xfId="0" applyNumberFormat="1" applyFont="1" applyFill="1" applyBorder="1" applyAlignment="1">
      <alignment horizontal="center" vertical="center"/>
    </xf>
    <xf numFmtId="0" fontId="94" fillId="6" borderId="1" xfId="0" applyFont="1" applyFill="1" applyBorder="1" applyAlignment="1">
      <alignment horizontal="center" vertical="center" wrapText="1"/>
    </xf>
    <xf numFmtId="0" fontId="94" fillId="6" borderId="27" xfId="0" applyFont="1" applyFill="1" applyBorder="1" applyAlignment="1">
      <alignment horizontal="right" vertical="center" wrapText="1"/>
    </xf>
    <xf numFmtId="14" fontId="94" fillId="6" borderId="5" xfId="0" applyNumberFormat="1" applyFont="1" applyFill="1" applyBorder="1" applyAlignment="1">
      <alignment horizontal="center" vertical="center"/>
    </xf>
    <xf numFmtId="14" fontId="100" fillId="6" borderId="5" xfId="0" applyNumberFormat="1" applyFont="1" applyFill="1" applyBorder="1" applyAlignment="1">
      <alignment horizontal="center" vertical="center"/>
    </xf>
    <xf numFmtId="0" fontId="94" fillId="6" borderId="5" xfId="0" applyFont="1" applyFill="1" applyBorder="1" applyAlignment="1">
      <alignment horizontal="center" vertical="center" wrapText="1"/>
    </xf>
    <xf numFmtId="0" fontId="94" fillId="6" borderId="35" xfId="0" applyFont="1" applyFill="1" applyBorder="1" applyAlignment="1">
      <alignment horizontal="right" vertical="center" wrapText="1"/>
    </xf>
    <xf numFmtId="193" fontId="97" fillId="10" borderId="7" xfId="0" applyNumberFormat="1" applyFont="1" applyFill="1" applyBorder="1" applyAlignment="1">
      <alignment horizontal="right" vertical="center"/>
    </xf>
    <xf numFmtId="193" fontId="101" fillId="10" borderId="7" xfId="0" applyNumberFormat="1" applyFont="1" applyFill="1" applyBorder="1" applyAlignment="1">
      <alignment horizontal="right" vertical="center"/>
    </xf>
    <xf numFmtId="193" fontId="97" fillId="7" borderId="7" xfId="0" applyNumberFormat="1" applyFont="1" applyFill="1" applyBorder="1" applyAlignment="1">
      <alignment vertical="center"/>
    </xf>
    <xf numFmtId="193" fontId="97" fillId="11" borderId="52" xfId="0" applyNumberFormat="1" applyFont="1" applyFill="1" applyBorder="1" applyAlignment="1">
      <alignment horizontal="right" vertical="center"/>
    </xf>
    <xf numFmtId="193" fontId="97" fillId="10" borderId="1" xfId="0" applyNumberFormat="1" applyFont="1" applyFill="1" applyBorder="1" applyAlignment="1">
      <alignment horizontal="right" vertical="center"/>
    </xf>
    <xf numFmtId="193" fontId="97" fillId="10" borderId="1" xfId="0" applyNumberFormat="1" applyFont="1" applyFill="1" applyBorder="1" applyAlignment="1">
      <alignment vertical="center"/>
    </xf>
    <xf numFmtId="193" fontId="97" fillId="7" borderId="1" xfId="0" applyNumberFormat="1" applyFont="1" applyFill="1" applyBorder="1" applyAlignment="1">
      <alignment vertical="center"/>
    </xf>
    <xf numFmtId="193" fontId="97" fillId="11" borderId="27" xfId="0" applyNumberFormat="1" applyFont="1" applyFill="1" applyBorder="1" applyAlignment="1">
      <alignment horizontal="right" vertical="center"/>
    </xf>
    <xf numFmtId="193" fontId="90" fillId="7" borderId="1" xfId="0" applyNumberFormat="1" applyFont="1" applyFill="1" applyBorder="1" applyAlignment="1">
      <alignment horizontal="center" vertical="center"/>
    </xf>
    <xf numFmtId="193" fontId="90" fillId="11" borderId="35" xfId="0" applyNumberFormat="1" applyFont="1" applyFill="1" applyBorder="1" applyAlignment="1">
      <alignment horizontal="center" vertical="center"/>
    </xf>
    <xf numFmtId="193" fontId="89" fillId="9" borderId="27" xfId="0" applyNumberFormat="1" applyFont="1" applyFill="1" applyBorder="1" applyAlignment="1">
      <alignment horizontal="center" vertical="center"/>
    </xf>
    <xf numFmtId="193" fontId="89" fillId="9" borderId="28" xfId="0" applyNumberFormat="1" applyFont="1" applyFill="1" applyBorder="1" applyAlignment="1">
      <alignment horizontal="center" vertical="center"/>
    </xf>
    <xf numFmtId="0" fontId="20" fillId="0" borderId="1" xfId="0" applyFont="1" applyFill="1" applyBorder="1" applyAlignment="1">
      <alignment vertical="center"/>
    </xf>
    <xf numFmtId="0" fontId="97" fillId="7" borderId="49" xfId="0" applyFont="1" applyFill="1" applyBorder="1" applyAlignment="1">
      <alignment horizontal="center" vertical="center" wrapText="1"/>
    </xf>
    <xf numFmtId="0" fontId="97" fillId="12" borderId="47" xfId="0" applyFont="1" applyFill="1" applyBorder="1" applyAlignment="1">
      <alignment vertical="center"/>
    </xf>
    <xf numFmtId="193" fontId="97" fillId="12" borderId="47" xfId="0" applyNumberFormat="1" applyFont="1" applyFill="1" applyBorder="1" applyAlignment="1">
      <alignment vertical="center"/>
    </xf>
    <xf numFmtId="194" fontId="97" fillId="12" borderId="47" xfId="0" applyNumberFormat="1" applyFont="1" applyFill="1" applyBorder="1" applyAlignment="1">
      <alignment vertical="center"/>
    </xf>
    <xf numFmtId="0" fontId="97" fillId="12" borderId="50" xfId="0" applyFont="1" applyFill="1" applyBorder="1" applyAlignment="1">
      <alignment vertical="center"/>
    </xf>
    <xf numFmtId="193" fontId="97" fillId="12" borderId="50" xfId="0" applyNumberFormat="1" applyFont="1" applyFill="1" applyBorder="1" applyAlignment="1">
      <alignment vertical="center"/>
    </xf>
    <xf numFmtId="194" fontId="97" fillId="12" borderId="50" xfId="0" applyNumberFormat="1" applyFont="1" applyFill="1" applyBorder="1" applyAlignment="1">
      <alignment vertical="center"/>
    </xf>
    <xf numFmtId="0" fontId="97" fillId="8" borderId="2" xfId="0" applyFont="1" applyFill="1" applyBorder="1" applyAlignment="1">
      <alignment vertical="center"/>
    </xf>
    <xf numFmtId="193" fontId="97" fillId="0" borderId="2" xfId="0" applyNumberFormat="1" applyFont="1" applyFill="1" applyBorder="1" applyAlignment="1">
      <alignment vertical="center"/>
    </xf>
    <xf numFmtId="194" fontId="97" fillId="0" borderId="2" xfId="0" applyNumberFormat="1" applyFont="1" applyFill="1" applyBorder="1" applyAlignment="1">
      <alignment vertical="center"/>
    </xf>
    <xf numFmtId="0" fontId="97" fillId="12" borderId="11" xfId="0" applyFont="1" applyFill="1" applyBorder="1" applyAlignment="1">
      <alignment vertical="center"/>
    </xf>
    <xf numFmtId="193" fontId="97" fillId="12" borderId="11" xfId="0" applyNumberFormat="1" applyFont="1" applyFill="1" applyBorder="1" applyAlignment="1">
      <alignment vertical="center"/>
    </xf>
    <xf numFmtId="194" fontId="97" fillId="12" borderId="11" xfId="0" applyNumberFormat="1" applyFont="1" applyFill="1" applyBorder="1" applyAlignment="1">
      <alignment vertical="center"/>
    </xf>
    <xf numFmtId="0" fontId="94" fillId="9" borderId="18" xfId="0" applyFont="1" applyFill="1" applyBorder="1" applyAlignment="1">
      <alignment horizontal="left" vertical="center"/>
    </xf>
    <xf numFmtId="0" fontId="94" fillId="9" borderId="24" xfId="0" applyNumberFormat="1" applyFont="1" applyFill="1" applyBorder="1" applyAlignment="1">
      <alignment vertical="center"/>
    </xf>
    <xf numFmtId="0" fontId="94" fillId="9" borderId="24" xfId="0" applyNumberFormat="1" applyFont="1" applyFill="1" applyBorder="1" applyAlignment="1">
      <alignment horizontal="center" vertical="center"/>
    </xf>
    <xf numFmtId="0" fontId="94" fillId="9" borderId="2" xfId="0" applyNumberFormat="1" applyFont="1" applyFill="1" applyBorder="1" applyAlignment="1">
      <alignment vertical="center"/>
    </xf>
    <xf numFmtId="193" fontId="94" fillId="9" borderId="2" xfId="0" applyNumberFormat="1" applyFont="1" applyFill="1" applyBorder="1" applyAlignment="1">
      <alignment vertical="center"/>
    </xf>
    <xf numFmtId="194" fontId="94" fillId="9" borderId="2" xfId="0" applyNumberFormat="1" applyFont="1" applyFill="1" applyBorder="1" applyAlignment="1">
      <alignment vertical="center"/>
    </xf>
    <xf numFmtId="193" fontId="97" fillId="12" borderId="47" xfId="0" applyNumberFormat="1" applyFont="1" applyFill="1" applyBorder="1" applyAlignment="1">
      <alignment horizontal="right" vertical="center"/>
    </xf>
    <xf numFmtId="193" fontId="97" fillId="12" borderId="53" xfId="0" applyNumberFormat="1" applyFont="1" applyFill="1" applyBorder="1" applyAlignment="1">
      <alignment horizontal="right" vertical="center"/>
    </xf>
    <xf numFmtId="193" fontId="97" fillId="10" borderId="7" xfId="0" applyNumberFormat="1" applyFont="1" applyFill="1" applyBorder="1" applyAlignment="1">
      <alignment vertical="center"/>
    </xf>
    <xf numFmtId="193" fontId="97" fillId="12" borderId="50" xfId="0" applyNumberFormat="1" applyFont="1" applyFill="1" applyBorder="1" applyAlignment="1">
      <alignment horizontal="right" vertical="center"/>
    </xf>
    <xf numFmtId="193" fontId="97" fillId="12" borderId="54" xfId="0" applyNumberFormat="1" applyFont="1" applyFill="1" applyBorder="1" applyAlignment="1">
      <alignment horizontal="right" vertical="center"/>
    </xf>
    <xf numFmtId="193" fontId="97" fillId="10" borderId="2" xfId="0" applyNumberFormat="1" applyFont="1" applyFill="1" applyBorder="1" applyAlignment="1">
      <alignment horizontal="right" vertical="center"/>
    </xf>
    <xf numFmtId="193" fontId="97" fillId="10" borderId="2" xfId="0" applyNumberFormat="1" applyFont="1" applyFill="1" applyBorder="1" applyAlignment="1">
      <alignment vertical="center"/>
    </xf>
    <xf numFmtId="193" fontId="97" fillId="7" borderId="2" xfId="0" applyNumberFormat="1" applyFont="1" applyFill="1" applyBorder="1" applyAlignment="1">
      <alignment vertical="center"/>
    </xf>
    <xf numFmtId="193" fontId="97" fillId="11" borderId="25" xfId="0" applyNumberFormat="1" applyFont="1" applyFill="1" applyBorder="1" applyAlignment="1">
      <alignment horizontal="right" vertical="center"/>
    </xf>
    <xf numFmtId="193" fontId="97" fillId="12" borderId="11" xfId="0" applyNumberFormat="1" applyFont="1" applyFill="1" applyBorder="1" applyAlignment="1">
      <alignment horizontal="right" vertical="center"/>
    </xf>
    <xf numFmtId="193" fontId="97" fillId="12" borderId="28" xfId="0" applyNumberFormat="1" applyFont="1" applyFill="1" applyBorder="1" applyAlignment="1">
      <alignment horizontal="right" vertical="center"/>
    </xf>
    <xf numFmtId="193" fontId="94" fillId="9" borderId="25" xfId="0" applyNumberFormat="1" applyFont="1" applyFill="1" applyBorder="1" applyAlignment="1">
      <alignment horizontal="right" vertical="center"/>
    </xf>
    <xf numFmtId="0" fontId="94" fillId="9" borderId="15" xfId="0" applyFont="1" applyFill="1" applyBorder="1" applyAlignment="1">
      <alignment horizontal="left" vertical="center"/>
    </xf>
    <xf numFmtId="0" fontId="94" fillId="9" borderId="8" xfId="0" applyNumberFormat="1" applyFont="1" applyFill="1" applyBorder="1" applyAlignment="1">
      <alignment vertical="center"/>
    </xf>
    <xf numFmtId="0" fontId="94" fillId="9" borderId="1" xfId="0" applyNumberFormat="1" applyFont="1" applyFill="1" applyBorder="1" applyAlignment="1">
      <alignment vertical="center"/>
    </xf>
    <xf numFmtId="193" fontId="94" fillId="9" borderId="1" xfId="0" applyNumberFormat="1" applyFont="1" applyFill="1" applyBorder="1" applyAlignment="1">
      <alignment vertical="center"/>
    </xf>
    <xf numFmtId="194" fontId="94" fillId="9" borderId="1" xfId="0" applyNumberFormat="1" applyFont="1" applyFill="1" applyBorder="1" applyAlignment="1">
      <alignment vertical="center"/>
    </xf>
    <xf numFmtId="0" fontId="95" fillId="9" borderId="1" xfId="0" applyNumberFormat="1" applyFont="1" applyFill="1" applyBorder="1" applyAlignment="1">
      <alignment vertical="center"/>
    </xf>
    <xf numFmtId="0" fontId="94" fillId="9" borderId="20" xfId="0" applyFont="1" applyFill="1" applyBorder="1" applyAlignment="1">
      <alignment horizontal="left" vertical="center"/>
    </xf>
    <xf numFmtId="0" fontId="94" fillId="9" borderId="10" xfId="0" applyNumberFormat="1" applyFont="1" applyFill="1" applyBorder="1" applyAlignment="1">
      <alignment vertical="center"/>
    </xf>
    <xf numFmtId="0" fontId="94" fillId="13" borderId="5" xfId="0" applyNumberFormat="1" applyFont="1" applyFill="1" applyBorder="1" applyAlignment="1">
      <alignment vertical="center"/>
    </xf>
    <xf numFmtId="193" fontId="94" fillId="13" borderId="5" xfId="0" applyNumberFormat="1" applyFont="1" applyFill="1" applyBorder="1" applyAlignment="1">
      <alignment vertical="center"/>
    </xf>
    <xf numFmtId="194" fontId="94" fillId="13" borderId="5" xfId="0" applyNumberFormat="1" applyFont="1" applyFill="1" applyBorder="1" applyAlignment="1">
      <alignment vertical="center"/>
    </xf>
    <xf numFmtId="0" fontId="97" fillId="0" borderId="0" xfId="0" applyFont="1" applyFill="1" applyAlignment="1"/>
    <xf numFmtId="0" fontId="96" fillId="12" borderId="1" xfId="0" applyFont="1" applyFill="1" applyBorder="1" applyAlignment="1">
      <alignment horizontal="left" vertical="center" wrapText="1"/>
    </xf>
    <xf numFmtId="0" fontId="97" fillId="12" borderId="1" xfId="0" applyFont="1" applyFill="1" applyBorder="1" applyAlignment="1"/>
    <xf numFmtId="193" fontId="97" fillId="12" borderId="1" xfId="0" applyNumberFormat="1" applyFont="1" applyFill="1" applyBorder="1" applyAlignment="1"/>
    <xf numFmtId="194" fontId="97" fillId="12" borderId="1" xfId="0" applyNumberFormat="1" applyFont="1" applyFill="1" applyBorder="1" applyAlignment="1"/>
    <xf numFmtId="193" fontId="94" fillId="9" borderId="27" xfId="0" applyNumberFormat="1" applyFont="1" applyFill="1" applyBorder="1" applyAlignment="1">
      <alignment horizontal="right" vertical="center"/>
    </xf>
    <xf numFmtId="193" fontId="94" fillId="9" borderId="28" xfId="0" applyNumberFormat="1" applyFont="1" applyFill="1" applyBorder="1" applyAlignment="1">
      <alignment horizontal="right" vertical="center"/>
    </xf>
    <xf numFmtId="193" fontId="96" fillId="12" borderId="1" xfId="0" applyNumberFormat="1" applyFont="1" applyFill="1" applyBorder="1" applyAlignment="1"/>
    <xf numFmtId="0" fontId="97" fillId="0" borderId="0" xfId="0" applyFont="1" applyFill="1" applyAlignment="1">
      <alignment horizontal="right"/>
    </xf>
    <xf numFmtId="0" fontId="1" fillId="0" borderId="0" xfId="0" applyFont="1" applyFill="1" applyBorder="1" applyAlignment="1" applyProtection="1">
      <alignment horizontal="center" vertical="center"/>
      <protection locked="0"/>
    </xf>
    <xf numFmtId="0" fontId="1" fillId="0" borderId="0" xfId="0" applyFont="1" applyFill="1" applyBorder="1" applyProtection="1">
      <alignment vertical="center"/>
      <protection locked="0"/>
    </xf>
    <xf numFmtId="0" fontId="1" fillId="0" borderId="0" xfId="0" applyFont="1" applyFill="1" applyBorder="1" applyAlignment="1" applyProtection="1">
      <alignment horizontal="center" vertical="center" wrapText="1"/>
      <protection locked="0"/>
    </xf>
    <xf numFmtId="0" fontId="102" fillId="0" borderId="0" xfId="0" applyFont="1" applyFill="1" applyBorder="1" applyProtection="1">
      <alignment vertical="center"/>
      <protection locked="0"/>
    </xf>
    <xf numFmtId="0" fontId="0" fillId="2" borderId="0" xfId="0" applyFill="1" applyBorder="1" applyProtection="1">
      <alignment vertical="center"/>
      <protection locked="0"/>
    </xf>
    <xf numFmtId="0" fontId="0" fillId="0" borderId="0" xfId="0" applyFill="1" applyBorder="1" applyProtection="1">
      <alignment vertical="center"/>
      <protection locked="0"/>
    </xf>
    <xf numFmtId="0" fontId="5" fillId="0" borderId="0" xfId="0"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xf>
    <xf numFmtId="182" fontId="1" fillId="0" borderId="0" xfId="0" applyNumberFormat="1" applyFont="1" applyFill="1" applyBorder="1" applyAlignment="1" applyProtection="1">
      <alignment horizontal="center" vertical="center"/>
      <protection locked="0"/>
    </xf>
    <xf numFmtId="186" fontId="1" fillId="0" borderId="0" xfId="0" applyNumberFormat="1" applyFont="1" applyFill="1" applyBorder="1" applyAlignment="1" applyProtection="1">
      <alignment horizontal="center" vertical="center" wrapText="1"/>
      <protection locked="0"/>
    </xf>
    <xf numFmtId="58" fontId="19" fillId="0" borderId="0" xfId="0" applyNumberFormat="1" applyFont="1" applyFill="1" applyBorder="1" applyAlignment="1" applyProtection="1">
      <alignment horizontal="center" vertical="center" wrapText="1" shrinkToFit="1"/>
      <protection locked="0"/>
    </xf>
    <xf numFmtId="0" fontId="1" fillId="0" borderId="0" xfId="0" applyNumberFormat="1" applyFont="1" applyFill="1" applyBorder="1" applyAlignment="1" applyProtection="1">
      <alignment horizontal="center" vertical="center" wrapText="1"/>
      <protection locked="0"/>
    </xf>
    <xf numFmtId="0" fontId="6" fillId="0" borderId="0" xfId="0" applyFont="1" applyFill="1" applyBorder="1" applyAlignment="1" applyProtection="1">
      <alignment horizontal="center" vertical="center" wrapText="1"/>
      <protection locked="0"/>
    </xf>
    <xf numFmtId="0" fontId="7" fillId="0" borderId="0" xfId="0" applyFont="1" applyFill="1" applyBorder="1" applyAlignment="1" applyProtection="1">
      <alignment horizontal="center" vertical="center" wrapText="1"/>
      <protection locked="0"/>
    </xf>
    <xf numFmtId="183" fontId="1" fillId="0" borderId="0" xfId="0" applyNumberFormat="1" applyFont="1" applyFill="1" applyBorder="1" applyAlignment="1" applyProtection="1">
      <alignment horizontal="center" vertical="center"/>
      <protection locked="0"/>
    </xf>
    <xf numFmtId="183" fontId="7" fillId="0" borderId="0" xfId="0" applyNumberFormat="1" applyFont="1" applyFill="1" applyBorder="1" applyAlignment="1" applyProtection="1">
      <alignment horizontal="center" vertical="center"/>
      <protection locked="0"/>
    </xf>
    <xf numFmtId="183" fontId="8" fillId="0" borderId="0" xfId="0" applyNumberFormat="1" applyFont="1" applyFill="1" applyBorder="1" applyAlignment="1" applyProtection="1">
      <alignment horizontal="center" vertical="center"/>
      <protection locked="0"/>
    </xf>
    <xf numFmtId="183" fontId="9" fillId="0" borderId="0" xfId="0" applyNumberFormat="1" applyFont="1" applyFill="1" applyBorder="1" applyAlignment="1" applyProtection="1">
      <alignment horizontal="center" vertical="center"/>
      <protection locked="0"/>
    </xf>
    <xf numFmtId="0" fontId="11" fillId="0" borderId="0" xfId="0" applyFont="1" applyFill="1" applyBorder="1" applyAlignment="1" applyProtection="1">
      <alignment horizontal="center" vertical="center"/>
    </xf>
    <xf numFmtId="0" fontId="11" fillId="0" borderId="0" xfId="0" applyFont="1" applyFill="1" applyBorder="1" applyAlignment="1" applyProtection="1">
      <alignment horizontal="center" vertical="center"/>
      <protection locked="0"/>
    </xf>
    <xf numFmtId="184" fontId="13" fillId="0" borderId="0" xfId="0" applyNumberFormat="1" applyFont="1" applyFill="1" applyBorder="1" applyAlignment="1" applyProtection="1">
      <alignment horizontal="center" vertical="center"/>
    </xf>
    <xf numFmtId="0" fontId="12" fillId="0" borderId="0" xfId="0" applyFont="1" applyFill="1" applyBorder="1" applyAlignment="1" applyProtection="1">
      <alignment horizontal="center" vertical="center" wrapText="1"/>
      <protection locked="0"/>
    </xf>
    <xf numFmtId="184" fontId="13" fillId="0" borderId="0" xfId="0" applyNumberFormat="1" applyFont="1" applyFill="1" applyBorder="1" applyAlignment="1" applyProtection="1">
      <alignment horizontal="center" vertical="center"/>
      <protection locked="0"/>
    </xf>
    <xf numFmtId="184" fontId="13" fillId="0" borderId="0" xfId="0" applyNumberFormat="1"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wrapText="1"/>
      <protection locked="0"/>
    </xf>
    <xf numFmtId="0" fontId="15" fillId="0" borderId="1" xfId="0" applyFont="1" applyFill="1" applyBorder="1" applyAlignment="1" applyProtection="1">
      <alignment horizontal="center" vertical="center" wrapText="1" shrinkToFit="1"/>
    </xf>
    <xf numFmtId="0" fontId="15" fillId="0" borderId="1" xfId="0" applyFont="1" applyFill="1" applyBorder="1" applyAlignment="1" applyProtection="1">
      <alignment horizontal="center" vertical="center" wrapText="1" shrinkToFit="1"/>
      <protection locked="0"/>
    </xf>
    <xf numFmtId="0" fontId="16" fillId="0" borderId="1" xfId="0" applyFont="1" applyFill="1" applyBorder="1" applyAlignment="1" applyProtection="1">
      <alignment horizontal="center" vertical="center" wrapText="1" shrinkToFit="1"/>
      <protection locked="0"/>
    </xf>
    <xf numFmtId="184" fontId="103" fillId="0" borderId="1" xfId="0" applyNumberFormat="1" applyFont="1" applyFill="1" applyBorder="1" applyAlignment="1" applyProtection="1">
      <alignment horizontal="center" vertical="center"/>
    </xf>
    <xf numFmtId="0" fontId="104" fillId="0" borderId="1" xfId="0" applyFont="1" applyFill="1" applyBorder="1" applyAlignment="1" applyProtection="1">
      <alignment horizontal="center" vertical="center" wrapText="1"/>
      <protection locked="0"/>
    </xf>
    <xf numFmtId="0" fontId="105" fillId="0" borderId="1" xfId="0" applyFont="1" applyFill="1" applyBorder="1" applyAlignment="1" applyProtection="1">
      <alignment horizontal="center" vertical="center" wrapText="1" shrinkToFit="1"/>
      <protection locked="0"/>
    </xf>
    <xf numFmtId="0" fontId="104" fillId="0" borderId="1" xfId="0" applyNumberFormat="1" applyFont="1" applyFill="1" applyBorder="1" applyAlignment="1" applyProtection="1">
      <alignment horizontal="center" vertical="center" shrinkToFit="1"/>
      <protection locked="0"/>
    </xf>
    <xf numFmtId="0" fontId="105" fillId="0" borderId="1" xfId="0" applyNumberFormat="1" applyFont="1" applyFill="1" applyBorder="1" applyAlignment="1" applyProtection="1">
      <alignment horizontal="center" vertical="center" wrapText="1"/>
      <protection locked="0"/>
    </xf>
    <xf numFmtId="0" fontId="106" fillId="0" borderId="1" xfId="0" applyNumberFormat="1" applyFont="1" applyFill="1" applyBorder="1" applyAlignment="1" applyProtection="1">
      <alignment horizontal="center" vertical="center" wrapText="1" shrinkToFit="1"/>
      <protection locked="0"/>
    </xf>
    <xf numFmtId="0" fontId="104" fillId="0" borderId="1" xfId="0" applyFont="1" applyFill="1" applyBorder="1" applyAlignment="1" applyProtection="1">
      <alignment horizontal="center" vertical="center" wrapText="1" shrinkToFit="1"/>
      <protection locked="0"/>
    </xf>
    <xf numFmtId="49" fontId="106" fillId="0" borderId="1" xfId="0" applyNumberFormat="1" applyFont="1" applyFill="1" applyBorder="1" applyAlignment="1" applyProtection="1">
      <alignment horizontal="center" vertical="center" wrapText="1"/>
      <protection locked="0"/>
    </xf>
    <xf numFmtId="0" fontId="104" fillId="0" borderId="1" xfId="0" applyNumberFormat="1" applyFont="1" applyFill="1" applyBorder="1" applyAlignment="1" applyProtection="1">
      <alignment horizontal="center" vertical="center" wrapText="1" shrinkToFit="1"/>
      <protection locked="0"/>
    </xf>
    <xf numFmtId="184" fontId="58" fillId="2" borderId="1" xfId="0" applyNumberFormat="1" applyFont="1" applyFill="1" applyBorder="1" applyAlignment="1" applyProtection="1">
      <alignment horizontal="center" vertical="center"/>
    </xf>
    <xf numFmtId="0" fontId="1" fillId="2" borderId="1" xfId="0" applyFont="1" applyFill="1" applyBorder="1" applyAlignment="1" applyProtection="1">
      <alignment horizontal="center" vertical="center" wrapText="1"/>
      <protection locked="0"/>
    </xf>
    <xf numFmtId="0" fontId="19" fillId="2" borderId="1" xfId="0" applyFont="1" applyFill="1" applyBorder="1" applyAlignment="1" applyProtection="1">
      <alignment horizontal="center" vertical="center" wrapText="1" shrinkToFit="1"/>
      <protection locked="0"/>
    </xf>
    <xf numFmtId="0" fontId="1" fillId="2" borderId="1" xfId="0" applyNumberFormat="1" applyFont="1" applyFill="1" applyBorder="1" applyAlignment="1" applyProtection="1">
      <alignment horizontal="center" vertical="center" shrinkToFit="1"/>
      <protection locked="0"/>
    </xf>
    <xf numFmtId="0" fontId="19" fillId="2" borderId="1" xfId="0" applyNumberFormat="1" applyFont="1" applyFill="1" applyBorder="1" applyAlignment="1" applyProtection="1">
      <alignment horizontal="center" vertical="center" wrapText="1"/>
      <protection locked="0"/>
    </xf>
    <xf numFmtId="0" fontId="1" fillId="2" borderId="1" xfId="0" applyNumberFormat="1" applyFont="1" applyFill="1" applyBorder="1" applyAlignment="1" applyProtection="1">
      <alignment horizontal="center" vertical="center" wrapText="1" shrinkToFit="1"/>
      <protection locked="0"/>
    </xf>
    <xf numFmtId="0" fontId="1" fillId="2" borderId="1" xfId="0" applyFont="1" applyFill="1" applyBorder="1" applyAlignment="1" applyProtection="1">
      <alignment horizontal="center" vertical="center" wrapText="1" shrinkToFit="1"/>
      <protection locked="0"/>
    </xf>
    <xf numFmtId="184" fontId="58" fillId="2" borderId="2" xfId="0" applyNumberFormat="1" applyFont="1" applyFill="1" applyBorder="1" applyAlignment="1" applyProtection="1">
      <alignment horizontal="center" vertical="center"/>
    </xf>
    <xf numFmtId="0" fontId="1" fillId="2" borderId="2" xfId="0" applyFont="1" applyFill="1" applyBorder="1" applyAlignment="1" applyProtection="1">
      <alignment horizontal="center" vertical="center" wrapText="1"/>
      <protection locked="0"/>
    </xf>
    <xf numFmtId="0" fontId="19" fillId="2" borderId="2" xfId="0" applyFont="1" applyFill="1" applyBorder="1" applyAlignment="1" applyProtection="1">
      <alignment horizontal="center" vertical="center" wrapText="1" shrinkToFit="1"/>
      <protection locked="0"/>
    </xf>
    <xf numFmtId="0" fontId="1" fillId="2" borderId="2" xfId="0" applyNumberFormat="1" applyFont="1" applyFill="1" applyBorder="1" applyAlignment="1" applyProtection="1">
      <alignment horizontal="center" vertical="center" shrinkToFit="1"/>
      <protection locked="0"/>
    </xf>
    <xf numFmtId="0" fontId="1" fillId="2" borderId="2" xfId="0" applyNumberFormat="1" applyFont="1" applyFill="1" applyBorder="1" applyAlignment="1" applyProtection="1">
      <alignment horizontal="center" vertical="center" wrapText="1" shrinkToFit="1"/>
      <protection locked="0"/>
    </xf>
    <xf numFmtId="0" fontId="1" fillId="2" borderId="2" xfId="0" applyFont="1" applyFill="1" applyBorder="1" applyAlignment="1" applyProtection="1">
      <alignment horizontal="center" vertical="center" wrapText="1" shrinkToFit="1"/>
      <protection locked="0"/>
    </xf>
    <xf numFmtId="184" fontId="103" fillId="0" borderId="2" xfId="0" applyNumberFormat="1" applyFont="1" applyFill="1" applyBorder="1" applyAlignment="1" applyProtection="1">
      <alignment horizontal="center" vertical="center"/>
    </xf>
    <xf numFmtId="0" fontId="104" fillId="0" borderId="2" xfId="0" applyFont="1" applyFill="1" applyBorder="1" applyAlignment="1" applyProtection="1">
      <alignment horizontal="center" vertical="center" wrapText="1"/>
      <protection locked="0"/>
    </xf>
    <xf numFmtId="0" fontId="105" fillId="0" borderId="2" xfId="0" applyFont="1" applyFill="1" applyBorder="1" applyAlignment="1" applyProtection="1">
      <alignment horizontal="center" vertical="center" wrapText="1" shrinkToFit="1"/>
      <protection locked="0"/>
    </xf>
    <xf numFmtId="0" fontId="104" fillId="0" borderId="2" xfId="0" applyNumberFormat="1" applyFont="1" applyFill="1" applyBorder="1" applyAlignment="1" applyProtection="1">
      <alignment horizontal="center" vertical="center" shrinkToFit="1"/>
      <protection locked="0"/>
    </xf>
    <xf numFmtId="0" fontId="105" fillId="0" borderId="2" xfId="0" applyNumberFormat="1" applyFont="1" applyFill="1" applyBorder="1" applyAlignment="1" applyProtection="1">
      <alignment horizontal="center" vertical="center" wrapText="1"/>
      <protection locked="0"/>
    </xf>
    <xf numFmtId="0" fontId="104" fillId="0" borderId="2" xfId="0" applyNumberFormat="1" applyFont="1" applyFill="1" applyBorder="1" applyAlignment="1" applyProtection="1">
      <alignment horizontal="center" vertical="center" wrapText="1" shrinkToFit="1"/>
      <protection locked="0"/>
    </xf>
    <xf numFmtId="0" fontId="104" fillId="0" borderId="2" xfId="0" applyFont="1" applyFill="1" applyBorder="1" applyAlignment="1" applyProtection="1">
      <alignment horizontal="center" vertical="center" wrapText="1" shrinkToFit="1"/>
      <protection locked="0"/>
    </xf>
    <xf numFmtId="0" fontId="107" fillId="0" borderId="2" xfId="0" applyFont="1" applyFill="1" applyBorder="1" applyAlignment="1" applyProtection="1">
      <alignment horizontal="center" vertical="center" wrapText="1"/>
      <protection locked="0"/>
    </xf>
    <xf numFmtId="49" fontId="106" fillId="0" borderId="2" xfId="0" applyNumberFormat="1" applyFont="1" applyFill="1" applyBorder="1" applyAlignment="1" applyProtection="1">
      <alignment horizontal="center" vertical="center" wrapText="1"/>
      <protection locked="0"/>
    </xf>
    <xf numFmtId="0" fontId="5" fillId="0" borderId="0" xfId="0" applyFont="1" applyFill="1" applyBorder="1" applyAlignment="1" applyProtection="1">
      <alignment horizontal="center" vertical="center"/>
    </xf>
    <xf numFmtId="0" fontId="0" fillId="0" borderId="0" xfId="0" applyFill="1" applyBorder="1" applyProtection="1">
      <alignment vertical="center"/>
    </xf>
    <xf numFmtId="186" fontId="1" fillId="0" borderId="0" xfId="0" applyNumberFormat="1" applyFont="1" applyFill="1" applyBorder="1" applyAlignment="1" applyProtection="1">
      <alignment horizontal="center" vertical="center"/>
    </xf>
    <xf numFmtId="0" fontId="56" fillId="0" borderId="0" xfId="0" applyFont="1" applyFill="1" applyBorder="1" applyAlignment="1" applyProtection="1">
      <alignment horizontal="center" vertical="center" wrapText="1"/>
      <protection locked="0"/>
    </xf>
    <xf numFmtId="0" fontId="11" fillId="0" borderId="0" xfId="0" applyFont="1" applyFill="1" applyBorder="1" applyAlignment="1" applyProtection="1">
      <alignment vertical="center"/>
      <protection locked="0"/>
    </xf>
    <xf numFmtId="0" fontId="16"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center" vertical="center"/>
      <protection locked="0"/>
    </xf>
    <xf numFmtId="182" fontId="16" fillId="0" borderId="0" xfId="0" applyNumberFormat="1" applyFont="1" applyFill="1" applyBorder="1" applyAlignment="1" applyProtection="1">
      <alignment horizontal="center" vertical="center"/>
      <protection locked="0"/>
    </xf>
    <xf numFmtId="0" fontId="17" fillId="0" borderId="1" xfId="0" applyFont="1" applyFill="1" applyBorder="1" applyAlignment="1" applyProtection="1">
      <alignment horizontal="center" vertical="center" wrapText="1" shrinkToFit="1"/>
      <protection locked="0"/>
    </xf>
    <xf numFmtId="0" fontId="18" fillId="0" borderId="1" xfId="0" applyFont="1" applyFill="1" applyBorder="1" applyAlignment="1" applyProtection="1">
      <alignment horizontal="center" vertical="center" wrapText="1" shrinkToFit="1"/>
      <protection locked="0"/>
    </xf>
    <xf numFmtId="186" fontId="15" fillId="0" borderId="1" xfId="0" applyNumberFormat="1" applyFont="1" applyFill="1" applyBorder="1" applyAlignment="1" applyProtection="1">
      <alignment horizontal="center" vertical="center" wrapText="1" shrinkToFit="1"/>
    </xf>
    <xf numFmtId="0" fontId="105" fillId="0" borderId="1" xfId="0" applyFont="1" applyFill="1" applyBorder="1" applyAlignment="1" applyProtection="1">
      <alignment horizontal="center" vertical="center" wrapText="1"/>
      <protection locked="0"/>
    </xf>
    <xf numFmtId="0" fontId="108" fillId="0" borderId="1" xfId="141" applyFont="1" applyFill="1" applyBorder="1" applyAlignment="1">
      <alignment horizontal="center" vertical="center" wrapText="1"/>
    </xf>
    <xf numFmtId="0" fontId="104" fillId="0" borderId="1" xfId="0" applyFont="1" applyFill="1" applyBorder="1" applyAlignment="1" applyProtection="1">
      <alignment horizontal="center" vertical="center"/>
      <protection locked="0"/>
    </xf>
    <xf numFmtId="188" fontId="104" fillId="0" borderId="1" xfId="0" applyNumberFormat="1" applyFont="1" applyFill="1" applyBorder="1" applyAlignment="1" applyProtection="1">
      <alignment horizontal="center" vertical="center"/>
    </xf>
    <xf numFmtId="185" fontId="105" fillId="0" borderId="1" xfId="0" applyNumberFormat="1" applyFont="1" applyFill="1" applyBorder="1" applyAlignment="1" applyProtection="1">
      <alignment horizontal="center" vertical="center" wrapText="1" shrinkToFit="1"/>
    </xf>
    <xf numFmtId="186" fontId="105" fillId="0" borderId="1" xfId="0" applyNumberFormat="1" applyFont="1" applyFill="1" applyBorder="1" applyAlignment="1" applyProtection="1">
      <alignment horizontal="center" vertical="center" wrapText="1"/>
    </xf>
    <xf numFmtId="0" fontId="104" fillId="0" borderId="1" xfId="0" applyFont="1" applyFill="1" applyBorder="1" applyAlignment="1" applyProtection="1">
      <alignment horizontal="center" vertical="center"/>
    </xf>
    <xf numFmtId="0" fontId="102" fillId="0" borderId="1" xfId="0" applyFont="1" applyFill="1" applyBorder="1" applyAlignment="1" applyProtection="1">
      <alignment horizontal="center" vertical="center" wrapText="1"/>
      <protection locked="0"/>
    </xf>
    <xf numFmtId="0" fontId="108" fillId="0" borderId="1" xfId="141" applyFont="1" applyFill="1" applyBorder="1" applyAlignment="1">
      <alignment horizontal="center" vertical="center"/>
    </xf>
    <xf numFmtId="0" fontId="0" fillId="0" borderId="1" xfId="0" applyFont="1" applyFill="1" applyBorder="1" applyAlignment="1" applyProtection="1">
      <alignment horizontal="center" vertical="center" wrapText="1"/>
      <protection locked="0"/>
    </xf>
    <xf numFmtId="0" fontId="109" fillId="0" borderId="1" xfId="141" applyFont="1" applyFill="1" applyBorder="1" applyAlignment="1">
      <alignment horizontal="center" vertical="center" wrapText="1"/>
    </xf>
    <xf numFmtId="0" fontId="109" fillId="0" borderId="1" xfId="141" applyFont="1" applyFill="1" applyBorder="1" applyAlignment="1">
      <alignment horizontal="center" vertical="center"/>
    </xf>
    <xf numFmtId="0" fontId="110" fillId="0" borderId="1" xfId="141" applyFont="1" applyFill="1" applyBorder="1" applyAlignment="1">
      <alignment horizontal="center" vertical="center" wrapText="1"/>
    </xf>
    <xf numFmtId="0" fontId="110" fillId="0" borderId="1" xfId="141" applyFont="1" applyFill="1" applyBorder="1" applyAlignment="1">
      <alignment horizontal="center" vertical="center"/>
    </xf>
    <xf numFmtId="0" fontId="0" fillId="2" borderId="1" xfId="0" applyFont="1" applyFill="1" applyBorder="1" applyAlignment="1" applyProtection="1">
      <alignment horizontal="center" vertical="center" wrapText="1"/>
      <protection locked="0"/>
    </xf>
    <xf numFmtId="0" fontId="109" fillId="2" borderId="1" xfId="141" applyFont="1" applyFill="1" applyBorder="1" applyAlignment="1">
      <alignment horizontal="center" vertical="center" wrapText="1"/>
    </xf>
    <xf numFmtId="0" fontId="109" fillId="2" borderId="1" xfId="141" applyFont="1" applyFill="1" applyBorder="1" applyAlignment="1">
      <alignment horizontal="center" vertical="center"/>
    </xf>
    <xf numFmtId="0" fontId="1" fillId="2" borderId="1" xfId="0" applyFont="1" applyFill="1" applyBorder="1" applyAlignment="1" applyProtection="1">
      <alignment horizontal="center" vertical="center"/>
    </xf>
    <xf numFmtId="185" fontId="19" fillId="2" borderId="1" xfId="0" applyNumberFormat="1" applyFont="1" applyFill="1" applyBorder="1" applyAlignment="1" applyProtection="1">
      <alignment horizontal="center" vertical="center" wrapText="1" shrinkToFit="1"/>
    </xf>
    <xf numFmtId="0" fontId="0" fillId="2" borderId="2" xfId="0" applyFont="1" applyFill="1" applyBorder="1" applyAlignment="1" applyProtection="1">
      <alignment horizontal="center" vertical="center" wrapText="1"/>
      <protection locked="0"/>
    </xf>
    <xf numFmtId="185" fontId="19" fillId="2" borderId="2" xfId="0" applyNumberFormat="1" applyFont="1" applyFill="1" applyBorder="1" applyAlignment="1" applyProtection="1">
      <alignment horizontal="center" vertical="center" wrapText="1" shrinkToFit="1"/>
    </xf>
    <xf numFmtId="186" fontId="19" fillId="2" borderId="2" xfId="0" applyNumberFormat="1" applyFont="1" applyFill="1" applyBorder="1" applyAlignment="1" applyProtection="1">
      <alignment horizontal="center" vertical="center" wrapText="1"/>
    </xf>
    <xf numFmtId="0" fontId="102" fillId="0" borderId="2" xfId="0" applyFont="1" applyFill="1" applyBorder="1" applyAlignment="1" applyProtection="1">
      <alignment horizontal="center" vertical="center" wrapText="1"/>
      <protection locked="0"/>
    </xf>
    <xf numFmtId="0" fontId="104" fillId="0" borderId="2" xfId="0" applyFont="1" applyFill="1" applyBorder="1" applyAlignment="1" applyProtection="1">
      <alignment horizontal="center" vertical="center"/>
      <protection locked="0"/>
    </xf>
    <xf numFmtId="0" fontId="104" fillId="0" borderId="2" xfId="0" applyFont="1" applyFill="1" applyBorder="1" applyAlignment="1" applyProtection="1">
      <alignment horizontal="center" vertical="center"/>
    </xf>
    <xf numFmtId="185" fontId="105" fillId="0" borderId="2" xfId="0" applyNumberFormat="1" applyFont="1" applyFill="1" applyBorder="1" applyAlignment="1" applyProtection="1">
      <alignment horizontal="center" vertical="center" wrapText="1" shrinkToFit="1"/>
    </xf>
    <xf numFmtId="186" fontId="105" fillId="0" borderId="2" xfId="0" applyNumberFormat="1" applyFont="1" applyFill="1" applyBorder="1" applyAlignment="1" applyProtection="1">
      <alignment horizontal="center" vertical="center" wrapText="1"/>
    </xf>
    <xf numFmtId="187" fontId="1" fillId="0" borderId="0" xfId="0" applyNumberFormat="1" applyFont="1" applyFill="1" applyBorder="1" applyAlignment="1" applyProtection="1">
      <alignment horizontal="center" vertical="center"/>
      <protection locked="0"/>
    </xf>
    <xf numFmtId="186" fontId="1" fillId="0" borderId="0" xfId="0" applyNumberFormat="1" applyFont="1" applyFill="1" applyBorder="1" applyAlignment="1" applyProtection="1">
      <alignment horizontal="center" vertical="center"/>
      <protection locked="0"/>
    </xf>
    <xf numFmtId="0" fontId="11" fillId="0" borderId="0" xfId="0" applyFont="1" applyFill="1" applyBorder="1" applyAlignment="1" applyProtection="1">
      <alignment vertical="center" wrapText="1"/>
      <protection locked="0"/>
    </xf>
    <xf numFmtId="186" fontId="11" fillId="0" borderId="0" xfId="0" applyNumberFormat="1" applyFont="1" applyFill="1" applyBorder="1" applyAlignment="1" applyProtection="1">
      <alignment vertical="center" wrapText="1"/>
      <protection locked="0"/>
    </xf>
    <xf numFmtId="0" fontId="24" fillId="0" borderId="1" xfId="0" applyNumberFormat="1" applyFont="1" applyFill="1" applyBorder="1" applyAlignment="1" applyProtection="1">
      <alignment horizontal="center" vertical="center" wrapText="1" shrinkToFit="1"/>
    </xf>
    <xf numFmtId="58" fontId="105" fillId="0" borderId="1" xfId="0" applyNumberFormat="1" applyFont="1" applyFill="1" applyBorder="1" applyAlignment="1" applyProtection="1">
      <alignment horizontal="center" vertical="center" wrapText="1" shrinkToFit="1"/>
    </xf>
    <xf numFmtId="189" fontId="105" fillId="0" borderId="1" xfId="0" applyNumberFormat="1" applyFont="1" applyFill="1" applyBorder="1" applyAlignment="1" applyProtection="1">
      <alignment horizontal="center" vertical="center" wrapText="1"/>
    </xf>
    <xf numFmtId="0" fontId="105" fillId="0" borderId="1" xfId="0" applyNumberFormat="1" applyFont="1" applyFill="1" applyBorder="1" applyAlignment="1" applyProtection="1">
      <alignment horizontal="center" vertical="center" wrapText="1"/>
    </xf>
    <xf numFmtId="58" fontId="19" fillId="0" borderId="1" xfId="0" applyNumberFormat="1" applyFont="1" applyFill="1" applyBorder="1" applyAlignment="1" applyProtection="1">
      <alignment horizontal="center" vertical="center" wrapText="1" shrinkToFit="1"/>
    </xf>
    <xf numFmtId="189" fontId="19" fillId="2" borderId="1" xfId="0" applyNumberFormat="1" applyFont="1" applyFill="1" applyBorder="1" applyAlignment="1" applyProtection="1">
      <alignment horizontal="center" vertical="center" wrapText="1"/>
    </xf>
    <xf numFmtId="0" fontId="19" fillId="2" borderId="1" xfId="0" applyNumberFormat="1" applyFont="1" applyFill="1" applyBorder="1" applyAlignment="1" applyProtection="1">
      <alignment horizontal="center" vertical="center" wrapText="1"/>
    </xf>
    <xf numFmtId="58" fontId="19" fillId="2" borderId="2" xfId="0" applyNumberFormat="1" applyFont="1" applyFill="1" applyBorder="1" applyAlignment="1" applyProtection="1">
      <alignment horizontal="center" vertical="center" wrapText="1" shrinkToFit="1"/>
    </xf>
    <xf numFmtId="189" fontId="19" fillId="2" borderId="2" xfId="0" applyNumberFormat="1" applyFont="1" applyFill="1" applyBorder="1" applyAlignment="1" applyProtection="1">
      <alignment horizontal="center" vertical="center" wrapText="1"/>
    </xf>
    <xf numFmtId="0" fontId="19" fillId="2" borderId="2" xfId="0" applyNumberFormat="1" applyFont="1" applyFill="1" applyBorder="1" applyAlignment="1" applyProtection="1">
      <alignment horizontal="center" vertical="center" wrapText="1"/>
    </xf>
    <xf numFmtId="58" fontId="105" fillId="0" borderId="2" xfId="0" applyNumberFormat="1" applyFont="1" applyFill="1" applyBorder="1" applyAlignment="1" applyProtection="1">
      <alignment horizontal="center" vertical="center" wrapText="1" shrinkToFit="1"/>
    </xf>
    <xf numFmtId="189" fontId="105" fillId="0" borderId="2" xfId="0" applyNumberFormat="1" applyFont="1" applyFill="1" applyBorder="1" applyAlignment="1" applyProtection="1">
      <alignment horizontal="center" vertical="center" wrapText="1"/>
    </xf>
    <xf numFmtId="0" fontId="105" fillId="0" borderId="2" xfId="0" applyNumberFormat="1" applyFont="1" applyFill="1" applyBorder="1" applyAlignment="1" applyProtection="1">
      <alignment horizontal="center" vertical="center" wrapText="1"/>
    </xf>
    <xf numFmtId="0" fontId="102" fillId="0" borderId="1" xfId="0" applyFont="1" applyFill="1" applyBorder="1" applyAlignment="1" applyProtection="1">
      <alignment vertical="center" wrapText="1"/>
    </xf>
    <xf numFmtId="186" fontId="56" fillId="0" borderId="0" xfId="0" applyNumberFormat="1" applyFont="1" applyFill="1" applyBorder="1" applyAlignment="1" applyProtection="1">
      <alignment horizontal="center" vertical="center" wrapText="1"/>
      <protection locked="0"/>
    </xf>
    <xf numFmtId="0" fontId="11" fillId="0" borderId="0" xfId="0" applyNumberFormat="1" applyFont="1" applyFill="1" applyBorder="1" applyAlignment="1" applyProtection="1">
      <alignment vertical="center" wrapText="1"/>
      <protection locked="0"/>
    </xf>
    <xf numFmtId="0" fontId="23" fillId="0" borderId="0" xfId="0" applyFont="1" applyFill="1" applyBorder="1" applyAlignment="1" applyProtection="1">
      <alignment vertical="center" wrapText="1"/>
      <protection locked="0"/>
    </xf>
    <xf numFmtId="0" fontId="27" fillId="0" borderId="0" xfId="0" applyFont="1" applyFill="1" applyBorder="1" applyAlignment="1" applyProtection="1">
      <alignment vertical="center" wrapText="1"/>
      <protection locked="0"/>
    </xf>
    <xf numFmtId="183" fontId="11" fillId="0" borderId="0" xfId="0" applyNumberFormat="1" applyFont="1" applyFill="1" applyBorder="1" applyAlignment="1" applyProtection="1">
      <alignment vertical="center"/>
      <protection locked="0"/>
    </xf>
    <xf numFmtId="0" fontId="16" fillId="0" borderId="0" xfId="0" applyNumberFormat="1" applyFont="1" applyFill="1" applyBorder="1" applyAlignment="1" applyProtection="1">
      <alignment horizontal="center" vertical="center" wrapText="1"/>
      <protection locked="0"/>
    </xf>
    <xf numFmtId="186" fontId="16" fillId="0" borderId="0" xfId="0" applyNumberFormat="1" applyFont="1" applyFill="1" applyBorder="1" applyAlignment="1" applyProtection="1">
      <alignment horizontal="center" vertical="center" wrapText="1"/>
      <protection locked="0"/>
    </xf>
    <xf numFmtId="0" fontId="24" fillId="0" borderId="0" xfId="0" applyFont="1" applyFill="1" applyBorder="1" applyAlignment="1" applyProtection="1">
      <alignment vertical="center" wrapText="1"/>
      <protection locked="0"/>
    </xf>
    <xf numFmtId="0" fontId="24" fillId="0" borderId="0" xfId="0" applyFont="1" applyFill="1" applyBorder="1" applyAlignment="1" applyProtection="1">
      <alignment horizontal="center" vertical="center" wrapText="1"/>
      <protection locked="0"/>
    </xf>
    <xf numFmtId="182" fontId="15" fillId="0" borderId="1" xfId="0" applyNumberFormat="1" applyFont="1" applyFill="1" applyBorder="1" applyAlignment="1" applyProtection="1">
      <alignment horizontal="center" vertical="center" wrapText="1" shrinkToFit="1"/>
    </xf>
    <xf numFmtId="0" fontId="15" fillId="0" borderId="1" xfId="0" applyNumberFormat="1" applyFont="1" applyFill="1" applyBorder="1" applyAlignment="1" applyProtection="1">
      <alignment horizontal="center" vertical="center" wrapText="1" shrinkToFit="1"/>
    </xf>
    <xf numFmtId="0" fontId="24" fillId="0" borderId="1" xfId="0" applyFont="1" applyFill="1" applyBorder="1" applyAlignment="1" applyProtection="1">
      <alignment horizontal="center" vertical="center" wrapText="1" shrinkToFit="1"/>
    </xf>
    <xf numFmtId="187" fontId="104" fillId="0" borderId="1" xfId="0" applyNumberFormat="1" applyFont="1" applyFill="1" applyBorder="1" applyAlignment="1" applyProtection="1">
      <alignment horizontal="center" vertical="center"/>
    </xf>
    <xf numFmtId="0" fontId="106" fillId="0" borderId="1" xfId="0" applyFont="1" applyFill="1" applyBorder="1" applyAlignment="1" applyProtection="1">
      <alignment horizontal="center" vertical="center"/>
    </xf>
    <xf numFmtId="0" fontId="104" fillId="0" borderId="1" xfId="0" applyNumberFormat="1" applyFont="1" applyFill="1" applyBorder="1" applyAlignment="1" applyProtection="1">
      <alignment horizontal="center" vertical="center"/>
    </xf>
    <xf numFmtId="0" fontId="111" fillId="0" borderId="1" xfId="0" applyFont="1" applyFill="1" applyBorder="1" applyAlignment="1" applyProtection="1">
      <alignment horizontal="center" vertical="center" wrapText="1" shrinkToFit="1"/>
    </xf>
    <xf numFmtId="187" fontId="1" fillId="2" borderId="1" xfId="0" applyNumberFormat="1" applyFont="1" applyFill="1" applyBorder="1" applyAlignment="1" applyProtection="1">
      <alignment horizontal="center" vertical="center"/>
    </xf>
    <xf numFmtId="0" fontId="56" fillId="2" borderId="1" xfId="0" applyFont="1" applyFill="1" applyBorder="1" applyAlignment="1" applyProtection="1">
      <alignment horizontal="center" vertical="center"/>
    </xf>
    <xf numFmtId="0" fontId="1" fillId="2" borderId="1" xfId="0" applyNumberFormat="1" applyFont="1" applyFill="1" applyBorder="1" applyAlignment="1" applyProtection="1">
      <alignment horizontal="center" vertical="center"/>
    </xf>
    <xf numFmtId="0" fontId="16" fillId="2" borderId="1" xfId="0" applyFont="1" applyFill="1" applyBorder="1" applyAlignment="1" applyProtection="1">
      <alignment horizontal="center" vertical="center" wrapText="1" shrinkToFit="1"/>
    </xf>
    <xf numFmtId="0" fontId="1" fillId="2" borderId="2" xfId="0" applyFont="1" applyFill="1" applyBorder="1" applyAlignment="1" applyProtection="1">
      <alignment horizontal="center" vertical="center"/>
    </xf>
    <xf numFmtId="0" fontId="56" fillId="2" borderId="2" xfId="0" applyFont="1" applyFill="1" applyBorder="1" applyAlignment="1" applyProtection="1">
      <alignment horizontal="center" vertical="center"/>
    </xf>
    <xf numFmtId="0" fontId="1" fillId="2" borderId="2" xfId="0" applyNumberFormat="1" applyFont="1" applyFill="1" applyBorder="1" applyAlignment="1" applyProtection="1">
      <alignment horizontal="center" vertical="center"/>
    </xf>
    <xf numFmtId="0" fontId="16" fillId="2" borderId="2" xfId="0" applyFont="1" applyFill="1" applyBorder="1" applyAlignment="1" applyProtection="1">
      <alignment horizontal="center" vertical="center" wrapText="1" shrinkToFit="1"/>
    </xf>
    <xf numFmtId="187" fontId="104" fillId="0" borderId="2" xfId="0" applyNumberFormat="1" applyFont="1" applyFill="1" applyBorder="1" applyAlignment="1" applyProtection="1">
      <alignment horizontal="center" vertical="center"/>
    </xf>
    <xf numFmtId="0" fontId="106" fillId="0" borderId="2" xfId="0" applyFont="1" applyFill="1" applyBorder="1" applyAlignment="1" applyProtection="1">
      <alignment horizontal="center" vertical="center"/>
    </xf>
    <xf numFmtId="0" fontId="104" fillId="0" borderId="2" xfId="0" applyNumberFormat="1" applyFont="1" applyFill="1" applyBorder="1" applyAlignment="1" applyProtection="1">
      <alignment horizontal="center" vertical="center"/>
    </xf>
    <xf numFmtId="0" fontId="111" fillId="0" borderId="2" xfId="0" applyFont="1" applyFill="1" applyBorder="1" applyAlignment="1" applyProtection="1">
      <alignment horizontal="center" vertical="center" wrapText="1" shrinkToFit="1"/>
    </xf>
    <xf numFmtId="0" fontId="104" fillId="0" borderId="3" xfId="0" applyFont="1" applyFill="1" applyBorder="1" applyAlignment="1" applyProtection="1">
      <alignment horizontal="center" vertical="center" wrapText="1"/>
    </xf>
    <xf numFmtId="186" fontId="105" fillId="0" borderId="3" xfId="0" applyNumberFormat="1" applyFont="1" applyFill="1" applyBorder="1" applyAlignment="1" applyProtection="1">
      <alignment horizontal="center" vertical="center" wrapText="1"/>
    </xf>
    <xf numFmtId="186" fontId="6" fillId="0" borderId="0" xfId="0" applyNumberFormat="1" applyFont="1" applyFill="1" applyBorder="1" applyAlignment="1" applyProtection="1">
      <alignment horizontal="center" vertical="center" wrapText="1"/>
      <protection locked="0"/>
    </xf>
    <xf numFmtId="186" fontId="7" fillId="0" borderId="0" xfId="0" applyNumberFormat="1" applyFont="1" applyFill="1" applyBorder="1" applyAlignment="1" applyProtection="1">
      <alignment horizontal="center" vertical="center" wrapText="1"/>
      <protection locked="0"/>
    </xf>
    <xf numFmtId="183" fontId="27" fillId="0" borderId="0" xfId="0" applyNumberFormat="1" applyFont="1" applyFill="1" applyBorder="1" applyAlignment="1" applyProtection="1">
      <alignment vertical="center"/>
      <protection locked="0"/>
    </xf>
    <xf numFmtId="183" fontId="23" fillId="0" borderId="0" xfId="0" applyNumberFormat="1" applyFont="1" applyFill="1" applyBorder="1" applyAlignment="1" applyProtection="1">
      <alignment vertical="center"/>
      <protection locked="0"/>
    </xf>
    <xf numFmtId="183" fontId="29" fillId="0" borderId="0" xfId="0" applyNumberFormat="1" applyFont="1" applyFill="1" applyBorder="1" applyAlignment="1" applyProtection="1">
      <alignment vertical="center"/>
      <protection locked="0"/>
    </xf>
    <xf numFmtId="183" fontId="24" fillId="0" borderId="0" xfId="0" applyNumberFormat="1" applyFont="1" applyFill="1" applyBorder="1" applyAlignment="1" applyProtection="1">
      <alignment horizontal="center" vertical="center"/>
      <protection locked="0"/>
    </xf>
    <xf numFmtId="183" fontId="24" fillId="0" borderId="0" xfId="0" applyNumberFormat="1" applyFont="1" applyFill="1" applyAlignment="1" applyProtection="1">
      <alignment horizontal="center" vertical="center"/>
      <protection locked="0"/>
    </xf>
    <xf numFmtId="183" fontId="15" fillId="0" borderId="0" xfId="0" applyNumberFormat="1"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wrapText="1"/>
      <protection locked="0"/>
    </xf>
    <xf numFmtId="0" fontId="28" fillId="0" borderId="1" xfId="0" applyFont="1" applyFill="1" applyBorder="1" applyAlignment="1" applyProtection="1">
      <alignment horizontal="center" vertical="center" wrapText="1" shrinkToFit="1"/>
    </xf>
    <xf numFmtId="183" fontId="24" fillId="0" borderId="1" xfId="0" applyNumberFormat="1" applyFont="1" applyFill="1" applyBorder="1" applyAlignment="1" applyProtection="1">
      <alignment horizontal="center" vertical="center" wrapText="1" shrinkToFit="1"/>
    </xf>
    <xf numFmtId="183" fontId="112" fillId="0" borderId="1" xfId="0" applyNumberFormat="1" applyFont="1" applyFill="1" applyBorder="1" applyAlignment="1" applyProtection="1">
      <alignment horizontal="center" vertical="center" wrapText="1" shrinkToFit="1"/>
    </xf>
    <xf numFmtId="183" fontId="104" fillId="0" borderId="1" xfId="0" applyNumberFormat="1" applyFont="1" applyFill="1" applyBorder="1" applyAlignment="1" applyProtection="1">
      <alignment horizontal="center" vertical="center" wrapText="1" shrinkToFit="1"/>
    </xf>
    <xf numFmtId="183" fontId="111" fillId="0" borderId="1" xfId="0" applyNumberFormat="1" applyFont="1" applyFill="1" applyBorder="1" applyAlignment="1" applyProtection="1">
      <alignment horizontal="center" vertical="center" wrapText="1" shrinkToFit="1"/>
    </xf>
    <xf numFmtId="183" fontId="105" fillId="0" borderId="1" xfId="0" applyNumberFormat="1" applyFont="1" applyFill="1" applyBorder="1" applyAlignment="1" applyProtection="1">
      <alignment horizontal="center" vertical="center" wrapText="1" shrinkToFit="1"/>
    </xf>
    <xf numFmtId="183" fontId="1" fillId="2" borderId="1" xfId="0" applyNumberFormat="1" applyFont="1" applyFill="1" applyBorder="1" applyAlignment="1" applyProtection="1">
      <alignment horizontal="center" vertical="center" wrapText="1" shrinkToFit="1"/>
    </xf>
    <xf numFmtId="183" fontId="16" fillId="2" borderId="1" xfId="0" applyNumberFormat="1" applyFont="1" applyFill="1" applyBorder="1" applyAlignment="1" applyProtection="1">
      <alignment horizontal="center" vertical="center" wrapText="1" shrinkToFit="1"/>
    </xf>
    <xf numFmtId="183" fontId="19" fillId="2" borderId="1" xfId="0" applyNumberFormat="1" applyFont="1" applyFill="1" applyBorder="1" applyAlignment="1" applyProtection="1">
      <alignment horizontal="center" vertical="center" wrapText="1" shrinkToFit="1"/>
    </xf>
    <xf numFmtId="183" fontId="1" fillId="2" borderId="2" xfId="0" applyNumberFormat="1" applyFont="1" applyFill="1" applyBorder="1" applyAlignment="1" applyProtection="1">
      <alignment horizontal="center" vertical="center" wrapText="1" shrinkToFit="1"/>
    </xf>
    <xf numFmtId="183" fontId="16" fillId="2" borderId="2" xfId="0" applyNumberFormat="1" applyFont="1" applyFill="1" applyBorder="1" applyAlignment="1" applyProtection="1">
      <alignment horizontal="center" vertical="center" wrapText="1" shrinkToFit="1"/>
    </xf>
    <xf numFmtId="183" fontId="19" fillId="2" borderId="2" xfId="0" applyNumberFormat="1" applyFont="1" applyFill="1" applyBorder="1" applyAlignment="1" applyProtection="1">
      <alignment horizontal="center" vertical="center" wrapText="1" shrinkToFit="1"/>
    </xf>
    <xf numFmtId="183" fontId="1" fillId="2" borderId="2" xfId="0" applyNumberFormat="1" applyFont="1" applyFill="1" applyBorder="1" applyAlignment="1" applyProtection="1">
      <alignment horizontal="center" vertical="center"/>
    </xf>
    <xf numFmtId="183" fontId="104" fillId="0" borderId="2" xfId="0" applyNumberFormat="1" applyFont="1" applyFill="1" applyBorder="1" applyAlignment="1" applyProtection="1">
      <alignment horizontal="center" vertical="center" wrapText="1" shrinkToFit="1"/>
    </xf>
    <xf numFmtId="183" fontId="111" fillId="0" borderId="2" xfId="0" applyNumberFormat="1" applyFont="1" applyFill="1" applyBorder="1" applyAlignment="1" applyProtection="1">
      <alignment horizontal="center" vertical="center" wrapText="1" shrinkToFit="1"/>
    </xf>
    <xf numFmtId="183" fontId="105" fillId="0" borderId="2" xfId="0" applyNumberFormat="1" applyFont="1" applyFill="1" applyBorder="1" applyAlignment="1" applyProtection="1">
      <alignment horizontal="center" vertical="center" wrapText="1" shrinkToFit="1"/>
    </xf>
    <xf numFmtId="0" fontId="57" fillId="0" borderId="0" xfId="0" applyFont="1" applyFill="1" applyBorder="1" applyProtection="1">
      <alignment vertical="center"/>
      <protection locked="0"/>
    </xf>
    <xf numFmtId="183" fontId="30" fillId="0" borderId="0" xfId="0" applyNumberFormat="1" applyFont="1" applyFill="1" applyBorder="1" applyAlignment="1" applyProtection="1">
      <alignment horizontal="center" vertical="center"/>
      <protection locked="0"/>
    </xf>
    <xf numFmtId="183" fontId="27" fillId="0" borderId="0" xfId="0" applyNumberFormat="1" applyFont="1" applyFill="1" applyBorder="1" applyAlignment="1" applyProtection="1">
      <alignment horizontal="center" vertical="center"/>
      <protection locked="0"/>
    </xf>
    <xf numFmtId="183" fontId="31" fillId="0" borderId="0" xfId="0" applyNumberFormat="1" applyFont="1" applyFill="1" applyBorder="1" applyAlignment="1" applyProtection="1">
      <alignment horizontal="center" vertical="center" wrapText="1"/>
      <protection locked="0"/>
    </xf>
    <xf numFmtId="0" fontId="113" fillId="0" borderId="1" xfId="0" applyFont="1" applyFill="1" applyBorder="1" applyAlignment="1" applyProtection="1">
      <alignment horizontal="center" vertical="center" wrapText="1"/>
    </xf>
    <xf numFmtId="0" fontId="62" fillId="0" borderId="1" xfId="0" applyFont="1" applyFill="1" applyBorder="1" applyAlignment="1" applyProtection="1">
      <alignment horizontal="center" vertical="center" wrapText="1"/>
    </xf>
    <xf numFmtId="183" fontId="104" fillId="0" borderId="1" xfId="0" applyNumberFormat="1" applyFont="1" applyFill="1" applyBorder="1" applyAlignment="1" applyProtection="1">
      <alignment horizontal="center" vertical="center"/>
    </xf>
    <xf numFmtId="0" fontId="105" fillId="0" borderId="1" xfId="0" applyFont="1" applyFill="1" applyBorder="1" applyAlignment="1" applyProtection="1">
      <alignment horizontal="center" vertical="center" wrapText="1"/>
    </xf>
    <xf numFmtId="0" fontId="106"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vertical="center" wrapText="1"/>
    </xf>
    <xf numFmtId="0" fontId="56" fillId="0" borderId="1" xfId="0" applyFont="1" applyFill="1" applyBorder="1" applyAlignment="1" applyProtection="1">
      <alignment horizontal="center" vertical="center" wrapText="1"/>
    </xf>
    <xf numFmtId="183" fontId="1" fillId="2" borderId="1" xfId="0" applyNumberFormat="1" applyFont="1" applyFill="1" applyBorder="1" applyAlignment="1" applyProtection="1">
      <alignment horizontal="center" vertical="center"/>
    </xf>
    <xf numFmtId="0" fontId="19" fillId="2" borderId="1" xfId="0" applyFont="1" applyFill="1" applyBorder="1" applyAlignment="1" applyProtection="1">
      <alignment horizontal="center" vertical="center" wrapText="1"/>
    </xf>
    <xf numFmtId="0" fontId="56" fillId="2" borderId="1" xfId="0" applyFont="1" applyFill="1" applyBorder="1" applyAlignment="1" applyProtection="1">
      <alignment horizontal="center" vertical="center" wrapText="1"/>
    </xf>
    <xf numFmtId="0" fontId="19" fillId="2" borderId="0" xfId="0" applyFont="1" applyFill="1" applyBorder="1" applyAlignment="1" applyProtection="1">
      <alignment horizontal="center" vertical="center" wrapText="1"/>
    </xf>
    <xf numFmtId="0" fontId="56" fillId="2" borderId="0" xfId="0" applyFont="1" applyFill="1" applyBorder="1" applyAlignment="1" applyProtection="1">
      <alignment horizontal="center" vertical="center" wrapText="1"/>
    </xf>
    <xf numFmtId="0" fontId="19" fillId="2" borderId="0" xfId="0" applyFont="1" applyFill="1" applyBorder="1" applyAlignment="1" applyProtection="1">
      <alignment horizontal="center" vertical="center" wrapText="1"/>
      <protection locked="0"/>
    </xf>
    <xf numFmtId="183" fontId="104" fillId="0" borderId="2" xfId="0" applyNumberFormat="1" applyFont="1" applyFill="1" applyBorder="1" applyAlignment="1" applyProtection="1">
      <alignment horizontal="center" vertical="center"/>
    </xf>
    <xf numFmtId="188" fontId="10" fillId="0" borderId="0" xfId="0" applyNumberFormat="1" applyFont="1" applyFill="1" applyBorder="1" applyAlignment="1" applyProtection="1">
      <alignment horizontal="center" vertical="center" wrapText="1"/>
    </xf>
    <xf numFmtId="0" fontId="104" fillId="0" borderId="0" xfId="0" applyFont="1" applyFill="1" applyBorder="1" applyAlignment="1" applyProtection="1">
      <alignment horizontal="center" vertical="center"/>
      <protection locked="0"/>
    </xf>
    <xf numFmtId="0" fontId="1" fillId="2" borderId="0" xfId="0" applyFont="1" applyFill="1" applyBorder="1" applyAlignment="1" applyProtection="1">
      <alignment horizontal="center" vertical="center"/>
      <protection locked="0"/>
    </xf>
    <xf numFmtId="0" fontId="0" fillId="2" borderId="0" xfId="0" applyFont="1" applyFill="1" applyBorder="1" applyProtection="1">
      <alignment vertical="center"/>
      <protection locked="0"/>
    </xf>
    <xf numFmtId="0" fontId="4" fillId="0" borderId="0" xfId="0" applyFont="1" applyFill="1" applyBorder="1" applyProtection="1">
      <alignment vertical="center"/>
      <protection locked="0"/>
    </xf>
    <xf numFmtId="0" fontId="102" fillId="2" borderId="0" xfId="0" applyFont="1" applyFill="1" applyBorder="1" applyProtection="1">
      <alignment vertical="center"/>
      <protection locked="0"/>
    </xf>
    <xf numFmtId="184" fontId="114" fillId="14" borderId="1" xfId="0" applyNumberFormat="1" applyFont="1" applyFill="1" applyBorder="1" applyAlignment="1" applyProtection="1">
      <alignment horizontal="center" vertical="center"/>
    </xf>
    <xf numFmtId="0" fontId="42" fillId="14" borderId="1" xfId="0" applyFont="1" applyFill="1" applyBorder="1" applyAlignment="1" applyProtection="1">
      <alignment horizontal="center" vertical="center" wrapText="1"/>
      <protection locked="0"/>
    </xf>
    <xf numFmtId="0" fontId="43" fillId="14" borderId="1" xfId="0" applyFont="1" applyFill="1" applyBorder="1" applyAlignment="1" applyProtection="1">
      <alignment horizontal="center" vertical="center" wrapText="1" shrinkToFit="1"/>
      <protection locked="0"/>
    </xf>
    <xf numFmtId="0" fontId="42" fillId="14" borderId="1" xfId="0" applyNumberFormat="1" applyFont="1" applyFill="1" applyBorder="1" applyAlignment="1" applyProtection="1">
      <alignment horizontal="center" vertical="center" shrinkToFit="1"/>
      <protection locked="0"/>
    </xf>
    <xf numFmtId="49" fontId="43" fillId="14" borderId="1" xfId="0" applyNumberFormat="1" applyFont="1" applyFill="1" applyBorder="1" applyAlignment="1" applyProtection="1">
      <alignment horizontal="center" vertical="center" wrapText="1"/>
      <protection locked="0"/>
    </xf>
    <xf numFmtId="0" fontId="42" fillId="14" borderId="1" xfId="0" applyNumberFormat="1" applyFont="1" applyFill="1" applyBorder="1" applyAlignment="1" applyProtection="1">
      <alignment horizontal="center" vertical="center" wrapText="1" shrinkToFit="1"/>
      <protection locked="0"/>
    </xf>
    <xf numFmtId="0" fontId="42" fillId="14" borderId="1" xfId="0" applyFont="1" applyFill="1" applyBorder="1" applyAlignment="1" applyProtection="1">
      <alignment horizontal="center" vertical="center" wrapText="1" shrinkToFit="1"/>
      <protection locked="0"/>
    </xf>
    <xf numFmtId="0" fontId="115" fillId="14" borderId="1" xfId="0" applyFont="1" applyFill="1" applyBorder="1" applyAlignment="1" applyProtection="1">
      <alignment horizontal="center" vertical="center" wrapText="1"/>
      <protection locked="0"/>
    </xf>
    <xf numFmtId="49" fontId="105" fillId="0" borderId="1" xfId="0" applyNumberFormat="1" applyFont="1" applyFill="1" applyBorder="1" applyAlignment="1" applyProtection="1">
      <alignment horizontal="center" vertical="center" wrapText="1"/>
      <protection locked="0"/>
    </xf>
    <xf numFmtId="0" fontId="43" fillId="14" borderId="1" xfId="0" applyFont="1" applyFill="1" applyBorder="1" applyAlignment="1" applyProtection="1">
      <alignment horizontal="center" vertical="center" wrapText="1"/>
      <protection locked="0"/>
    </xf>
    <xf numFmtId="0" fontId="42" fillId="14" borderId="1" xfId="0" applyFont="1" applyFill="1" applyBorder="1" applyAlignment="1" applyProtection="1">
      <alignment horizontal="center" vertical="center"/>
      <protection locked="0"/>
    </xf>
    <xf numFmtId="188" fontId="42" fillId="14" borderId="1" xfId="0" applyNumberFormat="1" applyFont="1" applyFill="1" applyBorder="1" applyAlignment="1" applyProtection="1">
      <alignment horizontal="center" vertical="center"/>
      <protection locked="0"/>
    </xf>
    <xf numFmtId="185" fontId="43" fillId="14" borderId="1" xfId="0" applyNumberFormat="1" applyFont="1" applyFill="1" applyBorder="1" applyAlignment="1" applyProtection="1">
      <alignment horizontal="center" vertical="center" wrapText="1" shrinkToFit="1"/>
      <protection locked="0"/>
    </xf>
    <xf numFmtId="186" fontId="43" fillId="14" borderId="1" xfId="0" applyNumberFormat="1" applyFont="1" applyFill="1" applyBorder="1" applyAlignment="1" applyProtection="1">
      <alignment horizontal="center" vertical="center" wrapText="1"/>
      <protection locked="0"/>
    </xf>
    <xf numFmtId="183" fontId="105" fillId="0" borderId="1" xfId="0" applyNumberFormat="1" applyFont="1" applyFill="1" applyBorder="1" applyAlignment="1" applyProtection="1">
      <alignment horizontal="center" vertical="center" wrapText="1"/>
    </xf>
    <xf numFmtId="58" fontId="43" fillId="14" borderId="1" xfId="0" applyNumberFormat="1" applyFont="1" applyFill="1" applyBorder="1" applyAlignment="1" applyProtection="1">
      <alignment horizontal="center" vertical="center" wrapText="1" shrinkToFit="1"/>
      <protection locked="0"/>
    </xf>
    <xf numFmtId="189" fontId="43" fillId="14" borderId="1" xfId="0" applyNumberFormat="1" applyFont="1" applyFill="1" applyBorder="1" applyAlignment="1" applyProtection="1">
      <alignment horizontal="center" vertical="center" wrapText="1"/>
      <protection locked="0"/>
    </xf>
    <xf numFmtId="0" fontId="43" fillId="14" borderId="1" xfId="0" applyNumberFormat="1" applyFont="1" applyFill="1" applyBorder="1" applyAlignment="1" applyProtection="1">
      <alignment horizontal="center" vertical="center" wrapText="1"/>
      <protection locked="0"/>
    </xf>
    <xf numFmtId="0" fontId="116" fillId="0" borderId="0" xfId="0" applyFont="1" applyProtection="1">
      <alignment vertical="center"/>
    </xf>
    <xf numFmtId="195" fontId="103" fillId="0" borderId="2" xfId="0" applyNumberFormat="1" applyFont="1" applyFill="1" applyBorder="1" applyAlignment="1" applyProtection="1">
      <alignment horizontal="center" vertical="center" wrapText="1" shrinkToFit="1"/>
    </xf>
    <xf numFmtId="187" fontId="42" fillId="14" borderId="1" xfId="0" applyNumberFormat="1" applyFont="1" applyFill="1" applyBorder="1" applyAlignment="1" applyProtection="1">
      <alignment horizontal="center" vertical="center"/>
      <protection locked="0"/>
    </xf>
    <xf numFmtId="0" fontId="117" fillId="14" borderId="1" xfId="0" applyFont="1" applyFill="1" applyBorder="1" applyAlignment="1" applyProtection="1">
      <alignment horizontal="center" vertical="center"/>
      <protection locked="0"/>
    </xf>
    <xf numFmtId="0" fontId="42" fillId="14" borderId="1" xfId="0" applyNumberFormat="1" applyFont="1" applyFill="1" applyBorder="1" applyAlignment="1" applyProtection="1">
      <alignment horizontal="center" vertical="center"/>
      <protection locked="0"/>
    </xf>
    <xf numFmtId="0" fontId="118" fillId="14" borderId="1" xfId="0" applyFont="1" applyFill="1" applyBorder="1" applyAlignment="1" applyProtection="1">
      <alignment horizontal="center" vertical="center" wrapText="1" shrinkToFit="1"/>
      <protection locked="0"/>
    </xf>
    <xf numFmtId="0" fontId="119" fillId="14" borderId="0" xfId="0" applyFont="1" applyFill="1" applyBorder="1" applyProtection="1">
      <alignment vertical="center"/>
      <protection locked="0"/>
    </xf>
    <xf numFmtId="183" fontId="42" fillId="14" borderId="1" xfId="0" applyNumberFormat="1" applyFont="1" applyFill="1" applyBorder="1" applyAlignment="1" applyProtection="1">
      <alignment horizontal="center" vertical="center" wrapText="1" shrinkToFit="1"/>
      <protection locked="0"/>
    </xf>
    <xf numFmtId="183" fontId="118" fillId="14" borderId="1" xfId="0" applyNumberFormat="1" applyFont="1" applyFill="1" applyBorder="1" applyAlignment="1" applyProtection="1">
      <alignment horizontal="center" vertical="center" wrapText="1" shrinkToFit="1"/>
      <protection locked="0"/>
    </xf>
    <xf numFmtId="183" fontId="43" fillId="14" borderId="1" xfId="0" applyNumberFormat="1" applyFont="1" applyFill="1" applyBorder="1" applyAlignment="1" applyProtection="1">
      <alignment horizontal="center" vertical="center" wrapText="1" shrinkToFit="1"/>
      <protection locked="0"/>
    </xf>
    <xf numFmtId="0" fontId="32" fillId="0" borderId="1" xfId="0" applyFont="1" applyFill="1" applyBorder="1" applyAlignment="1" applyProtection="1">
      <alignment horizontal="center" vertical="center" wrapText="1"/>
    </xf>
    <xf numFmtId="0" fontId="62" fillId="0" borderId="0" xfId="0" applyFont="1" applyFill="1" applyBorder="1" applyAlignment="1" applyProtection="1">
      <alignment horizontal="center" vertical="center" wrapText="1"/>
    </xf>
    <xf numFmtId="0" fontId="105" fillId="0" borderId="0" xfId="0" applyFont="1" applyFill="1" applyBorder="1" applyAlignment="1" applyProtection="1">
      <alignment horizontal="center" vertical="center" wrapText="1"/>
    </xf>
    <xf numFmtId="0" fontId="106" fillId="0" borderId="0" xfId="0" applyFont="1" applyFill="1" applyBorder="1" applyAlignment="1" applyProtection="1">
      <alignment horizontal="center" vertical="center" wrapText="1"/>
    </xf>
    <xf numFmtId="183" fontId="42" fillId="14" borderId="1" xfId="0" applyNumberFormat="1" applyFont="1" applyFill="1" applyBorder="1" applyAlignment="1" applyProtection="1">
      <alignment horizontal="center" vertical="center"/>
      <protection locked="0"/>
    </xf>
    <xf numFmtId="0" fontId="43" fillId="14" borderId="0" xfId="0" applyFont="1" applyFill="1" applyBorder="1" applyAlignment="1" applyProtection="1">
      <alignment horizontal="center" vertical="center" wrapText="1"/>
      <protection locked="0"/>
    </xf>
    <xf numFmtId="0" fontId="117" fillId="14" borderId="0" xfId="0" applyFont="1" applyFill="1" applyBorder="1" applyAlignment="1" applyProtection="1">
      <alignment horizontal="center" vertical="center" wrapText="1"/>
      <protection locked="0"/>
    </xf>
    <xf numFmtId="0" fontId="84" fillId="0" borderId="0" xfId="0"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wrapText="1" shrinkToFit="1"/>
      <protection locked="0"/>
    </xf>
    <xf numFmtId="0" fontId="105" fillId="0" borderId="0" xfId="0" applyFont="1" applyFill="1" applyBorder="1" applyAlignment="1" applyProtection="1">
      <alignment horizontal="center" vertical="center" wrapText="1"/>
      <protection locked="0"/>
    </xf>
    <xf numFmtId="183" fontId="42" fillId="14" borderId="1" xfId="0" applyNumberFormat="1" applyFont="1" applyFill="1" applyBorder="1" applyAlignment="1" applyProtection="1">
      <alignment horizontal="center" vertical="center"/>
    </xf>
    <xf numFmtId="0" fontId="106" fillId="0" borderId="1" xfId="0" applyFont="1" applyFill="1" applyBorder="1" applyAlignment="1" applyProtection="1">
      <alignment horizontal="center" vertical="center" wrapText="1" shrinkToFit="1"/>
      <protection locked="0"/>
    </xf>
    <xf numFmtId="0" fontId="104" fillId="2" borderId="1" xfId="0" applyNumberFormat="1" applyFont="1" applyFill="1" applyBorder="1" applyAlignment="1" applyProtection="1">
      <alignment horizontal="center" vertical="center"/>
    </xf>
    <xf numFmtId="0" fontId="44" fillId="0" borderId="1" xfId="0" applyFont="1" applyFill="1" applyBorder="1" applyAlignment="1" applyProtection="1">
      <alignment horizontal="center" vertical="center"/>
    </xf>
    <xf numFmtId="0" fontId="120" fillId="0" borderId="1" xfId="0" applyFont="1" applyFill="1" applyBorder="1" applyAlignment="1">
      <alignment horizontal="center" vertical="center" wrapText="1" shrinkToFit="1"/>
    </xf>
    <xf numFmtId="185" fontId="105" fillId="0" borderId="1" xfId="0" applyNumberFormat="1" applyFont="1" applyFill="1" applyBorder="1" applyAlignment="1" applyProtection="1">
      <alignment horizontal="center" vertical="center" wrapText="1" shrinkToFit="1"/>
      <protection locked="0"/>
    </xf>
    <xf numFmtId="186" fontId="105" fillId="0" borderId="1" xfId="0" applyNumberFormat="1" applyFont="1" applyFill="1" applyBorder="1" applyAlignment="1" applyProtection="1">
      <alignment horizontal="center" vertical="center" wrapText="1"/>
      <protection locked="0"/>
    </xf>
    <xf numFmtId="186" fontId="121" fillId="0" borderId="16" xfId="0" applyNumberFormat="1" applyFont="1" applyFill="1" applyBorder="1" applyAlignment="1" applyProtection="1">
      <alignment horizontal="center" vertical="center" wrapText="1"/>
    </xf>
    <xf numFmtId="58" fontId="105" fillId="0" borderId="1" xfId="0" applyNumberFormat="1" applyFont="1" applyFill="1" applyBorder="1" applyAlignment="1" applyProtection="1">
      <alignment horizontal="center" vertical="center" wrapText="1" shrinkToFit="1"/>
      <protection locked="0"/>
    </xf>
    <xf numFmtId="189" fontId="105" fillId="0" borderId="1" xfId="0" applyNumberFormat="1" applyFont="1" applyFill="1" applyBorder="1" applyAlignment="1" applyProtection="1">
      <alignment horizontal="center" vertical="center" wrapText="1"/>
      <protection locked="0"/>
    </xf>
    <xf numFmtId="0" fontId="103" fillId="0" borderId="1" xfId="0" applyFont="1" applyFill="1" applyBorder="1" applyAlignment="1" applyProtection="1">
      <alignment horizontal="center" vertical="center" wrapText="1"/>
    </xf>
    <xf numFmtId="0" fontId="106" fillId="0" borderId="1" xfId="0" applyFont="1" applyFill="1" applyBorder="1" applyAlignment="1" applyProtection="1">
      <alignment horizontal="center" vertical="center"/>
      <protection locked="0"/>
    </xf>
    <xf numFmtId="187" fontId="104" fillId="0" borderId="1" xfId="0" applyNumberFormat="1" applyFont="1" applyFill="1" applyBorder="1" applyAlignment="1" applyProtection="1">
      <alignment horizontal="center" vertical="center"/>
      <protection locked="0"/>
    </xf>
    <xf numFmtId="0" fontId="106" fillId="2" borderId="1" xfId="0" applyFont="1" applyFill="1" applyBorder="1" applyAlignment="1" applyProtection="1">
      <alignment horizontal="center" vertical="center"/>
      <protection locked="0"/>
    </xf>
    <xf numFmtId="0" fontId="104" fillId="0" borderId="1" xfId="0" applyFont="1" applyFill="1" applyBorder="1" applyAlignment="1" applyProtection="1">
      <alignment horizontal="center" vertical="center" wrapText="1" shrinkToFit="1"/>
    </xf>
    <xf numFmtId="183" fontId="104" fillId="0" borderId="1" xfId="0" applyNumberFormat="1" applyFont="1" applyFill="1" applyBorder="1" applyAlignment="1" applyProtection="1">
      <alignment horizontal="center" vertical="center" wrapText="1" shrinkToFit="1"/>
      <protection locked="0"/>
    </xf>
    <xf numFmtId="183" fontId="111" fillId="0" borderId="1" xfId="0" applyNumberFormat="1" applyFont="1" applyFill="1" applyBorder="1" applyAlignment="1" applyProtection="1">
      <alignment horizontal="center" vertical="center" wrapText="1" shrinkToFit="1"/>
      <protection locked="0"/>
    </xf>
    <xf numFmtId="183" fontId="105" fillId="0" borderId="1" xfId="0" applyNumberFormat="1" applyFont="1" applyFill="1" applyBorder="1" applyAlignment="1" applyProtection="1">
      <alignment horizontal="center" vertical="center" wrapText="1" shrinkToFit="1"/>
      <protection locked="0"/>
    </xf>
    <xf numFmtId="183" fontId="106" fillId="0" borderId="0" xfId="0" applyNumberFormat="1" applyFont="1" applyFill="1" applyBorder="1" applyAlignment="1" applyProtection="1">
      <alignment horizontal="center" vertical="center" wrapText="1"/>
    </xf>
    <xf numFmtId="184" fontId="122" fillId="0" borderId="1" xfId="0" applyNumberFormat="1" applyFont="1" applyFill="1" applyBorder="1" applyAlignment="1" applyProtection="1">
      <alignment horizontal="center" vertical="center"/>
    </xf>
    <xf numFmtId="0" fontId="44" fillId="0" borderId="1" xfId="0" applyFont="1" applyFill="1" applyBorder="1" applyAlignment="1" applyProtection="1">
      <alignment horizontal="center" vertical="center" wrapText="1"/>
      <protection locked="0"/>
    </xf>
    <xf numFmtId="0" fontId="45" fillId="0" borderId="1" xfId="0" applyFont="1" applyFill="1" applyBorder="1" applyAlignment="1" applyProtection="1">
      <alignment horizontal="center" vertical="center" wrapText="1" shrinkToFit="1"/>
      <protection locked="0"/>
    </xf>
    <xf numFmtId="0" fontId="44" fillId="0" borderId="1" xfId="0" applyNumberFormat="1" applyFont="1" applyFill="1" applyBorder="1" applyAlignment="1" applyProtection="1">
      <alignment horizontal="center" vertical="center" shrinkToFit="1"/>
      <protection locked="0"/>
    </xf>
    <xf numFmtId="49" fontId="45" fillId="0" borderId="1" xfId="0" applyNumberFormat="1" applyFont="1" applyFill="1" applyBorder="1" applyAlignment="1" applyProtection="1">
      <alignment horizontal="center" vertical="center" wrapText="1"/>
      <protection locked="0"/>
    </xf>
    <xf numFmtId="0" fontId="44" fillId="0" borderId="1" xfId="0" applyFont="1" applyFill="1" applyBorder="1" applyAlignment="1" applyProtection="1">
      <alignment horizontal="center" vertical="center" wrapText="1" shrinkToFit="1"/>
      <protection locked="0"/>
    </xf>
    <xf numFmtId="0" fontId="123" fillId="0" borderId="1" xfId="0" applyFont="1" applyFill="1" applyBorder="1" applyAlignment="1">
      <alignment horizontal="center" vertical="center" wrapText="1"/>
    </xf>
    <xf numFmtId="49" fontId="45" fillId="0" borderId="0" xfId="0" applyNumberFormat="1" applyFont="1" applyFill="1" applyAlignment="1" applyProtection="1">
      <alignment horizontal="center" vertical="center" wrapText="1"/>
      <protection locked="0"/>
    </xf>
    <xf numFmtId="0" fontId="124" fillId="0" borderId="1" xfId="0" applyFont="1" applyFill="1" applyBorder="1" applyAlignment="1">
      <alignment horizontal="center" vertical="center" wrapText="1"/>
    </xf>
    <xf numFmtId="0" fontId="124" fillId="0" borderId="0" xfId="0" applyFont="1" applyFill="1" applyAlignment="1">
      <alignment horizontal="center" vertical="center" wrapText="1"/>
    </xf>
    <xf numFmtId="0" fontId="124" fillId="0" borderId="0" xfId="0" applyFont="1" applyFill="1" applyAlignment="1">
      <alignment horizontal="center" vertical="center"/>
    </xf>
    <xf numFmtId="0" fontId="44" fillId="0" borderId="1" xfId="0" applyNumberFormat="1" applyFont="1" applyFill="1" applyBorder="1" applyAlignment="1" applyProtection="1">
      <alignment horizontal="center" vertical="center" wrapText="1" shrinkToFit="1"/>
      <protection locked="0"/>
    </xf>
    <xf numFmtId="0" fontId="105" fillId="0" borderId="5" xfId="0" applyFont="1" applyFill="1" applyBorder="1" applyAlignment="1" applyProtection="1">
      <alignment horizontal="center" vertical="center" wrapText="1" shrinkToFit="1"/>
      <protection locked="0"/>
    </xf>
    <xf numFmtId="0" fontId="4" fillId="0" borderId="1" xfId="0" applyFont="1" applyFill="1" applyBorder="1" applyAlignment="1" applyProtection="1">
      <alignment horizontal="center" vertical="center" wrapText="1"/>
      <protection locked="0"/>
    </xf>
    <xf numFmtId="0" fontId="44" fillId="0" borderId="1" xfId="0" applyFont="1" applyFill="1" applyBorder="1" applyAlignment="1" applyProtection="1">
      <alignment horizontal="center" vertical="center"/>
      <protection locked="0"/>
    </xf>
    <xf numFmtId="185" fontId="45" fillId="0" borderId="1" xfId="0" applyNumberFormat="1" applyFont="1" applyFill="1" applyBorder="1" applyAlignment="1" applyProtection="1">
      <alignment horizontal="center" vertical="center" wrapText="1" shrinkToFit="1"/>
      <protection locked="0"/>
    </xf>
    <xf numFmtId="186" fontId="45" fillId="0" borderId="1" xfId="0" applyNumberFormat="1" applyFont="1" applyFill="1" applyBorder="1" applyAlignment="1" applyProtection="1">
      <alignment horizontal="center" vertical="center" wrapText="1"/>
      <protection locked="0"/>
    </xf>
    <xf numFmtId="185" fontId="45" fillId="0" borderId="1" xfId="0" applyNumberFormat="1" applyFont="1" applyFill="1" applyBorder="1" applyAlignment="1" applyProtection="1">
      <alignment horizontal="center" vertical="center" wrapText="1" shrinkToFit="1"/>
    </xf>
    <xf numFmtId="186" fontId="45" fillId="0" borderId="1" xfId="0" applyNumberFormat="1" applyFont="1" applyFill="1" applyBorder="1" applyAlignment="1" applyProtection="1">
      <alignment horizontal="center" vertical="center" wrapText="1"/>
    </xf>
    <xf numFmtId="0" fontId="45" fillId="0" borderId="1" xfId="0" applyFont="1" applyFill="1" applyBorder="1" applyAlignment="1" applyProtection="1">
      <alignment horizontal="center" vertical="center" wrapText="1"/>
      <protection locked="0"/>
    </xf>
    <xf numFmtId="185" fontId="125" fillId="0" borderId="1" xfId="0" applyNumberFormat="1" applyFont="1" applyFill="1" applyBorder="1" applyAlignment="1" applyProtection="1">
      <alignment horizontal="center" vertical="center" wrapText="1" shrinkToFit="1"/>
      <protection locked="0"/>
    </xf>
    <xf numFmtId="189" fontId="45" fillId="0" borderId="1" xfId="0" applyNumberFormat="1" applyFont="1" applyFill="1" applyBorder="1" applyAlignment="1" applyProtection="1">
      <alignment horizontal="center" vertical="center" wrapText="1"/>
    </xf>
    <xf numFmtId="189" fontId="45" fillId="0" borderId="1" xfId="0" applyNumberFormat="1" applyFont="1" applyFill="1" applyBorder="1" applyAlignment="1" applyProtection="1">
      <alignment horizontal="center" vertical="center" wrapText="1"/>
      <protection locked="0"/>
    </xf>
    <xf numFmtId="58" fontId="45" fillId="0" borderId="1" xfId="0" applyNumberFormat="1" applyFont="1" applyFill="1" applyBorder="1" applyAlignment="1" applyProtection="1">
      <alignment horizontal="center" vertical="center" wrapText="1" shrinkToFit="1"/>
      <protection locked="0"/>
    </xf>
    <xf numFmtId="0" fontId="45" fillId="0" borderId="1" xfId="0" applyNumberFormat="1" applyFont="1" applyFill="1" applyBorder="1" applyAlignment="1" applyProtection="1">
      <alignment horizontal="center" vertical="center" wrapText="1"/>
      <protection locked="0"/>
    </xf>
    <xf numFmtId="58" fontId="45" fillId="0" borderId="1" xfId="0" applyNumberFormat="1" applyFont="1" applyFill="1" applyBorder="1" applyAlignment="1" applyProtection="1">
      <alignment horizontal="center" vertical="center" wrapText="1" shrinkToFit="1"/>
    </xf>
    <xf numFmtId="58" fontId="45" fillId="0" borderId="5" xfId="0" applyNumberFormat="1" applyFont="1" applyFill="1" applyBorder="1" applyAlignment="1" applyProtection="1">
      <alignment horizontal="center" vertical="center" wrapText="1" shrinkToFit="1"/>
    </xf>
    <xf numFmtId="186" fontId="45" fillId="0" borderId="2" xfId="0" applyNumberFormat="1" applyFont="1" applyFill="1" applyBorder="1" applyAlignment="1" applyProtection="1">
      <alignment horizontal="center" vertical="center" wrapText="1"/>
    </xf>
    <xf numFmtId="0" fontId="102" fillId="0" borderId="1" xfId="0" applyFont="1" applyFill="1" applyBorder="1" applyAlignment="1" applyProtection="1">
      <alignment horizontal="center" vertical="center"/>
    </xf>
    <xf numFmtId="187" fontId="44" fillId="0" borderId="1" xfId="0" applyNumberFormat="1" applyFont="1" applyFill="1" applyBorder="1" applyAlignment="1" applyProtection="1">
      <alignment horizontal="center" vertical="center"/>
    </xf>
    <xf numFmtId="0" fontId="126" fillId="0" borderId="1" xfId="0" applyFont="1" applyFill="1" applyBorder="1" applyAlignment="1" applyProtection="1">
      <alignment horizontal="center" vertical="center"/>
      <protection locked="0"/>
    </xf>
    <xf numFmtId="0" fontId="44" fillId="0" borderId="1" xfId="0" applyNumberFormat="1" applyFont="1" applyFill="1" applyBorder="1" applyAlignment="1" applyProtection="1">
      <alignment horizontal="center" vertical="center"/>
    </xf>
    <xf numFmtId="0" fontId="49" fillId="0" borderId="1" xfId="0" applyFont="1" applyFill="1" applyBorder="1" applyAlignment="1" applyProtection="1">
      <alignment horizontal="center" vertical="center" wrapText="1" shrinkToFit="1"/>
    </xf>
    <xf numFmtId="0" fontId="126" fillId="2" borderId="1" xfId="0" applyFont="1" applyFill="1" applyBorder="1" applyAlignment="1" applyProtection="1">
      <alignment horizontal="center" vertical="center"/>
      <protection locked="0"/>
    </xf>
    <xf numFmtId="183" fontId="45" fillId="0" borderId="1" xfId="0" applyNumberFormat="1" applyFont="1" applyFill="1" applyBorder="1" applyAlignment="1" applyProtection="1">
      <alignment horizontal="center" vertical="center" wrapText="1"/>
    </xf>
    <xf numFmtId="0" fontId="4" fillId="0" borderId="1" xfId="0" applyFont="1" applyFill="1" applyBorder="1" applyAlignment="1" applyProtection="1">
      <alignment horizontal="center" vertical="center"/>
    </xf>
    <xf numFmtId="183" fontId="44" fillId="0" borderId="1" xfId="0" applyNumberFormat="1" applyFont="1" applyFill="1" applyBorder="1" applyAlignment="1" applyProtection="1">
      <alignment horizontal="center" vertical="center" wrapText="1" shrinkToFit="1"/>
    </xf>
    <xf numFmtId="183" fontId="44" fillId="0" borderId="1" xfId="0" applyNumberFormat="1" applyFont="1" applyFill="1" applyBorder="1" applyAlignment="1" applyProtection="1">
      <alignment horizontal="center" vertical="center" wrapText="1" shrinkToFit="1"/>
      <protection locked="0"/>
    </xf>
    <xf numFmtId="183" fontId="49" fillId="0" borderId="1" xfId="0" applyNumberFormat="1" applyFont="1" applyFill="1" applyBorder="1" applyAlignment="1" applyProtection="1">
      <alignment horizontal="center" vertical="center" wrapText="1" shrinkToFit="1"/>
      <protection locked="0"/>
    </xf>
    <xf numFmtId="183" fontId="45" fillId="0" borderId="1" xfId="0" applyNumberFormat="1" applyFont="1" applyFill="1" applyBorder="1" applyAlignment="1" applyProtection="1">
      <alignment horizontal="center" vertical="center" wrapText="1" shrinkToFit="1"/>
    </xf>
    <xf numFmtId="183" fontId="49" fillId="0" borderId="1" xfId="0" applyNumberFormat="1" applyFont="1" applyFill="1" applyBorder="1" applyAlignment="1" applyProtection="1">
      <alignment horizontal="center" vertical="center" wrapText="1" shrinkToFit="1"/>
    </xf>
    <xf numFmtId="183" fontId="44" fillId="0" borderId="1" xfId="0" applyNumberFormat="1" applyFont="1" applyFill="1" applyBorder="1" applyAlignment="1" applyProtection="1">
      <alignment horizontal="center" vertical="center"/>
    </xf>
    <xf numFmtId="0" fontId="45" fillId="0" borderId="0" xfId="0" applyFont="1" applyFill="1" applyBorder="1" applyAlignment="1" applyProtection="1">
      <alignment horizontal="center" vertical="center" wrapText="1"/>
    </xf>
    <xf numFmtId="0" fontId="126" fillId="0" borderId="0" xfId="0" applyFont="1" applyFill="1" applyBorder="1" applyAlignment="1" applyProtection="1">
      <alignment horizontal="center" vertical="center" wrapText="1"/>
    </xf>
    <xf numFmtId="0" fontId="45" fillId="0" borderId="0" xfId="0" applyFont="1" applyFill="1" applyBorder="1" applyAlignment="1" applyProtection="1">
      <alignment horizontal="center" vertical="center" wrapText="1"/>
      <protection locked="0"/>
    </xf>
    <xf numFmtId="0" fontId="4" fillId="0" borderId="0" xfId="0" applyFont="1" applyFill="1" applyBorder="1" applyAlignment="1" applyProtection="1">
      <alignment horizontal="center" vertical="center"/>
      <protection locked="0"/>
    </xf>
    <xf numFmtId="0" fontId="127" fillId="0" borderId="0" xfId="0" applyFont="1" applyFill="1" applyBorder="1" applyAlignment="1" applyProtection="1">
      <alignment horizontal="center" vertical="center"/>
      <protection locked="0"/>
    </xf>
    <xf numFmtId="184" fontId="58" fillId="0" borderId="2" xfId="0" applyNumberFormat="1" applyFont="1" applyFill="1" applyBorder="1" applyAlignment="1" applyProtection="1">
      <alignment horizontal="center" vertical="center"/>
    </xf>
    <xf numFmtId="186" fontId="19" fillId="0" borderId="3" xfId="0" applyNumberFormat="1" applyFont="1" applyFill="1" applyBorder="1" applyAlignment="1" applyProtection="1">
      <alignment horizontal="center" vertical="center" wrapText="1"/>
    </xf>
    <xf numFmtId="0" fontId="76" fillId="0" borderId="2" xfId="0" applyFont="1" applyFill="1" applyBorder="1" applyAlignment="1" applyProtection="1">
      <alignment horizontal="center" vertical="center" wrapText="1" shrinkToFit="1"/>
      <protection locked="0"/>
    </xf>
    <xf numFmtId="0" fontId="75" fillId="0" borderId="2" xfId="0" applyNumberFormat="1" applyFont="1" applyFill="1" applyBorder="1" applyAlignment="1" applyProtection="1">
      <alignment horizontal="center" vertical="center" shrinkToFit="1"/>
      <protection locked="0"/>
    </xf>
    <xf numFmtId="49" fontId="76" fillId="0" borderId="2" xfId="0" applyNumberFormat="1" applyFont="1" applyFill="1" applyBorder="1" applyAlignment="1" applyProtection="1">
      <alignment horizontal="center" vertical="center" wrapText="1"/>
      <protection locked="0"/>
    </xf>
    <xf numFmtId="0" fontId="1" fillId="0" borderId="3" xfId="0" applyFont="1" applyFill="1" applyBorder="1" applyAlignment="1" applyProtection="1">
      <alignment horizontal="center" vertical="center" wrapText="1"/>
      <protection locked="0"/>
    </xf>
    <xf numFmtId="0" fontId="1" fillId="0" borderId="2" xfId="0" applyNumberFormat="1" applyFont="1" applyFill="1" applyBorder="1" applyAlignment="1" applyProtection="1">
      <alignment horizontal="center" vertical="center" shrinkToFit="1"/>
      <protection locked="0"/>
    </xf>
    <xf numFmtId="49" fontId="19" fillId="2" borderId="1" xfId="0" applyNumberFormat="1" applyFont="1" applyFill="1" applyBorder="1" applyAlignment="1" applyProtection="1">
      <alignment horizontal="center" vertical="center" wrapText="1"/>
      <protection locked="0"/>
    </xf>
    <xf numFmtId="0" fontId="107" fillId="0" borderId="1" xfId="0" applyFont="1" applyFill="1" applyBorder="1" applyAlignment="1" applyProtection="1">
      <alignment horizontal="center" vertical="center" wrapText="1"/>
      <protection locked="0"/>
    </xf>
    <xf numFmtId="49" fontId="104" fillId="0" borderId="1" xfId="0" applyNumberFormat="1" applyFont="1" applyFill="1" applyBorder="1" applyAlignment="1" applyProtection="1">
      <alignment horizontal="center" vertical="center" wrapText="1"/>
      <protection locked="0"/>
    </xf>
    <xf numFmtId="3" fontId="104" fillId="0" borderId="1" xfId="0" applyNumberFormat="1" applyFont="1" applyFill="1" applyBorder="1" applyAlignment="1" applyProtection="1">
      <alignment horizontal="center" vertical="center"/>
      <protection locked="0"/>
    </xf>
    <xf numFmtId="3" fontId="1" fillId="0" borderId="1" xfId="0" applyNumberFormat="1" applyFont="1" applyFill="1" applyBorder="1" applyAlignment="1" applyProtection="1">
      <alignment horizontal="center" vertical="center"/>
      <protection locked="0"/>
    </xf>
    <xf numFmtId="185" fontId="19" fillId="0" borderId="1" xfId="0" applyNumberFormat="1" applyFont="1" applyFill="1" applyBorder="1" applyAlignment="1" applyProtection="1">
      <alignment horizontal="center" vertical="center" wrapText="1" shrinkToFit="1"/>
      <protection locked="0"/>
    </xf>
    <xf numFmtId="186" fontId="19" fillId="0" borderId="1" xfId="0" applyNumberFormat="1" applyFont="1" applyFill="1" applyBorder="1" applyAlignment="1" applyProtection="1">
      <alignment horizontal="center" vertical="center" wrapText="1"/>
      <protection locked="0"/>
    </xf>
    <xf numFmtId="185" fontId="19" fillId="0" borderId="2" xfId="0" applyNumberFormat="1" applyFont="1" applyFill="1" applyBorder="1" applyAlignment="1" applyProtection="1">
      <alignment horizontal="center" vertical="center" wrapText="1" shrinkToFit="1"/>
    </xf>
    <xf numFmtId="185" fontId="19" fillId="0" borderId="30" xfId="0" applyNumberFormat="1" applyFont="1" applyFill="1" applyBorder="1" applyAlignment="1" applyProtection="1">
      <alignment horizontal="center" vertical="center" wrapText="1" shrinkToFit="1"/>
    </xf>
    <xf numFmtId="185" fontId="19" fillId="0" borderId="2" xfId="0" applyNumberFormat="1" applyFont="1" applyFill="1" applyBorder="1" applyAlignment="1" applyProtection="1">
      <alignment horizontal="center" vertical="center" wrapText="1" shrinkToFit="1"/>
      <protection locked="0"/>
    </xf>
    <xf numFmtId="3" fontId="1" fillId="2" borderId="1" xfId="0" applyNumberFormat="1" applyFont="1" applyFill="1" applyBorder="1" applyAlignment="1" applyProtection="1">
      <alignment horizontal="center" vertical="center"/>
      <protection locked="0"/>
    </xf>
    <xf numFmtId="185" fontId="19" fillId="2" borderId="1" xfId="0" applyNumberFormat="1" applyFont="1" applyFill="1" applyBorder="1" applyAlignment="1" applyProtection="1">
      <alignment horizontal="center" vertical="center" wrapText="1" shrinkToFit="1"/>
      <protection locked="0"/>
    </xf>
    <xf numFmtId="186" fontId="19" fillId="2" borderId="1" xfId="0" applyNumberFormat="1" applyFont="1" applyFill="1" applyBorder="1" applyAlignment="1" applyProtection="1">
      <alignment horizontal="center" vertical="center" wrapText="1"/>
      <protection locked="0"/>
    </xf>
    <xf numFmtId="188" fontId="104" fillId="0" borderId="1" xfId="0" applyNumberFormat="1" applyFont="1" applyFill="1" applyBorder="1" applyAlignment="1" applyProtection="1">
      <alignment horizontal="center" vertical="center"/>
      <protection locked="0"/>
    </xf>
    <xf numFmtId="0" fontId="104" fillId="0" borderId="1" xfId="0" applyNumberFormat="1" applyFont="1" applyFill="1" applyBorder="1" applyAlignment="1" applyProtection="1">
      <alignment horizontal="center" vertical="center"/>
      <protection locked="0"/>
    </xf>
    <xf numFmtId="0" fontId="128" fillId="0" borderId="0" xfId="0" applyFont="1" applyFill="1" applyBorder="1" applyAlignment="1">
      <alignment horizontal="center" vertical="center" wrapText="1"/>
    </xf>
    <xf numFmtId="186" fontId="129" fillId="0" borderId="1" xfId="0" applyNumberFormat="1" applyFont="1" applyFill="1" applyBorder="1" applyAlignment="1" applyProtection="1">
      <alignment horizontal="center" vertical="center"/>
    </xf>
    <xf numFmtId="186" fontId="105" fillId="0" borderId="2" xfId="0" applyNumberFormat="1" applyFont="1" applyFill="1" applyBorder="1" applyAlignment="1" applyProtection="1">
      <alignment horizontal="center" vertical="center" wrapText="1"/>
      <protection locked="0"/>
    </xf>
    <xf numFmtId="189" fontId="19" fillId="0" borderId="1" xfId="0" applyNumberFormat="1" applyFont="1" applyFill="1" applyBorder="1" applyAlignment="1" applyProtection="1">
      <alignment horizontal="center" vertical="center" wrapText="1"/>
      <protection locked="0"/>
    </xf>
    <xf numFmtId="186" fontId="26" fillId="0" borderId="1" xfId="0" applyNumberFormat="1" applyFont="1" applyFill="1" applyBorder="1" applyAlignment="1" applyProtection="1">
      <alignment horizontal="center" vertical="center" wrapText="1"/>
      <protection locked="0"/>
    </xf>
    <xf numFmtId="58" fontId="19" fillId="0" borderId="1" xfId="0" applyNumberFormat="1" applyFont="1" applyFill="1" applyBorder="1" applyAlignment="1" applyProtection="1">
      <alignment horizontal="center" vertical="center" wrapText="1" shrinkToFit="1"/>
      <protection locked="0"/>
    </xf>
    <xf numFmtId="189" fontId="19" fillId="2" borderId="1" xfId="0" applyNumberFormat="1" applyFont="1" applyFill="1" applyBorder="1" applyAlignment="1" applyProtection="1">
      <alignment horizontal="center" vertical="center" wrapText="1"/>
      <protection locked="0"/>
    </xf>
    <xf numFmtId="187" fontId="111" fillId="0" borderId="1" xfId="0" applyNumberFormat="1" applyFont="1" applyFill="1" applyBorder="1" applyAlignment="1" applyProtection="1">
      <alignment horizontal="center" vertical="center"/>
    </xf>
    <xf numFmtId="0" fontId="56" fillId="0" borderId="1" xfId="0" applyFont="1" applyFill="1" applyBorder="1" applyAlignment="1" applyProtection="1">
      <alignment horizontal="center" vertical="center"/>
      <protection locked="0"/>
    </xf>
    <xf numFmtId="0" fontId="0" fillId="0" borderId="1" xfId="0" applyFont="1" applyFill="1" applyBorder="1" applyAlignment="1" applyProtection="1">
      <alignment horizontal="center" vertical="center"/>
    </xf>
    <xf numFmtId="186" fontId="19" fillId="0" borderId="3" xfId="0" applyNumberFormat="1" applyFont="1" applyFill="1" applyBorder="1" applyAlignment="1" applyProtection="1">
      <alignment horizontal="center" vertical="center" wrapText="1"/>
      <protection locked="0"/>
    </xf>
    <xf numFmtId="0" fontId="56" fillId="2" borderId="1" xfId="0" applyFont="1" applyFill="1" applyBorder="1" applyAlignment="1" applyProtection="1">
      <alignment horizontal="center" vertical="center"/>
      <protection locked="0"/>
    </xf>
    <xf numFmtId="0" fontId="111" fillId="0" borderId="1" xfId="0" applyFont="1" applyFill="1" applyBorder="1" applyAlignment="1" applyProtection="1">
      <alignment horizontal="center" vertical="center" wrapText="1" shrinkToFit="1"/>
      <protection locked="0"/>
    </xf>
    <xf numFmtId="183" fontId="104" fillId="2" borderId="1" xfId="0" applyNumberFormat="1" applyFont="1" applyFill="1" applyBorder="1" applyAlignment="1" applyProtection="1">
      <alignment horizontal="center" vertical="center" wrapText="1" shrinkToFit="1"/>
    </xf>
    <xf numFmtId="183" fontId="1" fillId="0" borderId="1" xfId="0" applyNumberFormat="1" applyFont="1" applyFill="1" applyBorder="1" applyAlignment="1" applyProtection="1">
      <alignment horizontal="center" vertical="center" wrapText="1" shrinkToFit="1"/>
      <protection locked="0"/>
    </xf>
    <xf numFmtId="183" fontId="16" fillId="0" borderId="1" xfId="0" applyNumberFormat="1" applyFont="1" applyFill="1" applyBorder="1" applyAlignment="1" applyProtection="1">
      <alignment horizontal="center" vertical="center" wrapText="1" shrinkToFit="1"/>
      <protection locked="0"/>
    </xf>
    <xf numFmtId="183" fontId="1" fillId="2" borderId="1" xfId="0" applyNumberFormat="1" applyFont="1" applyFill="1" applyBorder="1" applyAlignment="1" applyProtection="1">
      <alignment horizontal="center" vertical="center" wrapText="1" shrinkToFit="1"/>
      <protection locked="0"/>
    </xf>
    <xf numFmtId="183" fontId="16" fillId="2" borderId="1" xfId="0" applyNumberFormat="1" applyFont="1" applyFill="1" applyBorder="1" applyAlignment="1" applyProtection="1">
      <alignment horizontal="center" vertical="center" wrapText="1" shrinkToFit="1"/>
      <protection locked="0"/>
    </xf>
    <xf numFmtId="183" fontId="56" fillId="0" borderId="0" xfId="0" applyNumberFormat="1" applyFont="1" applyFill="1" applyBorder="1" applyAlignment="1" applyProtection="1">
      <alignment horizontal="center" vertical="center" wrapText="1"/>
    </xf>
    <xf numFmtId="183" fontId="104" fillId="0" borderId="1" xfId="0" applyNumberFormat="1" applyFont="1" applyFill="1" applyBorder="1" applyAlignment="1" applyProtection="1">
      <alignment horizontal="center" vertical="center"/>
      <protection locked="0"/>
    </xf>
    <xf numFmtId="0" fontId="106" fillId="0" borderId="0" xfId="0" applyFont="1" applyFill="1" applyBorder="1" applyAlignment="1" applyProtection="1">
      <alignment horizontal="center" vertical="center" wrapText="1"/>
      <protection locked="0"/>
    </xf>
    <xf numFmtId="0" fontId="19" fillId="0" borderId="0" xfId="0" applyFont="1" applyFill="1" applyBorder="1" applyAlignment="1" applyProtection="1">
      <alignment horizontal="center" vertical="center" wrapText="1"/>
      <protection locked="0"/>
    </xf>
    <xf numFmtId="0" fontId="102" fillId="0" borderId="1" xfId="0" applyFont="1" applyFill="1" applyBorder="1" applyProtection="1">
      <alignment vertical="center"/>
      <protection locked="0"/>
    </xf>
    <xf numFmtId="0" fontId="0" fillId="0" borderId="1" xfId="0" applyFont="1" applyFill="1" applyBorder="1" applyProtection="1">
      <alignment vertical="center"/>
      <protection locked="0"/>
    </xf>
    <xf numFmtId="0" fontId="130" fillId="0" borderId="0" xfId="0" applyFont="1" applyFill="1" applyBorder="1" applyAlignment="1" applyProtection="1">
      <alignment horizontal="center" vertical="center"/>
      <protection locked="0"/>
    </xf>
    <xf numFmtId="0" fontId="11" fillId="0" borderId="0" xfId="0" applyFont="1" applyFill="1" applyBorder="1" applyAlignment="1" applyProtection="1">
      <alignment horizontal="center" vertical="center" wrapText="1"/>
      <protection locked="0"/>
    </xf>
    <xf numFmtId="0" fontId="43" fillId="14" borderId="5" xfId="0" applyFont="1" applyFill="1" applyBorder="1" applyAlignment="1" applyProtection="1">
      <alignment horizontal="center" vertical="center" wrapText="1" shrinkToFit="1"/>
      <protection locked="0"/>
    </xf>
    <xf numFmtId="0" fontId="102" fillId="0" borderId="0" xfId="0" applyFont="1" applyFill="1" applyBorder="1" applyAlignment="1" applyProtection="1">
      <alignment horizontal="center" vertical="center" wrapText="1"/>
      <protection locked="0"/>
    </xf>
    <xf numFmtId="186" fontId="15" fillId="0" borderId="1" xfId="0" applyNumberFormat="1" applyFont="1" applyFill="1" applyBorder="1" applyAlignment="1" applyProtection="1">
      <alignment horizontal="center" vertical="center" wrapText="1" shrinkToFit="1"/>
      <protection locked="0"/>
    </xf>
    <xf numFmtId="0" fontId="42" fillId="14" borderId="1" xfId="0" applyFont="1" applyFill="1" applyBorder="1" applyAlignment="1" applyProtection="1">
      <alignment horizontal="center" vertical="center"/>
    </xf>
    <xf numFmtId="185" fontId="43" fillId="14" borderId="1" xfId="0" applyNumberFormat="1" applyFont="1" applyFill="1" applyBorder="1" applyAlignment="1" applyProtection="1">
      <alignment horizontal="center" vertical="center" wrapText="1" shrinkToFit="1"/>
    </xf>
    <xf numFmtId="189" fontId="43" fillId="14" borderId="1" xfId="0" applyNumberFormat="1" applyFont="1" applyFill="1" applyBorder="1" applyAlignment="1" applyProtection="1">
      <alignment horizontal="center" vertical="center" wrapText="1"/>
    </xf>
    <xf numFmtId="186" fontId="43" fillId="14" borderId="1" xfId="0" applyNumberFormat="1" applyFont="1" applyFill="1" applyBorder="1" applyAlignment="1" applyProtection="1">
      <alignment horizontal="center" vertical="center" wrapText="1"/>
    </xf>
    <xf numFmtId="0" fontId="131" fillId="0" borderId="1" xfId="0" applyFont="1" applyFill="1" applyBorder="1" applyAlignment="1" applyProtection="1">
      <alignment horizontal="center" vertical="center" wrapText="1"/>
      <protection locked="0"/>
    </xf>
    <xf numFmtId="0" fontId="24" fillId="0" borderId="1" xfId="0" applyNumberFormat="1" applyFont="1" applyFill="1" applyBorder="1" applyAlignment="1" applyProtection="1">
      <alignment horizontal="center" vertical="center" wrapText="1" shrinkToFit="1"/>
      <protection locked="0"/>
    </xf>
    <xf numFmtId="58" fontId="43" fillId="14" borderId="1" xfId="0" applyNumberFormat="1" applyFont="1" applyFill="1" applyBorder="1" applyAlignment="1" applyProtection="1">
      <alignment horizontal="center" vertical="center" wrapText="1" shrinkToFit="1"/>
    </xf>
    <xf numFmtId="0" fontId="43" fillId="14" borderId="2" xfId="0" applyNumberFormat="1" applyFont="1" applyFill="1" applyBorder="1" applyAlignment="1" applyProtection="1">
      <alignment horizontal="center" vertical="center" wrapText="1"/>
    </xf>
    <xf numFmtId="0" fontId="132" fillId="0" borderId="1" xfId="0" applyFont="1" applyFill="1" applyBorder="1" applyAlignment="1" applyProtection="1">
      <alignment horizontal="justify" vertical="center"/>
    </xf>
    <xf numFmtId="186" fontId="105" fillId="0" borderId="1" xfId="0" applyNumberFormat="1" applyFont="1" applyFill="1" applyBorder="1" applyAlignment="1">
      <alignment horizontal="center" vertical="center" wrapText="1"/>
    </xf>
    <xf numFmtId="182" fontId="15" fillId="0" borderId="1" xfId="0" applyNumberFormat="1" applyFont="1" applyFill="1" applyBorder="1" applyAlignment="1" applyProtection="1">
      <alignment horizontal="center" vertical="center" wrapText="1" shrinkToFit="1"/>
      <protection locked="0"/>
    </xf>
    <xf numFmtId="0" fontId="133" fillId="0" borderId="1" xfId="0" applyNumberFormat="1" applyFont="1" applyFill="1" applyBorder="1" applyAlignment="1" applyProtection="1">
      <alignment horizontal="center" vertical="center" wrapText="1" shrinkToFit="1"/>
      <protection locked="0"/>
    </xf>
    <xf numFmtId="0" fontId="133" fillId="0" borderId="1" xfId="0" applyFont="1" applyFill="1" applyBorder="1" applyAlignment="1" applyProtection="1">
      <alignment horizontal="center" vertical="center" wrapText="1" shrinkToFit="1"/>
      <protection locked="0"/>
    </xf>
    <xf numFmtId="0" fontId="15" fillId="0" borderId="1" xfId="0" applyNumberFormat="1" applyFont="1" applyFill="1" applyBorder="1" applyAlignment="1" applyProtection="1">
      <alignment horizontal="center" vertical="center" wrapText="1" shrinkToFit="1"/>
      <protection locked="0"/>
    </xf>
    <xf numFmtId="187" fontId="42" fillId="14" borderId="1" xfId="0" applyNumberFormat="1" applyFont="1" applyFill="1" applyBorder="1" applyAlignment="1" applyProtection="1">
      <alignment horizontal="center" vertical="center"/>
    </xf>
    <xf numFmtId="0" fontId="104" fillId="0" borderId="1" xfId="0" applyFont="1" applyFill="1" applyBorder="1" applyAlignment="1" applyProtection="1">
      <alignment horizontal="center" vertical="center" wrapText="1"/>
    </xf>
    <xf numFmtId="186" fontId="105" fillId="0" borderId="5" xfId="0" applyNumberFormat="1" applyFont="1" applyFill="1" applyBorder="1" applyAlignment="1" applyProtection="1">
      <alignment horizontal="center" vertical="center" wrapText="1"/>
    </xf>
    <xf numFmtId="0" fontId="102" fillId="0" borderId="0" xfId="0" applyFont="1" applyFill="1" applyBorder="1" applyAlignment="1" applyProtection="1">
      <alignment horizontal="center" vertical="center"/>
    </xf>
    <xf numFmtId="0" fontId="134" fillId="0" borderId="1" xfId="0" applyFont="1" applyFill="1" applyBorder="1" applyAlignment="1" applyProtection="1">
      <alignment horizontal="center" vertical="center" wrapText="1" shrinkToFit="1"/>
      <protection locked="0"/>
    </xf>
    <xf numFmtId="0" fontId="24" fillId="0" borderId="1" xfId="0" applyFont="1" applyFill="1" applyBorder="1" applyAlignment="1" applyProtection="1">
      <alignment horizontal="center" vertical="center" wrapText="1" shrinkToFit="1"/>
      <protection locked="0"/>
    </xf>
    <xf numFmtId="0" fontId="117" fillId="14" borderId="1" xfId="0" applyFont="1" applyFill="1" applyBorder="1" applyAlignment="1" applyProtection="1">
      <alignment horizontal="center" vertical="center"/>
    </xf>
    <xf numFmtId="0" fontId="42" fillId="3" borderId="1" xfId="0" applyNumberFormat="1" applyFont="1" applyFill="1" applyBorder="1" applyAlignment="1" applyProtection="1">
      <alignment horizontal="center" vertical="center"/>
    </xf>
    <xf numFmtId="0" fontId="42" fillId="14" borderId="1" xfId="0" applyNumberFormat="1" applyFont="1" applyFill="1" applyBorder="1" applyAlignment="1" applyProtection="1">
      <alignment horizontal="center" vertical="center"/>
    </xf>
    <xf numFmtId="0" fontId="118" fillId="3" borderId="1" xfId="0" applyFont="1" applyFill="1" applyBorder="1" applyAlignment="1" applyProtection="1">
      <alignment horizontal="center" vertical="center" wrapText="1" shrinkToFit="1"/>
    </xf>
    <xf numFmtId="183" fontId="42" fillId="14" borderId="1" xfId="0" applyNumberFormat="1" applyFont="1" applyFill="1" applyBorder="1" applyAlignment="1" applyProtection="1">
      <alignment horizontal="center" vertical="center" wrapText="1" shrinkToFit="1"/>
    </xf>
    <xf numFmtId="183" fontId="42" fillId="3" borderId="1" xfId="0" applyNumberFormat="1" applyFont="1" applyFill="1" applyBorder="1" applyAlignment="1" applyProtection="1">
      <alignment horizontal="center" vertical="center" wrapText="1" shrinkToFit="1"/>
    </xf>
    <xf numFmtId="0" fontId="118" fillId="14" borderId="1" xfId="0" applyFont="1" applyFill="1" applyBorder="1" applyAlignment="1" applyProtection="1">
      <alignment horizontal="center" vertical="center" wrapText="1" shrinkToFit="1"/>
    </xf>
    <xf numFmtId="0" fontId="106" fillId="0" borderId="1" xfId="0" applyNumberFormat="1" applyFont="1" applyFill="1" applyBorder="1" applyAlignment="1" applyProtection="1">
      <alignment horizontal="center" vertical="center"/>
    </xf>
    <xf numFmtId="0" fontId="87" fillId="0" borderId="1" xfId="0" applyFont="1" applyFill="1" applyBorder="1" applyAlignment="1" applyProtection="1">
      <alignment horizontal="center" vertical="center" wrapText="1" shrinkToFit="1"/>
      <protection locked="0"/>
    </xf>
    <xf numFmtId="183" fontId="24" fillId="0" borderId="1" xfId="0" applyNumberFormat="1" applyFont="1" applyFill="1" applyBorder="1" applyAlignment="1" applyProtection="1">
      <alignment horizontal="center" vertical="center" wrapText="1" shrinkToFit="1"/>
      <protection locked="0"/>
    </xf>
    <xf numFmtId="183" fontId="118" fillId="14" borderId="1" xfId="0" applyNumberFormat="1" applyFont="1" applyFill="1" applyBorder="1" applyAlignment="1" applyProtection="1">
      <alignment horizontal="center" vertical="center" wrapText="1" shrinkToFit="1"/>
    </xf>
    <xf numFmtId="183" fontId="43" fillId="3" borderId="1" xfId="0" applyNumberFormat="1" applyFont="1" applyFill="1" applyBorder="1" applyAlignment="1" applyProtection="1">
      <alignment horizontal="center" vertical="center" wrapText="1" shrinkToFit="1"/>
    </xf>
    <xf numFmtId="183" fontId="117" fillId="14" borderId="1" xfId="0" applyNumberFormat="1" applyFont="1" applyFill="1" applyBorder="1" applyAlignment="1" applyProtection="1">
      <alignment horizontal="center" vertical="center"/>
    </xf>
    <xf numFmtId="183" fontId="42" fillId="3" borderId="2" xfId="0" applyNumberFormat="1" applyFont="1" applyFill="1" applyBorder="1" applyAlignment="1" applyProtection="1">
      <alignment horizontal="center" vertical="center"/>
    </xf>
    <xf numFmtId="183" fontId="42" fillId="14" borderId="2" xfId="0" applyNumberFormat="1" applyFont="1" applyFill="1" applyBorder="1" applyAlignment="1" applyProtection="1">
      <alignment horizontal="center" vertical="center"/>
    </xf>
    <xf numFmtId="183" fontId="43" fillId="14" borderId="1" xfId="0" applyNumberFormat="1" applyFont="1" applyFill="1" applyBorder="1" applyAlignment="1" applyProtection="1">
      <alignment horizontal="center" vertical="center" wrapText="1" shrinkToFit="1"/>
    </xf>
    <xf numFmtId="0" fontId="32" fillId="0" borderId="1" xfId="0" applyFont="1" applyFill="1" applyBorder="1" applyAlignment="1" applyProtection="1">
      <alignment horizontal="center" vertical="center" wrapText="1"/>
      <protection locked="0"/>
    </xf>
    <xf numFmtId="0" fontId="62" fillId="0" borderId="0" xfId="0" applyFont="1" applyFill="1" applyBorder="1" applyAlignment="1" applyProtection="1">
      <alignment horizontal="center" vertical="center" wrapText="1"/>
      <protection locked="0"/>
    </xf>
    <xf numFmtId="0" fontId="135" fillId="0" borderId="0" xfId="0" applyFont="1" applyFill="1" applyBorder="1" applyAlignment="1" applyProtection="1">
      <alignment horizontal="center" vertical="center" wrapText="1"/>
      <protection locked="0"/>
    </xf>
    <xf numFmtId="0" fontId="102" fillId="0" borderId="0" xfId="0" applyFont="1" applyFill="1" applyBorder="1" applyAlignment="1" applyProtection="1">
      <alignment horizontal="center" vertical="center"/>
      <protection locked="0"/>
    </xf>
    <xf numFmtId="0" fontId="136" fillId="0" borderId="0" xfId="0" applyFont="1" applyFill="1" applyBorder="1" applyAlignment="1" applyProtection="1">
      <alignment horizontal="center" vertical="center"/>
      <protection locked="0"/>
    </xf>
    <xf numFmtId="0" fontId="102" fillId="0" borderId="1" xfId="0" applyFont="1" applyFill="1" applyBorder="1" applyAlignment="1" applyProtection="1">
      <alignment horizontal="center" vertical="center"/>
      <protection locked="0"/>
    </xf>
    <xf numFmtId="0" fontId="136" fillId="0" borderId="1" xfId="0" applyFont="1" applyFill="1" applyBorder="1" applyAlignment="1" applyProtection="1">
      <alignment horizontal="center" vertical="center"/>
      <protection locked="0"/>
    </xf>
    <xf numFmtId="0" fontId="19" fillId="2" borderId="5" xfId="0" applyFont="1" applyFill="1" applyBorder="1" applyAlignment="1" applyProtection="1">
      <alignment horizontal="center" vertical="center" wrapText="1" shrinkToFit="1"/>
      <protection locked="0"/>
    </xf>
    <xf numFmtId="49" fontId="105" fillId="0" borderId="2" xfId="0" applyNumberFormat="1" applyFont="1" applyFill="1" applyBorder="1" applyAlignment="1" applyProtection="1">
      <alignment horizontal="center" vertical="center" wrapText="1"/>
      <protection locked="0"/>
    </xf>
    <xf numFmtId="0" fontId="102" fillId="0" borderId="0" xfId="0" applyFont="1" applyFill="1" applyBorder="1" applyProtection="1">
      <alignment vertical="center"/>
    </xf>
    <xf numFmtId="0" fontId="105" fillId="0" borderId="2" xfId="0" applyFont="1" applyFill="1" applyBorder="1" applyAlignment="1" applyProtection="1">
      <alignment horizontal="center" vertical="center" wrapText="1"/>
      <protection locked="0"/>
    </xf>
    <xf numFmtId="0" fontId="44" fillId="0" borderId="1" xfId="0" applyFont="1" applyFill="1" applyBorder="1" applyAlignment="1" applyProtection="1">
      <alignment horizontal="center" vertical="center" wrapText="1" shrinkToFit="1"/>
    </xf>
    <xf numFmtId="0" fontId="106" fillId="2" borderId="1" xfId="0" applyFont="1" applyFill="1" applyBorder="1" applyAlignment="1" applyProtection="1">
      <alignment horizontal="center" vertical="center"/>
    </xf>
    <xf numFmtId="0" fontId="104" fillId="8" borderId="1" xfId="0" applyNumberFormat="1" applyFont="1" applyFill="1" applyBorder="1" applyAlignment="1" applyProtection="1">
      <alignment horizontal="center" vertical="center" shrinkToFit="1"/>
      <protection locked="0"/>
    </xf>
    <xf numFmtId="186" fontId="102" fillId="0" borderId="1" xfId="0" applyNumberFormat="1" applyFont="1" applyFill="1" applyBorder="1" applyAlignment="1" applyProtection="1">
      <alignment horizontal="center" vertical="center" wrapText="1"/>
    </xf>
    <xf numFmtId="186" fontId="137" fillId="0" borderId="1" xfId="0" applyNumberFormat="1" applyFont="1" applyFill="1" applyBorder="1" applyAlignment="1" applyProtection="1">
      <alignment horizontal="center" vertical="center" wrapText="1"/>
    </xf>
    <xf numFmtId="0" fontId="102" fillId="0" borderId="1" xfId="0" applyFont="1" applyFill="1" applyBorder="1" applyAlignment="1" applyProtection="1">
      <alignment horizontal="center" vertical="center" wrapText="1"/>
    </xf>
    <xf numFmtId="186" fontId="105" fillId="2" borderId="1" xfId="0" applyNumberFormat="1" applyFont="1" applyFill="1" applyBorder="1" applyAlignment="1" applyProtection="1">
      <alignment horizontal="center" vertical="center" wrapText="1"/>
    </xf>
    <xf numFmtId="184" fontId="103" fillId="0" borderId="1" xfId="0" applyNumberFormat="1" applyFont="1" applyFill="1" applyBorder="1" applyAlignment="1" applyProtection="1">
      <alignment horizontal="center" vertical="center"/>
      <protection locked="0"/>
    </xf>
    <xf numFmtId="0" fontId="138" fillId="0" borderId="2" xfId="0" applyNumberFormat="1" applyFont="1" applyFill="1" applyBorder="1" applyAlignment="1" applyProtection="1">
      <alignment horizontal="center" vertical="center" wrapText="1"/>
      <protection locked="0"/>
    </xf>
    <xf numFmtId="184" fontId="103" fillId="0" borderId="5" xfId="0" applyNumberFormat="1" applyFont="1" applyFill="1" applyBorder="1" applyAlignment="1" applyProtection="1">
      <alignment horizontal="center" vertical="center"/>
    </xf>
    <xf numFmtId="0" fontId="104" fillId="0" borderId="1" xfId="0" applyNumberFormat="1" applyFont="1" applyFill="1" applyBorder="1" applyAlignment="1" applyProtection="1">
      <alignment horizontal="center" vertical="center" shrinkToFit="1"/>
    </xf>
    <xf numFmtId="186" fontId="121" fillId="0" borderId="1" xfId="0" applyNumberFormat="1" applyFont="1" applyFill="1" applyBorder="1" applyAlignment="1" applyProtection="1">
      <alignment horizontal="center" vertical="center" wrapText="1"/>
    </xf>
    <xf numFmtId="0" fontId="102" fillId="0" borderId="1" xfId="0" applyFont="1" applyFill="1" applyBorder="1" applyProtection="1">
      <alignment vertical="center"/>
    </xf>
    <xf numFmtId="0" fontId="121" fillId="0" borderId="1" xfId="0" applyFont="1" applyFill="1" applyBorder="1" applyAlignment="1" applyProtection="1">
      <alignment horizontal="center" vertical="center"/>
      <protection locked="0"/>
    </xf>
    <xf numFmtId="183" fontId="44" fillId="2" borderId="1" xfId="0" applyNumberFormat="1" applyFont="1" applyFill="1" applyBorder="1" applyAlignment="1" applyProtection="1">
      <alignment horizontal="center" vertical="center" wrapText="1" shrinkToFit="1"/>
    </xf>
    <xf numFmtId="0" fontId="106" fillId="0" borderId="1" xfId="0" applyFont="1" applyFill="1" applyBorder="1" applyAlignment="1" applyProtection="1">
      <alignment horizontal="center" vertical="center" wrapText="1"/>
      <protection locked="0"/>
    </xf>
    <xf numFmtId="186" fontId="105" fillId="0" borderId="0" xfId="0" applyNumberFormat="1" applyFont="1" applyFill="1" applyBorder="1" applyAlignment="1" applyProtection="1">
      <alignment horizontal="center" vertical="center" wrapText="1"/>
    </xf>
    <xf numFmtId="186" fontId="139" fillId="0" borderId="1" xfId="6" applyNumberFormat="1" applyFont="1" applyFill="1" applyBorder="1" applyAlignment="1" applyProtection="1">
      <alignment horizontal="center" vertical="center" wrapText="1"/>
    </xf>
    <xf numFmtId="0" fontId="104" fillId="3" borderId="1" xfId="0" applyNumberFormat="1" applyFont="1" applyFill="1" applyBorder="1" applyAlignment="1" applyProtection="1">
      <alignment horizontal="center" vertical="center"/>
    </xf>
    <xf numFmtId="183" fontId="104" fillId="3" borderId="1" xfId="0" applyNumberFormat="1" applyFont="1" applyFill="1" applyBorder="1" applyAlignment="1" applyProtection="1">
      <alignment horizontal="center" vertical="center" wrapText="1" shrinkToFit="1"/>
    </xf>
    <xf numFmtId="183" fontId="44" fillId="3" borderId="1" xfId="0" applyNumberFormat="1" applyFont="1" applyFill="1" applyBorder="1" applyAlignment="1" applyProtection="1">
      <alignment horizontal="center" vertical="center" wrapText="1" shrinkToFit="1"/>
    </xf>
    <xf numFmtId="186" fontId="140" fillId="0" borderId="1" xfId="0" applyNumberFormat="1" applyFont="1" applyFill="1" applyBorder="1" applyAlignment="1" applyProtection="1">
      <alignment horizontal="center" vertical="center" wrapText="1"/>
    </xf>
    <xf numFmtId="0" fontId="111" fillId="3" borderId="1" xfId="0" applyFont="1" applyFill="1" applyBorder="1" applyAlignment="1" applyProtection="1">
      <alignment horizontal="center" vertical="center" wrapText="1" shrinkToFit="1"/>
    </xf>
    <xf numFmtId="0" fontId="44" fillId="3" borderId="1" xfId="0" applyNumberFormat="1" applyFont="1" applyFill="1" applyBorder="1" applyAlignment="1" applyProtection="1">
      <alignment horizontal="center" vertical="center"/>
    </xf>
    <xf numFmtId="0" fontId="49" fillId="3" borderId="1" xfId="0" applyFont="1" applyFill="1" applyBorder="1" applyAlignment="1" applyProtection="1">
      <alignment horizontal="center" vertical="center" wrapText="1" shrinkToFit="1"/>
    </xf>
    <xf numFmtId="0" fontId="16" fillId="3" borderId="1" xfId="0" applyFont="1" applyFill="1" applyBorder="1" applyAlignment="1" applyProtection="1">
      <alignment horizontal="center" vertical="center" wrapText="1" shrinkToFit="1"/>
    </xf>
    <xf numFmtId="183" fontId="111" fillId="3" borderId="1" xfId="0" applyNumberFormat="1" applyFont="1" applyFill="1" applyBorder="1" applyAlignment="1" applyProtection="1">
      <alignment horizontal="center" vertical="center" wrapText="1" shrinkToFit="1"/>
    </xf>
    <xf numFmtId="183" fontId="104" fillId="3" borderId="1" xfId="0" applyNumberFormat="1" applyFont="1" applyFill="1" applyBorder="1" applyAlignment="1" applyProtection="1">
      <alignment horizontal="center" vertical="center"/>
    </xf>
    <xf numFmtId="183" fontId="49" fillId="3" borderId="1" xfId="0" applyNumberFormat="1" applyFont="1" applyFill="1" applyBorder="1" applyAlignment="1" applyProtection="1">
      <alignment horizontal="center" vertical="center" wrapText="1" shrinkToFit="1"/>
    </xf>
    <xf numFmtId="183" fontId="44" fillId="3" borderId="1" xfId="0" applyNumberFormat="1" applyFont="1" applyFill="1" applyBorder="1" applyAlignment="1" applyProtection="1">
      <alignment horizontal="center" vertical="center"/>
    </xf>
    <xf numFmtId="183" fontId="106" fillId="0" borderId="1" xfId="0" applyNumberFormat="1" applyFont="1" applyFill="1" applyBorder="1" applyAlignment="1" applyProtection="1">
      <alignment horizontal="center" vertical="center"/>
    </xf>
    <xf numFmtId="183" fontId="16" fillId="3" borderId="1" xfId="0" applyNumberFormat="1" applyFont="1" applyFill="1" applyBorder="1" applyAlignment="1" applyProtection="1">
      <alignment horizontal="center" vertical="center" wrapText="1" shrinkToFit="1"/>
    </xf>
    <xf numFmtId="183" fontId="1" fillId="3" borderId="1" xfId="0" applyNumberFormat="1" applyFont="1" applyFill="1" applyBorder="1" applyAlignment="1" applyProtection="1">
      <alignment horizontal="center" vertical="center"/>
    </xf>
    <xf numFmtId="0" fontId="104" fillId="0" borderId="5" xfId="0" applyFont="1" applyFill="1" applyBorder="1" applyAlignment="1" applyProtection="1">
      <alignment horizontal="center" vertical="center" wrapText="1"/>
      <protection locked="0"/>
    </xf>
    <xf numFmtId="0" fontId="104" fillId="0" borderId="5" xfId="0" applyNumberFormat="1" applyFont="1" applyFill="1" applyBorder="1" applyAlignment="1" applyProtection="1">
      <alignment horizontal="center" vertical="center" shrinkToFit="1"/>
      <protection locked="0"/>
    </xf>
    <xf numFmtId="49" fontId="105" fillId="0" borderId="5" xfId="0" applyNumberFormat="1" applyFont="1" applyFill="1" applyBorder="1" applyAlignment="1" applyProtection="1">
      <alignment horizontal="center" vertical="center" wrapText="1"/>
      <protection locked="0"/>
    </xf>
    <xf numFmtId="0" fontId="104" fillId="0" borderId="5" xfId="0" applyFont="1" applyFill="1" applyBorder="1" applyAlignment="1" applyProtection="1">
      <alignment horizontal="center" vertical="center" wrapText="1" shrinkToFit="1"/>
      <protection locked="0"/>
    </xf>
    <xf numFmtId="0" fontId="141" fillId="0" borderId="1" xfId="0" applyFont="1" applyFill="1" applyBorder="1" applyAlignment="1" applyProtection="1">
      <alignment horizontal="center" vertical="center" wrapText="1" shrinkToFit="1"/>
      <protection locked="0"/>
    </xf>
    <xf numFmtId="185" fontId="105" fillId="0" borderId="5" xfId="0" applyNumberFormat="1" applyFont="1" applyFill="1" applyBorder="1" applyAlignment="1" applyProtection="1">
      <alignment horizontal="center" vertical="center" wrapText="1" shrinkToFit="1"/>
    </xf>
    <xf numFmtId="185" fontId="121" fillId="0" borderId="1" xfId="0" applyNumberFormat="1" applyFont="1" applyFill="1" applyBorder="1" applyAlignment="1" applyProtection="1">
      <alignment horizontal="center" vertical="center" wrapText="1" shrinkToFit="1"/>
      <protection locked="0"/>
    </xf>
    <xf numFmtId="58" fontId="105" fillId="0" borderId="5" xfId="0" applyNumberFormat="1" applyFont="1" applyFill="1" applyBorder="1" applyAlignment="1" applyProtection="1">
      <alignment horizontal="center" vertical="center" wrapText="1" shrinkToFit="1"/>
    </xf>
    <xf numFmtId="189" fontId="105" fillId="0" borderId="5" xfId="0" applyNumberFormat="1" applyFont="1" applyFill="1" applyBorder="1" applyAlignment="1" applyProtection="1">
      <alignment horizontal="center" vertical="center" wrapText="1"/>
    </xf>
    <xf numFmtId="0" fontId="105" fillId="0" borderId="5" xfId="0" applyNumberFormat="1" applyFont="1" applyFill="1" applyBorder="1" applyAlignment="1" applyProtection="1">
      <alignment horizontal="center" vertical="center" wrapText="1"/>
    </xf>
    <xf numFmtId="0" fontId="120" fillId="0" borderId="1" xfId="0" applyNumberFormat="1" applyFont="1" applyFill="1" applyBorder="1" applyAlignment="1" applyProtection="1">
      <alignment horizontal="center" vertical="center"/>
    </xf>
    <xf numFmtId="0" fontId="129" fillId="0" borderId="1" xfId="0" applyNumberFormat="1" applyFont="1" applyFill="1" applyBorder="1" applyAlignment="1" applyProtection="1">
      <alignment horizontal="center" vertical="center" wrapText="1" shrinkToFit="1"/>
    </xf>
    <xf numFmtId="0" fontId="104" fillId="0" borderId="5" xfId="0" applyFont="1" applyFill="1" applyBorder="1" applyAlignment="1" applyProtection="1">
      <alignment horizontal="center" vertical="center"/>
    </xf>
    <xf numFmtId="0" fontId="44" fillId="2" borderId="1" xfId="0" applyNumberFormat="1" applyFont="1" applyFill="1" applyBorder="1" applyAlignment="1" applyProtection="1">
      <alignment horizontal="center" vertical="center"/>
    </xf>
    <xf numFmtId="0" fontId="106" fillId="0" borderId="5" xfId="0" applyFont="1" applyFill="1" applyBorder="1" applyAlignment="1" applyProtection="1">
      <alignment horizontal="center" vertical="center"/>
    </xf>
    <xf numFmtId="0" fontId="44" fillId="2" borderId="5" xfId="0" applyNumberFormat="1" applyFont="1" applyFill="1" applyBorder="1" applyAlignment="1" applyProtection="1">
      <alignment horizontal="center" vertical="center"/>
    </xf>
    <xf numFmtId="0" fontId="104" fillId="0" borderId="5" xfId="0" applyNumberFormat="1" applyFont="1" applyFill="1" applyBorder="1" applyAlignment="1" applyProtection="1">
      <alignment horizontal="center" vertical="center"/>
    </xf>
    <xf numFmtId="0" fontId="44" fillId="3" borderId="5" xfId="0" applyNumberFormat="1" applyFont="1" applyFill="1" applyBorder="1" applyAlignment="1" applyProtection="1">
      <alignment horizontal="center" vertical="center"/>
    </xf>
    <xf numFmtId="0" fontId="111" fillId="0" borderId="5" xfId="0" applyFont="1" applyFill="1" applyBorder="1" applyAlignment="1" applyProtection="1">
      <alignment horizontal="center" vertical="center" wrapText="1" shrinkToFit="1"/>
    </xf>
    <xf numFmtId="183" fontId="44" fillId="3" borderId="5" xfId="0" applyNumberFormat="1" applyFont="1" applyFill="1" applyBorder="1" applyAlignment="1" applyProtection="1">
      <alignment horizontal="center" vertical="center" wrapText="1" shrinkToFit="1"/>
    </xf>
    <xf numFmtId="183" fontId="104" fillId="0" borderId="5" xfId="0" applyNumberFormat="1" applyFont="1" applyFill="1" applyBorder="1" applyAlignment="1" applyProtection="1">
      <alignment horizontal="center" vertical="center" wrapText="1" shrinkToFit="1"/>
    </xf>
    <xf numFmtId="183" fontId="111" fillId="0" borderId="5" xfId="0" applyNumberFormat="1" applyFont="1" applyFill="1" applyBorder="1" applyAlignment="1" applyProtection="1">
      <alignment horizontal="center" vertical="center" wrapText="1" shrinkToFit="1"/>
    </xf>
    <xf numFmtId="0" fontId="19" fillId="0" borderId="5" xfId="0" applyFont="1" applyFill="1" applyBorder="1" applyAlignment="1" applyProtection="1">
      <alignment horizontal="center" vertical="center" wrapText="1" shrinkToFit="1"/>
      <protection locked="0"/>
    </xf>
    <xf numFmtId="0" fontId="106" fillId="0" borderId="5" xfId="0" applyFont="1" applyFill="1" applyBorder="1" applyAlignment="1" applyProtection="1">
      <alignment horizontal="center" vertical="center"/>
      <protection locked="0"/>
    </xf>
    <xf numFmtId="0" fontId="104" fillId="0" borderId="5" xfId="0" applyFont="1" applyFill="1" applyBorder="1" applyAlignment="1" applyProtection="1">
      <alignment horizontal="center" vertical="center"/>
      <protection locked="0"/>
    </xf>
    <xf numFmtId="0" fontId="104" fillId="0" borderId="47" xfId="0" applyFont="1" applyFill="1" applyBorder="1" applyAlignment="1" applyProtection="1">
      <alignment horizontal="center" vertical="center"/>
      <protection locked="0"/>
    </xf>
    <xf numFmtId="185" fontId="142" fillId="0" borderId="1" xfId="0" applyNumberFormat="1" applyFont="1" applyFill="1" applyBorder="1" applyAlignment="1" applyProtection="1">
      <alignment horizontal="center" vertical="center" wrapText="1" shrinkToFit="1"/>
    </xf>
    <xf numFmtId="0" fontId="56" fillId="0" borderId="5" xfId="0" applyFont="1" applyFill="1" applyBorder="1" applyAlignment="1" applyProtection="1">
      <alignment horizontal="center" vertical="center"/>
      <protection locked="0"/>
    </xf>
    <xf numFmtId="0" fontId="1" fillId="0" borderId="5" xfId="0" applyFont="1" applyFill="1" applyBorder="1" applyAlignment="1" applyProtection="1">
      <alignment horizontal="center" vertical="center"/>
      <protection locked="0"/>
    </xf>
    <xf numFmtId="0" fontId="105" fillId="0" borderId="47" xfId="0" applyNumberFormat="1" applyFont="1" applyFill="1" applyBorder="1" applyAlignment="1" applyProtection="1">
      <alignment horizontal="center" vertical="center" wrapText="1"/>
    </xf>
    <xf numFmtId="187" fontId="104" fillId="0" borderId="5" xfId="0" applyNumberFormat="1" applyFont="1" applyFill="1" applyBorder="1" applyAlignment="1" applyProtection="1">
      <alignment horizontal="center" vertical="center"/>
    </xf>
    <xf numFmtId="187" fontId="1" fillId="0"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center" vertical="center"/>
    </xf>
    <xf numFmtId="0" fontId="1" fillId="3" borderId="5" xfId="0" applyNumberFormat="1" applyFont="1" applyFill="1" applyBorder="1" applyAlignment="1" applyProtection="1">
      <alignment horizontal="center" vertical="center"/>
    </xf>
    <xf numFmtId="183" fontId="1" fillId="3" borderId="5" xfId="0" applyNumberFormat="1" applyFont="1" applyFill="1" applyBorder="1" applyAlignment="1" applyProtection="1">
      <alignment horizontal="center" vertical="center" wrapText="1" shrinkToFit="1"/>
    </xf>
    <xf numFmtId="0" fontId="1" fillId="15" borderId="1" xfId="0" applyNumberFormat="1" applyFont="1" applyFill="1" applyBorder="1" applyAlignment="1" applyProtection="1">
      <alignment horizontal="center" vertical="center"/>
    </xf>
    <xf numFmtId="0" fontId="16" fillId="15" borderId="1" xfId="0" applyFont="1" applyFill="1" applyBorder="1" applyAlignment="1" applyProtection="1">
      <alignment horizontal="center" vertical="center" wrapText="1" shrinkToFit="1"/>
    </xf>
    <xf numFmtId="183" fontId="1" fillId="15" borderId="1" xfId="0" applyNumberFormat="1" applyFont="1" applyFill="1" applyBorder="1" applyAlignment="1" applyProtection="1">
      <alignment horizontal="center" vertical="center" wrapText="1" shrinkToFit="1"/>
    </xf>
    <xf numFmtId="183" fontId="56" fillId="0" borderId="1" xfId="0" applyNumberFormat="1" applyFont="1" applyFill="1" applyBorder="1" applyAlignment="1" applyProtection="1">
      <alignment horizontal="center" vertical="center"/>
    </xf>
    <xf numFmtId="183" fontId="19" fillId="15" borderId="1" xfId="0" applyNumberFormat="1" applyFont="1" applyFill="1" applyBorder="1" applyAlignment="1" applyProtection="1">
      <alignment horizontal="center" vertical="center" wrapText="1" shrinkToFit="1"/>
    </xf>
    <xf numFmtId="183" fontId="1" fillId="15" borderId="1" xfId="0" applyNumberFormat="1" applyFont="1" applyFill="1" applyBorder="1" applyAlignment="1" applyProtection="1">
      <alignment horizontal="center" vertical="center"/>
    </xf>
    <xf numFmtId="183" fontId="104" fillId="0" borderId="5" xfId="0" applyNumberFormat="1" applyFont="1" applyFill="1" applyBorder="1" applyAlignment="1" applyProtection="1">
      <alignment horizontal="center" vertical="center"/>
    </xf>
    <xf numFmtId="184" fontId="103" fillId="0" borderId="0" xfId="0" applyNumberFormat="1" applyFont="1" applyFill="1" applyBorder="1" applyAlignment="1" applyProtection="1">
      <alignment horizontal="center" vertical="center"/>
    </xf>
    <xf numFmtId="0" fontId="104" fillId="0" borderId="0" xfId="0" applyFont="1" applyFill="1" applyBorder="1" applyAlignment="1" applyProtection="1">
      <alignment horizontal="center" vertical="center" wrapText="1"/>
      <protection locked="0"/>
    </xf>
    <xf numFmtId="0" fontId="105" fillId="0" borderId="0" xfId="0" applyFont="1" applyFill="1" applyBorder="1" applyAlignment="1" applyProtection="1">
      <alignment horizontal="center" vertical="center" wrapText="1" shrinkToFit="1"/>
      <protection locked="0"/>
    </xf>
    <xf numFmtId="0" fontId="104" fillId="0" borderId="0" xfId="0" applyNumberFormat="1" applyFont="1" applyFill="1" applyBorder="1" applyAlignment="1" applyProtection="1">
      <alignment horizontal="center" vertical="center" shrinkToFit="1"/>
      <protection locked="0"/>
    </xf>
    <xf numFmtId="49" fontId="105" fillId="0" borderId="0" xfId="0" applyNumberFormat="1" applyFont="1" applyFill="1" applyBorder="1" applyAlignment="1" applyProtection="1">
      <alignment horizontal="center" vertical="center" wrapText="1"/>
      <protection locked="0"/>
    </xf>
    <xf numFmtId="0" fontId="0" fillId="0" borderId="2" xfId="0" applyFont="1" applyFill="1" applyBorder="1" applyAlignment="1" applyProtection="1">
      <alignment vertical="center" wrapText="1"/>
      <protection locked="0"/>
    </xf>
    <xf numFmtId="0" fontId="19" fillId="0" borderId="2" xfId="0" applyFont="1" applyFill="1" applyBorder="1" applyAlignment="1" applyProtection="1">
      <alignment horizontal="center" vertical="center" wrapText="1" shrinkToFit="1"/>
      <protection locked="0"/>
    </xf>
    <xf numFmtId="0" fontId="143" fillId="0" borderId="2" xfId="0" applyFont="1" applyFill="1" applyBorder="1" applyAlignment="1">
      <alignment horizontal="center" vertical="center" wrapText="1"/>
    </xf>
    <xf numFmtId="184" fontId="58" fillId="0" borderId="5" xfId="0" applyNumberFormat="1" applyFont="1" applyFill="1" applyBorder="1" applyAlignment="1" applyProtection="1">
      <alignment horizontal="center" vertical="center"/>
    </xf>
    <xf numFmtId="0" fontId="1" fillId="0" borderId="5" xfId="0" applyFont="1" applyFill="1" applyBorder="1" applyAlignment="1" applyProtection="1">
      <alignment horizontal="center" vertical="center" wrapText="1"/>
      <protection locked="0"/>
    </xf>
    <xf numFmtId="0" fontId="1" fillId="0" borderId="5" xfId="0" applyNumberFormat="1" applyFont="1" applyFill="1" applyBorder="1" applyAlignment="1" applyProtection="1">
      <alignment horizontal="center" vertical="center" shrinkToFit="1"/>
      <protection locked="0"/>
    </xf>
    <xf numFmtId="49" fontId="19" fillId="0" borderId="5" xfId="0" applyNumberFormat="1" applyFont="1" applyFill="1" applyBorder="1" applyAlignment="1" applyProtection="1">
      <alignment horizontal="center" vertical="center" wrapText="1"/>
      <protection locked="0"/>
    </xf>
    <xf numFmtId="0" fontId="1" fillId="0" borderId="5" xfId="0" applyFont="1" applyFill="1" applyBorder="1" applyAlignment="1" applyProtection="1">
      <alignment horizontal="center" vertical="center" wrapText="1" shrinkToFit="1"/>
      <protection locked="0"/>
    </xf>
    <xf numFmtId="0" fontId="76" fillId="0" borderId="1" xfId="0" applyFont="1" applyFill="1" applyBorder="1" applyAlignment="1" applyProtection="1">
      <alignment horizontal="center" vertical="center" wrapText="1" shrinkToFit="1"/>
      <protection locked="0"/>
    </xf>
    <xf numFmtId="0" fontId="75" fillId="0" borderId="1" xfId="0" applyNumberFormat="1" applyFont="1" applyFill="1" applyBorder="1" applyAlignment="1" applyProtection="1">
      <alignment horizontal="center" vertical="center" shrinkToFit="1"/>
      <protection locked="0"/>
    </xf>
    <xf numFmtId="49" fontId="76" fillId="0" borderId="1" xfId="0" applyNumberFormat="1" applyFont="1" applyFill="1" applyBorder="1" applyAlignment="1" applyProtection="1">
      <alignment horizontal="center" vertical="center" wrapText="1"/>
      <protection locked="0"/>
    </xf>
    <xf numFmtId="184" fontId="58" fillId="2" borderId="5" xfId="0" applyNumberFormat="1" applyFont="1" applyFill="1" applyBorder="1" applyAlignment="1" applyProtection="1">
      <alignment horizontal="center" vertical="center"/>
    </xf>
    <xf numFmtId="186" fontId="19" fillId="2" borderId="5" xfId="0" applyNumberFormat="1" applyFont="1" applyFill="1" applyBorder="1" applyAlignment="1" applyProtection="1">
      <alignment horizontal="center" vertical="center" wrapText="1"/>
    </xf>
    <xf numFmtId="0" fontId="76" fillId="2" borderId="1" xfId="0" applyFont="1" applyFill="1" applyBorder="1" applyAlignment="1" applyProtection="1">
      <alignment horizontal="center" vertical="center" wrapText="1" shrinkToFit="1"/>
      <protection locked="0"/>
    </xf>
    <xf numFmtId="0" fontId="75" fillId="2" borderId="5" xfId="0" applyNumberFormat="1" applyFont="1" applyFill="1" applyBorder="1" applyAlignment="1" applyProtection="1">
      <alignment horizontal="center" vertical="center" shrinkToFit="1"/>
      <protection locked="0"/>
    </xf>
    <xf numFmtId="49" fontId="76" fillId="2" borderId="5" xfId="0" applyNumberFormat="1" applyFont="1" applyFill="1" applyBorder="1" applyAlignment="1" applyProtection="1">
      <alignment horizontal="center" vertical="center" wrapText="1"/>
      <protection locked="0"/>
    </xf>
    <xf numFmtId="0" fontId="44" fillId="2" borderId="1" xfId="0" applyFont="1" applyFill="1" applyBorder="1" applyAlignment="1" applyProtection="1">
      <alignment horizontal="center" vertical="center" wrapText="1" shrinkToFit="1"/>
      <protection locked="0"/>
    </xf>
    <xf numFmtId="0" fontId="1" fillId="2" borderId="5" xfId="0" applyFont="1" applyFill="1" applyBorder="1" applyAlignment="1" applyProtection="1">
      <alignment horizontal="center" vertical="center" wrapText="1" shrinkToFit="1"/>
      <protection locked="0"/>
    </xf>
    <xf numFmtId="0" fontId="5" fillId="0" borderId="0" xfId="0" applyFont="1" applyFill="1" applyBorder="1" applyAlignment="1" applyProtection="1">
      <alignment horizontal="center" vertical="center" wrapText="1"/>
      <protection locked="0"/>
    </xf>
    <xf numFmtId="0" fontId="0" fillId="0" borderId="0" xfId="0" applyFill="1" applyBorder="1" applyAlignment="1" applyProtection="1">
      <alignment vertical="center" wrapText="1"/>
      <protection locked="0"/>
    </xf>
    <xf numFmtId="3" fontId="1" fillId="0" borderId="5" xfId="0" applyNumberFormat="1" applyFont="1" applyFill="1" applyBorder="1" applyAlignment="1" applyProtection="1">
      <alignment horizontal="center" vertical="center"/>
      <protection locked="0"/>
    </xf>
    <xf numFmtId="0" fontId="1" fillId="0" borderId="5" xfId="0" applyFont="1" applyFill="1" applyBorder="1" applyAlignment="1" applyProtection="1">
      <alignment horizontal="center" vertical="center"/>
    </xf>
    <xf numFmtId="185" fontId="19" fillId="0" borderId="5" xfId="0" applyNumberFormat="1" applyFont="1" applyFill="1" applyBorder="1" applyAlignment="1" applyProtection="1">
      <alignment horizontal="center" vertical="center" wrapText="1" shrinkToFit="1"/>
    </xf>
    <xf numFmtId="189" fontId="19" fillId="0" borderId="5" xfId="0" applyNumberFormat="1" applyFont="1" applyFill="1" applyBorder="1" applyAlignment="1" applyProtection="1">
      <alignment horizontal="center" vertical="center" wrapText="1"/>
    </xf>
    <xf numFmtId="0" fontId="19" fillId="2" borderId="1" xfId="0" applyFont="1" applyFill="1" applyBorder="1" applyAlignment="1" applyProtection="1">
      <alignment horizontal="center" vertical="center" wrapText="1"/>
      <protection locked="0"/>
    </xf>
    <xf numFmtId="189" fontId="19" fillId="2" borderId="5" xfId="0" applyNumberFormat="1" applyFont="1" applyFill="1" applyBorder="1" applyAlignment="1" applyProtection="1">
      <alignment horizontal="center" vertical="center" wrapText="1"/>
    </xf>
    <xf numFmtId="186" fontId="19" fillId="0" borderId="5" xfId="0" applyNumberFormat="1" applyFont="1" applyFill="1" applyBorder="1" applyAlignment="1" applyProtection="1">
      <alignment horizontal="center" vertical="center" wrapText="1"/>
    </xf>
    <xf numFmtId="58" fontId="19" fillId="0" borderId="5" xfId="0" applyNumberFormat="1" applyFont="1" applyFill="1" applyBorder="1" applyAlignment="1" applyProtection="1">
      <alignment horizontal="center" vertical="center" wrapText="1" shrinkToFit="1"/>
    </xf>
    <xf numFmtId="0" fontId="19" fillId="0" borderId="47" xfId="0" applyNumberFormat="1" applyFont="1" applyFill="1" applyBorder="1" applyAlignment="1" applyProtection="1">
      <alignment horizontal="center" vertical="center" wrapText="1"/>
    </xf>
    <xf numFmtId="58" fontId="19" fillId="2" borderId="5" xfId="0" applyNumberFormat="1" applyFont="1" applyFill="1" applyBorder="1" applyAlignment="1" applyProtection="1">
      <alignment horizontal="center" vertical="center" wrapText="1" shrinkToFit="1"/>
    </xf>
    <xf numFmtId="188" fontId="5" fillId="0" borderId="0" xfId="0" applyNumberFormat="1" applyFont="1" applyFill="1" applyBorder="1" applyAlignment="1" applyProtection="1">
      <alignment horizontal="center" vertical="center"/>
    </xf>
    <xf numFmtId="188" fontId="5" fillId="0" borderId="0" xfId="0" applyNumberFormat="1" applyFont="1" applyFill="1" applyBorder="1" applyAlignment="1" applyProtection="1">
      <alignment horizontal="center" vertical="center"/>
      <protection locked="0"/>
    </xf>
    <xf numFmtId="187" fontId="1" fillId="0" borderId="2" xfId="0" applyNumberFormat="1" applyFont="1" applyFill="1" applyBorder="1" applyAlignment="1" applyProtection="1">
      <alignment horizontal="center" vertical="center"/>
      <protection locked="0"/>
    </xf>
    <xf numFmtId="0" fontId="1" fillId="2" borderId="5" xfId="0" applyFont="1" applyFill="1" applyBorder="1" applyAlignment="1" applyProtection="1">
      <alignment horizontal="center" vertical="center"/>
    </xf>
    <xf numFmtId="0" fontId="1" fillId="0" borderId="0" xfId="0" applyNumberFormat="1" applyFont="1" applyFill="1" applyBorder="1" applyAlignment="1" applyProtection="1">
      <alignment horizontal="center" vertical="center"/>
    </xf>
    <xf numFmtId="0" fontId="0" fillId="0" borderId="0" xfId="0" applyFont="1" applyFill="1" applyBorder="1" applyAlignment="1" applyProtection="1">
      <alignment horizontal="center" vertical="center"/>
    </xf>
    <xf numFmtId="183" fontId="56" fillId="2" borderId="1" xfId="0" applyNumberFormat="1" applyFont="1" applyFill="1" applyBorder="1" applyAlignment="1" applyProtection="1">
      <alignment horizontal="center" vertical="center"/>
    </xf>
    <xf numFmtId="183" fontId="1" fillId="0" borderId="5" xfId="0" applyNumberFormat="1" applyFont="1" applyFill="1" applyBorder="1" applyAlignment="1" applyProtection="1">
      <alignment horizontal="center" vertical="center" wrapText="1" shrinkToFit="1"/>
    </xf>
    <xf numFmtId="0" fontId="1" fillId="0" borderId="2" xfId="0" applyNumberFormat="1" applyFont="1" applyFill="1" applyBorder="1" applyAlignment="1" applyProtection="1">
      <alignment horizontal="center" vertical="center"/>
    </xf>
    <xf numFmtId="183" fontId="1" fillId="0" borderId="2" xfId="0" applyNumberFormat="1" applyFont="1" applyFill="1" applyBorder="1" applyAlignment="1" applyProtection="1">
      <alignment horizontal="center" vertical="center" wrapText="1" shrinkToFit="1"/>
    </xf>
    <xf numFmtId="188" fontId="47" fillId="0" borderId="0" xfId="0" applyNumberFormat="1" applyFont="1" applyFill="1" applyBorder="1" applyAlignment="1" applyProtection="1">
      <alignment horizontal="center" vertical="center"/>
      <protection locked="0"/>
    </xf>
    <xf numFmtId="183" fontId="19" fillId="3" borderId="1" xfId="0" applyNumberFormat="1" applyFont="1" applyFill="1" applyBorder="1" applyAlignment="1" applyProtection="1">
      <alignment horizontal="center" vertical="center" wrapText="1" shrinkToFit="1"/>
    </xf>
    <xf numFmtId="183" fontId="16" fillId="0" borderId="5" xfId="0" applyNumberFormat="1" applyFont="1" applyFill="1" applyBorder="1" applyAlignment="1" applyProtection="1">
      <alignment horizontal="center" vertical="center" wrapText="1" shrinkToFit="1"/>
    </xf>
    <xf numFmtId="183" fontId="19" fillId="0" borderId="5" xfId="0" applyNumberFormat="1" applyFont="1" applyFill="1" applyBorder="1" applyAlignment="1" applyProtection="1">
      <alignment horizontal="center" vertical="center" wrapText="1" shrinkToFit="1"/>
    </xf>
    <xf numFmtId="183" fontId="1" fillId="0" borderId="2" xfId="0" applyNumberFormat="1" applyFont="1" applyFill="1" applyBorder="1" applyAlignment="1" applyProtection="1">
      <alignment horizontal="center" vertical="center"/>
    </xf>
    <xf numFmtId="183" fontId="19" fillId="2" borderId="5" xfId="0" applyNumberFormat="1" applyFont="1" applyFill="1" applyBorder="1" applyAlignment="1" applyProtection="1">
      <alignment horizontal="center" vertical="center" wrapText="1" shrinkToFit="1"/>
    </xf>
    <xf numFmtId="183" fontId="1" fillId="2" borderId="5" xfId="0" applyNumberFormat="1" applyFont="1" applyFill="1" applyBorder="1" applyAlignment="1" applyProtection="1">
      <alignment horizontal="center" vertical="center"/>
    </xf>
    <xf numFmtId="183" fontId="1" fillId="0" borderId="5" xfId="0" applyNumberFormat="1" applyFont="1" applyFill="1" applyBorder="1" applyAlignment="1" applyProtection="1">
      <alignment horizontal="center" vertical="center"/>
    </xf>
    <xf numFmtId="0" fontId="0" fillId="0" borderId="1" xfId="0" applyFont="1" applyFill="1" applyBorder="1" applyAlignment="1" applyProtection="1">
      <alignment horizontal="center" vertical="center"/>
      <protection locked="0"/>
    </xf>
    <xf numFmtId="183" fontId="5" fillId="0" borderId="0" xfId="0" applyNumberFormat="1" applyFont="1" applyFill="1" applyBorder="1" applyAlignment="1" applyProtection="1">
      <alignment horizontal="center" vertical="center"/>
    </xf>
    <xf numFmtId="183" fontId="5" fillId="0" borderId="0" xfId="0" applyNumberFormat="1" applyFont="1" applyFill="1" applyBorder="1" applyAlignment="1" applyProtection="1">
      <alignment horizontal="center" vertical="center"/>
      <protection locked="0"/>
    </xf>
    <xf numFmtId="0" fontId="53" fillId="0" borderId="1" xfId="0" applyFont="1" applyFill="1" applyBorder="1" applyAlignment="1" applyProtection="1">
      <alignment horizontal="center" vertical="center"/>
      <protection locked="0"/>
    </xf>
    <xf numFmtId="0" fontId="0" fillId="0" borderId="26" xfId="0" applyFont="1" applyFill="1" applyBorder="1" applyProtection="1">
      <alignment vertical="center"/>
      <protection locked="0"/>
    </xf>
    <xf numFmtId="0" fontId="0" fillId="0" borderId="0" xfId="0" applyFill="1" applyBorder="1" applyAlignment="1" applyProtection="1">
      <alignment horizontal="center" vertical="center"/>
      <protection locked="0"/>
    </xf>
    <xf numFmtId="184" fontId="58" fillId="2" borderId="0" xfId="0" applyNumberFormat="1" applyFont="1" applyFill="1" applyBorder="1" applyAlignment="1" applyProtection="1">
      <alignment horizontal="center" vertical="center"/>
    </xf>
    <xf numFmtId="186" fontId="19" fillId="2" borderId="0" xfId="0" applyNumberFormat="1" applyFont="1" applyFill="1" applyBorder="1" applyAlignment="1" applyProtection="1">
      <alignment horizontal="center" vertical="center" wrapText="1"/>
    </xf>
    <xf numFmtId="0" fontId="76" fillId="2" borderId="0" xfId="0" applyFont="1" applyFill="1" applyBorder="1" applyAlignment="1" applyProtection="1">
      <alignment horizontal="center" vertical="center" wrapText="1" shrinkToFit="1"/>
      <protection locked="0"/>
    </xf>
    <xf numFmtId="0" fontId="75" fillId="2" borderId="0" xfId="0" applyNumberFormat="1" applyFont="1" applyFill="1" applyBorder="1" applyAlignment="1" applyProtection="1">
      <alignment horizontal="center" vertical="center" shrinkToFit="1"/>
      <protection locked="0"/>
    </xf>
    <xf numFmtId="49" fontId="76" fillId="2" borderId="0" xfId="0" applyNumberFormat="1" applyFont="1" applyFill="1" applyBorder="1" applyAlignment="1" applyProtection="1">
      <alignment horizontal="center" vertical="center" wrapText="1"/>
      <protection locked="0"/>
    </xf>
    <xf numFmtId="0" fontId="1" fillId="0" borderId="0" xfId="0" applyFont="1" applyFill="1">
      <alignment vertical="center"/>
    </xf>
    <xf numFmtId="0" fontId="1" fillId="0" borderId="0" xfId="0" applyFont="1" applyFill="1" applyAlignment="1">
      <alignment horizontal="center" vertical="center" wrapText="1"/>
    </xf>
    <xf numFmtId="0" fontId="6" fillId="0" borderId="0" xfId="0" applyFont="1" applyFill="1" applyAlignment="1">
      <alignment horizontal="center" vertical="center"/>
    </xf>
    <xf numFmtId="0" fontId="1" fillId="16" borderId="0" xfId="0" applyFont="1" applyFill="1" applyAlignment="1">
      <alignment horizontal="center" vertical="center"/>
    </xf>
    <xf numFmtId="182" fontId="1" fillId="0" borderId="0" xfId="0" applyNumberFormat="1" applyFont="1" applyFill="1" applyAlignment="1">
      <alignment horizontal="center" vertical="center"/>
    </xf>
    <xf numFmtId="186" fontId="1" fillId="0" borderId="0" xfId="0" applyNumberFormat="1" applyFont="1" applyFill="1" applyAlignment="1">
      <alignment horizontal="center" vertical="center" wrapText="1"/>
    </xf>
    <xf numFmtId="0" fontId="7" fillId="0" borderId="0" xfId="0" applyFont="1" applyFill="1" applyAlignment="1">
      <alignment horizontal="center" vertical="center" wrapText="1"/>
    </xf>
    <xf numFmtId="0" fontId="8" fillId="0" borderId="0" xfId="0" applyFont="1" applyFill="1" applyAlignment="1">
      <alignment horizontal="center" vertical="center"/>
    </xf>
    <xf numFmtId="183" fontId="7" fillId="0" borderId="0" xfId="0" applyNumberFormat="1" applyFont="1" applyFill="1" applyAlignment="1">
      <alignment horizontal="center" vertical="center"/>
    </xf>
    <xf numFmtId="183" fontId="8" fillId="0" borderId="0" xfId="0" applyNumberFormat="1" applyFont="1" applyFill="1" applyAlignment="1">
      <alignment horizontal="center" vertical="center"/>
    </xf>
    <xf numFmtId="183" fontId="16" fillId="0" borderId="0" xfId="0" applyNumberFormat="1" applyFont="1" applyFill="1" applyAlignment="1">
      <alignment horizontal="center" vertical="center"/>
    </xf>
    <xf numFmtId="0" fontId="1" fillId="0" borderId="0" xfId="0" applyNumberFormat="1" applyFont="1" applyFill="1" applyAlignment="1">
      <alignment horizontal="center" vertical="center"/>
    </xf>
    <xf numFmtId="183" fontId="1" fillId="0" borderId="0" xfId="0" applyNumberFormat="1" applyFont="1" applyFill="1" applyAlignment="1">
      <alignment horizontal="center" vertical="center"/>
    </xf>
    <xf numFmtId="183" fontId="6" fillId="0" borderId="0" xfId="0" applyNumberFormat="1" applyFont="1" applyFill="1" applyAlignment="1">
      <alignment horizontal="center" vertical="center"/>
    </xf>
    <xf numFmtId="0" fontId="7" fillId="0" borderId="0" xfId="0" applyFont="1" applyFill="1" applyAlignment="1">
      <alignment horizontal="center" vertical="center"/>
    </xf>
    <xf numFmtId="0" fontId="11" fillId="0" borderId="0" xfId="0" applyFont="1" applyFill="1" applyAlignment="1">
      <alignment horizontal="center" vertical="center"/>
    </xf>
    <xf numFmtId="0" fontId="11" fillId="0" borderId="0" xfId="0" applyFont="1" applyFill="1" applyAlignment="1">
      <alignment horizontal="center" vertical="center" wrapText="1"/>
    </xf>
    <xf numFmtId="184" fontId="144" fillId="0" borderId="55" xfId="0" applyNumberFormat="1" applyFont="1" applyFill="1" applyBorder="1" applyAlignment="1">
      <alignment horizontal="center" vertical="center"/>
    </xf>
    <xf numFmtId="0" fontId="145" fillId="0" borderId="55" xfId="0" applyFont="1" applyFill="1" applyBorder="1" applyAlignment="1">
      <alignment horizontal="left" vertical="center" wrapText="1"/>
    </xf>
    <xf numFmtId="0" fontId="16" fillId="0" borderId="0" xfId="0" applyFont="1" applyFill="1" applyAlignment="1">
      <alignment horizontal="center" vertical="center"/>
    </xf>
    <xf numFmtId="184" fontId="146" fillId="0" borderId="55"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0" applyNumberFormat="1" applyFont="1" applyFill="1" applyBorder="1" applyAlignment="1">
      <alignment horizontal="center" vertical="center"/>
    </xf>
    <xf numFmtId="49" fontId="6" fillId="0" borderId="1" xfId="0" applyNumberFormat="1" applyFont="1" applyFill="1" applyBorder="1" applyAlignment="1">
      <alignment horizontal="center" vertical="center" wrapText="1"/>
    </xf>
    <xf numFmtId="0" fontId="147" fillId="0" borderId="1" xfId="0" applyFont="1" applyFill="1" applyBorder="1" applyAlignment="1">
      <alignment horizontal="center" vertical="center" wrapText="1"/>
    </xf>
    <xf numFmtId="0" fontId="6" fillId="0" borderId="1" xfId="0" applyFont="1" applyFill="1" applyBorder="1" applyAlignment="1">
      <alignment horizontal="center" vertical="center" shrinkToFit="1"/>
    </xf>
    <xf numFmtId="0" fontId="148" fillId="0" borderId="1" xfId="0" applyFont="1" applyFill="1" applyBorder="1" applyAlignment="1">
      <alignment horizontal="center" vertical="center" wrapText="1"/>
    </xf>
    <xf numFmtId="0" fontId="6" fillId="0" borderId="4" xfId="0" applyFont="1" applyFill="1" applyBorder="1" applyAlignment="1">
      <alignment horizontal="center" vertical="center"/>
    </xf>
    <xf numFmtId="184" fontId="58" fillId="0" borderId="55"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shrinkToFit="1"/>
    </xf>
    <xf numFmtId="0" fontId="149" fillId="0" borderId="1" xfId="0" applyFont="1" applyFill="1" applyBorder="1" applyAlignment="1">
      <alignment horizontal="center" vertical="center" wrapText="1"/>
    </xf>
    <xf numFmtId="0" fontId="19" fillId="0" borderId="1" xfId="0" applyNumberFormat="1" applyFont="1" applyFill="1" applyBorder="1" applyAlignment="1">
      <alignment horizontal="center" vertical="center"/>
    </xf>
    <xf numFmtId="0" fontId="150" fillId="0" borderId="1" xfId="0" applyFont="1" applyFill="1" applyBorder="1" applyAlignment="1">
      <alignment horizontal="center" vertical="center" wrapText="1"/>
    </xf>
    <xf numFmtId="184" fontId="58" fillId="16" borderId="55" xfId="0" applyNumberFormat="1" applyFont="1" applyFill="1" applyBorder="1" applyAlignment="1">
      <alignment horizontal="center" vertical="center"/>
    </xf>
    <xf numFmtId="0" fontId="1" fillId="16" borderId="1" xfId="0" applyFont="1" applyFill="1" applyBorder="1" applyAlignment="1">
      <alignment horizontal="center" vertical="center"/>
    </xf>
    <xf numFmtId="0" fontId="19" fillId="16" borderId="1" xfId="0" applyNumberFormat="1" applyFont="1" applyFill="1" applyBorder="1" applyAlignment="1">
      <alignment horizontal="center" vertical="center"/>
    </xf>
    <xf numFmtId="49" fontId="19" fillId="16" borderId="1" xfId="0" applyNumberFormat="1" applyFont="1" applyFill="1" applyBorder="1" applyAlignment="1">
      <alignment horizontal="center" vertical="center" wrapText="1"/>
    </xf>
    <xf numFmtId="0" fontId="1" fillId="16" borderId="1" xfId="0" applyFont="1" applyFill="1" applyBorder="1" applyAlignment="1">
      <alignment horizontal="center" vertical="center" wrapText="1" shrinkToFit="1"/>
    </xf>
    <xf numFmtId="0" fontId="1" fillId="16" borderId="1" xfId="0" applyFont="1" applyFill="1" applyBorder="1" applyAlignment="1">
      <alignment horizontal="center" vertical="center" shrinkToFit="1"/>
    </xf>
    <xf numFmtId="0" fontId="19" fillId="16" borderId="1" xfId="0" applyFont="1" applyFill="1" applyBorder="1" applyAlignment="1">
      <alignment horizontal="center" vertical="center" wrapText="1"/>
    </xf>
    <xf numFmtId="0" fontId="1" fillId="16" borderId="4" xfId="0" applyFont="1" applyFill="1" applyBorder="1" applyAlignment="1">
      <alignment horizontal="center" vertical="center"/>
    </xf>
    <xf numFmtId="0" fontId="19" fillId="16" borderId="1" xfId="0" applyFont="1" applyFill="1" applyBorder="1" applyAlignment="1">
      <alignment horizontal="center" vertical="center" wrapText="1" shrinkToFit="1"/>
    </xf>
    <xf numFmtId="0" fontId="21" fillId="0" borderId="5" xfId="0" applyFont="1" applyFill="1" applyBorder="1" applyAlignment="1">
      <alignment horizontal="center" vertical="center" wrapText="1"/>
    </xf>
    <xf numFmtId="0" fontId="11" fillId="0" borderId="0" xfId="0" applyFont="1" applyFill="1" applyAlignment="1">
      <alignment vertical="center"/>
    </xf>
    <xf numFmtId="186" fontId="11" fillId="0" borderId="0" xfId="0" applyNumberFormat="1" applyFont="1" applyFill="1" applyAlignment="1">
      <alignment vertical="center" wrapText="1"/>
    </xf>
    <xf numFmtId="182" fontId="16" fillId="0" borderId="0" xfId="0" applyNumberFormat="1" applyFont="1" applyFill="1" applyAlignment="1">
      <alignment horizontal="center" vertical="center"/>
    </xf>
    <xf numFmtId="186" fontId="16" fillId="0" borderId="0" xfId="0" applyNumberFormat="1" applyFont="1" applyFill="1" applyAlignment="1">
      <alignment horizontal="center" vertical="center" wrapText="1"/>
    </xf>
    <xf numFmtId="182" fontId="16" fillId="0" borderId="1" xfId="0" applyNumberFormat="1" applyFont="1" applyFill="1" applyBorder="1" applyAlignment="1">
      <alignment horizontal="center" vertical="center" wrapText="1" shrinkToFit="1"/>
    </xf>
    <xf numFmtId="186" fontId="16" fillId="0" borderId="1" xfId="0" applyNumberFormat="1" applyFont="1" applyFill="1" applyBorder="1" applyAlignment="1">
      <alignment horizontal="center" vertical="center" wrapText="1" shrinkToFit="1"/>
    </xf>
    <xf numFmtId="187" fontId="6" fillId="0" borderId="1" xfId="0" applyNumberFormat="1" applyFont="1" applyFill="1" applyBorder="1" applyAlignment="1">
      <alignment horizontal="center" vertical="center"/>
    </xf>
    <xf numFmtId="182" fontId="6" fillId="0" borderId="1" xfId="0" applyNumberFormat="1" applyFont="1" applyFill="1" applyBorder="1" applyAlignment="1">
      <alignment horizontal="center" vertical="center"/>
    </xf>
    <xf numFmtId="186" fontId="6" fillId="0" borderId="1" xfId="0" applyNumberFormat="1" applyFont="1" applyFill="1" applyBorder="1" applyAlignment="1">
      <alignment horizontal="center" vertical="center"/>
    </xf>
    <xf numFmtId="186" fontId="6" fillId="0" borderId="1" xfId="0" applyNumberFormat="1" applyFont="1" applyFill="1" applyBorder="1" applyAlignment="1">
      <alignment horizontal="center" vertical="center" wrapText="1"/>
    </xf>
    <xf numFmtId="182" fontId="1" fillId="0" borderId="1" xfId="0" applyNumberFormat="1" applyFont="1" applyFill="1" applyBorder="1" applyAlignment="1">
      <alignment horizontal="center" vertical="center"/>
    </xf>
    <xf numFmtId="186" fontId="1" fillId="0" borderId="1" xfId="0" applyNumberFormat="1" applyFont="1" applyFill="1" applyBorder="1" applyAlignment="1">
      <alignment horizontal="center" vertical="center"/>
    </xf>
    <xf numFmtId="186" fontId="1" fillId="0" borderId="1" xfId="0" applyNumberFormat="1" applyFont="1" applyFill="1" applyBorder="1" applyAlignment="1">
      <alignment horizontal="center" vertical="center" wrapText="1"/>
    </xf>
    <xf numFmtId="187" fontId="1" fillId="16" borderId="1" xfId="0" applyNumberFormat="1" applyFont="1" applyFill="1" applyBorder="1" applyAlignment="1">
      <alignment horizontal="center" vertical="center"/>
    </xf>
    <xf numFmtId="182" fontId="1" fillId="16" borderId="1" xfId="0" applyNumberFormat="1" applyFont="1" applyFill="1" applyBorder="1" applyAlignment="1">
      <alignment horizontal="center" vertical="center"/>
    </xf>
    <xf numFmtId="186" fontId="1" fillId="16" borderId="1" xfId="0" applyNumberFormat="1" applyFont="1" applyFill="1" applyBorder="1" applyAlignment="1">
      <alignment horizontal="center" vertical="center"/>
    </xf>
    <xf numFmtId="186" fontId="1" fillId="16" borderId="1" xfId="0" applyNumberFormat="1" applyFont="1" applyFill="1" applyBorder="1" applyAlignment="1">
      <alignment horizontal="center" vertical="center" wrapText="1"/>
    </xf>
    <xf numFmtId="0" fontId="11" fillId="0" borderId="0" xfId="0" applyFont="1" applyFill="1" applyAlignment="1">
      <alignment vertical="center" wrapText="1"/>
    </xf>
    <xf numFmtId="0" fontId="151" fillId="0" borderId="1" xfId="0" applyFont="1" applyFill="1" applyBorder="1" applyAlignment="1">
      <alignment horizontal="center" vertical="center" wrapText="1"/>
    </xf>
    <xf numFmtId="0" fontId="16" fillId="0" borderId="0" xfId="0" applyFont="1" applyFill="1" applyAlignment="1">
      <alignment horizontal="center" vertical="center" wrapText="1"/>
    </xf>
    <xf numFmtId="0" fontId="145"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16" fillId="0" borderId="4" xfId="0" applyFont="1" applyFill="1" applyBorder="1" applyAlignment="1">
      <alignment horizontal="center" vertical="center" wrapText="1" shrinkToFit="1"/>
    </xf>
    <xf numFmtId="0" fontId="8" fillId="0" borderId="1" xfId="0" applyFont="1" applyFill="1" applyBorder="1" applyAlignment="1">
      <alignment horizontal="center" vertical="center" wrapText="1" shrinkToFit="1"/>
    </xf>
    <xf numFmtId="0" fontId="145" fillId="0" borderId="1" xfId="0" applyFont="1" applyFill="1" applyBorder="1" applyAlignment="1">
      <alignment horizontal="center" vertical="center" wrapText="1" shrinkToFit="1"/>
    </xf>
    <xf numFmtId="58" fontId="148" fillId="0" borderId="1" xfId="0" applyNumberFormat="1" applyFont="1" applyFill="1" applyBorder="1" applyAlignment="1">
      <alignment horizontal="center" vertical="center" wrapText="1" shrinkToFit="1"/>
    </xf>
    <xf numFmtId="186" fontId="148" fillId="0" borderId="4" xfId="0" applyNumberFormat="1" applyFont="1" applyFill="1" applyBorder="1" applyAlignment="1">
      <alignment horizontal="center" vertical="center" wrapText="1"/>
    </xf>
    <xf numFmtId="186" fontId="19" fillId="0" borderId="4"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xf>
    <xf numFmtId="0" fontId="7" fillId="0" borderId="4" xfId="0" applyNumberFormat="1" applyFont="1" applyFill="1" applyBorder="1" applyAlignment="1">
      <alignment horizontal="center" vertical="center"/>
    </xf>
    <xf numFmtId="0" fontId="1" fillId="0" borderId="16" xfId="0" applyNumberFormat="1" applyFont="1" applyFill="1" applyBorder="1" applyAlignment="1">
      <alignment horizontal="center" vertical="center"/>
    </xf>
    <xf numFmtId="0" fontId="8" fillId="0" borderId="5" xfId="0" applyFont="1" applyFill="1" applyBorder="1" applyAlignment="1">
      <alignment horizontal="center" vertical="center" wrapText="1" shrinkToFit="1"/>
    </xf>
    <xf numFmtId="186" fontId="148" fillId="0" borderId="1" xfId="0" applyNumberFormat="1" applyFont="1" applyFill="1" applyBorder="1" applyAlignment="1">
      <alignment horizontal="center" vertical="center" wrapText="1"/>
    </xf>
    <xf numFmtId="0" fontId="6" fillId="0" borderId="4" xfId="0" applyNumberFormat="1" applyFont="1" applyFill="1" applyBorder="1" applyAlignment="1">
      <alignment horizontal="center" vertical="center"/>
    </xf>
    <xf numFmtId="0" fontId="6" fillId="0" borderId="16" xfId="0" applyNumberFormat="1" applyFont="1" applyFill="1" applyBorder="1" applyAlignment="1">
      <alignment horizontal="center" vertical="center"/>
    </xf>
    <xf numFmtId="0" fontId="7" fillId="16" borderId="4" xfId="0" applyNumberFormat="1" applyFont="1" applyFill="1" applyBorder="1" applyAlignment="1">
      <alignment horizontal="center" vertical="center"/>
    </xf>
    <xf numFmtId="0" fontId="1" fillId="16" borderId="16" xfId="0" applyNumberFormat="1" applyFont="1" applyFill="1" applyBorder="1" applyAlignment="1">
      <alignment horizontal="center" vertical="center"/>
    </xf>
    <xf numFmtId="0" fontId="8" fillId="16" borderId="5" xfId="0" applyFont="1" applyFill="1" applyBorder="1" applyAlignment="1">
      <alignment horizontal="center" vertical="center" wrapText="1" shrinkToFit="1"/>
    </xf>
    <xf numFmtId="58" fontId="19" fillId="16" borderId="1" xfId="0" applyNumberFormat="1" applyFont="1" applyFill="1" applyBorder="1" applyAlignment="1">
      <alignment horizontal="center" vertical="center" wrapText="1" shrinkToFit="1"/>
    </xf>
    <xf numFmtId="186" fontId="19" fillId="16" borderId="1" xfId="0" applyNumberFormat="1" applyFont="1" applyFill="1" applyBorder="1" applyAlignment="1">
      <alignment horizontal="center" vertical="center" wrapText="1"/>
    </xf>
    <xf numFmtId="0" fontId="152" fillId="0" borderId="1" xfId="0" applyFont="1" applyFill="1" applyBorder="1" applyAlignment="1">
      <alignment horizontal="center" vertical="center" wrapText="1"/>
    </xf>
    <xf numFmtId="0" fontId="153" fillId="0" borderId="1" xfId="0" applyFont="1" applyFill="1" applyBorder="1" applyAlignment="1">
      <alignment horizontal="center" vertical="center" wrapText="1"/>
    </xf>
    <xf numFmtId="183" fontId="145" fillId="0" borderId="1" xfId="0" applyNumberFormat="1" applyFont="1" applyFill="1" applyBorder="1" applyAlignment="1">
      <alignment horizontal="center" vertical="center"/>
    </xf>
    <xf numFmtId="183" fontId="8" fillId="0" borderId="1" xfId="0" applyNumberFormat="1" applyFont="1" applyFill="1" applyBorder="1" applyAlignment="1">
      <alignment horizontal="center" vertical="center"/>
    </xf>
    <xf numFmtId="0" fontId="144" fillId="0" borderId="1" xfId="0" applyFont="1" applyFill="1" applyBorder="1" applyAlignment="1">
      <alignment horizontal="center" vertical="center" wrapText="1"/>
    </xf>
    <xf numFmtId="183" fontId="8" fillId="0" borderId="1" xfId="0" applyNumberFormat="1" applyFont="1" applyFill="1" applyBorder="1" applyAlignment="1">
      <alignment horizontal="center" vertical="center" wrapText="1" shrinkToFit="1"/>
    </xf>
    <xf numFmtId="183" fontId="145" fillId="0" borderId="1" xfId="0" applyNumberFormat="1" applyFont="1" applyFill="1" applyBorder="1" applyAlignment="1">
      <alignment horizontal="center" vertical="center" wrapText="1" shrinkToFit="1"/>
    </xf>
    <xf numFmtId="0" fontId="154" fillId="0" borderId="1" xfId="0" applyFont="1" applyFill="1" applyBorder="1" applyAlignment="1">
      <alignment horizontal="center" vertical="center" wrapText="1" shrinkToFit="1"/>
    </xf>
    <xf numFmtId="183" fontId="6" fillId="0" borderId="1" xfId="0" applyNumberFormat="1" applyFont="1" applyFill="1" applyBorder="1" applyAlignment="1">
      <alignment horizontal="center" vertical="center" wrapText="1" shrinkToFit="1"/>
    </xf>
    <xf numFmtId="183" fontId="145" fillId="0" borderId="3" xfId="0" applyNumberFormat="1" applyFont="1" applyFill="1" applyBorder="1" applyAlignment="1">
      <alignment horizontal="center" vertical="center" wrapText="1" shrinkToFit="1"/>
    </xf>
    <xf numFmtId="183" fontId="7" fillId="0" borderId="1" xfId="0" applyNumberFormat="1" applyFont="1" applyFill="1" applyBorder="1" applyAlignment="1">
      <alignment horizontal="center" vertical="center" wrapText="1" shrinkToFit="1"/>
    </xf>
    <xf numFmtId="183" fontId="24" fillId="0" borderId="3" xfId="0" applyNumberFormat="1" applyFont="1" applyFill="1" applyBorder="1" applyAlignment="1">
      <alignment horizontal="center" vertical="center" wrapText="1" shrinkToFit="1"/>
    </xf>
    <xf numFmtId="183" fontId="7" fillId="0" borderId="4" xfId="0" applyNumberFormat="1" applyFont="1" applyFill="1" applyBorder="1" applyAlignment="1">
      <alignment horizontal="center" vertical="center" wrapText="1" shrinkToFit="1"/>
    </xf>
    <xf numFmtId="183" fontId="1" fillId="0" borderId="4" xfId="0" applyNumberFormat="1" applyFont="1" applyFill="1" applyBorder="1" applyAlignment="1">
      <alignment horizontal="center" vertical="center" wrapText="1" shrinkToFit="1"/>
    </xf>
    <xf numFmtId="183" fontId="8" fillId="0" borderId="4" xfId="0" applyNumberFormat="1" applyFont="1" applyFill="1" applyBorder="1" applyAlignment="1">
      <alignment horizontal="center" vertical="center" wrapText="1" shrinkToFit="1"/>
    </xf>
    <xf numFmtId="183" fontId="24" fillId="0" borderId="30" xfId="0" applyNumberFormat="1" applyFont="1" applyFill="1" applyBorder="1" applyAlignment="1">
      <alignment horizontal="center" vertical="center" wrapText="1" shrinkToFit="1"/>
    </xf>
    <xf numFmtId="183" fontId="24" fillId="0" borderId="55" xfId="0" applyNumberFormat="1" applyFont="1" applyFill="1" applyBorder="1" applyAlignment="1">
      <alignment horizontal="center" vertical="center" wrapText="1" shrinkToFit="1"/>
    </xf>
    <xf numFmtId="183" fontId="6" fillId="0" borderId="4" xfId="0" applyNumberFormat="1" applyFont="1" applyFill="1" applyBorder="1" applyAlignment="1">
      <alignment horizontal="center" vertical="center" wrapText="1" shrinkToFit="1"/>
    </xf>
    <xf numFmtId="183" fontId="145" fillId="0" borderId="30" xfId="0" applyNumberFormat="1" applyFont="1" applyFill="1" applyBorder="1" applyAlignment="1">
      <alignment horizontal="center" vertical="center" wrapText="1" shrinkToFit="1"/>
    </xf>
    <xf numFmtId="183" fontId="145" fillId="0" borderId="55" xfId="0" applyNumberFormat="1" applyFont="1" applyFill="1" applyBorder="1" applyAlignment="1">
      <alignment horizontal="center" vertical="center" wrapText="1" shrinkToFit="1"/>
    </xf>
    <xf numFmtId="183" fontId="7" fillId="16" borderId="1" xfId="0" applyNumberFormat="1" applyFont="1" applyFill="1" applyBorder="1" applyAlignment="1">
      <alignment horizontal="center" vertical="center" wrapText="1" shrinkToFit="1"/>
    </xf>
    <xf numFmtId="183" fontId="7" fillId="16" borderId="4" xfId="0" applyNumberFormat="1" applyFont="1" applyFill="1" applyBorder="1" applyAlignment="1">
      <alignment horizontal="center" vertical="center" wrapText="1" shrinkToFit="1"/>
    </xf>
    <xf numFmtId="183" fontId="1" fillId="16" borderId="4" xfId="0" applyNumberFormat="1" applyFont="1" applyFill="1" applyBorder="1" applyAlignment="1">
      <alignment horizontal="center" vertical="center" wrapText="1" shrinkToFit="1"/>
    </xf>
    <xf numFmtId="183" fontId="8" fillId="16" borderId="4" xfId="0" applyNumberFormat="1" applyFont="1" applyFill="1" applyBorder="1" applyAlignment="1">
      <alignment horizontal="center" vertical="center" wrapText="1" shrinkToFit="1"/>
    </xf>
    <xf numFmtId="183" fontId="24" fillId="16" borderId="30" xfId="0" applyNumberFormat="1" applyFont="1" applyFill="1" applyBorder="1" applyAlignment="1">
      <alignment horizontal="center" vertical="center" wrapText="1" shrinkToFit="1"/>
    </xf>
    <xf numFmtId="183" fontId="24" fillId="16" borderId="55" xfId="0" applyNumberFormat="1" applyFont="1" applyFill="1" applyBorder="1" applyAlignment="1">
      <alignment horizontal="center" vertical="center" wrapText="1" shrinkToFit="1"/>
    </xf>
    <xf numFmtId="0" fontId="151" fillId="0" borderId="0" xfId="0" applyFont="1" applyFill="1" applyAlignment="1">
      <alignment horizontal="center" vertical="center" wrapText="1"/>
    </xf>
    <xf numFmtId="0" fontId="154" fillId="0" borderId="1" xfId="0" applyFont="1" applyFill="1" applyBorder="1" applyAlignment="1">
      <alignment horizontal="center" vertical="center"/>
    </xf>
    <xf numFmtId="183" fontId="144" fillId="0" borderId="1" xfId="0" applyNumberFormat="1" applyFont="1" applyFill="1" applyBorder="1" applyAlignment="1">
      <alignment horizontal="center" vertical="center"/>
    </xf>
    <xf numFmtId="183" fontId="154" fillId="0" borderId="1" xfId="0" applyNumberFormat="1" applyFont="1" applyFill="1" applyBorder="1" applyAlignment="1">
      <alignment horizontal="center" vertical="center"/>
    </xf>
    <xf numFmtId="0" fontId="144" fillId="0" borderId="1" xfId="0" applyFont="1" applyFill="1" applyBorder="1" applyAlignment="1">
      <alignment horizontal="center" vertical="center" wrapText="1" shrinkToFit="1"/>
    </xf>
    <xf numFmtId="183" fontId="154" fillId="0" borderId="1" xfId="0" applyNumberFormat="1" applyFont="1" applyFill="1" applyBorder="1" applyAlignment="1">
      <alignment horizontal="center" vertical="center" wrapText="1" shrinkToFit="1"/>
    </xf>
    <xf numFmtId="183" fontId="144" fillId="0" borderId="1" xfId="0" applyNumberFormat="1" applyFont="1" applyFill="1" applyBorder="1" applyAlignment="1">
      <alignment horizontal="center" vertical="center" wrapText="1" shrinkToFit="1"/>
    </xf>
    <xf numFmtId="183" fontId="145" fillId="0" borderId="26" xfId="0" applyNumberFormat="1" applyFont="1" applyFill="1" applyBorder="1" applyAlignment="1">
      <alignment horizontal="center" vertical="center" wrapText="1" shrinkToFit="1"/>
    </xf>
    <xf numFmtId="0" fontId="155" fillId="0" borderId="0" xfId="0" applyFont="1" applyFill="1" applyAlignment="1">
      <alignment horizontal="center" vertical="center"/>
    </xf>
    <xf numFmtId="0" fontId="58" fillId="0" borderId="1" xfId="159" applyFont="1" applyBorder="1" applyAlignment="1">
      <alignment horizontal="center" vertical="center" wrapText="1"/>
    </xf>
    <xf numFmtId="0" fontId="58" fillId="0" borderId="56" xfId="159" applyFont="1" applyFill="1" applyBorder="1" applyAlignment="1">
      <alignment horizontal="center" vertical="center" wrapText="1"/>
    </xf>
    <xf numFmtId="0" fontId="27" fillId="0" borderId="0" xfId="0" applyFont="1" applyFill="1" applyAlignment="1">
      <alignment horizontal="center" vertical="center" wrapText="1"/>
    </xf>
    <xf numFmtId="0" fontId="11" fillId="0" borderId="0" xfId="0" applyNumberFormat="1" applyFont="1" applyFill="1" applyAlignment="1">
      <alignment vertical="center"/>
    </xf>
    <xf numFmtId="183" fontId="11" fillId="0" borderId="0" xfId="0" applyNumberFormat="1" applyFont="1" applyFill="1" applyAlignment="1">
      <alignment vertical="center"/>
    </xf>
    <xf numFmtId="0" fontId="154" fillId="0" borderId="0" xfId="0" applyFont="1" applyFill="1" applyAlignment="1">
      <alignment horizontal="center" vertical="center" wrapText="1"/>
    </xf>
    <xf numFmtId="0" fontId="144" fillId="0" borderId="0" xfId="0" applyFont="1" applyFill="1" applyAlignment="1">
      <alignment horizontal="center" vertical="center" wrapText="1"/>
    </xf>
    <xf numFmtId="0" fontId="16" fillId="0" borderId="0" xfId="0" applyNumberFormat="1" applyFont="1" applyFill="1" applyAlignment="1">
      <alignment horizontal="center" vertical="center"/>
    </xf>
    <xf numFmtId="183" fontId="145" fillId="0" borderId="41" xfId="0" applyNumberFormat="1" applyFont="1" applyFill="1" applyBorder="1" applyAlignment="1">
      <alignment horizontal="center" vertical="center"/>
    </xf>
    <xf numFmtId="183" fontId="145" fillId="0" borderId="41" xfId="0" applyNumberFormat="1" applyFont="1" applyFill="1" applyBorder="1" applyAlignment="1">
      <alignment vertical="center"/>
    </xf>
    <xf numFmtId="0" fontId="16" fillId="0" borderId="26" xfId="0" applyNumberFormat="1" applyFont="1" applyFill="1" applyBorder="1" applyAlignment="1">
      <alignment horizontal="center" vertical="center" wrapText="1" shrinkToFit="1"/>
    </xf>
    <xf numFmtId="186" fontId="156" fillId="0" borderId="30" xfId="0" applyNumberFormat="1" applyFont="1" applyFill="1" applyBorder="1" applyAlignment="1">
      <alignment horizontal="center" vertical="center"/>
    </xf>
    <xf numFmtId="0" fontId="7" fillId="0" borderId="2" xfId="0" applyFont="1" applyFill="1" applyBorder="1" applyAlignment="1">
      <alignment horizontal="center" vertical="center" wrapText="1"/>
    </xf>
    <xf numFmtId="0" fontId="6" fillId="0" borderId="3" xfId="0" applyFont="1" applyFill="1" applyBorder="1" applyAlignment="1">
      <alignment horizontal="center" vertical="center"/>
    </xf>
    <xf numFmtId="183" fontId="6" fillId="0" borderId="1" xfId="0" applyNumberFormat="1" applyFont="1" applyFill="1" applyBorder="1" applyAlignment="1">
      <alignment horizontal="center" vertical="center"/>
    </xf>
    <xf numFmtId="183" fontId="6" fillId="0" borderId="2" xfId="0" applyNumberFormat="1" applyFont="1" applyFill="1" applyBorder="1" applyAlignment="1">
      <alignment horizontal="center" vertical="center"/>
    </xf>
    <xf numFmtId="0" fontId="1" fillId="0" borderId="3" xfId="0" applyFont="1" applyFill="1" applyBorder="1" applyAlignment="1">
      <alignment horizontal="center" vertical="center"/>
    </xf>
    <xf numFmtId="0" fontId="1" fillId="16" borderId="3" xfId="0" applyFont="1" applyFill="1" applyBorder="1" applyAlignment="1">
      <alignment horizontal="center" vertical="center"/>
    </xf>
    <xf numFmtId="183" fontId="6" fillId="16" borderId="1" xfId="0" applyNumberFormat="1" applyFont="1" applyFill="1" applyBorder="1" applyAlignment="1">
      <alignment horizontal="center" vertical="center"/>
    </xf>
    <xf numFmtId="186" fontId="156" fillId="16" borderId="30" xfId="0" applyNumberFormat="1" applyFont="1" applyFill="1" applyBorder="1" applyAlignment="1">
      <alignment horizontal="center" vertical="center"/>
    </xf>
    <xf numFmtId="0" fontId="7" fillId="16" borderId="2" xfId="0" applyFont="1" applyFill="1" applyBorder="1" applyAlignment="1">
      <alignment horizontal="center" vertical="center" wrapText="1"/>
    </xf>
    <xf numFmtId="183" fontId="27" fillId="0" borderId="0" xfId="0" applyNumberFormat="1" applyFont="1" applyFill="1" applyAlignment="1">
      <alignment horizontal="center" vertical="center"/>
    </xf>
    <xf numFmtId="183" fontId="7" fillId="0" borderId="2" xfId="0" applyNumberFormat="1" applyFont="1" applyFill="1" applyBorder="1" applyAlignment="1">
      <alignment horizontal="center" vertical="center"/>
    </xf>
    <xf numFmtId="183" fontId="7" fillId="16" borderId="1" xfId="0" applyNumberFormat="1" applyFont="1" applyFill="1" applyBorder="1" applyAlignment="1">
      <alignment horizontal="center" vertical="center"/>
    </xf>
    <xf numFmtId="183" fontId="7" fillId="0" borderId="1" xfId="0" applyNumberFormat="1" applyFont="1" applyFill="1" applyBorder="1" applyAlignment="1">
      <alignment horizontal="center" vertical="center"/>
    </xf>
    <xf numFmtId="183" fontId="23" fillId="0" borderId="0" xfId="0" applyNumberFormat="1" applyFont="1" applyFill="1" applyAlignment="1">
      <alignment horizontal="center" vertical="center"/>
    </xf>
    <xf numFmtId="183" fontId="145" fillId="0" borderId="5" xfId="0" applyNumberFormat="1" applyFont="1" applyFill="1" applyBorder="1" applyAlignment="1">
      <alignment horizontal="center" vertical="center" wrapText="1" shrinkToFit="1"/>
    </xf>
    <xf numFmtId="183" fontId="11" fillId="0" borderId="57" xfId="0" applyNumberFormat="1" applyFont="1" applyFill="1" applyBorder="1" applyAlignment="1">
      <alignment horizontal="center" vertical="center"/>
    </xf>
    <xf numFmtId="183" fontId="11" fillId="0" borderId="0" xfId="0" applyNumberFormat="1" applyFont="1" applyFill="1" applyAlignment="1">
      <alignment horizontal="center" vertical="center"/>
    </xf>
    <xf numFmtId="183" fontId="145" fillId="0" borderId="16" xfId="0" applyNumberFormat="1" applyFont="1" applyFill="1" applyBorder="1" applyAlignment="1">
      <alignment horizontal="center" vertical="center" wrapText="1" shrinkToFit="1"/>
    </xf>
    <xf numFmtId="183" fontId="24" fillId="0" borderId="9" xfId="0" applyNumberFormat="1" applyFont="1" applyFill="1" applyBorder="1" applyAlignment="1">
      <alignment horizontal="center" vertical="center" wrapText="1" shrinkToFit="1"/>
    </xf>
    <xf numFmtId="183" fontId="24" fillId="0" borderId="5" xfId="0" applyNumberFormat="1" applyFont="1" applyFill="1" applyBorder="1" applyAlignment="1">
      <alignment horizontal="center" vertical="center" wrapText="1" shrinkToFit="1"/>
    </xf>
    <xf numFmtId="183" fontId="6" fillId="0" borderId="30" xfId="0" applyNumberFormat="1" applyFont="1" applyFill="1" applyBorder="1" applyAlignment="1">
      <alignment horizontal="center" vertical="center"/>
    </xf>
    <xf numFmtId="183" fontId="1" fillId="0" borderId="24" xfId="0" applyNumberFormat="1" applyFont="1" applyFill="1" applyBorder="1" applyAlignment="1">
      <alignment horizontal="center" vertical="center"/>
    </xf>
    <xf numFmtId="183" fontId="1" fillId="0" borderId="2" xfId="0" applyNumberFormat="1" applyFont="1" applyFill="1" applyBorder="1" applyAlignment="1">
      <alignment horizontal="center" vertical="center"/>
    </xf>
    <xf numFmtId="183" fontId="6" fillId="16" borderId="4" xfId="0" applyNumberFormat="1" applyFont="1" applyFill="1" applyBorder="1" applyAlignment="1">
      <alignment horizontal="center" vertical="center"/>
    </xf>
    <xf numFmtId="183" fontId="1" fillId="16" borderId="8" xfId="0" applyNumberFormat="1" applyFont="1" applyFill="1" applyBorder="1" applyAlignment="1">
      <alignment horizontal="center" vertical="center"/>
    </xf>
    <xf numFmtId="183" fontId="1" fillId="16" borderId="1" xfId="0" applyNumberFormat="1" applyFont="1" applyFill="1" applyBorder="1" applyAlignment="1">
      <alignment horizontal="center" vertical="center"/>
    </xf>
    <xf numFmtId="183" fontId="6" fillId="0" borderId="4" xfId="0" applyNumberFormat="1" applyFont="1" applyFill="1" applyBorder="1" applyAlignment="1">
      <alignment horizontal="center" vertical="center"/>
    </xf>
    <xf numFmtId="183" fontId="1" fillId="0" borderId="8" xfId="0" applyNumberFormat="1" applyFont="1" applyFill="1" applyBorder="1" applyAlignment="1">
      <alignment horizontal="center" vertical="center"/>
    </xf>
    <xf numFmtId="183" fontId="11" fillId="0" borderId="45" xfId="0" applyNumberFormat="1" applyFont="1" applyFill="1" applyBorder="1" applyAlignment="1">
      <alignment horizontal="center" vertical="center"/>
    </xf>
    <xf numFmtId="0" fontId="157" fillId="0" borderId="0" xfId="0" applyFont="1" applyFill="1" applyAlignment="1">
      <alignment horizontal="center" vertical="center"/>
    </xf>
    <xf numFmtId="183" fontId="24" fillId="0" borderId="35" xfId="0" applyNumberFormat="1" applyFont="1" applyFill="1" applyBorder="1" applyAlignment="1">
      <alignment horizontal="center" vertical="center" wrapText="1" shrinkToFit="1"/>
    </xf>
    <xf numFmtId="183" fontId="144" fillId="0" borderId="44" xfId="0" applyNumberFormat="1" applyFont="1" applyFill="1" applyBorder="1" applyAlignment="1">
      <alignment horizontal="center" vertical="center" wrapText="1" shrinkToFit="1"/>
    </xf>
    <xf numFmtId="183" fontId="144" fillId="0" borderId="5" xfId="0" applyNumberFormat="1" applyFont="1" applyFill="1" applyBorder="1" applyAlignment="1">
      <alignment horizontal="center" vertical="center" wrapText="1" shrinkToFit="1"/>
    </xf>
    <xf numFmtId="183" fontId="144" fillId="0" borderId="16" xfId="0" applyNumberFormat="1" applyFont="1" applyFill="1" applyBorder="1" applyAlignment="1">
      <alignment horizontal="center" vertical="center" wrapText="1" shrinkToFit="1"/>
    </xf>
    <xf numFmtId="183" fontId="1" fillId="0" borderId="25" xfId="0" applyNumberFormat="1" applyFont="1" applyFill="1" applyBorder="1" applyAlignment="1">
      <alignment horizontal="center" vertical="center"/>
    </xf>
    <xf numFmtId="183" fontId="7" fillId="0" borderId="3" xfId="0" applyNumberFormat="1" applyFont="1" applyFill="1" applyBorder="1" applyAlignment="1">
      <alignment horizontal="center" vertical="center"/>
    </xf>
    <xf numFmtId="183" fontId="7" fillId="0" borderId="30" xfId="0" applyNumberFormat="1" applyFont="1" applyFill="1" applyBorder="1" applyAlignment="1">
      <alignment horizontal="center" vertical="center"/>
    </xf>
    <xf numFmtId="183" fontId="1" fillId="16" borderId="27" xfId="0" applyNumberFormat="1" applyFont="1" applyFill="1" applyBorder="1" applyAlignment="1">
      <alignment horizontal="center" vertical="center"/>
    </xf>
    <xf numFmtId="183" fontId="7" fillId="16" borderId="26" xfId="0" applyNumberFormat="1" applyFont="1" applyFill="1" applyBorder="1" applyAlignment="1">
      <alignment horizontal="center" vertical="center"/>
    </xf>
    <xf numFmtId="183" fontId="7" fillId="16" borderId="4" xfId="0" applyNumberFormat="1" applyFont="1" applyFill="1" applyBorder="1" applyAlignment="1">
      <alignment horizontal="center" vertical="center"/>
    </xf>
    <xf numFmtId="183" fontId="1" fillId="0" borderId="27" xfId="0" applyNumberFormat="1" applyFont="1" applyFill="1" applyBorder="1" applyAlignment="1">
      <alignment horizontal="center" vertical="center"/>
    </xf>
    <xf numFmtId="183" fontId="7" fillId="0" borderId="26" xfId="0" applyNumberFormat="1" applyFont="1" applyFill="1" applyBorder="1" applyAlignment="1">
      <alignment horizontal="center" vertical="center"/>
    </xf>
    <xf numFmtId="183" fontId="7" fillId="0" borderId="4" xfId="0" applyNumberFormat="1" applyFont="1" applyFill="1" applyBorder="1" applyAlignment="1">
      <alignment horizontal="center" vertical="center"/>
    </xf>
    <xf numFmtId="0" fontId="6" fillId="16" borderId="1" xfId="0" applyFont="1" applyFill="1" applyBorder="1" applyAlignment="1">
      <alignment horizontal="center" vertical="center"/>
    </xf>
    <xf numFmtId="0" fontId="158" fillId="0" borderId="0" xfId="0" applyFont="1" applyFill="1" applyAlignment="1">
      <alignment horizontal="center" vertical="center"/>
    </xf>
    <xf numFmtId="0" fontId="157" fillId="0" borderId="0" xfId="0" applyFont="1" applyFill="1" applyAlignment="1">
      <alignment vertical="center"/>
    </xf>
    <xf numFmtId="0" fontId="7" fillId="0" borderId="0" xfId="0" applyFont="1" applyFill="1">
      <alignment vertical="center"/>
    </xf>
    <xf numFmtId="0" fontId="7" fillId="0" borderId="1" xfId="0" applyFont="1" applyFill="1" applyBorder="1" applyAlignment="1">
      <alignment horizontal="center" vertical="center"/>
    </xf>
    <xf numFmtId="0" fontId="7" fillId="16" borderId="1" xfId="0" applyFont="1" applyFill="1" applyBorder="1" applyAlignment="1">
      <alignment horizontal="center" vertical="center"/>
    </xf>
    <xf numFmtId="0" fontId="159" fillId="0" borderId="1" xfId="0" applyFont="1" applyFill="1" applyBorder="1" applyAlignment="1">
      <alignment horizontal="center" vertical="center" wrapText="1"/>
    </xf>
    <xf numFmtId="0" fontId="19" fillId="0" borderId="0" xfId="0" applyFont="1" applyFill="1" applyAlignment="1">
      <alignment horizontal="center" vertical="center" wrapText="1"/>
    </xf>
    <xf numFmtId="0" fontId="19" fillId="0" borderId="1" xfId="0" applyFont="1" applyFill="1" applyBorder="1" applyAlignment="1">
      <alignment horizontal="center" vertical="center" shrinkToFit="1"/>
    </xf>
    <xf numFmtId="0" fontId="58" fillId="0" borderId="1" xfId="0" applyFont="1" applyFill="1" applyBorder="1" applyAlignment="1">
      <alignment horizontal="center" vertical="center" wrapText="1" shrinkToFit="1"/>
    </xf>
    <xf numFmtId="183" fontId="16" fillId="0" borderId="55" xfId="0" applyNumberFormat="1" applyFont="1" applyFill="1" applyBorder="1" applyAlignment="1">
      <alignment horizontal="center" vertical="center"/>
    </xf>
    <xf numFmtId="188" fontId="156" fillId="16" borderId="30" xfId="0" applyNumberFormat="1" applyFont="1" applyFill="1" applyBorder="1" applyAlignment="1">
      <alignment horizontal="center" vertical="center"/>
    </xf>
    <xf numFmtId="188" fontId="7" fillId="16" borderId="2" xfId="0" applyNumberFormat="1" applyFont="1" applyFill="1" applyBorder="1" applyAlignment="1">
      <alignment horizontal="center" vertical="center" wrapText="1"/>
    </xf>
    <xf numFmtId="0" fontId="20" fillId="0" borderId="1" xfId="0" applyFont="1" applyFill="1" applyBorder="1" applyAlignment="1">
      <alignment horizontal="center" vertical="center" wrapText="1" shrinkToFit="1"/>
    </xf>
    <xf numFmtId="0" fontId="160" fillId="0" borderId="1" xfId="0" applyFont="1" applyFill="1" applyBorder="1" applyAlignment="1">
      <alignment horizontal="center" vertical="center"/>
    </xf>
    <xf numFmtId="0" fontId="21" fillId="0" borderId="1" xfId="0" applyFont="1" applyFill="1" applyBorder="1" applyAlignment="1">
      <alignment horizontal="center" vertical="center"/>
    </xf>
    <xf numFmtId="0" fontId="19" fillId="0" borderId="1" xfId="0" applyNumberFormat="1" applyFont="1" applyFill="1" applyBorder="1" applyAlignment="1">
      <alignment horizontal="center" vertical="center" shrinkToFit="1"/>
    </xf>
    <xf numFmtId="186" fontId="7" fillId="0" borderId="1" xfId="0" applyNumberFormat="1" applyFont="1" applyFill="1" applyBorder="1" applyAlignment="1">
      <alignment horizontal="center" vertical="center" wrapText="1"/>
    </xf>
    <xf numFmtId="186" fontId="8" fillId="0"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183" fontId="16" fillId="0" borderId="1" xfId="0" applyNumberFormat="1" applyFont="1" applyFill="1" applyBorder="1" applyAlignment="1">
      <alignment horizontal="center" vertical="center"/>
    </xf>
    <xf numFmtId="188" fontId="7" fillId="0" borderId="1" xfId="0" applyNumberFormat="1" applyFont="1" applyFill="1" applyBorder="1" applyAlignment="1">
      <alignment horizontal="center" vertical="center" wrapText="1"/>
    </xf>
    <xf numFmtId="188" fontId="7" fillId="0" borderId="2"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xf>
    <xf numFmtId="0" fontId="1" fillId="0" borderId="0" xfId="0" applyFont="1" applyFill="1" applyAlignment="1">
      <alignment horizontal="left" vertical="center" wrapText="1"/>
    </xf>
    <xf numFmtId="186" fontId="1" fillId="0" borderId="0" xfId="0" applyNumberFormat="1" applyFont="1" applyFill="1" applyAlignment="1">
      <alignment horizontal="center" vertical="center"/>
    </xf>
    <xf numFmtId="187" fontId="1" fillId="0" borderId="0" xfId="0" applyNumberFormat="1" applyFont="1" applyFill="1" applyAlignment="1">
      <alignment horizontal="center" vertical="center"/>
    </xf>
    <xf numFmtId="196" fontId="16" fillId="0" borderId="0" xfId="0" applyNumberFormat="1" applyFont="1" applyFill="1" applyAlignment="1">
      <alignment horizontal="center" vertical="center"/>
    </xf>
    <xf numFmtId="188" fontId="154" fillId="0" borderId="0" xfId="0" applyNumberFormat="1" applyFont="1" applyFill="1" applyAlignment="1">
      <alignment horizontal="center" vertical="center" wrapText="1"/>
    </xf>
    <xf numFmtId="188" fontId="16" fillId="0" borderId="0" xfId="0" applyNumberFormat="1" applyFont="1" applyFill="1" applyAlignment="1">
      <alignment horizontal="center" vertical="center" wrapText="1"/>
    </xf>
    <xf numFmtId="188" fontId="8" fillId="0" borderId="0" xfId="0" applyNumberFormat="1" applyFont="1" applyFill="1" applyAlignment="1">
      <alignment horizontal="center" vertical="center" wrapText="1"/>
    </xf>
    <xf numFmtId="186" fontId="7" fillId="0" borderId="0" xfId="0" applyNumberFormat="1" applyFont="1" applyFill="1" applyAlignment="1">
      <alignment horizontal="center" vertical="center" wrapText="1"/>
    </xf>
    <xf numFmtId="186" fontId="8" fillId="0" borderId="0" xfId="0" applyNumberFormat="1" applyFont="1" applyFill="1" applyAlignment="1">
      <alignment horizontal="center" vertical="center"/>
    </xf>
    <xf numFmtId="183" fontId="154" fillId="0" borderId="0" xfId="0" applyNumberFormat="1" applyFont="1" applyFill="1" applyAlignment="1">
      <alignment horizontal="center" vertical="center"/>
    </xf>
    <xf numFmtId="0" fontId="104" fillId="0" borderId="1" xfId="0" applyNumberFormat="1" applyFont="1" applyFill="1" applyBorder="1" applyAlignment="1" applyProtection="1" quotePrefix="1">
      <alignment horizontal="center" vertical="center" shrinkToFit="1"/>
      <protection locked="0"/>
    </xf>
    <xf numFmtId="49" fontId="105" fillId="0" borderId="1" xfId="0" applyNumberFormat="1" applyFont="1" applyFill="1" applyBorder="1" applyAlignment="1" applyProtection="1" quotePrefix="1">
      <alignment horizontal="center" vertical="center" wrapText="1"/>
      <protection locked="0"/>
    </xf>
    <xf numFmtId="49" fontId="106" fillId="0" borderId="2" xfId="0" applyNumberFormat="1" applyFont="1" applyFill="1" applyBorder="1" applyAlignment="1" applyProtection="1" quotePrefix="1">
      <alignment horizontal="center" vertical="center" wrapText="1"/>
      <protection locked="0"/>
    </xf>
    <xf numFmtId="0" fontId="19" fillId="0" borderId="1" xfId="0" applyFont="1" applyFill="1" applyBorder="1" applyAlignment="1" applyProtection="1" quotePrefix="1">
      <alignment horizontal="center" vertical="center" wrapText="1" shrinkToFit="1"/>
      <protection locked="0"/>
    </xf>
  </cellXfs>
  <cellStyles count="17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3 9" xfId="49"/>
    <cellStyle name="常规 10 43" xfId="50"/>
    <cellStyle name="常规 3 14" xfId="51"/>
    <cellStyle name="计算 2" xfId="52"/>
    <cellStyle name="20% - 輔色4" xfId="53"/>
    <cellStyle name="40% - 輔色2" xfId="54"/>
    <cellStyle name="_H1241-1243三款公仔物料跟踪." xfId="55"/>
    <cellStyle name="_鱼仔物料跟踪" xfId="56"/>
    <cellStyle name="Input" xfId="57"/>
    <cellStyle name="40% - 强调文字颜色 4 2" xfId="58"/>
    <cellStyle name="輸入" xfId="59"/>
    <cellStyle name="Heading 3" xfId="60"/>
    <cellStyle name="警告文字" xfId="61"/>
    <cellStyle name="20% - 輔色2" xfId="62"/>
    <cellStyle name="一般" xfId="63"/>
    <cellStyle name="输出 2" xfId="64"/>
    <cellStyle name="20% - 輔色3" xfId="65"/>
    <cellStyle name="標題" xfId="66"/>
    <cellStyle name="20% - 輔色5" xfId="67"/>
    <cellStyle name="常规 2 262" xfId="68"/>
    <cellStyle name="20% - 輔色6" xfId="69"/>
    <cellStyle name="合計" xfId="70"/>
    <cellStyle name="標題_10月16日Zuru Order Summary (Komax)" xfId="71"/>
    <cellStyle name="說明文字" xfId="72"/>
    <cellStyle name="20% - Accent4" xfId="73"/>
    <cellStyle name="20% - Accent2" xfId="74"/>
    <cellStyle name="20% - Accent3" xfId="75"/>
    <cellStyle name="20% - Accent5" xfId="76"/>
    <cellStyle name="20% - Accent6" xfId="77"/>
    <cellStyle name="常规 5 2 7" xfId="78"/>
    <cellStyle name=" 3]&#10;&#10;Zoomed=1&#10;&#10;Row=0&#10;&#10;Column=0&#10;&#10;Height=300&#10;&#10;Width=300&#10;&#10;FontName=細明體&#10;&#10;FontStyle=0&#10;&#10;FontSize=9&#10;&#10;PrtFontName=Co" xfId="79"/>
    <cellStyle name="Warning Text" xfId="80"/>
    <cellStyle name="_三款发声公仔PCB排期表" xfId="81"/>
    <cellStyle name="常规 2 2 6 21" xfId="82"/>
    <cellStyle name="20% - 輔色1" xfId="83"/>
    <cellStyle name="20% - Accent1" xfId="84"/>
    <cellStyle name="20% - 强调文字颜色 2 2" xfId="85"/>
    <cellStyle name="Heading 2" xfId="86"/>
    <cellStyle name="好_3月12日Zuru Order Summary (Komax)" xfId="87"/>
    <cellStyle name="40% - Accent1" xfId="88"/>
    <cellStyle name="40% - Accent2" xfId="89"/>
    <cellStyle name="40% - Accent3" xfId="90"/>
    <cellStyle name="40% - Accent6" xfId="91"/>
    <cellStyle name="40% - 輔色1" xfId="92"/>
    <cellStyle name="40% - 輔色3" xfId="93"/>
    <cellStyle name="40% - 輔色6" xfId="94"/>
    <cellStyle name="40% - 强调文字颜色 1 2" xfId="95"/>
    <cellStyle name="40% - 强调文字颜色 2 2" xfId="96"/>
    <cellStyle name="40% - 强调文字颜色 3 2" xfId="97"/>
    <cellStyle name="40% - 强调文字颜色 6 2" xfId="98"/>
    <cellStyle name="60% - Accent1" xfId="99"/>
    <cellStyle name="60% - Accent2" xfId="100"/>
    <cellStyle name="常规 2 2" xfId="101"/>
    <cellStyle name="60% - Accent3" xfId="102"/>
    <cellStyle name="60% - Accent4" xfId="103"/>
    <cellStyle name="標題 1" xfId="104"/>
    <cellStyle name="强调文字颜色 4 2" xfId="105"/>
    <cellStyle name="60% - Accent5" xfId="106"/>
    <cellStyle name="標題 2" xfId="107"/>
    <cellStyle name="60% - Accent6" xfId="108"/>
    <cellStyle name="標題 3" xfId="109"/>
    <cellStyle name="60% - 輔色1" xfId="110"/>
    <cellStyle name="60% - 輔色2" xfId="111"/>
    <cellStyle name="60% - 輔色3" xfId="112"/>
    <cellStyle name="Good" xfId="113"/>
    <cellStyle name="60% - 輔色4" xfId="114"/>
    <cellStyle name="60% - 輔色5" xfId="115"/>
    <cellStyle name="60% - 輔色6" xfId="116"/>
    <cellStyle name="60% - 强调文字颜色 1 2" xfId="117"/>
    <cellStyle name="Heading 4" xfId="118"/>
    <cellStyle name="60% - 强调文字颜色 3 2" xfId="119"/>
    <cellStyle name="Neutral" xfId="120"/>
    <cellStyle name="常规 25 23" xfId="121"/>
    <cellStyle name="60% - 强调文字颜色 6 2" xfId="122"/>
    <cellStyle name="Accent1" xfId="123"/>
    <cellStyle name="Accent2" xfId="124"/>
    <cellStyle name="Accent3" xfId="125"/>
    <cellStyle name="Accent6" xfId="126"/>
    <cellStyle name="Bad" xfId="127"/>
    <cellStyle name="Calculation" xfId="128"/>
    <cellStyle name="Check Cell" xfId="129"/>
    <cellStyle name="ColLevel_0" xfId="130"/>
    <cellStyle name="Comma_PO (訂貨資料)" xfId="131"/>
    <cellStyle name="强调文字颜色 1 2" xfId="132"/>
    <cellStyle name="Explanatory Text" xfId="133"/>
    <cellStyle name="Heading 1" xfId="134"/>
    <cellStyle name="Linked Cell" xfId="135"/>
    <cellStyle name="常规_MA Inventory list" xfId="136"/>
    <cellStyle name="Total" xfId="137"/>
    <cellStyle name="差 2" xfId="138"/>
    <cellStyle name="百分比 2" xfId="139"/>
    <cellStyle name="壞_鱼仔成品完成" xfId="140"/>
    <cellStyle name="常规 2" xfId="141"/>
    <cellStyle name="Title" xfId="142"/>
    <cellStyle name="标题 5" xfId="143"/>
    <cellStyle name="Note" xfId="144"/>
    <cellStyle name="Output" xfId="145"/>
    <cellStyle name="THIN" xfId="146"/>
    <cellStyle name="标题 1 2" xfId="147"/>
    <cellStyle name="标题 2 2" xfId="148"/>
    <cellStyle name="标题 3 2" xfId="149"/>
    <cellStyle name="标题 4 2" xfId="150"/>
    <cellStyle name="標題 4" xfId="151"/>
    <cellStyle name="常规 132" xfId="152"/>
    <cellStyle name="差_MA物料盘点" xfId="153"/>
    <cellStyle name="好_H1232卡梅尔公仔" xfId="154"/>
    <cellStyle name="壞_10月18日Zuru Order Summary (Komax)" xfId="155"/>
    <cellStyle name="常规_1415548" xfId="156"/>
    <cellStyle name="常规 30" xfId="157"/>
    <cellStyle name="連結的儲存格" xfId="158"/>
    <cellStyle name="常规 5 6" xfId="159"/>
    <cellStyle name="檢查儲存格" xfId="160"/>
    <cellStyle name="輔色1" xfId="161"/>
    <cellStyle name="輔色2" xfId="162"/>
    <cellStyle name="常规_鱼仔排期（20140424) 2" xfId="163"/>
    <cellStyle name="輔色3" xfId="164"/>
    <cellStyle name="輔色6" xfId="165"/>
    <cellStyle name="汇总 2" xfId="166"/>
    <cellStyle name="計算方式" xfId="167"/>
    <cellStyle name="链接单元格 2" xfId="168"/>
    <cellStyle name="千位分隔 2" xfId="169"/>
    <cellStyle name="千位分隔 2 2" xfId="170"/>
    <cellStyle name="强调文字颜色 2 2" xfId="171"/>
    <cellStyle name="强调文字颜色 3 2" xfId="172"/>
    <cellStyle name="强调文字颜色 6 2" xfId="173"/>
    <cellStyle name="輸出" xfId="174"/>
    <cellStyle name="一般_H-1231-01G雪芳公仔-Project status form (2)" xfId="175"/>
    <cellStyle name="中等" xfId="176"/>
    <cellStyle name="常规 4" xfId="177"/>
  </cellStyles>
  <dxfs count="2">
    <dxf>
      <font>
        <color rgb="FF9C0006"/>
      </font>
      <fill>
        <patternFill patternType="solid">
          <bgColor rgb="FFFFC7CE"/>
        </patternFill>
      </fill>
    </dxf>
    <dxf>
      <fill>
        <patternFill patternType="solid">
          <bgColor rgb="FFFFC7CE"/>
        </patternFill>
      </fill>
    </dxf>
  </dxfs>
  <tableStyles count="0" defaultTableStyle="TableStyleMedium2" defaultPivotStyle="PivotStyleLight16"/>
  <colors>
    <mruColors>
      <color rgb="001506E0"/>
      <color rgb="00FF00FF"/>
      <color rgb="00F7241F"/>
      <color rgb="000000FF"/>
      <color rgb="000FB7FD"/>
      <color rgb="0000B0F0"/>
      <color rgb="000E2EF0"/>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68</xdr:col>
      <xdr:colOff>0</xdr:colOff>
      <xdr:row>0</xdr:row>
      <xdr:rowOff>239395</xdr:rowOff>
    </xdr:from>
    <xdr:to>
      <xdr:col>68</xdr:col>
      <xdr:colOff>581025</xdr:colOff>
      <xdr:row>0</xdr:row>
      <xdr:rowOff>753110</xdr:rowOff>
    </xdr:to>
    <xdr:pic>
      <xdr:nvPicPr>
        <xdr:cNvPr id="41082649" name="图片 10" descr="4@U7}6UCM%`SFJJS%R3DJ_A"/>
        <xdr:cNvPicPr>
          <a:picLocks noChangeAspect="1"/>
        </xdr:cNvPicPr>
      </xdr:nvPicPr>
      <xdr:blipFill>
        <a:blip r:embed="rId1"/>
        <a:stretch>
          <a:fillRect/>
        </a:stretch>
      </xdr:blipFill>
      <xdr:spPr>
        <a:xfrm>
          <a:off x="33289875" y="239395"/>
          <a:ext cx="581025" cy="513715"/>
        </a:xfrm>
        <a:prstGeom prst="rect">
          <a:avLst/>
        </a:prstGeom>
        <a:noFill/>
        <a:ln w="9525">
          <a:noFill/>
        </a:ln>
      </xdr:spPr>
    </xdr:pic>
    <xdr:clientData/>
  </xdr:twoCellAnchor>
  <xdr:twoCellAnchor editAs="oneCell">
    <xdr:from>
      <xdr:col>69</xdr:col>
      <xdr:colOff>0</xdr:colOff>
      <xdr:row>0</xdr:row>
      <xdr:rowOff>246380</xdr:rowOff>
    </xdr:from>
    <xdr:to>
      <xdr:col>69</xdr:col>
      <xdr:colOff>572135</xdr:colOff>
      <xdr:row>0</xdr:row>
      <xdr:rowOff>742950</xdr:rowOff>
    </xdr:to>
    <xdr:pic>
      <xdr:nvPicPr>
        <xdr:cNvPr id="41082650" name="图片 11" descr="E0I76J1LQF[6U_0{I{RW5DH"/>
        <xdr:cNvPicPr>
          <a:picLocks noChangeAspect="1"/>
        </xdr:cNvPicPr>
      </xdr:nvPicPr>
      <xdr:blipFill>
        <a:blip r:embed="rId2"/>
        <a:stretch>
          <a:fillRect/>
        </a:stretch>
      </xdr:blipFill>
      <xdr:spPr>
        <a:xfrm>
          <a:off x="34042350" y="246380"/>
          <a:ext cx="572135" cy="496570"/>
        </a:xfrm>
        <a:prstGeom prst="rect">
          <a:avLst/>
        </a:prstGeom>
        <a:noFill/>
        <a:ln w="9525">
          <a:noFill/>
        </a:ln>
      </xdr:spPr>
    </xdr:pic>
    <xdr:clientData/>
  </xdr:twoCellAnchor>
  <xdr:twoCellAnchor editAs="oneCell">
    <xdr:from>
      <xdr:col>71</xdr:col>
      <xdr:colOff>0</xdr:colOff>
      <xdr:row>0</xdr:row>
      <xdr:rowOff>208915</xdr:rowOff>
    </xdr:from>
    <xdr:to>
      <xdr:col>71</xdr:col>
      <xdr:colOff>571500</xdr:colOff>
      <xdr:row>0</xdr:row>
      <xdr:rowOff>721995</xdr:rowOff>
    </xdr:to>
    <xdr:pic>
      <xdr:nvPicPr>
        <xdr:cNvPr id="41082651" name="图片 13" descr="Y7BM7ZGJ{}_}G3YQD@`9_VH"/>
        <xdr:cNvPicPr>
          <a:picLocks noChangeAspect="1"/>
        </xdr:cNvPicPr>
      </xdr:nvPicPr>
      <xdr:blipFill>
        <a:blip r:embed="rId3"/>
        <a:stretch>
          <a:fillRect/>
        </a:stretch>
      </xdr:blipFill>
      <xdr:spPr>
        <a:xfrm>
          <a:off x="35547300" y="208915"/>
          <a:ext cx="571500" cy="513080"/>
        </a:xfrm>
        <a:prstGeom prst="rect">
          <a:avLst/>
        </a:prstGeom>
        <a:noFill/>
        <a:ln w="9525">
          <a:noFill/>
        </a:ln>
      </xdr:spPr>
    </xdr:pic>
    <xdr:clientData/>
  </xdr:twoCellAnchor>
  <xdr:twoCellAnchor editAs="oneCell">
    <xdr:from>
      <xdr:col>72</xdr:col>
      <xdr:colOff>0</xdr:colOff>
      <xdr:row>0</xdr:row>
      <xdr:rowOff>229235</xdr:rowOff>
    </xdr:from>
    <xdr:to>
      <xdr:col>72</xdr:col>
      <xdr:colOff>591820</xdr:colOff>
      <xdr:row>0</xdr:row>
      <xdr:rowOff>725805</xdr:rowOff>
    </xdr:to>
    <xdr:pic>
      <xdr:nvPicPr>
        <xdr:cNvPr id="41082652" name="图片 14" descr="I@CMF$E2N(M~}2B)C${5SRC"/>
        <xdr:cNvPicPr>
          <a:picLocks noChangeAspect="1"/>
        </xdr:cNvPicPr>
      </xdr:nvPicPr>
      <xdr:blipFill>
        <a:blip r:embed="rId4"/>
        <a:stretch>
          <a:fillRect/>
        </a:stretch>
      </xdr:blipFill>
      <xdr:spPr>
        <a:xfrm>
          <a:off x="36299775" y="229235"/>
          <a:ext cx="591820" cy="496570"/>
        </a:xfrm>
        <a:prstGeom prst="rect">
          <a:avLst/>
        </a:prstGeom>
        <a:noFill/>
        <a:ln w="9525">
          <a:noFill/>
        </a:ln>
      </xdr:spPr>
    </xdr:pic>
    <xdr:clientData/>
  </xdr:twoCellAnchor>
  <xdr:twoCellAnchor editAs="oneCell">
    <xdr:from>
      <xdr:col>70</xdr:col>
      <xdr:colOff>0</xdr:colOff>
      <xdr:row>0</xdr:row>
      <xdr:rowOff>239395</xdr:rowOff>
    </xdr:from>
    <xdr:to>
      <xdr:col>70</xdr:col>
      <xdr:colOff>572135</xdr:colOff>
      <xdr:row>0</xdr:row>
      <xdr:rowOff>753110</xdr:rowOff>
    </xdr:to>
    <xdr:pic>
      <xdr:nvPicPr>
        <xdr:cNvPr id="41082653" name="图片 2" descr="9R}9WD6FUV@RIDBD[HR(%ET"/>
        <xdr:cNvPicPr>
          <a:picLocks noChangeAspect="1"/>
        </xdr:cNvPicPr>
      </xdr:nvPicPr>
      <xdr:blipFill>
        <a:blip r:embed="rId5"/>
        <a:stretch>
          <a:fillRect/>
        </a:stretch>
      </xdr:blipFill>
      <xdr:spPr>
        <a:xfrm>
          <a:off x="34794825" y="239395"/>
          <a:ext cx="572135" cy="513715"/>
        </a:xfrm>
        <a:prstGeom prst="rect">
          <a:avLst/>
        </a:prstGeom>
        <a:noFill/>
        <a:ln w="9525">
          <a:noFill/>
        </a:ln>
      </xdr:spPr>
    </xdr:pic>
    <xdr:clientData/>
  </xdr:twoCellAnchor>
  <xdr:twoCellAnchor editAs="oneCell">
    <xdr:from>
      <xdr:col>61</xdr:col>
      <xdr:colOff>0</xdr:colOff>
      <xdr:row>0</xdr:row>
      <xdr:rowOff>208915</xdr:rowOff>
    </xdr:from>
    <xdr:to>
      <xdr:col>61</xdr:col>
      <xdr:colOff>572135</xdr:colOff>
      <xdr:row>0</xdr:row>
      <xdr:rowOff>732790</xdr:rowOff>
    </xdr:to>
    <xdr:pic>
      <xdr:nvPicPr>
        <xdr:cNvPr id="41082654" name="图片 3" descr="C@NLVQ$_5I6WGB$1ELC181E"/>
        <xdr:cNvPicPr>
          <a:picLocks noChangeAspect="1"/>
        </xdr:cNvPicPr>
      </xdr:nvPicPr>
      <xdr:blipFill>
        <a:blip r:embed="rId6"/>
        <a:stretch>
          <a:fillRect/>
        </a:stretch>
      </xdr:blipFill>
      <xdr:spPr>
        <a:xfrm>
          <a:off x="28022550" y="208915"/>
          <a:ext cx="572135" cy="523875"/>
        </a:xfrm>
        <a:prstGeom prst="rect">
          <a:avLst/>
        </a:prstGeom>
        <a:noFill/>
        <a:ln w="9525">
          <a:noFill/>
        </a:ln>
      </xdr:spPr>
    </xdr:pic>
    <xdr:clientData/>
  </xdr:twoCellAnchor>
  <xdr:twoCellAnchor editAs="oneCell">
    <xdr:from>
      <xdr:col>62</xdr:col>
      <xdr:colOff>0</xdr:colOff>
      <xdr:row>0</xdr:row>
      <xdr:rowOff>239395</xdr:rowOff>
    </xdr:from>
    <xdr:to>
      <xdr:col>62</xdr:col>
      <xdr:colOff>572135</xdr:colOff>
      <xdr:row>0</xdr:row>
      <xdr:rowOff>742950</xdr:rowOff>
    </xdr:to>
    <xdr:pic>
      <xdr:nvPicPr>
        <xdr:cNvPr id="41082655" name="图片 4" descr="AH9YWE9~8G2@3SXBWP{{~}Y"/>
        <xdr:cNvPicPr>
          <a:picLocks noChangeAspect="1"/>
        </xdr:cNvPicPr>
      </xdr:nvPicPr>
      <xdr:blipFill>
        <a:blip r:embed="rId7"/>
        <a:stretch>
          <a:fillRect/>
        </a:stretch>
      </xdr:blipFill>
      <xdr:spPr>
        <a:xfrm>
          <a:off x="28775025" y="239395"/>
          <a:ext cx="572135" cy="503555"/>
        </a:xfrm>
        <a:prstGeom prst="rect">
          <a:avLst/>
        </a:prstGeom>
        <a:noFill/>
        <a:ln w="9525">
          <a:noFill/>
        </a:ln>
      </xdr:spPr>
    </xdr:pic>
    <xdr:clientData/>
  </xdr:twoCellAnchor>
  <xdr:twoCellAnchor editAs="oneCell">
    <xdr:from>
      <xdr:col>63</xdr:col>
      <xdr:colOff>0</xdr:colOff>
      <xdr:row>0</xdr:row>
      <xdr:rowOff>266700</xdr:rowOff>
    </xdr:from>
    <xdr:to>
      <xdr:col>63</xdr:col>
      <xdr:colOff>582295</xdr:colOff>
      <xdr:row>0</xdr:row>
      <xdr:rowOff>753110</xdr:rowOff>
    </xdr:to>
    <xdr:pic>
      <xdr:nvPicPr>
        <xdr:cNvPr id="41082656" name="图片 5" descr="2LW_Z$%6$M$V1~FKPNZEXBR"/>
        <xdr:cNvPicPr>
          <a:picLocks noChangeAspect="1"/>
        </xdr:cNvPicPr>
      </xdr:nvPicPr>
      <xdr:blipFill>
        <a:blip r:embed="rId8"/>
        <a:stretch>
          <a:fillRect/>
        </a:stretch>
      </xdr:blipFill>
      <xdr:spPr>
        <a:xfrm>
          <a:off x="29527500" y="266700"/>
          <a:ext cx="582295" cy="486410"/>
        </a:xfrm>
        <a:prstGeom prst="rect">
          <a:avLst/>
        </a:prstGeom>
        <a:noFill/>
        <a:ln w="9525">
          <a:noFill/>
        </a:ln>
      </xdr:spPr>
    </xdr:pic>
    <xdr:clientData/>
  </xdr:twoCellAnchor>
  <xdr:twoCellAnchor editAs="oneCell">
    <xdr:from>
      <xdr:col>64</xdr:col>
      <xdr:colOff>0</xdr:colOff>
      <xdr:row>0</xdr:row>
      <xdr:rowOff>208915</xdr:rowOff>
    </xdr:from>
    <xdr:to>
      <xdr:col>64</xdr:col>
      <xdr:colOff>590550</xdr:colOff>
      <xdr:row>0</xdr:row>
      <xdr:rowOff>742950</xdr:rowOff>
    </xdr:to>
    <xdr:pic>
      <xdr:nvPicPr>
        <xdr:cNvPr id="41082657" name="图片 6" descr="6JHEUGX344}{5@9T]6NX~Y8"/>
        <xdr:cNvPicPr>
          <a:picLocks noChangeAspect="1"/>
        </xdr:cNvPicPr>
      </xdr:nvPicPr>
      <xdr:blipFill>
        <a:blip r:embed="rId9"/>
        <a:stretch>
          <a:fillRect/>
        </a:stretch>
      </xdr:blipFill>
      <xdr:spPr>
        <a:xfrm>
          <a:off x="30279975" y="208915"/>
          <a:ext cx="590550" cy="534035"/>
        </a:xfrm>
        <a:prstGeom prst="rect">
          <a:avLst/>
        </a:prstGeom>
        <a:noFill/>
        <a:ln w="9525">
          <a:noFill/>
        </a:ln>
      </xdr:spPr>
    </xdr:pic>
    <xdr:clientData/>
  </xdr:twoCellAnchor>
  <xdr:twoCellAnchor editAs="oneCell">
    <xdr:from>
      <xdr:col>65</xdr:col>
      <xdr:colOff>0</xdr:colOff>
      <xdr:row>0</xdr:row>
      <xdr:rowOff>229235</xdr:rowOff>
    </xdr:from>
    <xdr:to>
      <xdr:col>65</xdr:col>
      <xdr:colOff>582295</xdr:colOff>
      <xdr:row>0</xdr:row>
      <xdr:rowOff>742950</xdr:rowOff>
    </xdr:to>
    <xdr:pic>
      <xdr:nvPicPr>
        <xdr:cNvPr id="41082658" name="图片 7" descr="1D]P_4I_4HP{3O(~L01~$NR"/>
        <xdr:cNvPicPr>
          <a:picLocks noChangeAspect="1"/>
        </xdr:cNvPicPr>
      </xdr:nvPicPr>
      <xdr:blipFill>
        <a:blip r:embed="rId10"/>
        <a:stretch>
          <a:fillRect/>
        </a:stretch>
      </xdr:blipFill>
      <xdr:spPr>
        <a:xfrm>
          <a:off x="31032450" y="229235"/>
          <a:ext cx="582295" cy="513715"/>
        </a:xfrm>
        <a:prstGeom prst="rect">
          <a:avLst/>
        </a:prstGeom>
        <a:noFill/>
        <a:ln w="9525">
          <a:noFill/>
        </a:ln>
      </xdr:spPr>
    </xdr:pic>
    <xdr:clientData/>
  </xdr:twoCellAnchor>
  <xdr:twoCellAnchor editAs="oneCell">
    <xdr:from>
      <xdr:col>66</xdr:col>
      <xdr:colOff>0</xdr:colOff>
      <xdr:row>0</xdr:row>
      <xdr:rowOff>208915</xdr:rowOff>
    </xdr:from>
    <xdr:to>
      <xdr:col>66</xdr:col>
      <xdr:colOff>572135</xdr:colOff>
      <xdr:row>0</xdr:row>
      <xdr:rowOff>753110</xdr:rowOff>
    </xdr:to>
    <xdr:pic>
      <xdr:nvPicPr>
        <xdr:cNvPr id="41082659" name="图片 8" descr="PF8[8C8S~G~`]N0IBK`{~PM"/>
        <xdr:cNvPicPr>
          <a:picLocks noChangeAspect="1"/>
        </xdr:cNvPicPr>
      </xdr:nvPicPr>
      <xdr:blipFill>
        <a:blip r:embed="rId11"/>
        <a:stretch>
          <a:fillRect/>
        </a:stretch>
      </xdr:blipFill>
      <xdr:spPr>
        <a:xfrm>
          <a:off x="31784925" y="208915"/>
          <a:ext cx="572135" cy="544195"/>
        </a:xfrm>
        <a:prstGeom prst="rect">
          <a:avLst/>
        </a:prstGeom>
        <a:noFill/>
        <a:ln w="9525">
          <a:noFill/>
        </a:ln>
      </xdr:spPr>
    </xdr:pic>
    <xdr:clientData/>
  </xdr:twoCellAnchor>
  <xdr:twoCellAnchor editAs="oneCell">
    <xdr:from>
      <xdr:col>67</xdr:col>
      <xdr:colOff>0</xdr:colOff>
      <xdr:row>0</xdr:row>
      <xdr:rowOff>229235</xdr:rowOff>
    </xdr:from>
    <xdr:to>
      <xdr:col>67</xdr:col>
      <xdr:colOff>609600</xdr:colOff>
      <xdr:row>0</xdr:row>
      <xdr:rowOff>773430</xdr:rowOff>
    </xdr:to>
    <xdr:pic>
      <xdr:nvPicPr>
        <xdr:cNvPr id="41082660" name="图片 9" descr="N{BYSP0_ROCMX7YTJDWFKJ2"/>
        <xdr:cNvPicPr>
          <a:picLocks noChangeAspect="1"/>
        </xdr:cNvPicPr>
      </xdr:nvPicPr>
      <xdr:blipFill>
        <a:blip r:embed="rId12"/>
        <a:stretch>
          <a:fillRect/>
        </a:stretch>
      </xdr:blipFill>
      <xdr:spPr>
        <a:xfrm>
          <a:off x="32537400" y="229235"/>
          <a:ext cx="609600" cy="5441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53975</xdr:colOff>
      <xdr:row>21</xdr:row>
      <xdr:rowOff>334010</xdr:rowOff>
    </xdr:from>
    <xdr:to>
      <xdr:col>26</xdr:col>
      <xdr:colOff>209550</xdr:colOff>
      <xdr:row>34</xdr:row>
      <xdr:rowOff>221615</xdr:rowOff>
    </xdr:to>
    <xdr:pic>
      <xdr:nvPicPr>
        <xdr:cNvPr id="2" name="图片 1" descr="f27d0eace1ae2c6885a166de7c637bb"/>
        <xdr:cNvPicPr>
          <a:picLocks noChangeAspect="1"/>
        </xdr:cNvPicPr>
      </xdr:nvPicPr>
      <xdr:blipFill>
        <a:blip r:embed="rId1"/>
        <a:stretch>
          <a:fillRect/>
        </a:stretch>
      </xdr:blipFill>
      <xdr:spPr>
        <a:xfrm>
          <a:off x="19230340" y="9185910"/>
          <a:ext cx="9623425" cy="470090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T65317"/>
  <sheetViews>
    <sheetView zoomScale="70" zoomScaleNormal="70" workbookViewId="0">
      <pane xSplit="8" ySplit="3" topLeftCell="I74" activePane="bottomRight" state="frozen"/>
      <selection/>
      <selection pane="topRight"/>
      <selection pane="bottomLeft"/>
      <selection pane="bottomRight" activeCell="AB70" sqref="AB70"/>
    </sheetView>
  </sheetViews>
  <sheetFormatPr defaultColWidth="9" defaultRowHeight="15"/>
  <cols>
    <col min="1" max="1" width="15.875" style="350" customWidth="1"/>
    <col min="2" max="2" width="8.25" style="350" customWidth="1"/>
    <col min="3" max="3" width="11.75" style="350" customWidth="1"/>
    <col min="4" max="4" width="11.125" style="1244" customWidth="1"/>
    <col min="5" max="5" width="13.125" style="1244" customWidth="1"/>
    <col min="6" max="6" width="10.375" style="350" customWidth="1"/>
    <col min="7" max="7" width="7.5" style="350" customWidth="1"/>
    <col min="8" max="8" width="7.375" style="350" customWidth="1"/>
    <col min="9" max="9" width="7" style="350" hidden="1" customWidth="1"/>
    <col min="10" max="10" width="6.875" style="350" hidden="1" customWidth="1"/>
    <col min="11" max="11" width="6.625" style="350" hidden="1" customWidth="1"/>
    <col min="12" max="12" width="9" style="350" hidden="1" customWidth="1" outlineLevel="1"/>
    <col min="13" max="13" width="13.125" style="1247" hidden="1" customWidth="1" outlineLevel="1"/>
    <col min="14" max="14" width="7.5" style="350" hidden="1" customWidth="1" collapsed="1"/>
    <col min="15" max="15" width="7" style="350" hidden="1" customWidth="1"/>
    <col min="16" max="16" width="7" style="1248" hidden="1" customWidth="1"/>
    <col min="17" max="17" width="7" style="350" hidden="1" customWidth="1"/>
    <col min="18" max="18" width="7.875" style="350" hidden="1" customWidth="1"/>
    <col min="19" max="19" width="9" style="350" hidden="1" customWidth="1"/>
    <col min="20" max="20" width="10" style="350" hidden="1" customWidth="1"/>
    <col min="21" max="21" width="7.875" style="1244" hidden="1" customWidth="1"/>
    <col min="22" max="23" width="6.625" style="1249" customWidth="1"/>
    <col min="24" max="24" width="6.625" style="1250" customWidth="1"/>
    <col min="25" max="28" width="6.625" style="1251" customWidth="1"/>
    <col min="29" max="29" width="6.625" style="1252" customWidth="1"/>
    <col min="30" max="30" width="6.625" style="1253" customWidth="1"/>
    <col min="31" max="43" width="7.125" style="1253" customWidth="1"/>
    <col min="44" max="45" width="8.875" style="1253" customWidth="1"/>
    <col min="46" max="51" width="7.125" style="1253" customWidth="1"/>
    <col min="52" max="53" width="7.125" style="1253" hidden="1" customWidth="1"/>
    <col min="54" max="56" width="7.125" style="1253" customWidth="1"/>
    <col min="57" max="59" width="10.375" style="1249" customWidth="1"/>
    <col min="60" max="60" width="9.875" style="1249" customWidth="1"/>
    <col min="61" max="61" width="7.25" style="1254" customWidth="1"/>
    <col min="62" max="86" width="9.875" style="1255" customWidth="1"/>
    <col min="87" max="98" width="9.875" style="1256" customWidth="1"/>
    <col min="99" max="101" width="9.875" style="1251" customWidth="1"/>
    <col min="102" max="103" width="9" style="1243"/>
    <col min="104" max="114" width="9" style="350"/>
    <col min="115" max="117" width="9" style="1257"/>
    <col min="118" max="119" width="11" style="350" customWidth="1"/>
    <col min="120" max="16384" width="9" style="350"/>
  </cols>
  <sheetData>
    <row r="1" ht="69" customHeight="1" spans="1:124">
      <c r="A1" s="1258" t="s">
        <v>0</v>
      </c>
      <c r="B1" s="1258"/>
      <c r="C1" s="1258"/>
      <c r="D1" s="1259"/>
      <c r="E1" s="1258"/>
      <c r="F1" s="1258"/>
      <c r="G1" s="1258"/>
      <c r="H1" s="1258"/>
      <c r="I1" s="1287"/>
      <c r="J1" s="1287"/>
      <c r="K1" s="1287"/>
      <c r="L1" s="1287"/>
      <c r="M1" s="1287"/>
      <c r="N1" s="1287"/>
      <c r="O1" s="1287"/>
      <c r="P1" s="1288"/>
      <c r="Q1" s="1287"/>
      <c r="R1" s="1287"/>
      <c r="S1" s="1287"/>
      <c r="T1" s="1287"/>
      <c r="U1" s="1304"/>
      <c r="V1" s="1305" t="s">
        <v>1</v>
      </c>
      <c r="W1" s="1305"/>
      <c r="X1" s="1305"/>
      <c r="Y1" s="1305"/>
      <c r="Z1" s="1305"/>
      <c r="AA1" s="1305"/>
      <c r="AB1" s="1305"/>
      <c r="AC1" s="1305"/>
      <c r="AD1" s="1305"/>
      <c r="AE1" s="1327" t="s">
        <v>2</v>
      </c>
      <c r="AF1" s="1328"/>
      <c r="AG1" s="1328"/>
      <c r="AH1" s="1328"/>
      <c r="AI1" s="1328"/>
      <c r="AJ1" s="1328"/>
      <c r="AK1" s="1328"/>
      <c r="AL1" s="1328"/>
      <c r="AM1" s="1328"/>
      <c r="AN1" s="1353" t="s">
        <v>3</v>
      </c>
      <c r="AO1" s="1353"/>
      <c r="AP1" s="1353"/>
      <c r="AQ1" s="1353"/>
      <c r="AR1" s="1353"/>
      <c r="AS1" s="1353"/>
      <c r="AT1" s="1353"/>
      <c r="AU1" s="1353"/>
      <c r="AV1" s="1353"/>
      <c r="AW1" s="1361" t="s">
        <v>4</v>
      </c>
      <c r="AX1" s="1361"/>
      <c r="AY1" s="1361"/>
      <c r="AZ1" s="1361"/>
      <c r="BA1" s="1361"/>
      <c r="BB1" s="1361"/>
      <c r="BC1" s="1361"/>
      <c r="BD1" s="1361"/>
      <c r="BE1" s="1364" t="s">
        <v>5</v>
      </c>
      <c r="BF1" s="1364"/>
      <c r="BG1" s="1364"/>
      <c r="BH1" s="1364"/>
      <c r="BI1" s="1365"/>
      <c r="BJ1" s="1366"/>
      <c r="BK1" s="1366"/>
      <c r="BL1" s="1366"/>
      <c r="BM1" s="1366"/>
      <c r="BN1" s="1366"/>
      <c r="BO1" s="1366"/>
      <c r="BP1" s="1366"/>
      <c r="BQ1" s="1366"/>
      <c r="BR1" s="1366"/>
      <c r="BS1" s="1366"/>
      <c r="BT1" s="1366"/>
      <c r="BU1" s="1366"/>
      <c r="BV1" s="1383" t="s">
        <v>6</v>
      </c>
      <c r="BW1" s="1383"/>
      <c r="BX1" s="1383"/>
      <c r="BY1" s="1383"/>
      <c r="BZ1" s="1383"/>
      <c r="CA1" s="1383"/>
      <c r="CB1" s="1383"/>
      <c r="CC1" s="1383"/>
      <c r="CD1" s="1383"/>
      <c r="CE1" s="1383"/>
      <c r="CF1" s="1383"/>
      <c r="CG1" s="1383"/>
      <c r="CH1" s="1383"/>
      <c r="CI1" s="1387" t="s">
        <v>3</v>
      </c>
      <c r="CJ1" s="1387"/>
      <c r="CK1" s="1387"/>
      <c r="CL1" s="1387"/>
      <c r="CM1" s="1387"/>
      <c r="CN1" s="1387"/>
      <c r="CO1" s="1389" t="s">
        <v>7</v>
      </c>
      <c r="CP1" s="1390"/>
      <c r="CQ1" s="1390"/>
      <c r="CR1" s="1390"/>
      <c r="CS1" s="1390"/>
      <c r="CT1" s="1402"/>
      <c r="CU1" s="1383" t="s">
        <v>5</v>
      </c>
      <c r="CV1" s="1383"/>
      <c r="CW1" s="1383"/>
      <c r="CX1" s="1403" t="s">
        <v>8</v>
      </c>
      <c r="CY1" s="1403"/>
      <c r="CZ1" s="1403"/>
      <c r="DA1" s="1403"/>
      <c r="DB1" s="1403"/>
      <c r="DC1" s="1403"/>
      <c r="DD1" s="1403"/>
      <c r="DE1" s="1403" t="s">
        <v>9</v>
      </c>
      <c r="DF1" s="1403"/>
      <c r="DG1" s="1403"/>
      <c r="DH1" s="1403"/>
      <c r="DI1" s="1403"/>
      <c r="DJ1" s="1403"/>
      <c r="DK1" s="1418" t="s">
        <v>10</v>
      </c>
      <c r="DL1" s="1418"/>
      <c r="DM1" s="1418"/>
      <c r="DN1" s="1403" t="s">
        <v>11</v>
      </c>
      <c r="DO1" s="1403" t="s">
        <v>12</v>
      </c>
      <c r="DP1" s="1419"/>
      <c r="DQ1" s="1419"/>
      <c r="DR1" s="1419"/>
      <c r="DS1" s="1419"/>
      <c r="DT1" s="1419"/>
    </row>
    <row r="2" s="1243" customFormat="1" ht="18" customHeight="1" spans="1:119">
      <c r="A2" s="1260"/>
      <c r="B2" s="1260"/>
      <c r="C2" s="1260"/>
      <c r="D2" s="1261"/>
      <c r="E2" s="1261"/>
      <c r="F2" s="1261"/>
      <c r="H2" s="1262"/>
      <c r="I2" s="1262"/>
      <c r="J2" s="1262"/>
      <c r="K2" s="1262"/>
      <c r="L2" s="1262"/>
      <c r="M2" s="1289"/>
      <c r="N2" s="1262"/>
      <c r="O2" s="1262"/>
      <c r="P2" s="1290"/>
      <c r="Q2" s="1262"/>
      <c r="R2" s="1262"/>
      <c r="S2" s="1262"/>
      <c r="T2" s="1262"/>
      <c r="U2" s="1306"/>
      <c r="V2" s="1307" t="s">
        <v>13</v>
      </c>
      <c r="W2" s="1307"/>
      <c r="X2" s="1308"/>
      <c r="Y2" s="1329" t="s">
        <v>14</v>
      </c>
      <c r="Z2" s="1329"/>
      <c r="AA2" s="1329"/>
      <c r="AB2" s="1329"/>
      <c r="AC2" s="1330"/>
      <c r="AD2" s="1330"/>
      <c r="AE2" s="1331" t="s">
        <v>13</v>
      </c>
      <c r="AF2" s="1331"/>
      <c r="AG2" s="1354"/>
      <c r="AH2" s="1355" t="s">
        <v>14</v>
      </c>
      <c r="AI2" s="1355"/>
      <c r="AJ2" s="1355"/>
      <c r="AK2" s="1355"/>
      <c r="AL2" s="1356"/>
      <c r="AM2" s="1356"/>
      <c r="AN2" s="1252" t="s">
        <v>15</v>
      </c>
      <c r="AO2" s="1252"/>
      <c r="AP2" s="1252" t="s">
        <v>16</v>
      </c>
      <c r="AQ2" s="1252"/>
      <c r="AR2" s="1252"/>
      <c r="AS2" s="1252"/>
      <c r="AT2" s="1252"/>
      <c r="AU2" s="1252"/>
      <c r="AV2" s="1252"/>
      <c r="AW2" s="1253"/>
      <c r="AX2" s="1253"/>
      <c r="AY2" s="1253"/>
      <c r="AZ2" s="1253"/>
      <c r="BA2" s="1253"/>
      <c r="BB2" s="1253"/>
      <c r="BC2" s="1253"/>
      <c r="BD2" s="1253"/>
      <c r="BE2" s="1367"/>
      <c r="BF2" s="1367"/>
      <c r="BG2" s="1367"/>
      <c r="BH2" s="1368"/>
      <c r="BI2" s="1369"/>
      <c r="BJ2" s="1370">
        <v>3</v>
      </c>
      <c r="BK2" s="1371"/>
      <c r="BL2" s="1370">
        <v>4</v>
      </c>
      <c r="BM2" s="1370"/>
      <c r="BN2" s="1370">
        <v>5</v>
      </c>
      <c r="BO2" s="1370"/>
      <c r="BP2" s="1370">
        <v>5</v>
      </c>
      <c r="BQ2" s="1370"/>
      <c r="BR2" s="1370">
        <v>4</v>
      </c>
      <c r="BS2" s="1371"/>
      <c r="BT2" s="1370">
        <v>3</v>
      </c>
      <c r="BU2" s="1370"/>
      <c r="BV2" s="1383"/>
      <c r="BW2" s="1383"/>
      <c r="BX2" s="1383"/>
      <c r="BY2" s="1383"/>
      <c r="BZ2" s="1383"/>
      <c r="CA2" s="1383"/>
      <c r="CB2" s="1383"/>
      <c r="CC2" s="1383"/>
      <c r="CD2" s="1383"/>
      <c r="CE2" s="1383"/>
      <c r="CF2" s="1383"/>
      <c r="CG2" s="1383"/>
      <c r="CH2" s="1383"/>
      <c r="CI2" s="1387"/>
      <c r="CJ2" s="1387"/>
      <c r="CK2" s="1387"/>
      <c r="CL2" s="1387"/>
      <c r="CM2" s="1387"/>
      <c r="CN2" s="1387"/>
      <c r="CO2" s="1389"/>
      <c r="CP2" s="1390"/>
      <c r="CQ2" s="1390"/>
      <c r="CR2" s="1390"/>
      <c r="CS2" s="1390"/>
      <c r="CT2" s="1402"/>
      <c r="CU2" s="1383"/>
      <c r="CV2" s="1383"/>
      <c r="CW2" s="1383"/>
      <c r="CZ2" s="350"/>
      <c r="DK2" s="1420"/>
      <c r="DL2" s="1420"/>
      <c r="DM2" s="1420"/>
      <c r="DN2" s="350"/>
      <c r="DO2" s="350"/>
    </row>
    <row r="3" s="1244" customFormat="1" ht="60.95" customHeight="1" spans="1:119">
      <c r="A3" s="28" t="s">
        <v>17</v>
      </c>
      <c r="B3" s="28" t="s">
        <v>18</v>
      </c>
      <c r="C3" s="28" t="s">
        <v>19</v>
      </c>
      <c r="D3" s="28" t="s">
        <v>20</v>
      </c>
      <c r="E3" s="28" t="s">
        <v>21</v>
      </c>
      <c r="F3" s="28" t="s">
        <v>22</v>
      </c>
      <c r="G3" s="30" t="s">
        <v>23</v>
      </c>
      <c r="H3" s="30" t="s">
        <v>24</v>
      </c>
      <c r="I3" s="30" t="s">
        <v>25</v>
      </c>
      <c r="J3" s="28" t="s">
        <v>26</v>
      </c>
      <c r="K3" s="28" t="s">
        <v>27</v>
      </c>
      <c r="L3" s="28" t="s">
        <v>28</v>
      </c>
      <c r="M3" s="1291" t="s">
        <v>29</v>
      </c>
      <c r="N3" s="28" t="s">
        <v>30</v>
      </c>
      <c r="O3" s="28" t="s">
        <v>31</v>
      </c>
      <c r="P3" s="1292" t="s">
        <v>32</v>
      </c>
      <c r="Q3" s="28" t="s">
        <v>33</v>
      </c>
      <c r="R3" s="28" t="s">
        <v>34</v>
      </c>
      <c r="S3" s="28" t="s">
        <v>35</v>
      </c>
      <c r="T3" s="28" t="s">
        <v>36</v>
      </c>
      <c r="U3" s="1309" t="s">
        <v>37</v>
      </c>
      <c r="V3" s="1310" t="s">
        <v>38</v>
      </c>
      <c r="W3" s="1310" t="s">
        <v>39</v>
      </c>
      <c r="X3" s="1311" t="s">
        <v>40</v>
      </c>
      <c r="Y3" s="1332" t="s">
        <v>41</v>
      </c>
      <c r="Z3" s="1332" t="s">
        <v>42</v>
      </c>
      <c r="AA3" s="1332" t="s">
        <v>43</v>
      </c>
      <c r="AB3" s="1332" t="s">
        <v>44</v>
      </c>
      <c r="AC3" s="1333" t="s">
        <v>45</v>
      </c>
      <c r="AD3" s="1333" t="s">
        <v>46</v>
      </c>
      <c r="AE3" s="1334" t="s">
        <v>47</v>
      </c>
      <c r="AF3" s="1334" t="s">
        <v>48</v>
      </c>
      <c r="AG3" s="1357" t="s">
        <v>40</v>
      </c>
      <c r="AH3" s="1358" t="s">
        <v>49</v>
      </c>
      <c r="AI3" s="1358" t="s">
        <v>50</v>
      </c>
      <c r="AJ3" s="1358" t="s">
        <v>51</v>
      </c>
      <c r="AK3" s="1358" t="s">
        <v>52</v>
      </c>
      <c r="AL3" s="1359" t="s">
        <v>45</v>
      </c>
      <c r="AM3" s="1359" t="s">
        <v>46</v>
      </c>
      <c r="AN3" s="1360" t="s">
        <v>53</v>
      </c>
      <c r="AO3" s="1360" t="s">
        <v>54</v>
      </c>
      <c r="AP3" s="1360" t="s">
        <v>53</v>
      </c>
      <c r="AQ3" s="1360" t="s">
        <v>54</v>
      </c>
      <c r="AR3" s="1360" t="s">
        <v>55</v>
      </c>
      <c r="AS3" s="1360" t="s">
        <v>56</v>
      </c>
      <c r="AT3" s="1360" t="s">
        <v>57</v>
      </c>
      <c r="AU3" s="1360" t="s">
        <v>58</v>
      </c>
      <c r="AV3" s="1360" t="s">
        <v>59</v>
      </c>
      <c r="AW3" s="1362" t="s">
        <v>60</v>
      </c>
      <c r="AX3" s="1362" t="s">
        <v>61</v>
      </c>
      <c r="AY3" s="1362" t="s">
        <v>62</v>
      </c>
      <c r="AZ3" s="1362" t="s">
        <v>61</v>
      </c>
      <c r="BA3" s="1362" t="s">
        <v>63</v>
      </c>
      <c r="BB3" s="1362" t="s">
        <v>64</v>
      </c>
      <c r="BC3" s="1363" t="s">
        <v>65</v>
      </c>
      <c r="BD3" s="1363" t="s">
        <v>66</v>
      </c>
      <c r="BE3" s="1334" t="s">
        <v>67</v>
      </c>
      <c r="BF3" s="1334" t="s">
        <v>68</v>
      </c>
      <c r="BG3" s="1334" t="s">
        <v>48</v>
      </c>
      <c r="BH3" s="1334" t="s">
        <v>69</v>
      </c>
      <c r="BI3" s="1372" t="s">
        <v>70</v>
      </c>
      <c r="BJ3" s="1333" t="s">
        <v>71</v>
      </c>
      <c r="BK3" s="1333" t="s">
        <v>72</v>
      </c>
      <c r="BL3" s="1333" t="s">
        <v>73</v>
      </c>
      <c r="BM3" s="1333" t="s">
        <v>74</v>
      </c>
      <c r="BN3" s="1333" t="s">
        <v>75</v>
      </c>
      <c r="BO3" s="1333" t="s">
        <v>76</v>
      </c>
      <c r="BP3" s="1333" t="s">
        <v>77</v>
      </c>
      <c r="BQ3" s="1333" t="s">
        <v>78</v>
      </c>
      <c r="BR3" s="1333" t="s">
        <v>79</v>
      </c>
      <c r="BS3" s="1333" t="s">
        <v>80</v>
      </c>
      <c r="BT3" s="1333" t="s">
        <v>81</v>
      </c>
      <c r="BU3" s="1333" t="s">
        <v>82</v>
      </c>
      <c r="BV3" s="1359" t="s">
        <v>83</v>
      </c>
      <c r="BW3" s="1359" t="s">
        <v>84</v>
      </c>
      <c r="BX3" s="1359" t="s">
        <v>85</v>
      </c>
      <c r="BY3" s="1359" t="s">
        <v>86</v>
      </c>
      <c r="BZ3" s="1359" t="s">
        <v>87</v>
      </c>
      <c r="CA3" s="1359" t="s">
        <v>88</v>
      </c>
      <c r="CB3" s="1359" t="s">
        <v>89</v>
      </c>
      <c r="CC3" s="1359" t="s">
        <v>90</v>
      </c>
      <c r="CD3" s="1359" t="s">
        <v>91</v>
      </c>
      <c r="CE3" s="1359" t="s">
        <v>92</v>
      </c>
      <c r="CF3" s="1359" t="s">
        <v>93</v>
      </c>
      <c r="CG3" s="1359" t="s">
        <v>94</v>
      </c>
      <c r="CH3" s="1359" t="s">
        <v>95</v>
      </c>
      <c r="CI3" s="1388" t="s">
        <v>96</v>
      </c>
      <c r="CJ3" s="1388" t="s">
        <v>97</v>
      </c>
      <c r="CK3" s="1388" t="s">
        <v>98</v>
      </c>
      <c r="CL3" s="1388" t="s">
        <v>99</v>
      </c>
      <c r="CM3" s="1388" t="s">
        <v>100</v>
      </c>
      <c r="CN3" s="1391" t="s">
        <v>101</v>
      </c>
      <c r="CO3" s="1392" t="s">
        <v>102</v>
      </c>
      <c r="CP3" s="1393" t="s">
        <v>103</v>
      </c>
      <c r="CQ3" s="1393" t="s">
        <v>104</v>
      </c>
      <c r="CR3" s="1393" t="s">
        <v>105</v>
      </c>
      <c r="CS3" s="1393" t="s">
        <v>106</v>
      </c>
      <c r="CT3" s="1404" t="s">
        <v>107</v>
      </c>
      <c r="CU3" s="1405" t="s">
        <v>108</v>
      </c>
      <c r="CV3" s="1406" t="s">
        <v>98</v>
      </c>
      <c r="CW3" s="1407" t="s">
        <v>97</v>
      </c>
      <c r="CX3" s="31" t="s">
        <v>109</v>
      </c>
      <c r="CY3" s="31" t="s">
        <v>110</v>
      </c>
      <c r="CZ3" s="35" t="s">
        <v>111</v>
      </c>
      <c r="DA3" s="31" t="s">
        <v>112</v>
      </c>
      <c r="DB3" s="31" t="s">
        <v>113</v>
      </c>
      <c r="DC3" s="31" t="s">
        <v>114</v>
      </c>
      <c r="DD3" s="31" t="s">
        <v>115</v>
      </c>
      <c r="DE3" s="1269" t="s">
        <v>116</v>
      </c>
      <c r="DF3" s="1269" t="s">
        <v>117</v>
      </c>
      <c r="DG3" s="1269" t="s">
        <v>118</v>
      </c>
      <c r="DH3" s="1269" t="s">
        <v>119</v>
      </c>
      <c r="DI3" s="1269" t="s">
        <v>120</v>
      </c>
      <c r="DJ3" s="1269" t="s">
        <v>121</v>
      </c>
      <c r="DK3" s="1359" t="s">
        <v>122</v>
      </c>
      <c r="DL3" s="1359" t="s">
        <v>123</v>
      </c>
      <c r="DM3" s="1359" t="s">
        <v>124</v>
      </c>
      <c r="DN3" s="31" t="s">
        <v>125</v>
      </c>
      <c r="DO3" s="31" t="s">
        <v>126</v>
      </c>
    </row>
    <row r="4" s="1245" customFormat="1" ht="41.1" customHeight="1" spans="1:119">
      <c r="A4" s="1263">
        <v>43243</v>
      </c>
      <c r="B4" s="1264" t="s">
        <v>127</v>
      </c>
      <c r="C4" s="1265" t="s">
        <v>128</v>
      </c>
      <c r="D4" s="1266"/>
      <c r="E4" s="1267"/>
      <c r="F4" s="1268" t="s">
        <v>129</v>
      </c>
      <c r="G4" s="1269" t="s">
        <v>130</v>
      </c>
      <c r="H4" s="1270">
        <v>360</v>
      </c>
      <c r="I4" s="1264"/>
      <c r="J4" s="1264"/>
      <c r="K4" s="1264"/>
      <c r="L4" s="1293"/>
      <c r="M4" s="1294"/>
      <c r="N4" s="1295"/>
      <c r="O4" s="1295"/>
      <c r="P4" s="1296"/>
      <c r="Q4" s="1295"/>
      <c r="R4" s="1295"/>
      <c r="S4" s="1312"/>
      <c r="T4" s="1295"/>
      <c r="U4" s="1313"/>
      <c r="V4" s="1265">
        <f>H4</f>
        <v>360</v>
      </c>
      <c r="W4" s="1265"/>
      <c r="X4" s="1310"/>
      <c r="Y4" s="1335">
        <f>H4</f>
        <v>360</v>
      </c>
      <c r="Z4" s="1335"/>
      <c r="AA4" s="1335"/>
      <c r="AB4" s="1335"/>
      <c r="AC4" s="1332"/>
      <c r="AD4" s="1333" t="s">
        <v>131</v>
      </c>
      <c r="AE4" s="1336"/>
      <c r="AF4" s="1336"/>
      <c r="AG4" s="1336"/>
      <c r="AH4" s="1336"/>
      <c r="AI4" s="1336"/>
      <c r="AJ4" s="1336"/>
      <c r="AK4" s="1336"/>
      <c r="AL4" s="1336"/>
      <c r="AM4" s="1336"/>
      <c r="AN4" s="1336"/>
      <c r="AO4" s="1336"/>
      <c r="AP4" s="1336"/>
      <c r="AQ4" s="1336"/>
      <c r="AR4" s="1336"/>
      <c r="AS4" s="1336"/>
      <c r="AT4" s="1336"/>
      <c r="AU4" s="1336"/>
      <c r="AV4" s="1336"/>
      <c r="AW4" s="1343"/>
      <c r="AX4" s="1343"/>
      <c r="AY4" s="1343"/>
      <c r="AZ4" s="1343"/>
      <c r="BA4" s="1343"/>
      <c r="BB4" s="1343"/>
      <c r="BC4" s="1343"/>
      <c r="BD4" s="1343"/>
      <c r="BE4" s="1373"/>
      <c r="BF4" s="1373"/>
      <c r="BG4" s="1373"/>
      <c r="BH4" s="1374"/>
      <c r="BI4" s="1375">
        <v>19573</v>
      </c>
      <c r="BJ4" s="1376">
        <f>H4/12</f>
        <v>30</v>
      </c>
      <c r="BK4" s="1376">
        <f>H4/12</f>
        <v>30</v>
      </c>
      <c r="BL4" s="1377">
        <f>H4/12</f>
        <v>30</v>
      </c>
      <c r="BM4" s="1377">
        <f>H4/12</f>
        <v>30</v>
      </c>
      <c r="BN4" s="1377">
        <f>H4/12</f>
        <v>30</v>
      </c>
      <c r="BO4" s="1377">
        <f>H4/12</f>
        <v>30</v>
      </c>
      <c r="BP4" s="1377">
        <f>H4/12</f>
        <v>30</v>
      </c>
      <c r="BQ4" s="1377">
        <f>H4/12</f>
        <v>30</v>
      </c>
      <c r="BR4" s="1377">
        <f>H4/12</f>
        <v>30</v>
      </c>
      <c r="BS4" s="1377">
        <f>H4/12</f>
        <v>30</v>
      </c>
      <c r="BT4" s="1377">
        <f>H4/12</f>
        <v>30</v>
      </c>
      <c r="BU4" s="1377">
        <f>H4/12</f>
        <v>30</v>
      </c>
      <c r="BV4" s="1384"/>
      <c r="BW4" s="1384"/>
      <c r="BX4" s="1384"/>
      <c r="BY4" s="1384"/>
      <c r="BZ4" s="1384"/>
      <c r="CA4" s="1384"/>
      <c r="CB4" s="1384"/>
      <c r="CC4" s="1384"/>
      <c r="CD4" s="1384"/>
      <c r="CE4" s="1384"/>
      <c r="CF4" s="1384"/>
      <c r="CG4" s="1384"/>
      <c r="CH4" s="1384"/>
      <c r="CI4" s="1377"/>
      <c r="CJ4" s="1377"/>
      <c r="CK4" s="1377"/>
      <c r="CL4" s="1377"/>
      <c r="CM4" s="1377"/>
      <c r="CN4" s="1394"/>
      <c r="CO4" s="1395"/>
      <c r="CP4" s="1396"/>
      <c r="CQ4" s="1396"/>
      <c r="CR4" s="1396"/>
      <c r="CS4" s="1396"/>
      <c r="CT4" s="1408"/>
      <c r="CU4" s="1409"/>
      <c r="CV4" s="1384"/>
      <c r="CW4" s="1410"/>
      <c r="CX4" s="1264"/>
      <c r="CY4" s="1264"/>
      <c r="CZ4" s="1264"/>
      <c r="DA4" s="1264"/>
      <c r="DB4" s="1264"/>
      <c r="DC4" s="1264"/>
      <c r="DD4" s="1264"/>
      <c r="DE4" s="1264"/>
      <c r="DF4" s="1264"/>
      <c r="DG4" s="1264"/>
      <c r="DH4" s="1264"/>
      <c r="DI4" s="1264"/>
      <c r="DJ4" s="1264"/>
      <c r="DK4" s="1421"/>
      <c r="DL4" s="1421"/>
      <c r="DM4" s="1421"/>
      <c r="DN4" s="1264"/>
      <c r="DO4" s="1264"/>
    </row>
    <row r="5" s="1245" customFormat="1" ht="41.1" customHeight="1" spans="1:119">
      <c r="A5" s="1263">
        <v>43265</v>
      </c>
      <c r="B5" s="1264" t="s">
        <v>132</v>
      </c>
      <c r="C5" s="1265" t="s">
        <v>133</v>
      </c>
      <c r="D5" s="1266"/>
      <c r="E5" s="1267"/>
      <c r="F5" s="1268" t="s">
        <v>129</v>
      </c>
      <c r="G5" s="1269" t="s">
        <v>130</v>
      </c>
      <c r="H5" s="1270">
        <v>480</v>
      </c>
      <c r="I5" s="1264"/>
      <c r="J5" s="1264"/>
      <c r="K5" s="1264"/>
      <c r="L5" s="1293"/>
      <c r="M5" s="1294"/>
      <c r="N5" s="1295"/>
      <c r="O5" s="1295"/>
      <c r="P5" s="1296"/>
      <c r="Q5" s="1295"/>
      <c r="R5" s="1295"/>
      <c r="S5" s="1312"/>
      <c r="T5" s="1295"/>
      <c r="U5" s="1313"/>
      <c r="V5" s="1265">
        <f t="shared" ref="V5:V10" si="0">H5</f>
        <v>480</v>
      </c>
      <c r="W5" s="1265"/>
      <c r="X5" s="1310"/>
      <c r="Y5" s="1335">
        <f t="shared" ref="Y5:Y10" si="1">H5</f>
        <v>480</v>
      </c>
      <c r="Z5" s="1335"/>
      <c r="AA5" s="1335"/>
      <c r="AB5" s="1335"/>
      <c r="AC5" s="1332"/>
      <c r="AD5" s="1333" t="s">
        <v>131</v>
      </c>
      <c r="AE5" s="1336"/>
      <c r="AF5" s="1336"/>
      <c r="AG5" s="1336"/>
      <c r="AH5" s="1336"/>
      <c r="AI5" s="1336"/>
      <c r="AJ5" s="1336"/>
      <c r="AK5" s="1336"/>
      <c r="AL5" s="1336"/>
      <c r="AM5" s="1336"/>
      <c r="AN5" s="1336"/>
      <c r="AO5" s="1336"/>
      <c r="AP5" s="1336"/>
      <c r="AQ5" s="1336"/>
      <c r="AR5" s="1336"/>
      <c r="AS5" s="1336"/>
      <c r="AT5" s="1336"/>
      <c r="AU5" s="1336"/>
      <c r="AV5" s="1336"/>
      <c r="AW5" s="1343"/>
      <c r="AX5" s="1343"/>
      <c r="AY5" s="1343"/>
      <c r="AZ5" s="1343"/>
      <c r="BA5" s="1343"/>
      <c r="BB5" s="1343"/>
      <c r="BC5" s="1343"/>
      <c r="BD5" s="1343"/>
      <c r="BE5" s="1373"/>
      <c r="BF5" s="1373"/>
      <c r="BG5" s="1373"/>
      <c r="BH5" s="1374"/>
      <c r="BI5" s="1375">
        <v>19654</v>
      </c>
      <c r="BJ5" s="1376">
        <f>H5/12</f>
        <v>40</v>
      </c>
      <c r="BK5" s="1376">
        <f>H5/12</f>
        <v>40</v>
      </c>
      <c r="BL5" s="1377">
        <f>H5/12</f>
        <v>40</v>
      </c>
      <c r="BM5" s="1377">
        <f>H5/12</f>
        <v>40</v>
      </c>
      <c r="BN5" s="1377">
        <f>H5/12</f>
        <v>40</v>
      </c>
      <c r="BO5" s="1377">
        <f>H5/12</f>
        <v>40</v>
      </c>
      <c r="BP5" s="1377">
        <f>H5/12</f>
        <v>40</v>
      </c>
      <c r="BQ5" s="1377">
        <f>H5/12</f>
        <v>40</v>
      </c>
      <c r="BR5" s="1377">
        <f>H5/12</f>
        <v>40</v>
      </c>
      <c r="BS5" s="1377">
        <f>H5/12</f>
        <v>40</v>
      </c>
      <c r="BT5" s="1377">
        <f>H5/12</f>
        <v>40</v>
      </c>
      <c r="BU5" s="1377">
        <f>H5/12</f>
        <v>40</v>
      </c>
      <c r="BV5" s="1384"/>
      <c r="BW5" s="1384"/>
      <c r="BX5" s="1384"/>
      <c r="BY5" s="1384"/>
      <c r="BZ5" s="1384"/>
      <c r="CA5" s="1384"/>
      <c r="CB5" s="1384"/>
      <c r="CC5" s="1384"/>
      <c r="CD5" s="1384"/>
      <c r="CE5" s="1384"/>
      <c r="CF5" s="1384"/>
      <c r="CG5" s="1384"/>
      <c r="CH5" s="1384"/>
      <c r="CI5" s="1377"/>
      <c r="CJ5" s="1377"/>
      <c r="CK5" s="1377"/>
      <c r="CL5" s="1377"/>
      <c r="CM5" s="1377"/>
      <c r="CN5" s="1394"/>
      <c r="CO5" s="1395"/>
      <c r="CP5" s="1396"/>
      <c r="CQ5" s="1396"/>
      <c r="CR5" s="1396"/>
      <c r="CS5" s="1396"/>
      <c r="CT5" s="1408"/>
      <c r="CU5" s="1409"/>
      <c r="CV5" s="1384"/>
      <c r="CW5" s="1410"/>
      <c r="CX5" s="1264"/>
      <c r="CY5" s="1264"/>
      <c r="CZ5" s="1264"/>
      <c r="DA5" s="1264"/>
      <c r="DB5" s="1264"/>
      <c r="DC5" s="1264"/>
      <c r="DD5" s="1264"/>
      <c r="DE5" s="1264"/>
      <c r="DF5" s="1264"/>
      <c r="DG5" s="1264"/>
      <c r="DH5" s="1264"/>
      <c r="DI5" s="1264"/>
      <c r="DJ5" s="1264"/>
      <c r="DK5" s="1421"/>
      <c r="DL5" s="1421"/>
      <c r="DM5" s="1421"/>
      <c r="DN5" s="1264"/>
      <c r="DO5" s="1264"/>
    </row>
    <row r="6" ht="41.1" customHeight="1" spans="1:119">
      <c r="A6" s="1271">
        <v>43265</v>
      </c>
      <c r="B6" s="37" t="s">
        <v>134</v>
      </c>
      <c r="C6" s="57">
        <v>4500010393</v>
      </c>
      <c r="D6" s="1272"/>
      <c r="E6" s="203" t="s">
        <v>135</v>
      </c>
      <c r="F6" s="1273" t="s">
        <v>129</v>
      </c>
      <c r="G6" s="38" t="s">
        <v>130</v>
      </c>
      <c r="H6" s="396">
        <v>36</v>
      </c>
      <c r="I6" s="37"/>
      <c r="J6" s="37"/>
      <c r="K6" s="37"/>
      <c r="L6" s="239"/>
      <c r="M6" s="1297"/>
      <c r="N6" s="1298"/>
      <c r="O6" s="1298"/>
      <c r="P6" s="1299"/>
      <c r="Q6" s="1298"/>
      <c r="R6" s="1298"/>
      <c r="S6" s="222"/>
      <c r="T6" s="1298"/>
      <c r="U6" s="1314"/>
      <c r="V6" s="1315">
        <f t="shared" si="0"/>
        <v>36</v>
      </c>
      <c r="W6" s="57"/>
      <c r="X6" s="1310"/>
      <c r="Y6" s="1337">
        <f t="shared" si="1"/>
        <v>36</v>
      </c>
      <c r="Z6" s="1337"/>
      <c r="AA6" s="72"/>
      <c r="AB6" s="72"/>
      <c r="AC6" s="1332"/>
      <c r="AD6" s="78" t="s">
        <v>131</v>
      </c>
      <c r="AE6" s="1338"/>
      <c r="AF6" s="1338"/>
      <c r="AG6" s="1338"/>
      <c r="AH6" s="1338"/>
      <c r="AI6" s="1338"/>
      <c r="AJ6" s="1338"/>
      <c r="AK6" s="1338"/>
      <c r="AL6" s="1338"/>
      <c r="AM6" s="1338"/>
      <c r="AN6" s="1338"/>
      <c r="AO6" s="1338"/>
      <c r="AP6" s="1338"/>
      <c r="AQ6" s="1338"/>
      <c r="AR6" s="1338"/>
      <c r="AS6" s="1338"/>
      <c r="AT6" s="1338"/>
      <c r="AU6" s="1338"/>
      <c r="AV6" s="1338"/>
      <c r="AW6" s="1343"/>
      <c r="AX6" s="1343"/>
      <c r="AY6" s="1343"/>
      <c r="AZ6" s="1343"/>
      <c r="BA6" s="1343"/>
      <c r="BB6" s="1343"/>
      <c r="BC6" s="1343"/>
      <c r="BD6" s="1343"/>
      <c r="BE6" s="1373"/>
      <c r="BF6" s="1373"/>
      <c r="BG6" s="1373"/>
      <c r="BH6" s="1374"/>
      <c r="BI6" s="1378"/>
      <c r="BJ6" s="1376">
        <f>H6/12</f>
        <v>3</v>
      </c>
      <c r="BK6" s="1376">
        <f>H6/12</f>
        <v>3</v>
      </c>
      <c r="BL6" s="1377">
        <f>H6/12</f>
        <v>3</v>
      </c>
      <c r="BM6" s="1377">
        <f>H6/12</f>
        <v>3</v>
      </c>
      <c r="BN6" s="1377">
        <f>H6/12</f>
        <v>3</v>
      </c>
      <c r="BO6" s="1377">
        <f>H6/12</f>
        <v>3</v>
      </c>
      <c r="BP6" s="1377">
        <f>H6/12</f>
        <v>3</v>
      </c>
      <c r="BQ6" s="1377">
        <f>H6/12</f>
        <v>3</v>
      </c>
      <c r="BR6" s="1377">
        <f>H6/12</f>
        <v>3</v>
      </c>
      <c r="BS6" s="1377">
        <f>H6/12</f>
        <v>3</v>
      </c>
      <c r="BT6" s="1377">
        <f>H6/12</f>
        <v>3</v>
      </c>
      <c r="BU6" s="1377">
        <f>H6/12</f>
        <v>3</v>
      </c>
      <c r="BV6" s="1384"/>
      <c r="BW6" s="1384"/>
      <c r="BX6" s="1384"/>
      <c r="BY6" s="1384"/>
      <c r="BZ6" s="1384"/>
      <c r="CA6" s="1384"/>
      <c r="CB6" s="1384"/>
      <c r="CC6" s="1384"/>
      <c r="CD6" s="1384"/>
      <c r="CE6" s="1384"/>
      <c r="CF6" s="1384"/>
      <c r="CG6" s="1384"/>
      <c r="CH6" s="1384"/>
      <c r="CI6" s="1377"/>
      <c r="CJ6" s="1377"/>
      <c r="CK6" s="1377"/>
      <c r="CL6" s="1377"/>
      <c r="CM6" s="1377"/>
      <c r="CN6" s="1394"/>
      <c r="CO6" s="1395"/>
      <c r="CP6" s="1396"/>
      <c r="CQ6" s="1396"/>
      <c r="CR6" s="1396"/>
      <c r="CS6" s="1396"/>
      <c r="CT6" s="1408"/>
      <c r="CU6" s="1409"/>
      <c r="CV6" s="1384"/>
      <c r="CW6" s="1410"/>
      <c r="CX6" s="37"/>
      <c r="CY6" s="37"/>
      <c r="CZ6" s="37"/>
      <c r="DA6" s="37"/>
      <c r="DB6" s="37"/>
      <c r="DC6" s="37"/>
      <c r="DD6" s="37"/>
      <c r="DE6" s="1264"/>
      <c r="DF6" s="1264"/>
      <c r="DG6" s="1264"/>
      <c r="DH6" s="1264"/>
      <c r="DI6" s="1264"/>
      <c r="DJ6" s="1264"/>
      <c r="DK6" s="1421"/>
      <c r="DL6" s="1421"/>
      <c r="DM6" s="1421"/>
      <c r="DN6" s="37"/>
      <c r="DO6" s="37"/>
    </row>
    <row r="7" ht="41.1" customHeight="1" spans="1:119">
      <c r="A7" s="1271">
        <v>43265</v>
      </c>
      <c r="B7" s="37" t="s">
        <v>136</v>
      </c>
      <c r="C7" s="57">
        <v>4500010570</v>
      </c>
      <c r="D7" s="1272"/>
      <c r="E7" s="1274" t="s">
        <v>137</v>
      </c>
      <c r="F7" s="1273" t="s">
        <v>129</v>
      </c>
      <c r="G7" s="38" t="s">
        <v>130</v>
      </c>
      <c r="H7" s="396">
        <v>12</v>
      </c>
      <c r="I7" s="37"/>
      <c r="J7" s="37"/>
      <c r="K7" s="37"/>
      <c r="L7" s="239"/>
      <c r="M7" s="1297"/>
      <c r="N7" s="1298"/>
      <c r="O7" s="1298"/>
      <c r="P7" s="1299"/>
      <c r="Q7" s="1298"/>
      <c r="R7" s="1298"/>
      <c r="S7" s="222"/>
      <c r="T7" s="1298"/>
      <c r="U7" s="56"/>
      <c r="V7" s="1316">
        <f t="shared" si="0"/>
        <v>12</v>
      </c>
      <c r="W7" s="1317"/>
      <c r="X7" s="1318"/>
      <c r="Y7" s="1337">
        <f t="shared" si="1"/>
        <v>12</v>
      </c>
      <c r="Z7" s="1339"/>
      <c r="AA7" s="1340"/>
      <c r="AB7" s="1340"/>
      <c r="AC7" s="1341"/>
      <c r="AD7" s="1342" t="s">
        <v>131</v>
      </c>
      <c r="AE7" s="1343"/>
      <c r="AF7" s="1343"/>
      <c r="AG7" s="1343"/>
      <c r="AH7" s="1343"/>
      <c r="AI7" s="1343"/>
      <c r="AJ7" s="1343"/>
      <c r="AK7" s="1343"/>
      <c r="AL7" s="1343"/>
      <c r="AM7" s="1343"/>
      <c r="AN7" s="1343"/>
      <c r="AO7" s="1343"/>
      <c r="AP7" s="1343"/>
      <c r="AQ7" s="1343"/>
      <c r="AR7" s="1343"/>
      <c r="AS7" s="1343"/>
      <c r="AT7" s="1343"/>
      <c r="AU7" s="1343"/>
      <c r="AV7" s="1343"/>
      <c r="AW7" s="1343"/>
      <c r="AX7" s="1343"/>
      <c r="AY7" s="1343"/>
      <c r="AZ7" s="1343"/>
      <c r="BA7" s="1343"/>
      <c r="BB7" s="1343"/>
      <c r="BC7" s="1343"/>
      <c r="BD7" s="1343"/>
      <c r="BE7" s="1373"/>
      <c r="BF7" s="1373"/>
      <c r="BG7" s="1373"/>
      <c r="BH7" s="1374"/>
      <c r="BI7" s="1378"/>
      <c r="BJ7" s="1376">
        <f>H7/12</f>
        <v>1</v>
      </c>
      <c r="BK7" s="1376">
        <f>H7/12</f>
        <v>1</v>
      </c>
      <c r="BL7" s="1377">
        <f>H7/12</f>
        <v>1</v>
      </c>
      <c r="BM7" s="1377">
        <f>H7/12</f>
        <v>1</v>
      </c>
      <c r="BN7" s="1377">
        <f>H7/12</f>
        <v>1</v>
      </c>
      <c r="BO7" s="1377">
        <f>H7/12</f>
        <v>1</v>
      </c>
      <c r="BP7" s="1377">
        <f>H7/12</f>
        <v>1</v>
      </c>
      <c r="BQ7" s="1377">
        <f>H7/12</f>
        <v>1</v>
      </c>
      <c r="BR7" s="1377">
        <f>H7/12</f>
        <v>1</v>
      </c>
      <c r="BS7" s="1377">
        <f>H7/12</f>
        <v>1</v>
      </c>
      <c r="BT7" s="1377">
        <f>H7/12</f>
        <v>1</v>
      </c>
      <c r="BU7" s="1377">
        <f>H7/12</f>
        <v>1</v>
      </c>
      <c r="BV7" s="1384"/>
      <c r="BW7" s="1384"/>
      <c r="BX7" s="1384"/>
      <c r="BY7" s="1384"/>
      <c r="BZ7" s="1384"/>
      <c r="CA7" s="1384"/>
      <c r="CB7" s="1384"/>
      <c r="CC7" s="1384"/>
      <c r="CD7" s="1384"/>
      <c r="CE7" s="1384"/>
      <c r="CF7" s="1384"/>
      <c r="CG7" s="1384"/>
      <c r="CH7" s="1384"/>
      <c r="CI7" s="1377"/>
      <c r="CJ7" s="1377"/>
      <c r="CK7" s="1377"/>
      <c r="CL7" s="1377"/>
      <c r="CM7" s="1377"/>
      <c r="CN7" s="1394"/>
      <c r="CO7" s="1395"/>
      <c r="CP7" s="1396"/>
      <c r="CQ7" s="1396"/>
      <c r="CR7" s="1396"/>
      <c r="CS7" s="1396"/>
      <c r="CT7" s="1408"/>
      <c r="CU7" s="1409"/>
      <c r="CV7" s="1384"/>
      <c r="CW7" s="1410"/>
      <c r="CX7" s="37"/>
      <c r="CY7" s="37"/>
      <c r="CZ7" s="37"/>
      <c r="DA7" s="37"/>
      <c r="DB7" s="37"/>
      <c r="DC7" s="37"/>
      <c r="DD7" s="37"/>
      <c r="DE7" s="1264"/>
      <c r="DF7" s="1264"/>
      <c r="DG7" s="1264"/>
      <c r="DH7" s="1264"/>
      <c r="DI7" s="1264"/>
      <c r="DJ7" s="1264"/>
      <c r="DK7" s="1421"/>
      <c r="DL7" s="1421"/>
      <c r="DM7" s="1421"/>
      <c r="DN7" s="37"/>
      <c r="DO7" s="37"/>
    </row>
    <row r="8" ht="41.1" customHeight="1" spans="1:119">
      <c r="A8" s="1271">
        <v>43265</v>
      </c>
      <c r="B8" s="37" t="s">
        <v>138</v>
      </c>
      <c r="C8" s="57">
        <v>4500009837</v>
      </c>
      <c r="D8" s="1272"/>
      <c r="E8" s="203" t="s">
        <v>139</v>
      </c>
      <c r="F8" s="1273" t="s">
        <v>129</v>
      </c>
      <c r="G8" s="38" t="s">
        <v>130</v>
      </c>
      <c r="H8" s="396">
        <v>12</v>
      </c>
      <c r="I8" s="37"/>
      <c r="J8" s="37"/>
      <c r="K8" s="37"/>
      <c r="L8" s="239"/>
      <c r="M8" s="1297"/>
      <c r="N8" s="1298"/>
      <c r="O8" s="1298"/>
      <c r="P8" s="1299"/>
      <c r="Q8" s="1298"/>
      <c r="R8" s="1298"/>
      <c r="S8" s="222"/>
      <c r="T8" s="1298"/>
      <c r="U8" s="56"/>
      <c r="V8" s="1316">
        <f t="shared" si="0"/>
        <v>12</v>
      </c>
      <c r="W8" s="1317"/>
      <c r="X8" s="1318"/>
      <c r="Y8" s="1337">
        <f t="shared" si="1"/>
        <v>12</v>
      </c>
      <c r="Z8" s="1339"/>
      <c r="AA8" s="1340"/>
      <c r="AB8" s="1340"/>
      <c r="AC8" s="1341"/>
      <c r="AD8" s="1342" t="s">
        <v>131</v>
      </c>
      <c r="AE8" s="1343"/>
      <c r="AF8" s="1343"/>
      <c r="AG8" s="1343"/>
      <c r="AH8" s="1343"/>
      <c r="AI8" s="1343"/>
      <c r="AJ8" s="1343"/>
      <c r="AK8" s="1343"/>
      <c r="AL8" s="1343"/>
      <c r="AM8" s="1343"/>
      <c r="AN8" s="1343"/>
      <c r="AO8" s="1343"/>
      <c r="AP8" s="1343"/>
      <c r="AQ8" s="1343"/>
      <c r="AR8" s="1343"/>
      <c r="AS8" s="1343"/>
      <c r="AT8" s="1343"/>
      <c r="AU8" s="1343"/>
      <c r="AV8" s="1343"/>
      <c r="AW8" s="1343"/>
      <c r="AX8" s="1343"/>
      <c r="AY8" s="1343"/>
      <c r="AZ8" s="1343"/>
      <c r="BA8" s="1343"/>
      <c r="BB8" s="1343"/>
      <c r="BC8" s="1343"/>
      <c r="BD8" s="1343"/>
      <c r="BE8" s="1373"/>
      <c r="BF8" s="1373"/>
      <c r="BG8" s="1373"/>
      <c r="BH8" s="1374"/>
      <c r="BI8" s="1378"/>
      <c r="BJ8" s="1376">
        <f>H8/12</f>
        <v>1</v>
      </c>
      <c r="BK8" s="1376">
        <f>H8/12</f>
        <v>1</v>
      </c>
      <c r="BL8" s="1377">
        <f>H8/12</f>
        <v>1</v>
      </c>
      <c r="BM8" s="1377">
        <f>H8/12</f>
        <v>1</v>
      </c>
      <c r="BN8" s="1377">
        <f>H8/12</f>
        <v>1</v>
      </c>
      <c r="BO8" s="1377">
        <f>H8/12</f>
        <v>1</v>
      </c>
      <c r="BP8" s="1377">
        <f>H8/12</f>
        <v>1</v>
      </c>
      <c r="BQ8" s="1377">
        <f>H8/12</f>
        <v>1</v>
      </c>
      <c r="BR8" s="1377">
        <f>H8/12</f>
        <v>1</v>
      </c>
      <c r="BS8" s="1377">
        <f>H8/12</f>
        <v>1</v>
      </c>
      <c r="BT8" s="1377">
        <f>H8/12</f>
        <v>1</v>
      </c>
      <c r="BU8" s="1377">
        <f>H8/12</f>
        <v>1</v>
      </c>
      <c r="BV8" s="1384"/>
      <c r="BW8" s="1384"/>
      <c r="BX8" s="1384"/>
      <c r="BY8" s="1384"/>
      <c r="BZ8" s="1384"/>
      <c r="CA8" s="1384"/>
      <c r="CB8" s="1384"/>
      <c r="CC8" s="1384"/>
      <c r="CD8" s="1384"/>
      <c r="CE8" s="1384"/>
      <c r="CF8" s="1384"/>
      <c r="CG8" s="1384"/>
      <c r="CH8" s="1384"/>
      <c r="CI8" s="1377"/>
      <c r="CJ8" s="1377"/>
      <c r="CK8" s="1377"/>
      <c r="CL8" s="1377"/>
      <c r="CM8" s="1377"/>
      <c r="CN8" s="1394"/>
      <c r="CO8" s="1395"/>
      <c r="CP8" s="1396"/>
      <c r="CQ8" s="1396"/>
      <c r="CR8" s="1396"/>
      <c r="CS8" s="1396"/>
      <c r="CT8" s="1408"/>
      <c r="CU8" s="1409"/>
      <c r="CV8" s="1384"/>
      <c r="CW8" s="1410"/>
      <c r="CX8" s="37"/>
      <c r="CY8" s="37"/>
      <c r="CZ8" s="37"/>
      <c r="DA8" s="37"/>
      <c r="DB8" s="37"/>
      <c r="DC8" s="37"/>
      <c r="DD8" s="37"/>
      <c r="DE8" s="1264"/>
      <c r="DF8" s="1264"/>
      <c r="DG8" s="1264"/>
      <c r="DH8" s="1264"/>
      <c r="DI8" s="1264"/>
      <c r="DJ8" s="1264"/>
      <c r="DK8" s="1421"/>
      <c r="DL8" s="1421"/>
      <c r="DM8" s="1421"/>
      <c r="DN8" s="37"/>
      <c r="DO8" s="37"/>
    </row>
    <row r="9" ht="41.1" customHeight="1" spans="1:119">
      <c r="A9" s="1271">
        <v>43270</v>
      </c>
      <c r="B9" s="37" t="s">
        <v>140</v>
      </c>
      <c r="C9" s="1275" t="s">
        <v>141</v>
      </c>
      <c r="D9" s="1272"/>
      <c r="E9" s="203" t="s">
        <v>142</v>
      </c>
      <c r="F9" s="1273" t="s">
        <v>129</v>
      </c>
      <c r="G9" s="38" t="s">
        <v>130</v>
      </c>
      <c r="H9" s="396">
        <v>6</v>
      </c>
      <c r="I9" s="37"/>
      <c r="J9" s="37"/>
      <c r="K9" s="37"/>
      <c r="L9" s="239"/>
      <c r="M9" s="1297"/>
      <c r="N9" s="1298"/>
      <c r="O9" s="1298"/>
      <c r="P9" s="1299"/>
      <c r="Q9" s="1298"/>
      <c r="R9" s="1298"/>
      <c r="S9" s="222"/>
      <c r="T9" s="1298"/>
      <c r="U9" s="56"/>
      <c r="V9" s="1316">
        <f t="shared" si="0"/>
        <v>6</v>
      </c>
      <c r="W9" s="1317"/>
      <c r="X9" s="1318"/>
      <c r="Y9" s="1337">
        <f t="shared" si="1"/>
        <v>6</v>
      </c>
      <c r="Z9" s="1339"/>
      <c r="AA9" s="1340"/>
      <c r="AB9" s="1340"/>
      <c r="AC9" s="1341"/>
      <c r="AD9" s="1342" t="s">
        <v>131</v>
      </c>
      <c r="AE9" s="1343"/>
      <c r="AF9" s="1343"/>
      <c r="AG9" s="1343"/>
      <c r="AH9" s="1343"/>
      <c r="AI9" s="1343"/>
      <c r="AJ9" s="1343"/>
      <c r="AK9" s="1343"/>
      <c r="AL9" s="1343"/>
      <c r="AM9" s="1343"/>
      <c r="AN9" s="1343"/>
      <c r="AO9" s="1343"/>
      <c r="AP9" s="1343"/>
      <c r="AQ9" s="1343"/>
      <c r="AR9" s="1343"/>
      <c r="AS9" s="1343"/>
      <c r="AT9" s="1343"/>
      <c r="AU9" s="1343"/>
      <c r="AV9" s="1343"/>
      <c r="AW9" s="1343"/>
      <c r="AX9" s="1343"/>
      <c r="AY9" s="1343"/>
      <c r="AZ9" s="1343"/>
      <c r="BA9" s="1343"/>
      <c r="BB9" s="1343"/>
      <c r="BC9" s="1343"/>
      <c r="BD9" s="1343"/>
      <c r="BE9" s="1373"/>
      <c r="BF9" s="1373"/>
      <c r="BG9" s="1373"/>
      <c r="BH9" s="1374"/>
      <c r="BI9" s="1378"/>
      <c r="BJ9" s="1376">
        <v>1</v>
      </c>
      <c r="BK9" s="1376"/>
      <c r="BL9" s="1377">
        <v>1</v>
      </c>
      <c r="BM9" s="1377"/>
      <c r="BN9" s="1377">
        <v>1</v>
      </c>
      <c r="BO9" s="1377"/>
      <c r="BP9" s="1377">
        <v>1</v>
      </c>
      <c r="BQ9" s="1377"/>
      <c r="BR9" s="1377">
        <v>1</v>
      </c>
      <c r="BS9" s="1377"/>
      <c r="BT9" s="1377">
        <v>1</v>
      </c>
      <c r="BU9" s="1377"/>
      <c r="BV9" s="1384"/>
      <c r="BW9" s="1384"/>
      <c r="BX9" s="1384"/>
      <c r="BY9" s="1384"/>
      <c r="BZ9" s="1384"/>
      <c r="CA9" s="1384"/>
      <c r="CB9" s="1384"/>
      <c r="CC9" s="1384"/>
      <c r="CD9" s="1384"/>
      <c r="CE9" s="1384"/>
      <c r="CF9" s="1384"/>
      <c r="CG9" s="1384"/>
      <c r="CH9" s="1384"/>
      <c r="CI9" s="1377"/>
      <c r="CJ9" s="1377"/>
      <c r="CK9" s="1377"/>
      <c r="CL9" s="1377"/>
      <c r="CM9" s="1377"/>
      <c r="CN9" s="1394"/>
      <c r="CO9" s="1395"/>
      <c r="CP9" s="1396"/>
      <c r="CQ9" s="1396"/>
      <c r="CR9" s="1396"/>
      <c r="CS9" s="1396"/>
      <c r="CT9" s="1408"/>
      <c r="CU9" s="1409"/>
      <c r="CV9" s="1384"/>
      <c r="CW9" s="1410"/>
      <c r="CX9" s="37"/>
      <c r="CY9" s="37"/>
      <c r="CZ9" s="37"/>
      <c r="DA9" s="37"/>
      <c r="DB9" s="37"/>
      <c r="DC9" s="37"/>
      <c r="DD9" s="37"/>
      <c r="DE9" s="1264"/>
      <c r="DF9" s="1264"/>
      <c r="DG9" s="1264"/>
      <c r="DH9" s="1264"/>
      <c r="DI9" s="1264"/>
      <c r="DJ9" s="1264"/>
      <c r="DK9" s="1421"/>
      <c r="DL9" s="1421"/>
      <c r="DM9" s="1421"/>
      <c r="DN9" s="37"/>
      <c r="DO9" s="37"/>
    </row>
    <row r="10" ht="41.1" customHeight="1" spans="1:119">
      <c r="A10" s="1271">
        <v>43270</v>
      </c>
      <c r="B10" s="37" t="s">
        <v>140</v>
      </c>
      <c r="C10" s="1275">
        <v>4500010598</v>
      </c>
      <c r="D10" s="1272"/>
      <c r="E10" s="203" t="s">
        <v>143</v>
      </c>
      <c r="F10" s="1273" t="s">
        <v>129</v>
      </c>
      <c r="G10" s="38" t="s">
        <v>130</v>
      </c>
      <c r="H10" s="396">
        <v>24</v>
      </c>
      <c r="I10" s="37"/>
      <c r="J10" s="37"/>
      <c r="K10" s="37"/>
      <c r="L10" s="239"/>
      <c r="M10" s="1297"/>
      <c r="N10" s="1298"/>
      <c r="O10" s="1298"/>
      <c r="P10" s="1299"/>
      <c r="Q10" s="1298"/>
      <c r="R10" s="1298"/>
      <c r="S10" s="222"/>
      <c r="T10" s="1298"/>
      <c r="U10" s="56"/>
      <c r="V10" s="1316">
        <f t="shared" si="0"/>
        <v>24</v>
      </c>
      <c r="W10" s="1317"/>
      <c r="X10" s="1318"/>
      <c r="Y10" s="1337">
        <f t="shared" si="1"/>
        <v>24</v>
      </c>
      <c r="Z10" s="1339"/>
      <c r="AA10" s="1340"/>
      <c r="AB10" s="1340"/>
      <c r="AC10" s="1341"/>
      <c r="AD10" s="1342" t="s">
        <v>131</v>
      </c>
      <c r="AE10" s="1343"/>
      <c r="AF10" s="1343"/>
      <c r="AG10" s="1343"/>
      <c r="AH10" s="1343"/>
      <c r="AI10" s="1343"/>
      <c r="AJ10" s="1343"/>
      <c r="AK10" s="1343"/>
      <c r="AL10" s="1343"/>
      <c r="AM10" s="1343"/>
      <c r="AN10" s="1343"/>
      <c r="AO10" s="1343"/>
      <c r="AP10" s="1343"/>
      <c r="AQ10" s="1343"/>
      <c r="AR10" s="1343"/>
      <c r="AS10" s="1343"/>
      <c r="AT10" s="1343"/>
      <c r="AU10" s="1343"/>
      <c r="AV10" s="1343"/>
      <c r="AW10" s="1343"/>
      <c r="AX10" s="1343"/>
      <c r="AY10" s="1343"/>
      <c r="AZ10" s="1343"/>
      <c r="BA10" s="1343"/>
      <c r="BB10" s="1343"/>
      <c r="BC10" s="1343"/>
      <c r="BD10" s="1343"/>
      <c r="BE10" s="1373"/>
      <c r="BF10" s="1373"/>
      <c r="BG10" s="1373"/>
      <c r="BH10" s="1374"/>
      <c r="BI10" s="1378"/>
      <c r="BJ10" s="1376">
        <f>H10/12</f>
        <v>2</v>
      </c>
      <c r="BK10" s="1376">
        <f>H10/12</f>
        <v>2</v>
      </c>
      <c r="BL10" s="1377">
        <f>H10/12</f>
        <v>2</v>
      </c>
      <c r="BM10" s="1377">
        <f>H10/12</f>
        <v>2</v>
      </c>
      <c r="BN10" s="1377">
        <f>H10/12</f>
        <v>2</v>
      </c>
      <c r="BO10" s="1377">
        <f>H10/12</f>
        <v>2</v>
      </c>
      <c r="BP10" s="1377">
        <f>H10/12</f>
        <v>2</v>
      </c>
      <c r="BQ10" s="1377">
        <f>H10/12</f>
        <v>2</v>
      </c>
      <c r="BR10" s="1377">
        <f>H10/12</f>
        <v>2</v>
      </c>
      <c r="BS10" s="1377">
        <f>H10/12</f>
        <v>2</v>
      </c>
      <c r="BT10" s="1377">
        <f>H10/12</f>
        <v>2</v>
      </c>
      <c r="BU10" s="1377">
        <f>H10/12</f>
        <v>2</v>
      </c>
      <c r="BV10" s="1384"/>
      <c r="BW10" s="1384"/>
      <c r="BX10" s="1384"/>
      <c r="BY10" s="1384"/>
      <c r="BZ10" s="1384"/>
      <c r="CA10" s="1384"/>
      <c r="CB10" s="1384"/>
      <c r="CC10" s="1384"/>
      <c r="CD10" s="1384"/>
      <c r="CE10" s="1384"/>
      <c r="CF10" s="1384"/>
      <c r="CG10" s="1384"/>
      <c r="CH10" s="1384"/>
      <c r="CI10" s="1377"/>
      <c r="CJ10" s="1377"/>
      <c r="CK10" s="1377"/>
      <c r="CL10" s="1377"/>
      <c r="CM10" s="1377"/>
      <c r="CN10" s="1394"/>
      <c r="CO10" s="1395"/>
      <c r="CP10" s="1396"/>
      <c r="CQ10" s="1396"/>
      <c r="CR10" s="1396"/>
      <c r="CS10" s="1396"/>
      <c r="CT10" s="1408"/>
      <c r="CU10" s="1409"/>
      <c r="CV10" s="1384"/>
      <c r="CW10" s="1410"/>
      <c r="CX10" s="37"/>
      <c r="CY10" s="37"/>
      <c r="CZ10" s="37"/>
      <c r="DA10" s="37"/>
      <c r="DB10" s="37"/>
      <c r="DC10" s="37"/>
      <c r="DD10" s="37"/>
      <c r="DE10" s="1264"/>
      <c r="DF10" s="1264"/>
      <c r="DG10" s="1264"/>
      <c r="DH10" s="1264"/>
      <c r="DI10" s="1264"/>
      <c r="DJ10" s="1264"/>
      <c r="DK10" s="1421"/>
      <c r="DL10" s="1421"/>
      <c r="DM10" s="1421"/>
      <c r="DN10" s="37"/>
      <c r="DO10" s="37"/>
    </row>
    <row r="11" ht="41.1" customHeight="1" spans="1:119">
      <c r="A11" s="1271">
        <v>43277</v>
      </c>
      <c r="B11" s="37" t="s">
        <v>144</v>
      </c>
      <c r="C11" s="1275">
        <v>4500010957</v>
      </c>
      <c r="D11" s="186" t="s">
        <v>145</v>
      </c>
      <c r="E11" s="203" t="s">
        <v>146</v>
      </c>
      <c r="F11" s="1273" t="s">
        <v>129</v>
      </c>
      <c r="G11" s="38" t="s">
        <v>130</v>
      </c>
      <c r="H11" s="396">
        <v>36</v>
      </c>
      <c r="I11" s="37"/>
      <c r="J11" s="37"/>
      <c r="K11" s="37"/>
      <c r="L11" s="239"/>
      <c r="M11" s="1297"/>
      <c r="N11" s="1298"/>
      <c r="O11" s="1298"/>
      <c r="P11" s="1299"/>
      <c r="Q11" s="1298"/>
      <c r="R11" s="1298"/>
      <c r="S11" s="222"/>
      <c r="T11" s="1298"/>
      <c r="U11" s="56"/>
      <c r="V11" s="1316"/>
      <c r="W11" s="1317"/>
      <c r="X11" s="1318">
        <v>36</v>
      </c>
      <c r="Y11" s="1337"/>
      <c r="Z11" s="1339"/>
      <c r="AA11" s="1340"/>
      <c r="AB11" s="1340"/>
      <c r="AC11" s="1341">
        <v>36</v>
      </c>
      <c r="AD11" s="1342" t="s">
        <v>131</v>
      </c>
      <c r="AE11" s="1343"/>
      <c r="AF11" s="1343"/>
      <c r="AG11" s="1343"/>
      <c r="AH11" s="1343"/>
      <c r="AI11" s="1343"/>
      <c r="AJ11" s="1343"/>
      <c r="AK11" s="1343"/>
      <c r="AL11" s="1343"/>
      <c r="AM11" s="1343"/>
      <c r="AN11" s="1343"/>
      <c r="AO11" s="1343"/>
      <c r="AP11" s="1343"/>
      <c r="AQ11" s="1343"/>
      <c r="AR11" s="1343"/>
      <c r="AS11" s="1343"/>
      <c r="AT11" s="1343"/>
      <c r="AU11" s="1343"/>
      <c r="AV11" s="1343"/>
      <c r="AW11" s="1343"/>
      <c r="AX11" s="1343"/>
      <c r="AY11" s="1343"/>
      <c r="AZ11" s="1343"/>
      <c r="BA11" s="1343"/>
      <c r="BB11" s="1343"/>
      <c r="BC11" s="1343"/>
      <c r="BD11" s="1343"/>
      <c r="BE11" s="1373"/>
      <c r="BF11" s="1373"/>
      <c r="BG11" s="1373"/>
      <c r="BH11" s="1374"/>
      <c r="BI11" s="1378"/>
      <c r="BJ11" s="1376">
        <f>H11/12</f>
        <v>3</v>
      </c>
      <c r="BK11" s="1376">
        <f>H11/12</f>
        <v>3</v>
      </c>
      <c r="BL11" s="1377">
        <f>H11/12</f>
        <v>3</v>
      </c>
      <c r="BM11" s="1377">
        <f>H11/12</f>
        <v>3</v>
      </c>
      <c r="BN11" s="1377">
        <f>H11/12</f>
        <v>3</v>
      </c>
      <c r="BO11" s="1377">
        <f>H11/12</f>
        <v>3</v>
      </c>
      <c r="BP11" s="1377">
        <f>H11/12</f>
        <v>3</v>
      </c>
      <c r="BQ11" s="1377">
        <f>H11/12</f>
        <v>3</v>
      </c>
      <c r="BR11" s="1377">
        <f>H11/12</f>
        <v>3</v>
      </c>
      <c r="BS11" s="1377">
        <f>H11/12</f>
        <v>3</v>
      </c>
      <c r="BT11" s="1377">
        <f>H11/12</f>
        <v>3</v>
      </c>
      <c r="BU11" s="1377">
        <f>H11/12</f>
        <v>3</v>
      </c>
      <c r="BV11" s="1384"/>
      <c r="BW11" s="1384"/>
      <c r="BX11" s="1384"/>
      <c r="BY11" s="1384"/>
      <c r="BZ11" s="1384"/>
      <c r="CA11" s="1384"/>
      <c r="CB11" s="1384"/>
      <c r="CC11" s="1384"/>
      <c r="CD11" s="1384"/>
      <c r="CE11" s="1384"/>
      <c r="CF11" s="1384"/>
      <c r="CG11" s="1384"/>
      <c r="CH11" s="1384"/>
      <c r="CI11" s="1377"/>
      <c r="CJ11" s="1377"/>
      <c r="CK11" s="1377"/>
      <c r="CL11" s="1377"/>
      <c r="CM11" s="1377"/>
      <c r="CN11" s="1394"/>
      <c r="CO11" s="1395"/>
      <c r="CP11" s="1396"/>
      <c r="CQ11" s="1396"/>
      <c r="CR11" s="1396"/>
      <c r="CS11" s="1396"/>
      <c r="CT11" s="1408"/>
      <c r="CU11" s="1409"/>
      <c r="CV11" s="1384"/>
      <c r="CW11" s="1410"/>
      <c r="CX11" s="37"/>
      <c r="CY11" s="37"/>
      <c r="CZ11" s="37"/>
      <c r="DA11" s="37"/>
      <c r="DB11" s="37"/>
      <c r="DC11" s="37"/>
      <c r="DD11" s="37"/>
      <c r="DE11" s="1264"/>
      <c r="DF11" s="1264"/>
      <c r="DG11" s="1264"/>
      <c r="DH11" s="1264"/>
      <c r="DI11" s="1264"/>
      <c r="DJ11" s="1264"/>
      <c r="DK11" s="1421"/>
      <c r="DL11" s="1421"/>
      <c r="DM11" s="1421"/>
      <c r="DN11" s="37"/>
      <c r="DO11" s="37"/>
    </row>
    <row r="12" ht="41.1" customHeight="1" spans="1:119">
      <c r="A12" s="1271">
        <v>43277</v>
      </c>
      <c r="B12" s="37" t="s">
        <v>147</v>
      </c>
      <c r="C12" s="1275">
        <v>450012096</v>
      </c>
      <c r="D12" s="186" t="s">
        <v>148</v>
      </c>
      <c r="E12" s="203" t="s">
        <v>149</v>
      </c>
      <c r="F12" s="1273" t="s">
        <v>129</v>
      </c>
      <c r="G12" s="38" t="s">
        <v>130</v>
      </c>
      <c r="H12" s="396">
        <v>12</v>
      </c>
      <c r="I12" s="37"/>
      <c r="J12" s="37"/>
      <c r="K12" s="37"/>
      <c r="L12" s="239"/>
      <c r="M12" s="1297"/>
      <c r="N12" s="1298"/>
      <c r="O12" s="1298"/>
      <c r="P12" s="1299"/>
      <c r="Q12" s="1298"/>
      <c r="R12" s="1298"/>
      <c r="S12" s="222"/>
      <c r="T12" s="1298"/>
      <c r="U12" s="56"/>
      <c r="V12" s="1316">
        <v>12</v>
      </c>
      <c r="W12" s="1317"/>
      <c r="X12" s="1318"/>
      <c r="Y12" s="1337">
        <v>12</v>
      </c>
      <c r="Z12" s="1339"/>
      <c r="AA12" s="1340"/>
      <c r="AB12" s="1340"/>
      <c r="AC12" s="1341"/>
      <c r="AD12" s="1342" t="s">
        <v>131</v>
      </c>
      <c r="AE12" s="1343"/>
      <c r="AF12" s="1343"/>
      <c r="AG12" s="1343"/>
      <c r="AH12" s="1343"/>
      <c r="AI12" s="1343"/>
      <c r="AJ12" s="1343"/>
      <c r="AK12" s="1343"/>
      <c r="AL12" s="1343"/>
      <c r="AM12" s="1343"/>
      <c r="AN12" s="1343"/>
      <c r="AO12" s="1343"/>
      <c r="AP12" s="1343"/>
      <c r="AQ12" s="1343"/>
      <c r="AR12" s="1343"/>
      <c r="AS12" s="1343"/>
      <c r="AT12" s="1343"/>
      <c r="AU12" s="1343"/>
      <c r="AV12" s="1343"/>
      <c r="AW12" s="1343"/>
      <c r="AX12" s="1343"/>
      <c r="AY12" s="1343"/>
      <c r="AZ12" s="1343"/>
      <c r="BA12" s="1343"/>
      <c r="BB12" s="1343"/>
      <c r="BC12" s="1343"/>
      <c r="BD12" s="1343"/>
      <c r="BE12" s="1373"/>
      <c r="BF12" s="1373"/>
      <c r="BG12" s="1373"/>
      <c r="BH12" s="1374"/>
      <c r="BI12" s="1378"/>
      <c r="BJ12" s="1376">
        <f>H12/12</f>
        <v>1</v>
      </c>
      <c r="BK12" s="1376">
        <f>H12/12</f>
        <v>1</v>
      </c>
      <c r="BL12" s="1377">
        <f>H12/12</f>
        <v>1</v>
      </c>
      <c r="BM12" s="1377">
        <f>H12/12</f>
        <v>1</v>
      </c>
      <c r="BN12" s="1377">
        <f>H12/12</f>
        <v>1</v>
      </c>
      <c r="BO12" s="1377">
        <f>H12/12</f>
        <v>1</v>
      </c>
      <c r="BP12" s="1377">
        <f>H12/12</f>
        <v>1</v>
      </c>
      <c r="BQ12" s="1377">
        <f>H12/12</f>
        <v>1</v>
      </c>
      <c r="BR12" s="1377">
        <f>H12/12</f>
        <v>1</v>
      </c>
      <c r="BS12" s="1377">
        <f>H12/12</f>
        <v>1</v>
      </c>
      <c r="BT12" s="1377">
        <f>H12/12</f>
        <v>1</v>
      </c>
      <c r="BU12" s="1377">
        <f>H12/12</f>
        <v>1</v>
      </c>
      <c r="BV12" s="1384"/>
      <c r="BW12" s="1384"/>
      <c r="BX12" s="1384"/>
      <c r="BY12" s="1384"/>
      <c r="BZ12" s="1384"/>
      <c r="CA12" s="1384"/>
      <c r="CB12" s="1384"/>
      <c r="CC12" s="1384"/>
      <c r="CD12" s="1384"/>
      <c r="CE12" s="1384"/>
      <c r="CF12" s="1384"/>
      <c r="CG12" s="1384"/>
      <c r="CH12" s="1384"/>
      <c r="CI12" s="1377"/>
      <c r="CJ12" s="1377"/>
      <c r="CK12" s="1377"/>
      <c r="CL12" s="1377"/>
      <c r="CM12" s="1377"/>
      <c r="CN12" s="1394"/>
      <c r="CO12" s="1395"/>
      <c r="CP12" s="1396"/>
      <c r="CQ12" s="1396"/>
      <c r="CR12" s="1396"/>
      <c r="CS12" s="1396"/>
      <c r="CT12" s="1408"/>
      <c r="CU12" s="1409"/>
      <c r="CV12" s="1384"/>
      <c r="CW12" s="1410"/>
      <c r="CX12" s="37"/>
      <c r="CY12" s="37"/>
      <c r="CZ12" s="37"/>
      <c r="DA12" s="37"/>
      <c r="DB12" s="37"/>
      <c r="DC12" s="37"/>
      <c r="DD12" s="37"/>
      <c r="DE12" s="1264"/>
      <c r="DF12" s="1264"/>
      <c r="DG12" s="1264"/>
      <c r="DH12" s="1264"/>
      <c r="DI12" s="1264"/>
      <c r="DJ12" s="1264"/>
      <c r="DK12" s="1421"/>
      <c r="DL12" s="1421"/>
      <c r="DM12" s="1421"/>
      <c r="DN12" s="37"/>
      <c r="DO12" s="37"/>
    </row>
    <row r="13" ht="41.1" customHeight="1" spans="1:119">
      <c r="A13" s="1271">
        <v>43265</v>
      </c>
      <c r="B13" s="37" t="s">
        <v>136</v>
      </c>
      <c r="C13" s="57">
        <v>4500010570</v>
      </c>
      <c r="D13" s="1272"/>
      <c r="E13" s="203" t="s">
        <v>150</v>
      </c>
      <c r="F13" s="1273" t="s">
        <v>129</v>
      </c>
      <c r="G13" s="38" t="s">
        <v>130</v>
      </c>
      <c r="H13" s="396">
        <v>2</v>
      </c>
      <c r="I13" s="37"/>
      <c r="J13" s="37"/>
      <c r="K13" s="37"/>
      <c r="L13" s="239"/>
      <c r="M13" s="1297"/>
      <c r="N13" s="1298"/>
      <c r="O13" s="1298"/>
      <c r="P13" s="1299"/>
      <c r="Q13" s="1298"/>
      <c r="R13" s="1298"/>
      <c r="S13" s="222"/>
      <c r="T13" s="1298"/>
      <c r="U13" s="56"/>
      <c r="V13" s="1316">
        <v>12</v>
      </c>
      <c r="W13" s="1317"/>
      <c r="X13" s="1318"/>
      <c r="Y13" s="1337">
        <v>12</v>
      </c>
      <c r="Z13" s="1339"/>
      <c r="AA13" s="1340"/>
      <c r="AB13" s="1340"/>
      <c r="AC13" s="1341"/>
      <c r="AD13" s="1342" t="s">
        <v>131</v>
      </c>
      <c r="AE13" s="1343"/>
      <c r="AF13" s="1343"/>
      <c r="AG13" s="1343"/>
      <c r="AH13" s="1343"/>
      <c r="AI13" s="1343"/>
      <c r="AJ13" s="1343"/>
      <c r="AK13" s="1343"/>
      <c r="AL13" s="1343"/>
      <c r="AM13" s="1343"/>
      <c r="AN13" s="1343"/>
      <c r="AO13" s="1343"/>
      <c r="AP13" s="1343"/>
      <c r="AQ13" s="1343"/>
      <c r="AR13" s="1343"/>
      <c r="AS13" s="1343"/>
      <c r="AT13" s="1343"/>
      <c r="AU13" s="1343"/>
      <c r="AV13" s="1343"/>
      <c r="AW13" s="1343"/>
      <c r="AX13" s="1343"/>
      <c r="AY13" s="1343"/>
      <c r="AZ13" s="1343"/>
      <c r="BA13" s="1343"/>
      <c r="BB13" s="1343"/>
      <c r="BC13" s="1343"/>
      <c r="BD13" s="1343"/>
      <c r="BE13" s="1373"/>
      <c r="BF13" s="1373"/>
      <c r="BG13" s="1373"/>
      <c r="BH13" s="1374"/>
      <c r="BI13" s="1378"/>
      <c r="BJ13" s="1376"/>
      <c r="BK13" s="1376"/>
      <c r="BL13" s="1377"/>
      <c r="BM13" s="1377"/>
      <c r="BN13" s="1377">
        <v>1</v>
      </c>
      <c r="BO13" s="1377">
        <v>1</v>
      </c>
      <c r="BP13" s="1377"/>
      <c r="BQ13" s="1377"/>
      <c r="BR13" s="1377"/>
      <c r="BS13" s="1377"/>
      <c r="BT13" s="1377"/>
      <c r="BU13" s="1377"/>
      <c r="BV13" s="1384"/>
      <c r="BW13" s="1384"/>
      <c r="BX13" s="1384"/>
      <c r="BY13" s="1384"/>
      <c r="BZ13" s="1384"/>
      <c r="CA13" s="1384"/>
      <c r="CB13" s="1384"/>
      <c r="CC13" s="1384"/>
      <c r="CD13" s="1384"/>
      <c r="CE13" s="1384"/>
      <c r="CF13" s="1384"/>
      <c r="CG13" s="1384"/>
      <c r="CH13" s="1384"/>
      <c r="CI13" s="1377"/>
      <c r="CJ13" s="1377"/>
      <c r="CK13" s="1377"/>
      <c r="CL13" s="1377"/>
      <c r="CM13" s="1377"/>
      <c r="CN13" s="1394"/>
      <c r="CO13" s="1395"/>
      <c r="CP13" s="1396"/>
      <c r="CQ13" s="1396"/>
      <c r="CR13" s="1396"/>
      <c r="CS13" s="1396"/>
      <c r="CT13" s="1408"/>
      <c r="CU13" s="1409"/>
      <c r="CV13" s="1384"/>
      <c r="CW13" s="1410"/>
      <c r="CX13" s="37"/>
      <c r="CY13" s="37"/>
      <c r="CZ13" s="37"/>
      <c r="DA13" s="37"/>
      <c r="DB13" s="37"/>
      <c r="DC13" s="37"/>
      <c r="DD13" s="37"/>
      <c r="DE13" s="1264"/>
      <c r="DF13" s="1264"/>
      <c r="DG13" s="1264"/>
      <c r="DH13" s="1264"/>
      <c r="DI13" s="1264"/>
      <c r="DJ13" s="1264"/>
      <c r="DK13" s="1421"/>
      <c r="DL13" s="1421"/>
      <c r="DM13" s="1421"/>
      <c r="DN13" s="37"/>
      <c r="DO13" s="37"/>
    </row>
    <row r="14" s="1245" customFormat="1" ht="41.1" customHeight="1" spans="1:119">
      <c r="A14" s="1263">
        <v>43284</v>
      </c>
      <c r="B14" s="1264"/>
      <c r="C14" s="1265" t="s">
        <v>151</v>
      </c>
      <c r="D14" s="1266"/>
      <c r="E14" s="1276"/>
      <c r="F14" s="1268" t="s">
        <v>129</v>
      </c>
      <c r="G14" s="1269" t="s">
        <v>130</v>
      </c>
      <c r="H14" s="1270">
        <v>480</v>
      </c>
      <c r="I14" s="1264"/>
      <c r="J14" s="1264"/>
      <c r="K14" s="1264"/>
      <c r="L14" s="1293"/>
      <c r="M14" s="1294"/>
      <c r="N14" s="1295"/>
      <c r="O14" s="1295"/>
      <c r="P14" s="1296"/>
      <c r="Q14" s="1295"/>
      <c r="R14" s="1295"/>
      <c r="S14" s="1312"/>
      <c r="T14" s="1295"/>
      <c r="U14" s="1319"/>
      <c r="V14" s="1320">
        <v>480</v>
      </c>
      <c r="W14" s="1321"/>
      <c r="X14" s="1318"/>
      <c r="Y14" s="1335">
        <v>480</v>
      </c>
      <c r="Z14" s="1344"/>
      <c r="AA14" s="1344"/>
      <c r="AB14" s="1344"/>
      <c r="AC14" s="1341"/>
      <c r="AD14" s="1345" t="s">
        <v>131</v>
      </c>
      <c r="AE14" s="1346"/>
      <c r="AF14" s="1346"/>
      <c r="AG14" s="1346"/>
      <c r="AH14" s="1346"/>
      <c r="AI14" s="1346"/>
      <c r="AJ14" s="1346"/>
      <c r="AK14" s="1346"/>
      <c r="AL14" s="1346"/>
      <c r="AM14" s="1346"/>
      <c r="AN14" s="1346"/>
      <c r="AO14" s="1346"/>
      <c r="AP14" s="1346"/>
      <c r="AQ14" s="1346"/>
      <c r="AR14" s="1346"/>
      <c r="AS14" s="1346"/>
      <c r="AT14" s="1346"/>
      <c r="AU14" s="1346"/>
      <c r="AV14" s="1346"/>
      <c r="AW14" s="1343"/>
      <c r="AX14" s="1343"/>
      <c r="AY14" s="1343"/>
      <c r="AZ14" s="1343"/>
      <c r="BA14" s="1343"/>
      <c r="BB14" s="1343"/>
      <c r="BC14" s="1343"/>
      <c r="BD14" s="1343"/>
      <c r="BE14" s="1373"/>
      <c r="BF14" s="1373"/>
      <c r="BG14" s="1373"/>
      <c r="BH14" s="1374"/>
      <c r="BI14" s="1375">
        <v>19655</v>
      </c>
      <c r="BJ14" s="1376">
        <f>H14/12</f>
        <v>40</v>
      </c>
      <c r="BK14" s="1376">
        <f>H14/12</f>
        <v>40</v>
      </c>
      <c r="BL14" s="1377">
        <f>H14/12</f>
        <v>40</v>
      </c>
      <c r="BM14" s="1377">
        <f>H14/12</f>
        <v>40</v>
      </c>
      <c r="BN14" s="1377">
        <f>H14/12</f>
        <v>40</v>
      </c>
      <c r="BO14" s="1377">
        <f>H14/12</f>
        <v>40</v>
      </c>
      <c r="BP14" s="1377">
        <f>H14/12</f>
        <v>40</v>
      </c>
      <c r="BQ14" s="1377">
        <f>H14/12</f>
        <v>40</v>
      </c>
      <c r="BR14" s="1377">
        <f>H14/12</f>
        <v>40</v>
      </c>
      <c r="BS14" s="1377">
        <f>H14/12</f>
        <v>40</v>
      </c>
      <c r="BT14" s="1377">
        <f>H14/12</f>
        <v>40</v>
      </c>
      <c r="BU14" s="1377">
        <f>H14/12</f>
        <v>40</v>
      </c>
      <c r="BV14" s="1384"/>
      <c r="BW14" s="1384"/>
      <c r="BX14" s="1384"/>
      <c r="BY14" s="1384"/>
      <c r="BZ14" s="1384"/>
      <c r="CA14" s="1384"/>
      <c r="CB14" s="1384"/>
      <c r="CC14" s="1384"/>
      <c r="CD14" s="1384"/>
      <c r="CE14" s="1384"/>
      <c r="CF14" s="1384"/>
      <c r="CG14" s="1384"/>
      <c r="CH14" s="1384"/>
      <c r="CI14" s="1377"/>
      <c r="CJ14" s="1377"/>
      <c r="CK14" s="1377"/>
      <c r="CL14" s="1377"/>
      <c r="CM14" s="1377"/>
      <c r="CN14" s="1394"/>
      <c r="CO14" s="1395"/>
      <c r="CP14" s="1396"/>
      <c r="CQ14" s="1396"/>
      <c r="CR14" s="1396"/>
      <c r="CS14" s="1396"/>
      <c r="CT14" s="1408"/>
      <c r="CU14" s="1409"/>
      <c r="CV14" s="1384"/>
      <c r="CW14" s="1410"/>
      <c r="CX14" s="1264"/>
      <c r="CY14" s="1264"/>
      <c r="CZ14" s="1264"/>
      <c r="DA14" s="1264"/>
      <c r="DB14" s="1264"/>
      <c r="DC14" s="1264"/>
      <c r="DD14" s="1264"/>
      <c r="DE14" s="1264"/>
      <c r="DF14" s="1264"/>
      <c r="DG14" s="1264"/>
      <c r="DH14" s="1264"/>
      <c r="DI14" s="1264"/>
      <c r="DJ14" s="1264"/>
      <c r="DK14" s="1421"/>
      <c r="DL14" s="1421"/>
      <c r="DM14" s="1421"/>
      <c r="DN14" s="1264"/>
      <c r="DO14" s="1264"/>
    </row>
    <row r="15" ht="41.1" customHeight="1" spans="1:119">
      <c r="A15" s="1271">
        <v>43286</v>
      </c>
      <c r="B15" s="37"/>
      <c r="C15" s="57">
        <v>4500010467</v>
      </c>
      <c r="D15" s="1272"/>
      <c r="E15" s="203"/>
      <c r="F15" s="1273" t="s">
        <v>129</v>
      </c>
      <c r="G15" s="38" t="s">
        <v>130</v>
      </c>
      <c r="H15" s="396">
        <v>10</v>
      </c>
      <c r="I15" s="37"/>
      <c r="J15" s="37"/>
      <c r="K15" s="37"/>
      <c r="L15" s="239"/>
      <c r="M15" s="1297"/>
      <c r="N15" s="1298"/>
      <c r="O15" s="1298"/>
      <c r="P15" s="1299"/>
      <c r="Q15" s="1298"/>
      <c r="R15" s="1298"/>
      <c r="S15" s="222"/>
      <c r="T15" s="1298"/>
      <c r="U15" s="56"/>
      <c r="V15" s="1316">
        <v>10</v>
      </c>
      <c r="W15" s="1317"/>
      <c r="X15" s="1318"/>
      <c r="Y15" s="1337">
        <v>10</v>
      </c>
      <c r="Z15" s="1339"/>
      <c r="AA15" s="1340"/>
      <c r="AB15" s="1340"/>
      <c r="AC15" s="1341"/>
      <c r="AD15" s="1342" t="s">
        <v>131</v>
      </c>
      <c r="AE15" s="1343"/>
      <c r="AF15" s="1343"/>
      <c r="AG15" s="1343"/>
      <c r="AH15" s="1343"/>
      <c r="AI15" s="1343"/>
      <c r="AJ15" s="1343"/>
      <c r="AK15" s="1343"/>
      <c r="AL15" s="1343"/>
      <c r="AM15" s="1343"/>
      <c r="AN15" s="1343"/>
      <c r="AO15" s="1343"/>
      <c r="AP15" s="1343"/>
      <c r="AQ15" s="1343"/>
      <c r="AR15" s="1343"/>
      <c r="AS15" s="1343"/>
      <c r="AT15" s="1343"/>
      <c r="AU15" s="1343"/>
      <c r="AV15" s="1343"/>
      <c r="AW15" s="1343"/>
      <c r="AX15" s="1343"/>
      <c r="AY15" s="1343"/>
      <c r="AZ15" s="1343"/>
      <c r="BA15" s="1343"/>
      <c r="BB15" s="1343"/>
      <c r="BC15" s="1343"/>
      <c r="BD15" s="1343"/>
      <c r="BE15" s="1373"/>
      <c r="BF15" s="1373"/>
      <c r="BG15" s="1373"/>
      <c r="BH15" s="1374"/>
      <c r="BI15" s="1378"/>
      <c r="BJ15" s="1376"/>
      <c r="BK15" s="1376"/>
      <c r="BL15" s="1377">
        <v>1</v>
      </c>
      <c r="BM15" s="1377">
        <v>1</v>
      </c>
      <c r="BN15" s="1377">
        <v>1</v>
      </c>
      <c r="BO15" s="1377">
        <v>1</v>
      </c>
      <c r="BP15" s="1377">
        <v>1</v>
      </c>
      <c r="BQ15" s="1377">
        <v>1</v>
      </c>
      <c r="BR15" s="1377">
        <v>1</v>
      </c>
      <c r="BS15" s="1377">
        <v>1</v>
      </c>
      <c r="BT15" s="1377">
        <v>1</v>
      </c>
      <c r="BU15" s="1377">
        <v>1</v>
      </c>
      <c r="BV15" s="1384"/>
      <c r="BW15" s="1384"/>
      <c r="BX15" s="1384"/>
      <c r="BY15" s="1384"/>
      <c r="BZ15" s="1384"/>
      <c r="CA15" s="1384"/>
      <c r="CB15" s="1384"/>
      <c r="CC15" s="1384"/>
      <c r="CD15" s="1384"/>
      <c r="CE15" s="1384"/>
      <c r="CF15" s="1384"/>
      <c r="CG15" s="1384"/>
      <c r="CH15" s="1384"/>
      <c r="CI15" s="1377"/>
      <c r="CJ15" s="1377"/>
      <c r="CK15" s="1377"/>
      <c r="CL15" s="1377"/>
      <c r="CM15" s="1377"/>
      <c r="CN15" s="1394"/>
      <c r="CO15" s="1395"/>
      <c r="CP15" s="1396"/>
      <c r="CQ15" s="1396"/>
      <c r="CR15" s="1396"/>
      <c r="CS15" s="1396"/>
      <c r="CT15" s="1408"/>
      <c r="CU15" s="1409"/>
      <c r="CV15" s="1384"/>
      <c r="CW15" s="1410"/>
      <c r="CX15" s="37"/>
      <c r="CY15" s="37"/>
      <c r="CZ15" s="37"/>
      <c r="DA15" s="37"/>
      <c r="DB15" s="37"/>
      <c r="DC15" s="37"/>
      <c r="DD15" s="37"/>
      <c r="DE15" s="1264"/>
      <c r="DF15" s="1264"/>
      <c r="DG15" s="1264"/>
      <c r="DH15" s="1264"/>
      <c r="DI15" s="1264"/>
      <c r="DJ15" s="1264"/>
      <c r="DK15" s="1421"/>
      <c r="DL15" s="1421"/>
      <c r="DM15" s="1421"/>
      <c r="DN15" s="37"/>
      <c r="DO15" s="37"/>
    </row>
    <row r="16" ht="41.1" customHeight="1" spans="1:119">
      <c r="A16" s="1271">
        <v>43287</v>
      </c>
      <c r="B16" s="37"/>
      <c r="C16" s="57">
        <v>4500010333</v>
      </c>
      <c r="D16" s="1272"/>
      <c r="E16" s="203"/>
      <c r="F16" s="1273" t="s">
        <v>129</v>
      </c>
      <c r="G16" s="38" t="s">
        <v>130</v>
      </c>
      <c r="H16" s="396">
        <v>10</v>
      </c>
      <c r="I16" s="37"/>
      <c r="J16" s="37"/>
      <c r="K16" s="37"/>
      <c r="L16" s="239"/>
      <c r="M16" s="1297"/>
      <c r="N16" s="1298"/>
      <c r="O16" s="1298"/>
      <c r="P16" s="1299"/>
      <c r="Q16" s="1298"/>
      <c r="R16" s="1298"/>
      <c r="S16" s="222"/>
      <c r="T16" s="1298"/>
      <c r="U16" s="56"/>
      <c r="V16" s="1316">
        <v>10</v>
      </c>
      <c r="W16" s="1317"/>
      <c r="X16" s="1318"/>
      <c r="Y16" s="1337">
        <v>10</v>
      </c>
      <c r="Z16" s="1339"/>
      <c r="AA16" s="1340"/>
      <c r="AB16" s="1340"/>
      <c r="AC16" s="1341"/>
      <c r="AD16" s="1342" t="s">
        <v>131</v>
      </c>
      <c r="AE16" s="1343"/>
      <c r="AF16" s="1343"/>
      <c r="AG16" s="1343"/>
      <c r="AH16" s="1343"/>
      <c r="AI16" s="1343"/>
      <c r="AJ16" s="1343"/>
      <c r="AK16" s="1343"/>
      <c r="AL16" s="1343"/>
      <c r="AM16" s="1343"/>
      <c r="AN16" s="1343"/>
      <c r="AO16" s="1343"/>
      <c r="AP16" s="1343"/>
      <c r="AQ16" s="1343"/>
      <c r="AR16" s="1343"/>
      <c r="AS16" s="1343"/>
      <c r="AT16" s="1343"/>
      <c r="AU16" s="1343"/>
      <c r="AV16" s="1343"/>
      <c r="AW16" s="1343"/>
      <c r="AX16" s="1343"/>
      <c r="AY16" s="1343"/>
      <c r="AZ16" s="1343"/>
      <c r="BA16" s="1343"/>
      <c r="BB16" s="1343"/>
      <c r="BC16" s="1343"/>
      <c r="BD16" s="1343"/>
      <c r="BE16" s="1373"/>
      <c r="BF16" s="1373"/>
      <c r="BG16" s="1373"/>
      <c r="BH16" s="1374"/>
      <c r="BI16" s="1378"/>
      <c r="BJ16" s="1376"/>
      <c r="BK16" s="1376"/>
      <c r="BL16" s="1377">
        <v>1</v>
      </c>
      <c r="BM16" s="1377">
        <v>1</v>
      </c>
      <c r="BN16" s="1377">
        <v>1</v>
      </c>
      <c r="BO16" s="1377">
        <v>1</v>
      </c>
      <c r="BP16" s="1377">
        <v>1</v>
      </c>
      <c r="BQ16" s="1377">
        <v>1</v>
      </c>
      <c r="BR16" s="1377">
        <v>1</v>
      </c>
      <c r="BS16" s="1377">
        <v>1</v>
      </c>
      <c r="BT16" s="1377">
        <v>1</v>
      </c>
      <c r="BU16" s="1377">
        <v>1</v>
      </c>
      <c r="BV16" s="1384"/>
      <c r="BW16" s="1384"/>
      <c r="BX16" s="1384"/>
      <c r="BY16" s="1384"/>
      <c r="BZ16" s="1384"/>
      <c r="CA16" s="1384"/>
      <c r="CB16" s="1384"/>
      <c r="CC16" s="1384"/>
      <c r="CD16" s="1384"/>
      <c r="CE16" s="1384"/>
      <c r="CF16" s="1384"/>
      <c r="CG16" s="1384"/>
      <c r="CH16" s="1384"/>
      <c r="CI16" s="1377"/>
      <c r="CJ16" s="1377"/>
      <c r="CK16" s="1377"/>
      <c r="CL16" s="1377"/>
      <c r="CM16" s="1377"/>
      <c r="CN16" s="1394"/>
      <c r="CO16" s="1395"/>
      <c r="CP16" s="1396"/>
      <c r="CQ16" s="1396"/>
      <c r="CR16" s="1396"/>
      <c r="CS16" s="1396"/>
      <c r="CT16" s="1408"/>
      <c r="CU16" s="1409"/>
      <c r="CV16" s="1384"/>
      <c r="CW16" s="1410"/>
      <c r="CX16" s="37"/>
      <c r="CY16" s="37"/>
      <c r="CZ16" s="37"/>
      <c r="DA16" s="37"/>
      <c r="DB16" s="37"/>
      <c r="DC16" s="37"/>
      <c r="DD16" s="37"/>
      <c r="DE16" s="1264"/>
      <c r="DF16" s="1264"/>
      <c r="DG16" s="1264"/>
      <c r="DH16" s="1264"/>
      <c r="DI16" s="1264"/>
      <c r="DJ16" s="1264"/>
      <c r="DK16" s="1421"/>
      <c r="DL16" s="1421"/>
      <c r="DM16" s="1421"/>
      <c r="DN16" s="37"/>
      <c r="DO16" s="37"/>
    </row>
    <row r="17" s="350" customFormat="1" ht="41.1" customHeight="1" spans="1:119">
      <c r="A17" s="1271">
        <v>43302</v>
      </c>
      <c r="B17" s="37"/>
      <c r="C17" s="57">
        <v>4500012533</v>
      </c>
      <c r="D17" s="1272"/>
      <c r="E17" s="203"/>
      <c r="F17" s="1273" t="s">
        <v>129</v>
      </c>
      <c r="G17" s="38" t="s">
        <v>130</v>
      </c>
      <c r="H17" s="396">
        <v>12</v>
      </c>
      <c r="I17" s="37"/>
      <c r="J17" s="37"/>
      <c r="K17" s="37"/>
      <c r="L17" s="239"/>
      <c r="M17" s="1297"/>
      <c r="N17" s="1298"/>
      <c r="O17" s="1298"/>
      <c r="P17" s="1299"/>
      <c r="Q17" s="1298"/>
      <c r="R17" s="1298"/>
      <c r="S17" s="222"/>
      <c r="T17" s="1298"/>
      <c r="U17" s="56"/>
      <c r="V17" s="1316">
        <v>12</v>
      </c>
      <c r="W17" s="1317"/>
      <c r="X17" s="1318"/>
      <c r="Y17" s="1337">
        <v>12</v>
      </c>
      <c r="Z17" s="1339"/>
      <c r="AA17" s="1340"/>
      <c r="AB17" s="1340"/>
      <c r="AC17" s="1341"/>
      <c r="AD17" s="1342" t="s">
        <v>131</v>
      </c>
      <c r="AE17" s="1343"/>
      <c r="AF17" s="1343"/>
      <c r="AG17" s="1343"/>
      <c r="AH17" s="1343"/>
      <c r="AI17" s="1343"/>
      <c r="AJ17" s="1343"/>
      <c r="AK17" s="1343"/>
      <c r="AL17" s="1343"/>
      <c r="AM17" s="1343"/>
      <c r="AN17" s="1343"/>
      <c r="AO17" s="1343"/>
      <c r="AP17" s="1343"/>
      <c r="AQ17" s="1343"/>
      <c r="AR17" s="1343"/>
      <c r="AS17" s="1343"/>
      <c r="AT17" s="1343"/>
      <c r="AU17" s="1343"/>
      <c r="AV17" s="1343"/>
      <c r="AW17" s="1343"/>
      <c r="AX17" s="1343"/>
      <c r="AY17" s="1343"/>
      <c r="AZ17" s="1343"/>
      <c r="BA17" s="1343"/>
      <c r="BB17" s="1343"/>
      <c r="BC17" s="1343"/>
      <c r="BD17" s="1343"/>
      <c r="BE17" s="1373"/>
      <c r="BF17" s="1373"/>
      <c r="BG17" s="1373"/>
      <c r="BH17" s="1374"/>
      <c r="BI17" s="1378"/>
      <c r="BJ17" s="1376">
        <v>1</v>
      </c>
      <c r="BK17" s="1376">
        <v>1</v>
      </c>
      <c r="BL17" s="1377">
        <v>1</v>
      </c>
      <c r="BM17" s="1377">
        <v>1</v>
      </c>
      <c r="BN17" s="1377">
        <v>1</v>
      </c>
      <c r="BO17" s="1377">
        <v>1</v>
      </c>
      <c r="BP17" s="1377">
        <v>1</v>
      </c>
      <c r="BQ17" s="1377">
        <v>1</v>
      </c>
      <c r="BR17" s="1377">
        <v>1</v>
      </c>
      <c r="BS17" s="1377">
        <v>1</v>
      </c>
      <c r="BT17" s="1377">
        <v>1</v>
      </c>
      <c r="BU17" s="1377">
        <v>1</v>
      </c>
      <c r="BV17" s="1384"/>
      <c r="BW17" s="1384"/>
      <c r="BX17" s="1384"/>
      <c r="BY17" s="1384"/>
      <c r="BZ17" s="1384"/>
      <c r="CA17" s="1384"/>
      <c r="CB17" s="1384"/>
      <c r="CC17" s="1384"/>
      <c r="CD17" s="1384"/>
      <c r="CE17" s="1384"/>
      <c r="CF17" s="1384"/>
      <c r="CG17" s="1384"/>
      <c r="CH17" s="1384"/>
      <c r="CI17" s="1377"/>
      <c r="CJ17" s="1377"/>
      <c r="CK17" s="1377"/>
      <c r="CL17" s="1377"/>
      <c r="CM17" s="1377"/>
      <c r="CN17" s="1394"/>
      <c r="CO17" s="1395"/>
      <c r="CP17" s="1396"/>
      <c r="CQ17" s="1396"/>
      <c r="CR17" s="1396"/>
      <c r="CS17" s="1396"/>
      <c r="CT17" s="1408"/>
      <c r="CU17" s="1409"/>
      <c r="CV17" s="1384"/>
      <c r="CW17" s="1410"/>
      <c r="CX17" s="37"/>
      <c r="CY17" s="37"/>
      <c r="CZ17" s="37"/>
      <c r="DA17" s="37"/>
      <c r="DB17" s="37"/>
      <c r="DC17" s="37"/>
      <c r="DD17" s="37"/>
      <c r="DE17" s="1264"/>
      <c r="DF17" s="1264"/>
      <c r="DG17" s="1264"/>
      <c r="DH17" s="1264"/>
      <c r="DI17" s="1264"/>
      <c r="DJ17" s="1264"/>
      <c r="DK17" s="1421"/>
      <c r="DL17" s="1421"/>
      <c r="DM17" s="1421"/>
      <c r="DN17" s="37"/>
      <c r="DO17" s="37"/>
    </row>
    <row r="18" s="350" customFormat="1" ht="41.1" customHeight="1" spans="1:119">
      <c r="A18" s="1271">
        <v>43302</v>
      </c>
      <c r="B18" s="37"/>
      <c r="C18" s="57">
        <v>4500010568</v>
      </c>
      <c r="D18" s="1272"/>
      <c r="E18" s="203"/>
      <c r="F18" s="1273" t="s">
        <v>129</v>
      </c>
      <c r="G18" s="38" t="s">
        <v>130</v>
      </c>
      <c r="H18" s="396">
        <v>4</v>
      </c>
      <c r="I18" s="37"/>
      <c r="J18" s="37"/>
      <c r="K18" s="37"/>
      <c r="L18" s="239"/>
      <c r="M18" s="1297"/>
      <c r="N18" s="1298"/>
      <c r="O18" s="1298"/>
      <c r="P18" s="1299"/>
      <c r="Q18" s="1298"/>
      <c r="R18" s="1298"/>
      <c r="S18" s="222"/>
      <c r="T18" s="1298"/>
      <c r="U18" s="56"/>
      <c r="V18" s="1316">
        <v>4</v>
      </c>
      <c r="W18" s="1317"/>
      <c r="X18" s="1318"/>
      <c r="Y18" s="1337"/>
      <c r="Z18" s="1339"/>
      <c r="AA18" s="1340"/>
      <c r="AB18" s="1340"/>
      <c r="AC18" s="1341">
        <v>4</v>
      </c>
      <c r="AD18" s="1342" t="s">
        <v>152</v>
      </c>
      <c r="AE18" s="1343"/>
      <c r="AF18" s="1343"/>
      <c r="AG18" s="1343"/>
      <c r="AH18" s="1343"/>
      <c r="AI18" s="1343"/>
      <c r="AJ18" s="1343"/>
      <c r="AK18" s="1343"/>
      <c r="AL18" s="1343"/>
      <c r="AM18" s="1343"/>
      <c r="AN18" s="1343"/>
      <c r="AO18" s="1343"/>
      <c r="AP18" s="1343"/>
      <c r="AQ18" s="1343"/>
      <c r="AR18" s="1343"/>
      <c r="AS18" s="1343"/>
      <c r="AT18" s="1343"/>
      <c r="AU18" s="1343"/>
      <c r="AV18" s="1343"/>
      <c r="AW18" s="1343"/>
      <c r="AX18" s="1343"/>
      <c r="AY18" s="1343"/>
      <c r="AZ18" s="1343"/>
      <c r="BA18" s="1343"/>
      <c r="BB18" s="1343"/>
      <c r="BC18" s="1343"/>
      <c r="BD18" s="1343"/>
      <c r="BE18" s="1373"/>
      <c r="BF18" s="1373"/>
      <c r="BG18" s="1373"/>
      <c r="BH18" s="1374"/>
      <c r="BI18" s="1378"/>
      <c r="BJ18" s="1376">
        <v>1</v>
      </c>
      <c r="BK18" s="1376"/>
      <c r="BL18" s="1377">
        <v>1</v>
      </c>
      <c r="BM18" s="1377"/>
      <c r="BN18" s="1377">
        <v>1</v>
      </c>
      <c r="BO18" s="1377"/>
      <c r="BP18" s="1377">
        <v>1</v>
      </c>
      <c r="BQ18" s="1377"/>
      <c r="BR18" s="1377"/>
      <c r="BS18" s="1377"/>
      <c r="BT18" s="1377"/>
      <c r="BU18" s="1377"/>
      <c r="BV18" s="1384"/>
      <c r="BW18" s="1384"/>
      <c r="BX18" s="1384"/>
      <c r="BY18" s="1384"/>
      <c r="BZ18" s="1384"/>
      <c r="CA18" s="1384"/>
      <c r="CB18" s="1384"/>
      <c r="CC18" s="1384"/>
      <c r="CD18" s="1384"/>
      <c r="CE18" s="1384"/>
      <c r="CF18" s="1384"/>
      <c r="CG18" s="1384"/>
      <c r="CH18" s="1384"/>
      <c r="CI18" s="1377"/>
      <c r="CJ18" s="1377"/>
      <c r="CK18" s="1377"/>
      <c r="CL18" s="1377"/>
      <c r="CM18" s="1377"/>
      <c r="CN18" s="1394"/>
      <c r="CO18" s="1395"/>
      <c r="CP18" s="1396"/>
      <c r="CQ18" s="1396"/>
      <c r="CR18" s="1396"/>
      <c r="CS18" s="1396"/>
      <c r="CT18" s="1408"/>
      <c r="CU18" s="1409"/>
      <c r="CV18" s="1384"/>
      <c r="CW18" s="1410"/>
      <c r="CX18" s="37"/>
      <c r="CY18" s="37"/>
      <c r="CZ18" s="37"/>
      <c r="DA18" s="37"/>
      <c r="DB18" s="37"/>
      <c r="DC18" s="37"/>
      <c r="DD18" s="37"/>
      <c r="DE18" s="1264"/>
      <c r="DF18" s="1264"/>
      <c r="DG18" s="1264"/>
      <c r="DH18" s="1264"/>
      <c r="DI18" s="1264"/>
      <c r="DJ18" s="1264"/>
      <c r="DK18" s="1421"/>
      <c r="DL18" s="1421"/>
      <c r="DM18" s="1421"/>
      <c r="DN18" s="37"/>
      <c r="DO18" s="37"/>
    </row>
    <row r="19" s="350" customFormat="1" ht="41.1" customHeight="1" spans="1:119">
      <c r="A19" s="1271">
        <v>43306</v>
      </c>
      <c r="B19" s="37"/>
      <c r="C19" s="57">
        <v>4500010570</v>
      </c>
      <c r="D19" s="1272"/>
      <c r="E19" s="203" t="s">
        <v>153</v>
      </c>
      <c r="F19" s="1273" t="s">
        <v>129</v>
      </c>
      <c r="G19" s="38" t="s">
        <v>130</v>
      </c>
      <c r="H19" s="396">
        <v>28</v>
      </c>
      <c r="I19" s="37"/>
      <c r="J19" s="37"/>
      <c r="K19" s="37"/>
      <c r="L19" s="239"/>
      <c r="M19" s="1297"/>
      <c r="N19" s="1298"/>
      <c r="O19" s="1298"/>
      <c r="P19" s="1299"/>
      <c r="Q19" s="1298"/>
      <c r="R19" s="1298"/>
      <c r="S19" s="222"/>
      <c r="T19" s="1298"/>
      <c r="U19" s="56"/>
      <c r="V19" s="1316"/>
      <c r="W19" s="1317"/>
      <c r="X19" s="1318">
        <v>28</v>
      </c>
      <c r="Y19" s="1337">
        <v>28</v>
      </c>
      <c r="Z19" s="1339"/>
      <c r="AA19" s="1340"/>
      <c r="AB19" s="1340"/>
      <c r="AC19" s="1341"/>
      <c r="AD19" s="1342" t="s">
        <v>154</v>
      </c>
      <c r="AE19" s="1343"/>
      <c r="AF19" s="1343"/>
      <c r="AG19" s="1343"/>
      <c r="AH19" s="1343"/>
      <c r="AI19" s="1343"/>
      <c r="AJ19" s="1343"/>
      <c r="AK19" s="1343"/>
      <c r="AL19" s="1343"/>
      <c r="AM19" s="1343"/>
      <c r="AN19" s="1343"/>
      <c r="AO19" s="1343"/>
      <c r="AP19" s="1343"/>
      <c r="AQ19" s="1343"/>
      <c r="AR19" s="1343"/>
      <c r="AS19" s="1343"/>
      <c r="AT19" s="1343"/>
      <c r="AU19" s="1343"/>
      <c r="AV19" s="1343"/>
      <c r="AW19" s="1343"/>
      <c r="AX19" s="1343"/>
      <c r="AY19" s="1343"/>
      <c r="AZ19" s="1343"/>
      <c r="BA19" s="1343"/>
      <c r="BB19" s="1343"/>
      <c r="BC19" s="1343"/>
      <c r="BD19" s="1343"/>
      <c r="BE19" s="1373"/>
      <c r="BF19" s="1373"/>
      <c r="BG19" s="1373"/>
      <c r="BH19" s="1374"/>
      <c r="BI19" s="1378"/>
      <c r="BJ19" s="1376">
        <v>3</v>
      </c>
      <c r="BK19" s="1376">
        <v>2</v>
      </c>
      <c r="BL19" s="1377">
        <v>3</v>
      </c>
      <c r="BM19" s="1377">
        <v>2</v>
      </c>
      <c r="BN19" s="1377">
        <v>3</v>
      </c>
      <c r="BO19" s="1377">
        <v>2</v>
      </c>
      <c r="BP19" s="1377">
        <v>3</v>
      </c>
      <c r="BQ19" s="1377">
        <v>2</v>
      </c>
      <c r="BR19" s="1377">
        <v>2</v>
      </c>
      <c r="BS19" s="1377">
        <v>2</v>
      </c>
      <c r="BT19" s="1377">
        <v>2</v>
      </c>
      <c r="BU19" s="1377">
        <v>2</v>
      </c>
      <c r="BV19" s="1384"/>
      <c r="BW19" s="1384"/>
      <c r="BX19" s="1384"/>
      <c r="BY19" s="1384"/>
      <c r="BZ19" s="1384"/>
      <c r="CA19" s="1384"/>
      <c r="CB19" s="1384"/>
      <c r="CC19" s="1384"/>
      <c r="CD19" s="1384"/>
      <c r="CE19" s="1384"/>
      <c r="CF19" s="1384"/>
      <c r="CG19" s="1384"/>
      <c r="CH19" s="1384"/>
      <c r="CI19" s="1377"/>
      <c r="CJ19" s="1377"/>
      <c r="CK19" s="1377"/>
      <c r="CL19" s="1377"/>
      <c r="CM19" s="1377"/>
      <c r="CN19" s="1394"/>
      <c r="CO19" s="1395"/>
      <c r="CP19" s="1396"/>
      <c r="CQ19" s="1396"/>
      <c r="CR19" s="1396"/>
      <c r="CS19" s="1396"/>
      <c r="CT19" s="1408"/>
      <c r="CU19" s="1409"/>
      <c r="CV19" s="1384"/>
      <c r="CW19" s="1410"/>
      <c r="CX19" s="37"/>
      <c r="CY19" s="37"/>
      <c r="CZ19" s="37"/>
      <c r="DA19" s="37"/>
      <c r="DB19" s="37"/>
      <c r="DC19" s="37"/>
      <c r="DD19" s="37"/>
      <c r="DE19" s="1264"/>
      <c r="DF19" s="1264"/>
      <c r="DG19" s="1264"/>
      <c r="DH19" s="1264"/>
      <c r="DI19" s="1264"/>
      <c r="DJ19" s="1264"/>
      <c r="DK19" s="1421"/>
      <c r="DL19" s="1421"/>
      <c r="DM19" s="1421"/>
      <c r="DN19" s="37"/>
      <c r="DO19" s="37"/>
    </row>
    <row r="20" s="350" customFormat="1" ht="41.1" customHeight="1" spans="1:119">
      <c r="A20" s="1271">
        <v>43306</v>
      </c>
      <c r="B20" s="37"/>
      <c r="C20" s="57">
        <v>4500010574</v>
      </c>
      <c r="D20" s="1272"/>
      <c r="E20" s="203" t="s">
        <v>155</v>
      </c>
      <c r="F20" s="1273" t="s">
        <v>129</v>
      </c>
      <c r="G20" s="38" t="s">
        <v>130</v>
      </c>
      <c r="H20" s="396">
        <v>25</v>
      </c>
      <c r="I20" s="37"/>
      <c r="J20" s="37"/>
      <c r="K20" s="37"/>
      <c r="L20" s="239"/>
      <c r="M20" s="1297"/>
      <c r="N20" s="1298"/>
      <c r="O20" s="1298"/>
      <c r="P20" s="1299"/>
      <c r="Q20" s="1298"/>
      <c r="R20" s="1298"/>
      <c r="S20" s="222"/>
      <c r="T20" s="1298"/>
      <c r="U20" s="56"/>
      <c r="V20" s="1316"/>
      <c r="W20" s="1317"/>
      <c r="X20" s="1318">
        <v>25</v>
      </c>
      <c r="Y20" s="1337">
        <v>25</v>
      </c>
      <c r="Z20" s="1339"/>
      <c r="AA20" s="1340"/>
      <c r="AB20" s="1340"/>
      <c r="AC20" s="1341"/>
      <c r="AD20" s="1342" t="s">
        <v>156</v>
      </c>
      <c r="AE20" s="1343"/>
      <c r="AF20" s="1343"/>
      <c r="AG20" s="1343"/>
      <c r="AH20" s="1343"/>
      <c r="AI20" s="1343"/>
      <c r="AJ20" s="1343"/>
      <c r="AK20" s="1343"/>
      <c r="AL20" s="1343"/>
      <c r="AM20" s="1343"/>
      <c r="AN20" s="1343"/>
      <c r="AO20" s="1343"/>
      <c r="AP20" s="1343"/>
      <c r="AQ20" s="1343"/>
      <c r="AR20" s="1343"/>
      <c r="AS20" s="1343"/>
      <c r="AT20" s="1343"/>
      <c r="AU20" s="1343"/>
      <c r="AV20" s="1343"/>
      <c r="AW20" s="1343"/>
      <c r="AX20" s="1343"/>
      <c r="AY20" s="1343"/>
      <c r="AZ20" s="1343"/>
      <c r="BA20" s="1343"/>
      <c r="BB20" s="1343"/>
      <c r="BC20" s="1343"/>
      <c r="BD20" s="1343"/>
      <c r="BE20" s="1373"/>
      <c r="BF20" s="1373"/>
      <c r="BG20" s="1373"/>
      <c r="BH20" s="1374"/>
      <c r="BI20" s="1378"/>
      <c r="BJ20" s="1376">
        <v>2</v>
      </c>
      <c r="BK20" s="1376">
        <v>2</v>
      </c>
      <c r="BL20" s="1377">
        <v>2</v>
      </c>
      <c r="BM20" s="1377">
        <v>2</v>
      </c>
      <c r="BN20" s="1377">
        <v>2</v>
      </c>
      <c r="BO20" s="1377">
        <v>2</v>
      </c>
      <c r="BP20" s="1377">
        <v>3</v>
      </c>
      <c r="BQ20" s="1377">
        <v>2</v>
      </c>
      <c r="BR20" s="1377">
        <v>2</v>
      </c>
      <c r="BS20" s="1377">
        <v>2</v>
      </c>
      <c r="BT20" s="1377">
        <v>2</v>
      </c>
      <c r="BU20" s="1377">
        <v>2</v>
      </c>
      <c r="BV20" s="1384"/>
      <c r="BW20" s="1384"/>
      <c r="BX20" s="1384"/>
      <c r="BY20" s="1384"/>
      <c r="BZ20" s="1384"/>
      <c r="CA20" s="1384"/>
      <c r="CB20" s="1384"/>
      <c r="CC20" s="1384"/>
      <c r="CD20" s="1384"/>
      <c r="CE20" s="1384"/>
      <c r="CF20" s="1384"/>
      <c r="CG20" s="1384"/>
      <c r="CH20" s="1384"/>
      <c r="CI20" s="1377"/>
      <c r="CJ20" s="1377"/>
      <c r="CK20" s="1377"/>
      <c r="CL20" s="1377"/>
      <c r="CM20" s="1377"/>
      <c r="CN20" s="1394"/>
      <c r="CO20" s="1395"/>
      <c r="CP20" s="1396"/>
      <c r="CQ20" s="1396"/>
      <c r="CR20" s="1396"/>
      <c r="CS20" s="1396"/>
      <c r="CT20" s="1408"/>
      <c r="CU20" s="1409"/>
      <c r="CV20" s="1384"/>
      <c r="CW20" s="1410"/>
      <c r="CX20" s="37"/>
      <c r="CY20" s="37"/>
      <c r="CZ20" s="37"/>
      <c r="DA20" s="37"/>
      <c r="DB20" s="37"/>
      <c r="DC20" s="37"/>
      <c r="DD20" s="37"/>
      <c r="DE20" s="1264"/>
      <c r="DF20" s="1264"/>
      <c r="DG20" s="1264"/>
      <c r="DH20" s="1264"/>
      <c r="DI20" s="1264"/>
      <c r="DJ20" s="1264"/>
      <c r="DK20" s="1421"/>
      <c r="DL20" s="1421"/>
      <c r="DM20" s="1421"/>
      <c r="DN20" s="37"/>
      <c r="DO20" s="37"/>
    </row>
    <row r="21" s="350" customFormat="1" ht="41.1" customHeight="1" spans="1:119">
      <c r="A21" s="1271">
        <v>43313</v>
      </c>
      <c r="B21" s="37"/>
      <c r="C21" s="57">
        <v>4500009768</v>
      </c>
      <c r="D21" s="1272"/>
      <c r="E21" s="203" t="s">
        <v>157</v>
      </c>
      <c r="F21" s="1273" t="s">
        <v>129</v>
      </c>
      <c r="G21" s="38" t="s">
        <v>130</v>
      </c>
      <c r="H21" s="396">
        <v>2</v>
      </c>
      <c r="I21" s="37"/>
      <c r="J21" s="37"/>
      <c r="K21" s="37"/>
      <c r="L21" s="239"/>
      <c r="M21" s="1297"/>
      <c r="N21" s="1298"/>
      <c r="O21" s="1298"/>
      <c r="P21" s="1299"/>
      <c r="Q21" s="1298"/>
      <c r="R21" s="1298"/>
      <c r="S21" s="222"/>
      <c r="T21" s="1298"/>
      <c r="U21" s="56"/>
      <c r="V21" s="1316">
        <v>2</v>
      </c>
      <c r="W21" s="1317"/>
      <c r="X21" s="1318"/>
      <c r="Y21" s="1337">
        <v>2</v>
      </c>
      <c r="Z21" s="1339"/>
      <c r="AA21" s="1340"/>
      <c r="AB21" s="1340"/>
      <c r="AC21" s="1341"/>
      <c r="AD21" s="1342" t="s">
        <v>131</v>
      </c>
      <c r="AE21" s="1343"/>
      <c r="AF21" s="1343"/>
      <c r="AG21" s="1343"/>
      <c r="AH21" s="1343"/>
      <c r="AI21" s="1343"/>
      <c r="AJ21" s="1343"/>
      <c r="AK21" s="1343"/>
      <c r="AL21" s="1343"/>
      <c r="AM21" s="1343"/>
      <c r="AN21" s="1343"/>
      <c r="AO21" s="1343"/>
      <c r="AP21" s="1343"/>
      <c r="AQ21" s="1343"/>
      <c r="AR21" s="1343"/>
      <c r="AS21" s="1343"/>
      <c r="AT21" s="1343"/>
      <c r="AU21" s="1343"/>
      <c r="AV21" s="1343"/>
      <c r="AW21" s="1343"/>
      <c r="AX21" s="1343"/>
      <c r="AY21" s="1343"/>
      <c r="AZ21" s="1343"/>
      <c r="BA21" s="1343"/>
      <c r="BB21" s="1343"/>
      <c r="BC21" s="1343"/>
      <c r="BD21" s="1343"/>
      <c r="BE21" s="1373"/>
      <c r="BF21" s="1373"/>
      <c r="BG21" s="1373"/>
      <c r="BH21" s="1374"/>
      <c r="BI21" s="1378"/>
      <c r="BJ21" s="1376"/>
      <c r="BK21" s="1376"/>
      <c r="BL21" s="1377"/>
      <c r="BM21" s="1377"/>
      <c r="BN21" s="1377">
        <v>1</v>
      </c>
      <c r="BO21" s="1377"/>
      <c r="BP21" s="1377">
        <v>1</v>
      </c>
      <c r="BQ21" s="1377"/>
      <c r="BR21" s="1377"/>
      <c r="BS21" s="1377"/>
      <c r="BT21" s="1377"/>
      <c r="BU21" s="1377"/>
      <c r="BV21" s="1384"/>
      <c r="BW21" s="1384"/>
      <c r="BX21" s="1384"/>
      <c r="BY21" s="1384"/>
      <c r="BZ21" s="1384"/>
      <c r="CA21" s="1384"/>
      <c r="CB21" s="1384"/>
      <c r="CC21" s="1384"/>
      <c r="CD21" s="1384"/>
      <c r="CE21" s="1384"/>
      <c r="CF21" s="1384"/>
      <c r="CG21" s="1384"/>
      <c r="CH21" s="1384"/>
      <c r="CI21" s="1377"/>
      <c r="CJ21" s="1377"/>
      <c r="CK21" s="1377"/>
      <c r="CL21" s="1377"/>
      <c r="CM21" s="1377"/>
      <c r="CN21" s="1394"/>
      <c r="CO21" s="1395"/>
      <c r="CP21" s="1396"/>
      <c r="CQ21" s="1396"/>
      <c r="CR21" s="1396"/>
      <c r="CS21" s="1396"/>
      <c r="CT21" s="1408"/>
      <c r="CU21" s="1409"/>
      <c r="CV21" s="1384"/>
      <c r="CW21" s="1410"/>
      <c r="CX21" s="37"/>
      <c r="CY21" s="37"/>
      <c r="CZ21" s="37"/>
      <c r="DA21" s="37"/>
      <c r="DB21" s="37"/>
      <c r="DC21" s="37"/>
      <c r="DD21" s="37"/>
      <c r="DE21" s="1264"/>
      <c r="DF21" s="1264"/>
      <c r="DG21" s="1264"/>
      <c r="DH21" s="1264"/>
      <c r="DI21" s="1264"/>
      <c r="DJ21" s="1264"/>
      <c r="DK21" s="1421"/>
      <c r="DL21" s="1421"/>
      <c r="DM21" s="1421"/>
      <c r="DN21" s="37"/>
      <c r="DO21" s="37"/>
    </row>
    <row r="22" s="350" customFormat="1" ht="41.1" customHeight="1" spans="1:119">
      <c r="A22" s="1271">
        <v>43313</v>
      </c>
      <c r="B22" s="37"/>
      <c r="C22" s="57">
        <v>4500012277</v>
      </c>
      <c r="D22" s="1272"/>
      <c r="E22" s="203" t="s">
        <v>158</v>
      </c>
      <c r="F22" s="1273" t="s">
        <v>159</v>
      </c>
      <c r="G22" s="38" t="s">
        <v>130</v>
      </c>
      <c r="H22" s="396">
        <v>10</v>
      </c>
      <c r="I22" s="37"/>
      <c r="J22" s="37"/>
      <c r="K22" s="37"/>
      <c r="L22" s="239"/>
      <c r="M22" s="1297"/>
      <c r="N22" s="1298"/>
      <c r="O22" s="1298"/>
      <c r="P22" s="1299"/>
      <c r="Q22" s="1298"/>
      <c r="R22" s="1298"/>
      <c r="S22" s="222"/>
      <c r="T22" s="1298"/>
      <c r="U22" s="56"/>
      <c r="V22" s="1316">
        <v>10</v>
      </c>
      <c r="W22" s="1317"/>
      <c r="X22" s="1318"/>
      <c r="Y22" s="1337">
        <v>10</v>
      </c>
      <c r="Z22" s="1339"/>
      <c r="AA22" s="1340"/>
      <c r="AB22" s="1340"/>
      <c r="AC22" s="1341"/>
      <c r="AD22" s="1342" t="s">
        <v>131</v>
      </c>
      <c r="AE22" s="1343"/>
      <c r="AF22" s="1343"/>
      <c r="AG22" s="1343"/>
      <c r="AH22" s="1343"/>
      <c r="AI22" s="1343"/>
      <c r="AJ22" s="1343"/>
      <c r="AK22" s="1343"/>
      <c r="AL22" s="1343"/>
      <c r="AM22" s="1343"/>
      <c r="AN22" s="1343"/>
      <c r="AO22" s="1343"/>
      <c r="AP22" s="1343"/>
      <c r="AQ22" s="1343"/>
      <c r="AR22" s="1343"/>
      <c r="AS22" s="1343"/>
      <c r="AT22" s="1343"/>
      <c r="AU22" s="1343"/>
      <c r="AV22" s="1343"/>
      <c r="AW22" s="1343"/>
      <c r="AX22" s="1343"/>
      <c r="AY22" s="1343"/>
      <c r="AZ22" s="1343"/>
      <c r="BA22" s="1343"/>
      <c r="BB22" s="1343"/>
      <c r="BC22" s="1343"/>
      <c r="BD22" s="1343"/>
      <c r="BE22" s="1373"/>
      <c r="BF22" s="1373"/>
      <c r="BG22" s="1373"/>
      <c r="BH22" s="1374"/>
      <c r="BI22" s="1378"/>
      <c r="BJ22" s="1376"/>
      <c r="BK22" s="1376"/>
      <c r="BL22" s="1377">
        <v>1</v>
      </c>
      <c r="BM22" s="1377">
        <v>1</v>
      </c>
      <c r="BN22" s="1377">
        <v>1</v>
      </c>
      <c r="BO22" s="1377">
        <v>1</v>
      </c>
      <c r="BP22" s="1377">
        <v>1</v>
      </c>
      <c r="BQ22" s="1377">
        <v>1</v>
      </c>
      <c r="BR22" s="1377">
        <v>1</v>
      </c>
      <c r="BS22" s="1377">
        <v>1</v>
      </c>
      <c r="BT22" s="1377">
        <v>1</v>
      </c>
      <c r="BU22" s="1377">
        <v>1</v>
      </c>
      <c r="BV22" s="1384"/>
      <c r="BW22" s="1384"/>
      <c r="BX22" s="1384"/>
      <c r="BY22" s="1384"/>
      <c r="BZ22" s="1384"/>
      <c r="CA22" s="1384"/>
      <c r="CB22" s="1384"/>
      <c r="CC22" s="1384"/>
      <c r="CD22" s="1384"/>
      <c r="CE22" s="1384"/>
      <c r="CF22" s="1384"/>
      <c r="CG22" s="1384"/>
      <c r="CH22" s="1384"/>
      <c r="CI22" s="1377"/>
      <c r="CJ22" s="1377"/>
      <c r="CK22" s="1377"/>
      <c r="CL22" s="1377"/>
      <c r="CM22" s="1377"/>
      <c r="CN22" s="1394"/>
      <c r="CO22" s="1395"/>
      <c r="CP22" s="1396"/>
      <c r="CQ22" s="1396"/>
      <c r="CR22" s="1396"/>
      <c r="CS22" s="1396"/>
      <c r="CT22" s="1408"/>
      <c r="CU22" s="1409"/>
      <c r="CV22" s="1384"/>
      <c r="CW22" s="1410"/>
      <c r="CX22" s="37"/>
      <c r="CY22" s="37"/>
      <c r="CZ22" s="37"/>
      <c r="DA22" s="37"/>
      <c r="DB22" s="37"/>
      <c r="DC22" s="37"/>
      <c r="DD22" s="37"/>
      <c r="DE22" s="1264"/>
      <c r="DF22" s="1264"/>
      <c r="DG22" s="1264"/>
      <c r="DH22" s="1264"/>
      <c r="DI22" s="1264"/>
      <c r="DJ22" s="1264"/>
      <c r="DK22" s="1421"/>
      <c r="DL22" s="1421"/>
      <c r="DM22" s="1421"/>
      <c r="DN22" s="37"/>
      <c r="DO22" s="37"/>
    </row>
    <row r="23" s="350" customFormat="1" ht="41.1" customHeight="1" spans="1:119">
      <c r="A23" s="1271">
        <v>43316</v>
      </c>
      <c r="B23" s="37"/>
      <c r="C23" s="57">
        <v>4500009878</v>
      </c>
      <c r="D23" s="1272"/>
      <c r="E23" s="203" t="s">
        <v>160</v>
      </c>
      <c r="F23" s="1273" t="s">
        <v>129</v>
      </c>
      <c r="G23" s="38" t="s">
        <v>130</v>
      </c>
      <c r="H23" s="396">
        <v>2</v>
      </c>
      <c r="I23" s="37"/>
      <c r="J23" s="37"/>
      <c r="K23" s="37"/>
      <c r="L23" s="239"/>
      <c r="M23" s="1297"/>
      <c r="N23" s="1298"/>
      <c r="O23" s="1298"/>
      <c r="P23" s="1299"/>
      <c r="Q23" s="1298"/>
      <c r="R23" s="1298"/>
      <c r="S23" s="222"/>
      <c r="T23" s="1298"/>
      <c r="U23" s="56"/>
      <c r="V23" s="1316">
        <v>2</v>
      </c>
      <c r="W23" s="1317"/>
      <c r="X23" s="1318"/>
      <c r="Y23" s="1337">
        <v>2</v>
      </c>
      <c r="Z23" s="1339"/>
      <c r="AA23" s="1340"/>
      <c r="AB23" s="1340"/>
      <c r="AC23" s="1341"/>
      <c r="AD23" s="1342" t="s">
        <v>131</v>
      </c>
      <c r="AE23" s="1343"/>
      <c r="AF23" s="1343"/>
      <c r="AG23" s="1343"/>
      <c r="AH23" s="1343"/>
      <c r="AI23" s="1343"/>
      <c r="AJ23" s="1343"/>
      <c r="AK23" s="1343"/>
      <c r="AL23" s="1343"/>
      <c r="AM23" s="1343"/>
      <c r="AN23" s="1343"/>
      <c r="AO23" s="1343"/>
      <c r="AP23" s="1343"/>
      <c r="AQ23" s="1343"/>
      <c r="AR23" s="1343"/>
      <c r="AS23" s="1343"/>
      <c r="AT23" s="1343"/>
      <c r="AU23" s="1343"/>
      <c r="AV23" s="1343"/>
      <c r="AW23" s="1343"/>
      <c r="AX23" s="1343"/>
      <c r="AY23" s="1343"/>
      <c r="AZ23" s="1343"/>
      <c r="BA23" s="1343"/>
      <c r="BB23" s="1343"/>
      <c r="BC23" s="1343"/>
      <c r="BD23" s="1343"/>
      <c r="BE23" s="1373"/>
      <c r="BF23" s="1373"/>
      <c r="BG23" s="1373"/>
      <c r="BH23" s="1374"/>
      <c r="BI23" s="1378"/>
      <c r="BJ23" s="1376"/>
      <c r="BK23" s="1376"/>
      <c r="BL23" s="1377"/>
      <c r="BM23" s="1377"/>
      <c r="BN23" s="1377"/>
      <c r="BO23" s="1377"/>
      <c r="BP23" s="1377"/>
      <c r="BQ23" s="1377"/>
      <c r="BR23" s="1377"/>
      <c r="BS23" s="1377"/>
      <c r="BT23" s="1377"/>
      <c r="BU23" s="1377"/>
      <c r="BV23" s="1384"/>
      <c r="BW23" s="1384"/>
      <c r="BX23" s="1384"/>
      <c r="BY23" s="1384"/>
      <c r="BZ23" s="1384"/>
      <c r="CA23" s="1384"/>
      <c r="CB23" s="1384"/>
      <c r="CC23" s="1384"/>
      <c r="CD23" s="1384"/>
      <c r="CE23" s="1384"/>
      <c r="CF23" s="1384"/>
      <c r="CG23" s="1384"/>
      <c r="CH23" s="1384"/>
      <c r="CI23" s="1377"/>
      <c r="CJ23" s="1377"/>
      <c r="CK23" s="1377"/>
      <c r="CL23" s="1377"/>
      <c r="CM23" s="1377"/>
      <c r="CN23" s="1394"/>
      <c r="CO23" s="1395"/>
      <c r="CP23" s="1396"/>
      <c r="CQ23" s="1396"/>
      <c r="CR23" s="1396"/>
      <c r="CS23" s="1396"/>
      <c r="CT23" s="1408"/>
      <c r="CU23" s="1409"/>
      <c r="CV23" s="1384"/>
      <c r="CW23" s="1410"/>
      <c r="CX23" s="37"/>
      <c r="CY23" s="37"/>
      <c r="CZ23" s="37"/>
      <c r="DA23" s="37"/>
      <c r="DB23" s="37"/>
      <c r="DC23" s="37"/>
      <c r="DD23" s="37"/>
      <c r="DE23" s="1264"/>
      <c r="DF23" s="1264"/>
      <c r="DG23" s="1264"/>
      <c r="DH23" s="1264"/>
      <c r="DI23" s="1264"/>
      <c r="DJ23" s="1264"/>
      <c r="DK23" s="1421"/>
      <c r="DL23" s="1421"/>
      <c r="DM23" s="1421"/>
      <c r="DN23" s="37"/>
      <c r="DO23" s="37"/>
    </row>
    <row r="24" s="350" customFormat="1" ht="41.1" customHeight="1" spans="1:119">
      <c r="A24" s="1271">
        <v>43318</v>
      </c>
      <c r="B24" s="37"/>
      <c r="C24" s="57">
        <v>4500012769</v>
      </c>
      <c r="D24" s="1272"/>
      <c r="E24" s="203" t="s">
        <v>161</v>
      </c>
      <c r="F24" s="1273" t="s">
        <v>129</v>
      </c>
      <c r="G24" s="38" t="s">
        <v>130</v>
      </c>
      <c r="H24" s="396">
        <v>2</v>
      </c>
      <c r="I24" s="37"/>
      <c r="J24" s="37"/>
      <c r="K24" s="37"/>
      <c r="L24" s="239"/>
      <c r="M24" s="1297"/>
      <c r="N24" s="1298"/>
      <c r="O24" s="1298"/>
      <c r="P24" s="1299"/>
      <c r="Q24" s="1298"/>
      <c r="R24" s="1298"/>
      <c r="S24" s="222"/>
      <c r="T24" s="1298"/>
      <c r="U24" s="56"/>
      <c r="V24" s="1316"/>
      <c r="W24" s="1317"/>
      <c r="X24" s="1318"/>
      <c r="Y24" s="1337"/>
      <c r="Z24" s="1339"/>
      <c r="AA24" s="1340"/>
      <c r="AB24" s="1340"/>
      <c r="AC24" s="1341"/>
      <c r="AD24" s="1342" t="s">
        <v>131</v>
      </c>
      <c r="AE24" s="1343"/>
      <c r="AF24" s="1343"/>
      <c r="AG24" s="1343"/>
      <c r="AH24" s="1343"/>
      <c r="AI24" s="1343"/>
      <c r="AJ24" s="1343"/>
      <c r="AK24" s="1343"/>
      <c r="AL24" s="1343"/>
      <c r="AM24" s="1343"/>
      <c r="AN24" s="1343"/>
      <c r="AO24" s="1343"/>
      <c r="AP24" s="1343"/>
      <c r="AQ24" s="1343"/>
      <c r="AR24" s="1343"/>
      <c r="AS24" s="1343"/>
      <c r="AT24" s="1343"/>
      <c r="AU24" s="1343"/>
      <c r="AV24" s="1343"/>
      <c r="AW24" s="1343"/>
      <c r="AX24" s="1343"/>
      <c r="AY24" s="1343"/>
      <c r="AZ24" s="1343"/>
      <c r="BA24" s="1343"/>
      <c r="BB24" s="1343"/>
      <c r="BC24" s="1343"/>
      <c r="BD24" s="1343"/>
      <c r="BE24" s="1373"/>
      <c r="BF24" s="1373"/>
      <c r="BG24" s="1373"/>
      <c r="BH24" s="1374"/>
      <c r="BI24" s="1378"/>
      <c r="BJ24" s="1376"/>
      <c r="BK24" s="1376"/>
      <c r="BL24" s="1377"/>
      <c r="BM24" s="1377"/>
      <c r="BN24" s="1377"/>
      <c r="BO24" s="1377"/>
      <c r="BP24" s="1377"/>
      <c r="BQ24" s="1377"/>
      <c r="BR24" s="1377"/>
      <c r="BS24" s="1377"/>
      <c r="BT24" s="1377">
        <v>2</v>
      </c>
      <c r="BU24" s="1377"/>
      <c r="BV24" s="1384"/>
      <c r="BW24" s="1384"/>
      <c r="BX24" s="1384"/>
      <c r="BY24" s="1384"/>
      <c r="BZ24" s="1384"/>
      <c r="CA24" s="1384"/>
      <c r="CB24" s="1384"/>
      <c r="CC24" s="1384"/>
      <c r="CD24" s="1384"/>
      <c r="CE24" s="1384"/>
      <c r="CF24" s="1384"/>
      <c r="CG24" s="1384"/>
      <c r="CH24" s="1384"/>
      <c r="CI24" s="1377"/>
      <c r="CJ24" s="1377"/>
      <c r="CK24" s="1377"/>
      <c r="CL24" s="1377"/>
      <c r="CM24" s="1377"/>
      <c r="CN24" s="1394"/>
      <c r="CO24" s="1395"/>
      <c r="CP24" s="1396"/>
      <c r="CQ24" s="1396"/>
      <c r="CR24" s="1396"/>
      <c r="CS24" s="1396"/>
      <c r="CT24" s="1408"/>
      <c r="CU24" s="1409"/>
      <c r="CV24" s="1384"/>
      <c r="CW24" s="1410"/>
      <c r="CX24" s="37"/>
      <c r="CY24" s="37"/>
      <c r="CZ24" s="37"/>
      <c r="DA24" s="37"/>
      <c r="DB24" s="37"/>
      <c r="DC24" s="37"/>
      <c r="DD24" s="37"/>
      <c r="DE24" s="1264"/>
      <c r="DF24" s="1264"/>
      <c r="DG24" s="1264"/>
      <c r="DH24" s="1264"/>
      <c r="DI24" s="1264"/>
      <c r="DJ24" s="1264"/>
      <c r="DK24" s="1421"/>
      <c r="DL24" s="1421"/>
      <c r="DM24" s="1421"/>
      <c r="DN24" s="37"/>
      <c r="DO24" s="37"/>
    </row>
    <row r="25" s="350" customFormat="1" ht="41.1" customHeight="1" spans="1:119">
      <c r="A25" s="1271">
        <v>43321</v>
      </c>
      <c r="B25" s="37"/>
      <c r="C25" s="57">
        <v>4500012192</v>
      </c>
      <c r="D25" s="186" t="s">
        <v>135</v>
      </c>
      <c r="E25" s="35" t="s">
        <v>162</v>
      </c>
      <c r="F25" s="1273" t="s">
        <v>129</v>
      </c>
      <c r="G25" s="38" t="s">
        <v>130</v>
      </c>
      <c r="H25" s="396">
        <v>25</v>
      </c>
      <c r="I25" s="37"/>
      <c r="J25" s="37"/>
      <c r="K25" s="37"/>
      <c r="L25" s="239"/>
      <c r="M25" s="1297"/>
      <c r="N25" s="1298"/>
      <c r="O25" s="1298"/>
      <c r="P25" s="1299"/>
      <c r="Q25" s="1298"/>
      <c r="R25" s="1298"/>
      <c r="S25" s="222"/>
      <c r="T25" s="1298"/>
      <c r="U25" s="56"/>
      <c r="V25" s="1316"/>
      <c r="W25" s="1317"/>
      <c r="X25" s="1318">
        <v>25</v>
      </c>
      <c r="Y25" s="1337"/>
      <c r="Z25" s="1339"/>
      <c r="AA25" s="1340"/>
      <c r="AB25" s="1340"/>
      <c r="AC25" s="1341">
        <v>25</v>
      </c>
      <c r="AD25" s="1342" t="s">
        <v>163</v>
      </c>
      <c r="AE25" s="1343"/>
      <c r="AF25" s="1343"/>
      <c r="AG25" s="1343"/>
      <c r="AH25" s="1343"/>
      <c r="AI25" s="1343"/>
      <c r="AJ25" s="1343"/>
      <c r="AK25" s="1343"/>
      <c r="AL25" s="1343"/>
      <c r="AM25" s="1343"/>
      <c r="AN25" s="1343"/>
      <c r="AO25" s="1343"/>
      <c r="AP25" s="1343"/>
      <c r="AQ25" s="1343"/>
      <c r="AR25" s="1343"/>
      <c r="AS25" s="1343"/>
      <c r="AT25" s="1343"/>
      <c r="AU25" s="1343"/>
      <c r="AV25" s="1343"/>
      <c r="AW25" s="1343"/>
      <c r="AX25" s="1343"/>
      <c r="AY25" s="1343"/>
      <c r="AZ25" s="1343"/>
      <c r="BA25" s="1343"/>
      <c r="BB25" s="1343"/>
      <c r="BC25" s="1343"/>
      <c r="BD25" s="1343"/>
      <c r="BE25" s="1373"/>
      <c r="BF25" s="1373"/>
      <c r="BG25" s="1373"/>
      <c r="BH25" s="1374"/>
      <c r="BI25" s="1378"/>
      <c r="BJ25" s="1376">
        <v>2</v>
      </c>
      <c r="BK25" s="1376">
        <v>2</v>
      </c>
      <c r="BL25" s="1377">
        <v>2</v>
      </c>
      <c r="BM25" s="1377">
        <v>2</v>
      </c>
      <c r="BN25" s="1377">
        <v>2</v>
      </c>
      <c r="BO25" s="1377">
        <v>2</v>
      </c>
      <c r="BP25" s="1377">
        <v>3</v>
      </c>
      <c r="BQ25" s="1377">
        <v>2</v>
      </c>
      <c r="BR25" s="1377">
        <v>2</v>
      </c>
      <c r="BS25" s="1377">
        <v>2</v>
      </c>
      <c r="BT25" s="1377">
        <v>2</v>
      </c>
      <c r="BU25" s="1377">
        <v>2</v>
      </c>
      <c r="BV25" s="1384"/>
      <c r="BW25" s="1384"/>
      <c r="BX25" s="1384"/>
      <c r="BY25" s="1384"/>
      <c r="BZ25" s="1384"/>
      <c r="CA25" s="1384"/>
      <c r="CB25" s="1384"/>
      <c r="CC25" s="1384"/>
      <c r="CD25" s="1384"/>
      <c r="CE25" s="1384"/>
      <c r="CF25" s="1384"/>
      <c r="CG25" s="1384"/>
      <c r="CH25" s="1384"/>
      <c r="CI25" s="1377"/>
      <c r="CJ25" s="1377"/>
      <c r="CK25" s="1377"/>
      <c r="CL25" s="1377"/>
      <c r="CM25" s="1377"/>
      <c r="CN25" s="1394"/>
      <c r="CO25" s="1395"/>
      <c r="CP25" s="1396"/>
      <c r="CQ25" s="1396"/>
      <c r="CR25" s="1396"/>
      <c r="CS25" s="1396"/>
      <c r="CT25" s="1408"/>
      <c r="CU25" s="1409"/>
      <c r="CV25" s="1384"/>
      <c r="CW25" s="1410"/>
      <c r="CX25" s="37"/>
      <c r="CY25" s="37"/>
      <c r="CZ25" s="37"/>
      <c r="DA25" s="37"/>
      <c r="DB25" s="37"/>
      <c r="DC25" s="37"/>
      <c r="DD25" s="37"/>
      <c r="DE25" s="1264"/>
      <c r="DF25" s="1264"/>
      <c r="DG25" s="1264"/>
      <c r="DH25" s="1264"/>
      <c r="DI25" s="1264"/>
      <c r="DJ25" s="1264"/>
      <c r="DK25" s="1421"/>
      <c r="DL25" s="1421"/>
      <c r="DM25" s="1421"/>
      <c r="DN25" s="37"/>
      <c r="DO25" s="37"/>
    </row>
    <row r="26" s="350" customFormat="1" ht="41.1" customHeight="1" spans="1:119">
      <c r="A26" s="1271">
        <v>43323</v>
      </c>
      <c r="B26" s="37"/>
      <c r="C26" s="57">
        <v>4500012835</v>
      </c>
      <c r="D26" s="186" t="s">
        <v>148</v>
      </c>
      <c r="E26" s="35" t="s">
        <v>164</v>
      </c>
      <c r="F26" s="1273" t="s">
        <v>129</v>
      </c>
      <c r="G26" s="38" t="s">
        <v>130</v>
      </c>
      <c r="H26" s="396">
        <v>18</v>
      </c>
      <c r="I26" s="37"/>
      <c r="J26" s="37"/>
      <c r="K26" s="37"/>
      <c r="L26" s="239"/>
      <c r="M26" s="1297"/>
      <c r="N26" s="1298"/>
      <c r="O26" s="1298"/>
      <c r="P26" s="1299"/>
      <c r="Q26" s="1298"/>
      <c r="R26" s="1298"/>
      <c r="S26" s="222"/>
      <c r="T26" s="1298"/>
      <c r="U26" s="56"/>
      <c r="V26" s="1316">
        <v>18</v>
      </c>
      <c r="W26" s="1317"/>
      <c r="X26" s="1318"/>
      <c r="Y26" s="1337">
        <v>18</v>
      </c>
      <c r="Z26" s="1339"/>
      <c r="AA26" s="1340"/>
      <c r="AB26" s="1340"/>
      <c r="AC26" s="1341"/>
      <c r="AD26" s="1342" t="s">
        <v>131</v>
      </c>
      <c r="AE26" s="1343"/>
      <c r="AF26" s="1343"/>
      <c r="AG26" s="1343"/>
      <c r="AH26" s="1343"/>
      <c r="AI26" s="1343"/>
      <c r="AJ26" s="1343"/>
      <c r="AK26" s="1343"/>
      <c r="AL26" s="1343"/>
      <c r="AM26" s="1343"/>
      <c r="AN26" s="1343"/>
      <c r="AO26" s="1343"/>
      <c r="AP26" s="1343"/>
      <c r="AQ26" s="1343"/>
      <c r="AR26" s="1343"/>
      <c r="AS26" s="1343"/>
      <c r="AT26" s="1343"/>
      <c r="AU26" s="1343"/>
      <c r="AV26" s="1343"/>
      <c r="AW26" s="1343"/>
      <c r="AX26" s="1343"/>
      <c r="AY26" s="1343"/>
      <c r="AZ26" s="1343"/>
      <c r="BA26" s="1343"/>
      <c r="BB26" s="1343"/>
      <c r="BC26" s="1343"/>
      <c r="BD26" s="1343"/>
      <c r="BE26" s="1373"/>
      <c r="BF26" s="1373"/>
      <c r="BG26" s="1373"/>
      <c r="BH26" s="1374"/>
      <c r="BI26" s="1378"/>
      <c r="BJ26" s="1376">
        <v>3</v>
      </c>
      <c r="BK26" s="1376"/>
      <c r="BL26" s="1377">
        <v>3</v>
      </c>
      <c r="BM26" s="1377"/>
      <c r="BN26" s="1377">
        <v>3</v>
      </c>
      <c r="BO26" s="1377"/>
      <c r="BP26" s="1377">
        <v>3</v>
      </c>
      <c r="BQ26" s="1377"/>
      <c r="BR26" s="1377">
        <v>3</v>
      </c>
      <c r="BS26" s="1377"/>
      <c r="BT26" s="1377">
        <v>3</v>
      </c>
      <c r="BU26" s="1377"/>
      <c r="BV26" s="1384"/>
      <c r="BW26" s="1384"/>
      <c r="BX26" s="1384"/>
      <c r="BY26" s="1384"/>
      <c r="BZ26" s="1384"/>
      <c r="CA26" s="1384"/>
      <c r="CB26" s="1384"/>
      <c r="CC26" s="1384"/>
      <c r="CD26" s="1384"/>
      <c r="CE26" s="1384"/>
      <c r="CF26" s="1384"/>
      <c r="CG26" s="1384"/>
      <c r="CH26" s="1384"/>
      <c r="CI26" s="1377"/>
      <c r="CJ26" s="1377"/>
      <c r="CK26" s="1377"/>
      <c r="CL26" s="1377"/>
      <c r="CM26" s="1377"/>
      <c r="CN26" s="1394"/>
      <c r="CO26" s="1395"/>
      <c r="CP26" s="1396"/>
      <c r="CQ26" s="1396"/>
      <c r="CR26" s="1396"/>
      <c r="CS26" s="1396"/>
      <c r="CT26" s="1408"/>
      <c r="CU26" s="1409"/>
      <c r="CV26" s="1384"/>
      <c r="CW26" s="1410"/>
      <c r="CX26" s="37"/>
      <c r="CY26" s="37"/>
      <c r="CZ26" s="37"/>
      <c r="DA26" s="37"/>
      <c r="DB26" s="37"/>
      <c r="DC26" s="37"/>
      <c r="DD26" s="37"/>
      <c r="DE26" s="1264"/>
      <c r="DF26" s="1264"/>
      <c r="DG26" s="1264"/>
      <c r="DH26" s="1264"/>
      <c r="DI26" s="1264"/>
      <c r="DJ26" s="1264"/>
      <c r="DK26" s="1421"/>
      <c r="DL26" s="1421"/>
      <c r="DM26" s="1421"/>
      <c r="DN26" s="37"/>
      <c r="DO26" s="37"/>
    </row>
    <row r="27" s="350" customFormat="1" ht="41.1" customHeight="1" spans="1:119">
      <c r="A27" s="1271">
        <v>43332</v>
      </c>
      <c r="B27" s="37"/>
      <c r="C27" s="57">
        <v>4500010580</v>
      </c>
      <c r="D27" s="186" t="s">
        <v>165</v>
      </c>
      <c r="E27" s="35" t="s">
        <v>166</v>
      </c>
      <c r="F27" s="1273" t="s">
        <v>129</v>
      </c>
      <c r="G27" s="38" t="s">
        <v>130</v>
      </c>
      <c r="H27" s="396">
        <v>12</v>
      </c>
      <c r="I27" s="37"/>
      <c r="J27" s="37"/>
      <c r="K27" s="37"/>
      <c r="L27" s="239"/>
      <c r="M27" s="1297"/>
      <c r="N27" s="1298"/>
      <c r="O27" s="1298"/>
      <c r="P27" s="1299"/>
      <c r="Q27" s="1298"/>
      <c r="R27" s="1298"/>
      <c r="S27" s="222"/>
      <c r="T27" s="1298"/>
      <c r="U27" s="56"/>
      <c r="V27" s="1316"/>
      <c r="W27" s="1317"/>
      <c r="X27" s="1318">
        <v>12</v>
      </c>
      <c r="Y27" s="1337">
        <v>12</v>
      </c>
      <c r="Z27" s="1339"/>
      <c r="AA27" s="1340"/>
      <c r="AB27" s="1340"/>
      <c r="AC27" s="1341"/>
      <c r="AD27" s="1342" t="s">
        <v>167</v>
      </c>
      <c r="AE27" s="1343"/>
      <c r="AF27" s="1343"/>
      <c r="AG27" s="1343"/>
      <c r="AH27" s="1343"/>
      <c r="AI27" s="1343"/>
      <c r="AJ27" s="1343"/>
      <c r="AK27" s="1343"/>
      <c r="AL27" s="1343"/>
      <c r="AM27" s="1343"/>
      <c r="AN27" s="1343"/>
      <c r="AO27" s="1343"/>
      <c r="AP27" s="1343"/>
      <c r="AQ27" s="1343"/>
      <c r="AR27" s="1343"/>
      <c r="AS27" s="1343"/>
      <c r="AT27" s="1343"/>
      <c r="AU27" s="1343"/>
      <c r="AV27" s="1343"/>
      <c r="AW27" s="1343"/>
      <c r="AX27" s="1343"/>
      <c r="AY27" s="1343"/>
      <c r="AZ27" s="1343"/>
      <c r="BA27" s="1343"/>
      <c r="BB27" s="1343"/>
      <c r="BC27" s="1343"/>
      <c r="BD27" s="1343"/>
      <c r="BE27" s="1373"/>
      <c r="BF27" s="1373"/>
      <c r="BG27" s="1373"/>
      <c r="BH27" s="1374"/>
      <c r="BI27" s="1378"/>
      <c r="BJ27" s="1376">
        <v>2</v>
      </c>
      <c r="BK27" s="1376">
        <v>2</v>
      </c>
      <c r="BL27" s="1377">
        <v>2</v>
      </c>
      <c r="BM27" s="1377">
        <v>2</v>
      </c>
      <c r="BN27" s="1377">
        <v>2</v>
      </c>
      <c r="BO27" s="1377">
        <v>2</v>
      </c>
      <c r="BP27" s="1377">
        <v>3</v>
      </c>
      <c r="BQ27" s="1377">
        <v>2</v>
      </c>
      <c r="BR27" s="1377">
        <v>2</v>
      </c>
      <c r="BS27" s="1377">
        <v>2</v>
      </c>
      <c r="BT27" s="1377">
        <v>2</v>
      </c>
      <c r="BU27" s="1377">
        <v>2</v>
      </c>
      <c r="BV27" s="1384"/>
      <c r="BW27" s="1384"/>
      <c r="BX27" s="1384"/>
      <c r="BY27" s="1384"/>
      <c r="BZ27" s="1384"/>
      <c r="CA27" s="1384"/>
      <c r="CB27" s="1384"/>
      <c r="CC27" s="1384"/>
      <c r="CD27" s="1384"/>
      <c r="CE27" s="1384"/>
      <c r="CF27" s="1384"/>
      <c r="CG27" s="1384"/>
      <c r="CH27" s="1384"/>
      <c r="CI27" s="1377"/>
      <c r="CJ27" s="1377"/>
      <c r="CK27" s="1377"/>
      <c r="CL27" s="1377"/>
      <c r="CM27" s="1377"/>
      <c r="CN27" s="1394"/>
      <c r="CO27" s="1395"/>
      <c r="CP27" s="1396"/>
      <c r="CQ27" s="1396"/>
      <c r="CR27" s="1396"/>
      <c r="CS27" s="1396"/>
      <c r="CT27" s="1408"/>
      <c r="CU27" s="1409"/>
      <c r="CV27" s="1384"/>
      <c r="CW27" s="1410"/>
      <c r="CX27" s="37"/>
      <c r="CY27" s="37"/>
      <c r="CZ27" s="37"/>
      <c r="DA27" s="37"/>
      <c r="DB27" s="37"/>
      <c r="DC27" s="37"/>
      <c r="DD27" s="37"/>
      <c r="DE27" s="1264"/>
      <c r="DF27" s="1264"/>
      <c r="DG27" s="1264"/>
      <c r="DH27" s="1264"/>
      <c r="DI27" s="1264"/>
      <c r="DJ27" s="1264"/>
      <c r="DK27" s="1421"/>
      <c r="DL27" s="1421"/>
      <c r="DM27" s="1421"/>
      <c r="DN27" s="37"/>
      <c r="DO27" s="37"/>
    </row>
    <row r="28" s="350" customFormat="1" ht="41.1" customHeight="1" spans="1:119">
      <c r="A28" s="1271">
        <v>43332</v>
      </c>
      <c r="B28" s="37"/>
      <c r="C28" s="57">
        <v>4500011417</v>
      </c>
      <c r="D28" s="186" t="s">
        <v>165</v>
      </c>
      <c r="E28" s="35" t="s">
        <v>168</v>
      </c>
      <c r="F28" s="1273" t="s">
        <v>129</v>
      </c>
      <c r="G28" s="38" t="s">
        <v>130</v>
      </c>
      <c r="H28" s="396">
        <v>12</v>
      </c>
      <c r="I28" s="37"/>
      <c r="J28" s="37"/>
      <c r="K28" s="37"/>
      <c r="L28" s="239"/>
      <c r="M28" s="1297"/>
      <c r="N28" s="1298"/>
      <c r="O28" s="1298"/>
      <c r="P28" s="1299"/>
      <c r="Q28" s="1298"/>
      <c r="R28" s="1298"/>
      <c r="S28" s="222"/>
      <c r="T28" s="1298"/>
      <c r="U28" s="56"/>
      <c r="V28" s="1316"/>
      <c r="W28" s="1317"/>
      <c r="X28" s="1318">
        <v>12</v>
      </c>
      <c r="Y28" s="1337">
        <v>12</v>
      </c>
      <c r="Z28" s="1339"/>
      <c r="AA28" s="1340"/>
      <c r="AB28" s="1340"/>
      <c r="AC28" s="1341"/>
      <c r="AD28" s="1342" t="s">
        <v>169</v>
      </c>
      <c r="AE28" s="1343"/>
      <c r="AF28" s="1343"/>
      <c r="AG28" s="1343"/>
      <c r="AH28" s="1343"/>
      <c r="AI28" s="1343"/>
      <c r="AJ28" s="1343"/>
      <c r="AK28" s="1343"/>
      <c r="AL28" s="1343"/>
      <c r="AM28" s="1343"/>
      <c r="AN28" s="1343"/>
      <c r="AO28" s="1343"/>
      <c r="AP28" s="1343"/>
      <c r="AQ28" s="1343"/>
      <c r="AR28" s="1343"/>
      <c r="AS28" s="1343"/>
      <c r="AT28" s="1343"/>
      <c r="AU28" s="1343"/>
      <c r="AV28" s="1343"/>
      <c r="AW28" s="1343"/>
      <c r="AX28" s="1343"/>
      <c r="AY28" s="1343"/>
      <c r="AZ28" s="1343"/>
      <c r="BA28" s="1343"/>
      <c r="BB28" s="1343"/>
      <c r="BC28" s="1343"/>
      <c r="BD28" s="1343"/>
      <c r="BE28" s="1373"/>
      <c r="BF28" s="1373"/>
      <c r="BG28" s="1373"/>
      <c r="BH28" s="1374"/>
      <c r="BI28" s="1378"/>
      <c r="BJ28" s="1376">
        <v>2</v>
      </c>
      <c r="BK28" s="1376">
        <v>2</v>
      </c>
      <c r="BL28" s="1377">
        <v>2</v>
      </c>
      <c r="BM28" s="1377">
        <v>2</v>
      </c>
      <c r="BN28" s="1377">
        <v>2</v>
      </c>
      <c r="BO28" s="1377">
        <v>2</v>
      </c>
      <c r="BP28" s="1377">
        <v>3</v>
      </c>
      <c r="BQ28" s="1377">
        <v>2</v>
      </c>
      <c r="BR28" s="1377">
        <v>2</v>
      </c>
      <c r="BS28" s="1377">
        <v>2</v>
      </c>
      <c r="BT28" s="1377">
        <v>2</v>
      </c>
      <c r="BU28" s="1377">
        <v>2</v>
      </c>
      <c r="BV28" s="1384"/>
      <c r="BW28" s="1384"/>
      <c r="BX28" s="1384"/>
      <c r="BY28" s="1384"/>
      <c r="BZ28" s="1384"/>
      <c r="CA28" s="1384"/>
      <c r="CB28" s="1384"/>
      <c r="CC28" s="1384"/>
      <c r="CD28" s="1384"/>
      <c r="CE28" s="1384"/>
      <c r="CF28" s="1384"/>
      <c r="CG28" s="1384"/>
      <c r="CH28" s="1384"/>
      <c r="CI28" s="1377"/>
      <c r="CJ28" s="1377"/>
      <c r="CK28" s="1377"/>
      <c r="CL28" s="1377"/>
      <c r="CM28" s="1377"/>
      <c r="CN28" s="1394"/>
      <c r="CO28" s="1395"/>
      <c r="CP28" s="1396"/>
      <c r="CQ28" s="1396"/>
      <c r="CR28" s="1396"/>
      <c r="CS28" s="1396"/>
      <c r="CT28" s="1408"/>
      <c r="CU28" s="1409"/>
      <c r="CV28" s="1384"/>
      <c r="CW28" s="1410"/>
      <c r="CX28" s="37"/>
      <c r="CY28" s="37"/>
      <c r="CZ28" s="37"/>
      <c r="DA28" s="37"/>
      <c r="DB28" s="37"/>
      <c r="DC28" s="37"/>
      <c r="DD28" s="37"/>
      <c r="DE28" s="1264"/>
      <c r="DF28" s="1264"/>
      <c r="DG28" s="1264"/>
      <c r="DH28" s="1264"/>
      <c r="DI28" s="1264"/>
      <c r="DJ28" s="1264"/>
      <c r="DK28" s="1421"/>
      <c r="DL28" s="1421"/>
      <c r="DM28" s="1421"/>
      <c r="DN28" s="37"/>
      <c r="DO28" s="37"/>
    </row>
    <row r="29" s="350" customFormat="1" ht="41.1" customHeight="1" spans="1:119">
      <c r="A29" s="1271">
        <v>43335</v>
      </c>
      <c r="B29" s="37"/>
      <c r="C29" s="57">
        <v>4500012306</v>
      </c>
      <c r="D29" s="186" t="s">
        <v>170</v>
      </c>
      <c r="E29" s="35" t="s">
        <v>171</v>
      </c>
      <c r="F29" s="1273" t="s">
        <v>129</v>
      </c>
      <c r="G29" s="38" t="s">
        <v>130</v>
      </c>
      <c r="H29" s="396">
        <v>24</v>
      </c>
      <c r="I29" s="37"/>
      <c r="J29" s="37"/>
      <c r="K29" s="37"/>
      <c r="L29" s="239"/>
      <c r="M29" s="1297"/>
      <c r="N29" s="1298"/>
      <c r="O29" s="1298"/>
      <c r="P29" s="1299"/>
      <c r="Q29" s="1298"/>
      <c r="R29" s="1298"/>
      <c r="S29" s="222"/>
      <c r="T29" s="1298"/>
      <c r="U29" s="56"/>
      <c r="V29" s="1316"/>
      <c r="W29" s="1317">
        <v>24</v>
      </c>
      <c r="X29" s="1318"/>
      <c r="Y29" s="1337"/>
      <c r="Z29" s="1339"/>
      <c r="AA29" s="1340">
        <v>24</v>
      </c>
      <c r="AB29" s="1340"/>
      <c r="AC29" s="1341"/>
      <c r="AD29" s="1342" t="s">
        <v>131</v>
      </c>
      <c r="AE29" s="1343"/>
      <c r="AF29" s="1343"/>
      <c r="AG29" s="1343"/>
      <c r="AH29" s="1343"/>
      <c r="AI29" s="1343"/>
      <c r="AJ29" s="1343"/>
      <c r="AK29" s="1343"/>
      <c r="AL29" s="1343"/>
      <c r="AM29" s="1343"/>
      <c r="AN29" s="1343"/>
      <c r="AO29" s="1343"/>
      <c r="AP29" s="1343"/>
      <c r="AQ29" s="1343"/>
      <c r="AR29" s="1343"/>
      <c r="AS29" s="1343"/>
      <c r="AT29" s="1343"/>
      <c r="AU29" s="1343"/>
      <c r="AV29" s="1343"/>
      <c r="AW29" s="1343"/>
      <c r="AX29" s="1343"/>
      <c r="AY29" s="1343"/>
      <c r="AZ29" s="1343"/>
      <c r="BA29" s="1343"/>
      <c r="BB29" s="1343"/>
      <c r="BC29" s="1343"/>
      <c r="BD29" s="1343"/>
      <c r="BE29" s="1373"/>
      <c r="BF29" s="1373"/>
      <c r="BG29" s="1373"/>
      <c r="BH29" s="1374"/>
      <c r="BI29" s="1378"/>
      <c r="BJ29" s="1376">
        <v>2</v>
      </c>
      <c r="BK29" s="1376">
        <v>2</v>
      </c>
      <c r="BL29" s="1377">
        <v>2</v>
      </c>
      <c r="BM29" s="1377">
        <v>2</v>
      </c>
      <c r="BN29" s="1377">
        <v>2</v>
      </c>
      <c r="BO29" s="1377">
        <v>2</v>
      </c>
      <c r="BP29" s="1377">
        <v>2</v>
      </c>
      <c r="BQ29" s="1377">
        <v>2</v>
      </c>
      <c r="BR29" s="1377">
        <v>2</v>
      </c>
      <c r="BS29" s="1377">
        <v>2</v>
      </c>
      <c r="BT29" s="1377">
        <v>2</v>
      </c>
      <c r="BU29" s="1377">
        <v>2</v>
      </c>
      <c r="BV29" s="1384"/>
      <c r="BW29" s="1384"/>
      <c r="BX29" s="1384"/>
      <c r="BY29" s="1384"/>
      <c r="BZ29" s="1384"/>
      <c r="CA29" s="1384"/>
      <c r="CB29" s="1384"/>
      <c r="CC29" s="1384"/>
      <c r="CD29" s="1384"/>
      <c r="CE29" s="1384"/>
      <c r="CF29" s="1384"/>
      <c r="CG29" s="1384"/>
      <c r="CH29" s="1384"/>
      <c r="CI29" s="1377"/>
      <c r="CJ29" s="1377"/>
      <c r="CK29" s="1377"/>
      <c r="CL29" s="1377"/>
      <c r="CM29" s="1377"/>
      <c r="CN29" s="1394"/>
      <c r="CO29" s="1395"/>
      <c r="CP29" s="1396"/>
      <c r="CQ29" s="1396"/>
      <c r="CR29" s="1396"/>
      <c r="CS29" s="1396"/>
      <c r="CT29" s="1408"/>
      <c r="CU29" s="1409"/>
      <c r="CV29" s="1384"/>
      <c r="CW29" s="1410"/>
      <c r="CX29" s="37"/>
      <c r="CY29" s="37"/>
      <c r="CZ29" s="37"/>
      <c r="DA29" s="37"/>
      <c r="DB29" s="37"/>
      <c r="DC29" s="37"/>
      <c r="DD29" s="37"/>
      <c r="DE29" s="1264"/>
      <c r="DF29" s="1264"/>
      <c r="DG29" s="1264"/>
      <c r="DH29" s="1264"/>
      <c r="DI29" s="1264"/>
      <c r="DJ29" s="1264"/>
      <c r="DK29" s="1421"/>
      <c r="DL29" s="1421"/>
      <c r="DM29" s="1421"/>
      <c r="DN29" s="37"/>
      <c r="DO29" s="37"/>
    </row>
    <row r="30" s="350" customFormat="1" ht="41.1" customHeight="1" spans="1:119">
      <c r="A30" s="1271">
        <v>43336</v>
      </c>
      <c r="B30" s="37"/>
      <c r="C30" s="57">
        <v>4500009673</v>
      </c>
      <c r="D30" s="186" t="s">
        <v>172</v>
      </c>
      <c r="E30" s="35" t="s">
        <v>173</v>
      </c>
      <c r="F30" s="1273" t="s">
        <v>174</v>
      </c>
      <c r="G30" s="38" t="s">
        <v>130</v>
      </c>
      <c r="H30" s="396">
        <v>10</v>
      </c>
      <c r="I30" s="37"/>
      <c r="J30" s="37"/>
      <c r="K30" s="37"/>
      <c r="L30" s="239"/>
      <c r="M30" s="1297"/>
      <c r="N30" s="1298"/>
      <c r="O30" s="1298"/>
      <c r="P30" s="1299"/>
      <c r="Q30" s="1298"/>
      <c r="R30" s="1298"/>
      <c r="S30" s="222"/>
      <c r="T30" s="1298"/>
      <c r="U30" s="56"/>
      <c r="V30" s="1316">
        <v>10</v>
      </c>
      <c r="W30" s="1317"/>
      <c r="X30" s="1318"/>
      <c r="Y30" s="1337">
        <v>10</v>
      </c>
      <c r="Z30" s="1339"/>
      <c r="AA30" s="1340"/>
      <c r="AB30" s="1340"/>
      <c r="AC30" s="1341"/>
      <c r="AD30" s="1342" t="s">
        <v>131</v>
      </c>
      <c r="AE30" s="1343"/>
      <c r="AF30" s="1343"/>
      <c r="AG30" s="1343"/>
      <c r="AH30" s="1343"/>
      <c r="AI30" s="1343"/>
      <c r="AJ30" s="1343"/>
      <c r="AK30" s="1343"/>
      <c r="AL30" s="1343"/>
      <c r="AM30" s="1343"/>
      <c r="AN30" s="1343"/>
      <c r="AO30" s="1343"/>
      <c r="AP30" s="1343"/>
      <c r="AQ30" s="1343"/>
      <c r="AR30" s="1343"/>
      <c r="AS30" s="1343"/>
      <c r="AT30" s="1343"/>
      <c r="AU30" s="1343"/>
      <c r="AV30" s="1343"/>
      <c r="AW30" s="1343"/>
      <c r="AX30" s="1343"/>
      <c r="AY30" s="1343"/>
      <c r="AZ30" s="1343"/>
      <c r="BA30" s="1343"/>
      <c r="BB30" s="1343"/>
      <c r="BC30" s="1343"/>
      <c r="BD30" s="1343"/>
      <c r="BE30" s="1373"/>
      <c r="BF30" s="1373"/>
      <c r="BG30" s="1373"/>
      <c r="BH30" s="1374"/>
      <c r="BI30" s="1378"/>
      <c r="BJ30" s="1376"/>
      <c r="BK30" s="1376"/>
      <c r="BL30" s="1377">
        <v>1</v>
      </c>
      <c r="BM30" s="1377">
        <v>1</v>
      </c>
      <c r="BN30" s="1377">
        <v>1</v>
      </c>
      <c r="BO30" s="1377">
        <v>1</v>
      </c>
      <c r="BP30" s="1377">
        <v>1</v>
      </c>
      <c r="BQ30" s="1377">
        <v>1</v>
      </c>
      <c r="BR30" s="1377">
        <v>1</v>
      </c>
      <c r="BS30" s="1377">
        <v>1</v>
      </c>
      <c r="BT30" s="1377">
        <v>1</v>
      </c>
      <c r="BU30" s="1377">
        <v>1</v>
      </c>
      <c r="BV30" s="1384"/>
      <c r="BW30" s="1384"/>
      <c r="BX30" s="1384"/>
      <c r="BY30" s="1384"/>
      <c r="BZ30" s="1384"/>
      <c r="CA30" s="1384"/>
      <c r="CB30" s="1384"/>
      <c r="CC30" s="1384"/>
      <c r="CD30" s="1384"/>
      <c r="CE30" s="1384"/>
      <c r="CF30" s="1384"/>
      <c r="CG30" s="1384"/>
      <c r="CH30" s="1384"/>
      <c r="CI30" s="1377"/>
      <c r="CJ30" s="1377"/>
      <c r="CK30" s="1377"/>
      <c r="CL30" s="1377"/>
      <c r="CM30" s="1377"/>
      <c r="CN30" s="1394"/>
      <c r="CO30" s="1395"/>
      <c r="CP30" s="1396"/>
      <c r="CQ30" s="1396"/>
      <c r="CR30" s="1396"/>
      <c r="CS30" s="1396"/>
      <c r="CT30" s="1408"/>
      <c r="CU30" s="1409"/>
      <c r="CV30" s="1384"/>
      <c r="CW30" s="1410"/>
      <c r="CX30" s="37"/>
      <c r="CY30" s="37"/>
      <c r="CZ30" s="37"/>
      <c r="DA30" s="37"/>
      <c r="DB30" s="37"/>
      <c r="DC30" s="37"/>
      <c r="DD30" s="37"/>
      <c r="DE30" s="1264"/>
      <c r="DF30" s="1264"/>
      <c r="DG30" s="1264"/>
      <c r="DH30" s="1264"/>
      <c r="DI30" s="1264"/>
      <c r="DJ30" s="1264"/>
      <c r="DK30" s="1421"/>
      <c r="DL30" s="1421"/>
      <c r="DM30" s="1421"/>
      <c r="DN30" s="37"/>
      <c r="DO30" s="37"/>
    </row>
    <row r="31" s="350" customFormat="1" ht="41.1" customHeight="1" spans="1:119">
      <c r="A31" s="1271">
        <v>43336</v>
      </c>
      <c r="B31" s="37"/>
      <c r="C31" s="1275" t="s">
        <v>141</v>
      </c>
      <c r="D31" s="186" t="s">
        <v>175</v>
      </c>
      <c r="E31" s="35" t="s">
        <v>147</v>
      </c>
      <c r="F31" s="1273" t="s">
        <v>129</v>
      </c>
      <c r="G31" s="38" t="s">
        <v>130</v>
      </c>
      <c r="H31" s="396">
        <v>24</v>
      </c>
      <c r="I31" s="37"/>
      <c r="J31" s="37"/>
      <c r="K31" s="37"/>
      <c r="L31" s="239"/>
      <c r="M31" s="1297"/>
      <c r="N31" s="1298"/>
      <c r="O31" s="1298"/>
      <c r="P31" s="1299"/>
      <c r="Q31" s="1298"/>
      <c r="R31" s="1298"/>
      <c r="S31" s="222"/>
      <c r="T31" s="1298"/>
      <c r="U31" s="56"/>
      <c r="V31" s="1316">
        <v>24</v>
      </c>
      <c r="W31" s="1317"/>
      <c r="X31" s="1318"/>
      <c r="Y31" s="1337">
        <v>24</v>
      </c>
      <c r="Z31" s="1339"/>
      <c r="AA31" s="1340"/>
      <c r="AB31" s="1340"/>
      <c r="AC31" s="1341"/>
      <c r="AD31" s="1342" t="s">
        <v>131</v>
      </c>
      <c r="AE31" s="1343"/>
      <c r="AF31" s="1343"/>
      <c r="AG31" s="1343"/>
      <c r="AH31" s="1343"/>
      <c r="AI31" s="1343"/>
      <c r="AJ31" s="1343"/>
      <c r="AK31" s="1343"/>
      <c r="AL31" s="1343"/>
      <c r="AM31" s="1343"/>
      <c r="AN31" s="1343"/>
      <c r="AO31" s="1343"/>
      <c r="AP31" s="1343"/>
      <c r="AQ31" s="1343"/>
      <c r="AR31" s="1343"/>
      <c r="AS31" s="1343"/>
      <c r="AT31" s="1343"/>
      <c r="AU31" s="1343"/>
      <c r="AV31" s="1343"/>
      <c r="AW31" s="1343"/>
      <c r="AX31" s="1343"/>
      <c r="AY31" s="1343"/>
      <c r="AZ31" s="1343"/>
      <c r="BA31" s="1343"/>
      <c r="BB31" s="1343"/>
      <c r="BC31" s="1343"/>
      <c r="BD31" s="1343"/>
      <c r="BE31" s="1373"/>
      <c r="BF31" s="1373"/>
      <c r="BG31" s="1373"/>
      <c r="BH31" s="1374"/>
      <c r="BI31" s="1378"/>
      <c r="BJ31" s="1376">
        <v>2</v>
      </c>
      <c r="BK31" s="1376">
        <v>2</v>
      </c>
      <c r="BL31" s="1377">
        <v>2</v>
      </c>
      <c r="BM31" s="1377">
        <v>2</v>
      </c>
      <c r="BN31" s="1377">
        <v>2</v>
      </c>
      <c r="BO31" s="1377">
        <v>2</v>
      </c>
      <c r="BP31" s="1377">
        <v>2</v>
      </c>
      <c r="BQ31" s="1377">
        <v>2</v>
      </c>
      <c r="BR31" s="1377">
        <v>2</v>
      </c>
      <c r="BS31" s="1377">
        <v>2</v>
      </c>
      <c r="BT31" s="1377">
        <v>2</v>
      </c>
      <c r="BU31" s="1377">
        <v>2</v>
      </c>
      <c r="BV31" s="1384"/>
      <c r="BW31" s="1384"/>
      <c r="BX31" s="1384"/>
      <c r="BY31" s="1384"/>
      <c r="BZ31" s="1384"/>
      <c r="CA31" s="1384"/>
      <c r="CB31" s="1384"/>
      <c r="CC31" s="1384"/>
      <c r="CD31" s="1384"/>
      <c r="CE31" s="1384"/>
      <c r="CF31" s="1384"/>
      <c r="CG31" s="1384"/>
      <c r="CH31" s="1384"/>
      <c r="CI31" s="1377"/>
      <c r="CJ31" s="1377"/>
      <c r="CK31" s="1377"/>
      <c r="CL31" s="1377"/>
      <c r="CM31" s="1377"/>
      <c r="CN31" s="1394"/>
      <c r="CO31" s="1395"/>
      <c r="CP31" s="1396"/>
      <c r="CQ31" s="1396"/>
      <c r="CR31" s="1396"/>
      <c r="CS31" s="1396"/>
      <c r="CT31" s="1408"/>
      <c r="CU31" s="1409"/>
      <c r="CV31" s="1384"/>
      <c r="CW31" s="1410"/>
      <c r="CX31" s="37"/>
      <c r="CY31" s="37"/>
      <c r="CZ31" s="37"/>
      <c r="DA31" s="37"/>
      <c r="DB31" s="37"/>
      <c r="DC31" s="37"/>
      <c r="DD31" s="37"/>
      <c r="DE31" s="1264"/>
      <c r="DF31" s="1264"/>
      <c r="DG31" s="1264"/>
      <c r="DH31" s="1264"/>
      <c r="DI31" s="1264"/>
      <c r="DJ31" s="1264"/>
      <c r="DK31" s="1421"/>
      <c r="DL31" s="1421"/>
      <c r="DM31" s="1421"/>
      <c r="DN31" s="37"/>
      <c r="DO31" s="37"/>
    </row>
    <row r="32" s="1246" customFormat="1" ht="41.1" customHeight="1" spans="1:119">
      <c r="A32" s="1277">
        <v>43342</v>
      </c>
      <c r="B32" s="1278"/>
      <c r="C32" s="1279" t="s">
        <v>176</v>
      </c>
      <c r="D32" s="1280"/>
      <c r="E32" s="1281"/>
      <c r="F32" s="1282" t="s">
        <v>129</v>
      </c>
      <c r="G32" s="1283" t="s">
        <v>130</v>
      </c>
      <c r="H32" s="1284">
        <v>360</v>
      </c>
      <c r="I32" s="1278"/>
      <c r="J32" s="1278"/>
      <c r="K32" s="1278"/>
      <c r="L32" s="1300"/>
      <c r="M32" s="1301"/>
      <c r="N32" s="1298"/>
      <c r="O32" s="1298"/>
      <c r="P32" s="1299"/>
      <c r="Q32" s="1298"/>
      <c r="R32" s="1298"/>
      <c r="S32" s="222"/>
      <c r="T32" s="1298"/>
      <c r="U32" s="56"/>
      <c r="V32" s="1322">
        <v>24</v>
      </c>
      <c r="W32" s="1323"/>
      <c r="X32" s="1324"/>
      <c r="Y32" s="1347">
        <v>24</v>
      </c>
      <c r="Z32" s="1348"/>
      <c r="AA32" s="1349"/>
      <c r="AB32" s="1349"/>
      <c r="AC32" s="1350"/>
      <c r="AD32" s="1351"/>
      <c r="AE32" s="1352"/>
      <c r="AF32" s="1352"/>
      <c r="AG32" s="1352"/>
      <c r="AH32" s="1352"/>
      <c r="AI32" s="1352"/>
      <c r="AJ32" s="1352"/>
      <c r="AK32" s="1352"/>
      <c r="AL32" s="1352"/>
      <c r="AM32" s="1352"/>
      <c r="AN32" s="1352"/>
      <c r="AO32" s="1352"/>
      <c r="AP32" s="1352"/>
      <c r="AQ32" s="1352"/>
      <c r="AR32" s="1352"/>
      <c r="AS32" s="1352"/>
      <c r="AT32" s="1352"/>
      <c r="AU32" s="1352"/>
      <c r="AV32" s="1352"/>
      <c r="AW32" s="1352"/>
      <c r="AX32" s="1352"/>
      <c r="AY32" s="1352"/>
      <c r="AZ32" s="1352"/>
      <c r="BA32" s="1352"/>
      <c r="BB32" s="1352"/>
      <c r="BC32" s="1352"/>
      <c r="BD32" s="1352"/>
      <c r="BE32" s="1373"/>
      <c r="BF32" s="1373"/>
      <c r="BG32" s="1373"/>
      <c r="BH32" s="1374"/>
      <c r="BI32" s="1379">
        <v>19952</v>
      </c>
      <c r="BJ32" s="1380">
        <f>H32/24*3/2</f>
        <v>22.5</v>
      </c>
      <c r="BK32" s="1380">
        <f>H32/24*3/2</f>
        <v>22.5</v>
      </c>
      <c r="BL32" s="1380">
        <f>H32/24*4/2</f>
        <v>30</v>
      </c>
      <c r="BM32" s="1380">
        <f>H32/24*4/2</f>
        <v>30</v>
      </c>
      <c r="BN32" s="1380">
        <f>H32/24*5/2</f>
        <v>37.5</v>
      </c>
      <c r="BO32" s="1380">
        <f>H32/24*5/2</f>
        <v>37.5</v>
      </c>
      <c r="BP32" s="1380">
        <f>H32/24*5/2</f>
        <v>37.5</v>
      </c>
      <c r="BQ32" s="1380">
        <f>H32/24*5/2</f>
        <v>37.5</v>
      </c>
      <c r="BR32" s="1380">
        <f>H32/24*4/2</f>
        <v>30</v>
      </c>
      <c r="BS32" s="1380">
        <f>H32/24*4/2</f>
        <v>30</v>
      </c>
      <c r="BT32" s="1380">
        <f>H32/24*3/2</f>
        <v>22.5</v>
      </c>
      <c r="BU32" s="1380">
        <f>H32/24*3/2</f>
        <v>22.5</v>
      </c>
      <c r="BV32" s="1385"/>
      <c r="BW32" s="1385"/>
      <c r="BX32" s="1385"/>
      <c r="BY32" s="1385"/>
      <c r="BZ32" s="1385"/>
      <c r="CA32" s="1385"/>
      <c r="CB32" s="1385"/>
      <c r="CC32" s="1385"/>
      <c r="CD32" s="1385"/>
      <c r="CE32" s="1385"/>
      <c r="CF32" s="1385"/>
      <c r="CG32" s="1385"/>
      <c r="CH32" s="1385"/>
      <c r="CI32" s="1380"/>
      <c r="CJ32" s="1380"/>
      <c r="CK32" s="1380"/>
      <c r="CL32" s="1380"/>
      <c r="CM32" s="1380"/>
      <c r="CN32" s="1397"/>
      <c r="CO32" s="1398"/>
      <c r="CP32" s="1399"/>
      <c r="CQ32" s="1399"/>
      <c r="CR32" s="1399"/>
      <c r="CS32" s="1399"/>
      <c r="CT32" s="1411"/>
      <c r="CU32" s="1412"/>
      <c r="CV32" s="1385"/>
      <c r="CW32" s="1413"/>
      <c r="CX32" s="1278"/>
      <c r="CY32" s="1278"/>
      <c r="CZ32" s="1278"/>
      <c r="DA32" s="1278"/>
      <c r="DB32" s="1278"/>
      <c r="DC32" s="1278"/>
      <c r="DD32" s="1278"/>
      <c r="DE32" s="1417"/>
      <c r="DF32" s="1417"/>
      <c r="DG32" s="1417"/>
      <c r="DH32" s="1417"/>
      <c r="DI32" s="1417"/>
      <c r="DJ32" s="1417"/>
      <c r="DK32" s="1422"/>
      <c r="DL32" s="1422"/>
      <c r="DM32" s="1422"/>
      <c r="DN32" s="1278"/>
      <c r="DO32" s="1278"/>
    </row>
    <row r="33" ht="41.1" customHeight="1" spans="1:119">
      <c r="A33" s="1271">
        <v>43364</v>
      </c>
      <c r="B33" s="37"/>
      <c r="C33" s="1275">
        <v>4500011712</v>
      </c>
      <c r="D33" s="186" t="s">
        <v>172</v>
      </c>
      <c r="E33" s="35" t="s">
        <v>177</v>
      </c>
      <c r="F33" s="1273" t="s">
        <v>129</v>
      </c>
      <c r="G33" s="38" t="s">
        <v>130</v>
      </c>
      <c r="H33" s="396">
        <v>9</v>
      </c>
      <c r="I33" s="37"/>
      <c r="J33" s="37"/>
      <c r="K33" s="37"/>
      <c r="L33" s="239"/>
      <c r="M33" s="1297"/>
      <c r="N33" s="1298"/>
      <c r="O33" s="1298"/>
      <c r="P33" s="1299"/>
      <c r="Q33" s="1298"/>
      <c r="R33" s="1298"/>
      <c r="S33" s="222"/>
      <c r="T33" s="1298"/>
      <c r="U33" s="56"/>
      <c r="V33" s="1316">
        <v>9</v>
      </c>
      <c r="W33" s="1317"/>
      <c r="X33" s="1318"/>
      <c r="Y33" s="1337">
        <v>9</v>
      </c>
      <c r="Z33" s="1339"/>
      <c r="AA33" s="1340"/>
      <c r="AB33" s="1340"/>
      <c r="AC33" s="1341"/>
      <c r="AD33" s="1342" t="s">
        <v>131</v>
      </c>
      <c r="AE33" s="1343"/>
      <c r="AF33" s="1343"/>
      <c r="AG33" s="1343"/>
      <c r="AH33" s="1343"/>
      <c r="AI33" s="1343"/>
      <c r="AJ33" s="1343"/>
      <c r="AK33" s="1343"/>
      <c r="AL33" s="1343"/>
      <c r="AM33" s="1343"/>
      <c r="AN33" s="1343"/>
      <c r="AO33" s="1343"/>
      <c r="AP33" s="1343"/>
      <c r="AQ33" s="1343"/>
      <c r="AR33" s="1343"/>
      <c r="AS33" s="1343"/>
      <c r="AT33" s="1343"/>
      <c r="AU33" s="1343"/>
      <c r="AV33" s="1343"/>
      <c r="AW33" s="1343"/>
      <c r="AX33" s="1343"/>
      <c r="AY33" s="1343"/>
      <c r="AZ33" s="1343"/>
      <c r="BA33" s="1343"/>
      <c r="BB33" s="1343"/>
      <c r="BC33" s="1343"/>
      <c r="BD33" s="1343"/>
      <c r="BE33" s="1373"/>
      <c r="BF33" s="1373"/>
      <c r="BG33" s="1373"/>
      <c r="BH33" s="1374"/>
      <c r="BI33" s="1378"/>
      <c r="BJ33" s="1376">
        <v>1</v>
      </c>
      <c r="BK33" s="1376">
        <v>1</v>
      </c>
      <c r="BL33" s="1376">
        <v>1</v>
      </c>
      <c r="BM33" s="1376">
        <v>1</v>
      </c>
      <c r="BN33" s="1376"/>
      <c r="BO33" s="1376"/>
      <c r="BP33" s="1376"/>
      <c r="BQ33" s="1376">
        <v>1</v>
      </c>
      <c r="BR33" s="1376">
        <v>1</v>
      </c>
      <c r="BS33" s="1376">
        <v>1</v>
      </c>
      <c r="BT33" s="1376">
        <v>1</v>
      </c>
      <c r="BU33" s="1376">
        <v>1</v>
      </c>
      <c r="BV33" s="1386"/>
      <c r="BW33" s="1386"/>
      <c r="BX33" s="1386"/>
      <c r="BY33" s="1386"/>
      <c r="BZ33" s="1386"/>
      <c r="CA33" s="1386"/>
      <c r="CB33" s="1386"/>
      <c r="CC33" s="1386"/>
      <c r="CD33" s="1386"/>
      <c r="CE33" s="1386"/>
      <c r="CF33" s="1386"/>
      <c r="CG33" s="1386"/>
      <c r="CH33" s="1386"/>
      <c r="CI33" s="1376"/>
      <c r="CJ33" s="1376"/>
      <c r="CK33" s="1376"/>
      <c r="CL33" s="1376"/>
      <c r="CM33" s="1376"/>
      <c r="CN33" s="1400"/>
      <c r="CO33" s="1401"/>
      <c r="CP33" s="82"/>
      <c r="CQ33" s="82"/>
      <c r="CR33" s="82"/>
      <c r="CS33" s="82"/>
      <c r="CT33" s="1414"/>
      <c r="CU33" s="1415"/>
      <c r="CV33" s="1386"/>
      <c r="CW33" s="1416"/>
      <c r="CX33" s="37"/>
      <c r="CY33" s="37"/>
      <c r="CZ33" s="37"/>
      <c r="DA33" s="37"/>
      <c r="DB33" s="37"/>
      <c r="DC33" s="37"/>
      <c r="DD33" s="37"/>
      <c r="DE33" s="1264"/>
      <c r="DF33" s="1264"/>
      <c r="DG33" s="1264"/>
      <c r="DH33" s="1264"/>
      <c r="DI33" s="1264"/>
      <c r="DJ33" s="1264"/>
      <c r="DK33" s="1421"/>
      <c r="DL33" s="1421"/>
      <c r="DM33" s="1421"/>
      <c r="DN33" s="37"/>
      <c r="DO33" s="37"/>
    </row>
    <row r="34" ht="41.1" customHeight="1" spans="1:119">
      <c r="A34" s="1271">
        <v>43364</v>
      </c>
      <c r="B34" s="37"/>
      <c r="C34" s="1275">
        <v>4500013372</v>
      </c>
      <c r="D34" s="186" t="s">
        <v>172</v>
      </c>
      <c r="E34" s="35" t="s">
        <v>178</v>
      </c>
      <c r="F34" s="1273" t="s">
        <v>129</v>
      </c>
      <c r="G34" s="38" t="s">
        <v>130</v>
      </c>
      <c r="H34" s="396">
        <v>2</v>
      </c>
      <c r="I34" s="37"/>
      <c r="J34" s="37"/>
      <c r="K34" s="37"/>
      <c r="L34" s="239"/>
      <c r="M34" s="1297"/>
      <c r="N34" s="1298"/>
      <c r="O34" s="1298"/>
      <c r="P34" s="1299"/>
      <c r="Q34" s="1298"/>
      <c r="R34" s="1298"/>
      <c r="S34" s="222"/>
      <c r="T34" s="1298"/>
      <c r="U34" s="56"/>
      <c r="V34" s="1316"/>
      <c r="W34" s="1317">
        <v>2</v>
      </c>
      <c r="X34" s="1318"/>
      <c r="Y34" s="1337"/>
      <c r="Z34" s="1339"/>
      <c r="AA34" s="1340">
        <v>2</v>
      </c>
      <c r="AB34" s="1340"/>
      <c r="AC34" s="1341"/>
      <c r="AD34" s="1342" t="s">
        <v>131</v>
      </c>
      <c r="AE34" s="1343"/>
      <c r="AF34" s="1343"/>
      <c r="AG34" s="1343"/>
      <c r="AH34" s="1343"/>
      <c r="AI34" s="1343"/>
      <c r="AJ34" s="1343"/>
      <c r="AK34" s="1343"/>
      <c r="AL34" s="1343"/>
      <c r="AM34" s="1343"/>
      <c r="AN34" s="1343"/>
      <c r="AO34" s="1343"/>
      <c r="AP34" s="1343"/>
      <c r="AQ34" s="1343"/>
      <c r="AR34" s="1343"/>
      <c r="AS34" s="1343"/>
      <c r="AT34" s="1343"/>
      <c r="AU34" s="1343"/>
      <c r="AV34" s="1343"/>
      <c r="AW34" s="1343"/>
      <c r="AX34" s="1343"/>
      <c r="AY34" s="1343"/>
      <c r="AZ34" s="1343"/>
      <c r="BA34" s="1343"/>
      <c r="BB34" s="1343"/>
      <c r="BC34" s="1343"/>
      <c r="BD34" s="1343"/>
      <c r="BE34" s="1373"/>
      <c r="BF34" s="1373"/>
      <c r="BG34" s="1373"/>
      <c r="BH34" s="1374"/>
      <c r="BI34" s="1378"/>
      <c r="BJ34" s="1376"/>
      <c r="BK34" s="1376"/>
      <c r="BL34" s="1376"/>
      <c r="BM34" s="1376"/>
      <c r="BN34" s="1376">
        <v>1</v>
      </c>
      <c r="BO34" s="1376"/>
      <c r="BP34" s="1376">
        <v>1</v>
      </c>
      <c r="BQ34" s="1376"/>
      <c r="BR34" s="1376"/>
      <c r="BS34" s="1376"/>
      <c r="BT34" s="1376"/>
      <c r="BU34" s="1376"/>
      <c r="BV34" s="1386"/>
      <c r="BW34" s="1386"/>
      <c r="BX34" s="1386"/>
      <c r="BY34" s="1386"/>
      <c r="BZ34" s="1386"/>
      <c r="CA34" s="1386"/>
      <c r="CB34" s="1386"/>
      <c r="CC34" s="1386"/>
      <c r="CD34" s="1386"/>
      <c r="CE34" s="1386"/>
      <c r="CF34" s="1386"/>
      <c r="CG34" s="1386"/>
      <c r="CH34" s="1386"/>
      <c r="CI34" s="1376"/>
      <c r="CJ34" s="1376"/>
      <c r="CK34" s="1376"/>
      <c r="CL34" s="1376"/>
      <c r="CM34" s="1376"/>
      <c r="CN34" s="1400"/>
      <c r="CO34" s="1401"/>
      <c r="CP34" s="82"/>
      <c r="CQ34" s="82"/>
      <c r="CR34" s="82"/>
      <c r="CS34" s="82"/>
      <c r="CT34" s="1414"/>
      <c r="CU34" s="1415"/>
      <c r="CV34" s="1386"/>
      <c r="CW34" s="1416"/>
      <c r="CX34" s="37"/>
      <c r="CY34" s="37"/>
      <c r="CZ34" s="37"/>
      <c r="DA34" s="37"/>
      <c r="DB34" s="37"/>
      <c r="DC34" s="37"/>
      <c r="DD34" s="37"/>
      <c r="DE34" s="1264"/>
      <c r="DF34" s="1264"/>
      <c r="DG34" s="1264"/>
      <c r="DH34" s="1264"/>
      <c r="DI34" s="1264"/>
      <c r="DJ34" s="1264"/>
      <c r="DK34" s="1421"/>
      <c r="DL34" s="1421"/>
      <c r="DM34" s="1421"/>
      <c r="DN34" s="37"/>
      <c r="DO34" s="37"/>
    </row>
    <row r="35" ht="41.1" customHeight="1" spans="1:119">
      <c r="A35" s="1271">
        <v>43369</v>
      </c>
      <c r="B35" s="37"/>
      <c r="C35" s="1275">
        <v>4500013085</v>
      </c>
      <c r="D35" s="186" t="s">
        <v>179</v>
      </c>
      <c r="E35" s="35"/>
      <c r="F35" s="1273" t="s">
        <v>129</v>
      </c>
      <c r="G35" s="38" t="s">
        <v>180</v>
      </c>
      <c r="H35" s="396">
        <v>8</v>
      </c>
      <c r="I35" s="37"/>
      <c r="J35" s="37"/>
      <c r="K35" s="37"/>
      <c r="L35" s="239"/>
      <c r="M35" s="1297"/>
      <c r="N35" s="1298"/>
      <c r="O35" s="1298"/>
      <c r="P35" s="1299"/>
      <c r="Q35" s="1298"/>
      <c r="R35" s="1298"/>
      <c r="S35" s="222"/>
      <c r="T35" s="1298"/>
      <c r="U35" s="56"/>
      <c r="V35" s="1316">
        <v>8</v>
      </c>
      <c r="W35" s="1317"/>
      <c r="X35" s="1318"/>
      <c r="Y35" s="1337">
        <v>8</v>
      </c>
      <c r="Z35" s="1339"/>
      <c r="AA35" s="1340"/>
      <c r="AB35" s="1340"/>
      <c r="AC35" s="1341"/>
      <c r="AD35" s="1342" t="s">
        <v>131</v>
      </c>
      <c r="AE35" s="1343"/>
      <c r="AF35" s="1343"/>
      <c r="AG35" s="1343"/>
      <c r="AH35" s="1343"/>
      <c r="AI35" s="1343"/>
      <c r="AJ35" s="1343"/>
      <c r="AK35" s="1343"/>
      <c r="AL35" s="1343"/>
      <c r="AM35" s="1343"/>
      <c r="AN35" s="1343"/>
      <c r="AO35" s="1343"/>
      <c r="AP35" s="1343"/>
      <c r="AQ35" s="1343"/>
      <c r="AR35" s="1343"/>
      <c r="AS35" s="1343"/>
      <c r="AT35" s="1343"/>
      <c r="AU35" s="1343"/>
      <c r="AV35" s="1343"/>
      <c r="AW35" s="1343"/>
      <c r="AX35" s="1343"/>
      <c r="AY35" s="1343"/>
      <c r="AZ35" s="1343"/>
      <c r="BA35" s="1343"/>
      <c r="BB35" s="1343"/>
      <c r="BC35" s="1343"/>
      <c r="BD35" s="1343"/>
      <c r="BE35" s="1373"/>
      <c r="BF35" s="1373"/>
      <c r="BG35" s="1373"/>
      <c r="BH35" s="1374"/>
      <c r="BI35" s="1378"/>
      <c r="BJ35" s="1376"/>
      <c r="BK35" s="1376"/>
      <c r="BL35" s="1376"/>
      <c r="BM35" s="1376"/>
      <c r="BN35" s="1376"/>
      <c r="BO35" s="1376"/>
      <c r="BP35" s="1376"/>
      <c r="BQ35" s="1376">
        <v>8</v>
      </c>
      <c r="BR35" s="1376"/>
      <c r="BS35" s="1376"/>
      <c r="BT35" s="1376"/>
      <c r="BU35" s="1376"/>
      <c r="BV35" s="1386"/>
      <c r="BW35" s="1386"/>
      <c r="BX35" s="1386"/>
      <c r="BY35" s="1386"/>
      <c r="BZ35" s="1386"/>
      <c r="CA35" s="1386"/>
      <c r="CB35" s="1386"/>
      <c r="CC35" s="1386"/>
      <c r="CD35" s="1386"/>
      <c r="CE35" s="1386"/>
      <c r="CF35" s="1386"/>
      <c r="CG35" s="1386"/>
      <c r="CH35" s="1386"/>
      <c r="CI35" s="1376"/>
      <c r="CJ35" s="1376"/>
      <c r="CK35" s="1376"/>
      <c r="CL35" s="1376"/>
      <c r="CM35" s="1376"/>
      <c r="CN35" s="1400"/>
      <c r="CO35" s="1401"/>
      <c r="CP35" s="82"/>
      <c r="CQ35" s="82"/>
      <c r="CR35" s="82"/>
      <c r="CS35" s="82"/>
      <c r="CT35" s="1414"/>
      <c r="CU35" s="1415"/>
      <c r="CV35" s="1386"/>
      <c r="CW35" s="1416"/>
      <c r="CX35" s="37"/>
      <c r="CY35" s="37"/>
      <c r="CZ35" s="37"/>
      <c r="DA35" s="37"/>
      <c r="DB35" s="37"/>
      <c r="DC35" s="37"/>
      <c r="DD35" s="37"/>
      <c r="DE35" s="1264"/>
      <c r="DF35" s="1264"/>
      <c r="DG35" s="1264"/>
      <c r="DH35" s="1264"/>
      <c r="DI35" s="1264"/>
      <c r="DJ35" s="1264"/>
      <c r="DK35" s="1421"/>
      <c r="DL35" s="1421"/>
      <c r="DM35" s="1421"/>
      <c r="DN35" s="37"/>
      <c r="DO35" s="37"/>
    </row>
    <row r="36" ht="41.1" customHeight="1" spans="1:119">
      <c r="A36" s="1271">
        <v>43382</v>
      </c>
      <c r="B36" s="37"/>
      <c r="C36" s="1275">
        <v>4500013648</v>
      </c>
      <c r="D36" s="186" t="s">
        <v>135</v>
      </c>
      <c r="E36" s="35"/>
      <c r="F36" s="1273" t="s">
        <v>129</v>
      </c>
      <c r="G36" s="38" t="s">
        <v>130</v>
      </c>
      <c r="H36" s="396">
        <v>24</v>
      </c>
      <c r="I36" s="37"/>
      <c r="J36" s="37"/>
      <c r="K36" s="37"/>
      <c r="L36" s="239"/>
      <c r="M36" s="1297"/>
      <c r="N36" s="1298"/>
      <c r="O36" s="1298"/>
      <c r="P36" s="1299"/>
      <c r="Q36" s="1298"/>
      <c r="R36" s="1298"/>
      <c r="S36" s="222"/>
      <c r="T36" s="1298"/>
      <c r="U36" s="56"/>
      <c r="V36" s="1316">
        <v>24</v>
      </c>
      <c r="W36" s="1317"/>
      <c r="X36" s="1318"/>
      <c r="Y36" s="1337">
        <v>24</v>
      </c>
      <c r="Z36" s="1339"/>
      <c r="AA36" s="1340"/>
      <c r="AB36" s="1340"/>
      <c r="AC36" s="1341"/>
      <c r="AD36" s="1342" t="s">
        <v>131</v>
      </c>
      <c r="AE36" s="1343"/>
      <c r="AF36" s="1343"/>
      <c r="AG36" s="1343"/>
      <c r="AH36" s="1343"/>
      <c r="AI36" s="1343"/>
      <c r="AJ36" s="1343"/>
      <c r="AK36" s="1343"/>
      <c r="AL36" s="1343"/>
      <c r="AM36" s="1343"/>
      <c r="AN36" s="1343"/>
      <c r="AO36" s="1343"/>
      <c r="AP36" s="1343"/>
      <c r="AQ36" s="1343"/>
      <c r="AR36" s="1343"/>
      <c r="AS36" s="1343"/>
      <c r="AT36" s="1343"/>
      <c r="AU36" s="1343"/>
      <c r="AV36" s="1343"/>
      <c r="AW36" s="1343"/>
      <c r="AX36" s="1343"/>
      <c r="AY36" s="1343"/>
      <c r="AZ36" s="1343"/>
      <c r="BA36" s="1343"/>
      <c r="BB36" s="1343"/>
      <c r="BC36" s="1343"/>
      <c r="BD36" s="1343"/>
      <c r="BE36" s="1373"/>
      <c r="BF36" s="1373"/>
      <c r="BG36" s="1373"/>
      <c r="BH36" s="1374"/>
      <c r="BI36" s="1378"/>
      <c r="BJ36" s="1376">
        <v>2</v>
      </c>
      <c r="BK36" s="1376">
        <v>2</v>
      </c>
      <c r="BL36" s="1376">
        <v>2</v>
      </c>
      <c r="BM36" s="1376">
        <v>2</v>
      </c>
      <c r="BN36" s="1376">
        <v>2</v>
      </c>
      <c r="BO36" s="1376">
        <v>2</v>
      </c>
      <c r="BP36" s="1376">
        <v>2</v>
      </c>
      <c r="BQ36" s="1376">
        <v>2</v>
      </c>
      <c r="BR36" s="1376">
        <v>2</v>
      </c>
      <c r="BS36" s="1376">
        <v>2</v>
      </c>
      <c r="BT36" s="1376">
        <v>2</v>
      </c>
      <c r="BU36" s="1376">
        <v>2</v>
      </c>
      <c r="BV36" s="1386"/>
      <c r="BW36" s="1386"/>
      <c r="BX36" s="1386"/>
      <c r="BY36" s="1386"/>
      <c r="BZ36" s="1386"/>
      <c r="CA36" s="1386"/>
      <c r="CB36" s="1386"/>
      <c r="CC36" s="1386"/>
      <c r="CD36" s="1386"/>
      <c r="CE36" s="1386"/>
      <c r="CF36" s="1386"/>
      <c r="CG36" s="1386"/>
      <c r="CH36" s="1386"/>
      <c r="CI36" s="1376"/>
      <c r="CJ36" s="1376"/>
      <c r="CK36" s="1376"/>
      <c r="CL36" s="1376"/>
      <c r="CM36" s="1376"/>
      <c r="CN36" s="1400"/>
      <c r="CO36" s="1401"/>
      <c r="CP36" s="82"/>
      <c r="CQ36" s="82"/>
      <c r="CR36" s="82"/>
      <c r="CS36" s="82"/>
      <c r="CT36" s="1414"/>
      <c r="CU36" s="1415"/>
      <c r="CV36" s="1386"/>
      <c r="CW36" s="1416"/>
      <c r="CX36" s="37"/>
      <c r="CY36" s="37"/>
      <c r="CZ36" s="37"/>
      <c r="DA36" s="37"/>
      <c r="DB36" s="37"/>
      <c r="DC36" s="37"/>
      <c r="DD36" s="37"/>
      <c r="DE36" s="1264"/>
      <c r="DF36" s="1264"/>
      <c r="DG36" s="1264"/>
      <c r="DH36" s="1264"/>
      <c r="DI36" s="1264"/>
      <c r="DJ36" s="1264"/>
      <c r="DK36" s="1421"/>
      <c r="DL36" s="1421"/>
      <c r="DM36" s="1421"/>
      <c r="DN36" s="37"/>
      <c r="DO36" s="37"/>
    </row>
    <row r="37" ht="41.1" customHeight="1" spans="1:119">
      <c r="A37" s="1271">
        <v>43384</v>
      </c>
      <c r="B37" s="37"/>
      <c r="C37" s="1275">
        <v>4500013155</v>
      </c>
      <c r="D37" s="186" t="s">
        <v>181</v>
      </c>
      <c r="E37" s="35"/>
      <c r="F37" s="1273" t="s">
        <v>129</v>
      </c>
      <c r="G37" s="38" t="s">
        <v>130</v>
      </c>
      <c r="H37" s="396">
        <v>12</v>
      </c>
      <c r="I37" s="37"/>
      <c r="J37" s="37"/>
      <c r="K37" s="37"/>
      <c r="L37" s="239"/>
      <c r="M37" s="1297"/>
      <c r="N37" s="1298"/>
      <c r="O37" s="1298"/>
      <c r="P37" s="1299"/>
      <c r="Q37" s="1298"/>
      <c r="R37" s="1298"/>
      <c r="S37" s="222"/>
      <c r="T37" s="1298"/>
      <c r="U37" s="56"/>
      <c r="V37" s="1316">
        <v>12</v>
      </c>
      <c r="W37" s="1317"/>
      <c r="X37" s="1318"/>
      <c r="Y37" s="1337">
        <v>12</v>
      </c>
      <c r="Z37" s="1339"/>
      <c r="AA37" s="1340"/>
      <c r="AB37" s="1340"/>
      <c r="AC37" s="1341"/>
      <c r="AD37" s="1342" t="s">
        <v>131</v>
      </c>
      <c r="AE37" s="1343"/>
      <c r="AF37" s="1343"/>
      <c r="AG37" s="1343"/>
      <c r="AH37" s="1343"/>
      <c r="AI37" s="1343"/>
      <c r="AJ37" s="1343"/>
      <c r="AK37" s="1343"/>
      <c r="AL37" s="1343"/>
      <c r="AM37" s="1343"/>
      <c r="AN37" s="1343"/>
      <c r="AO37" s="1343"/>
      <c r="AP37" s="1343"/>
      <c r="AQ37" s="1343"/>
      <c r="AR37" s="1343"/>
      <c r="AS37" s="1343"/>
      <c r="AT37" s="1343"/>
      <c r="AU37" s="1343"/>
      <c r="AV37" s="1343"/>
      <c r="AW37" s="1343"/>
      <c r="AX37" s="1343"/>
      <c r="AY37" s="1343"/>
      <c r="AZ37" s="1343"/>
      <c r="BA37" s="1343"/>
      <c r="BB37" s="1343"/>
      <c r="BC37" s="1343"/>
      <c r="BD37" s="1343"/>
      <c r="BE37" s="1373"/>
      <c r="BF37" s="1373"/>
      <c r="BG37" s="1373"/>
      <c r="BH37" s="1374"/>
      <c r="BI37" s="1378"/>
      <c r="BJ37" s="1376">
        <v>1</v>
      </c>
      <c r="BK37" s="1376">
        <v>1</v>
      </c>
      <c r="BL37" s="1376">
        <v>1</v>
      </c>
      <c r="BM37" s="1376">
        <v>1</v>
      </c>
      <c r="BN37" s="1376">
        <v>1</v>
      </c>
      <c r="BO37" s="1376">
        <v>1</v>
      </c>
      <c r="BP37" s="1376">
        <v>1</v>
      </c>
      <c r="BQ37" s="1376">
        <v>1</v>
      </c>
      <c r="BR37" s="1376">
        <v>1</v>
      </c>
      <c r="BS37" s="1376">
        <v>1</v>
      </c>
      <c r="BT37" s="1376">
        <v>1</v>
      </c>
      <c r="BU37" s="1376">
        <v>1</v>
      </c>
      <c r="BV37" s="1386"/>
      <c r="BW37" s="1386"/>
      <c r="BX37" s="1386"/>
      <c r="BY37" s="1386"/>
      <c r="BZ37" s="1386"/>
      <c r="CA37" s="1386"/>
      <c r="CB37" s="1386"/>
      <c r="CC37" s="1386"/>
      <c r="CD37" s="1386"/>
      <c r="CE37" s="1386"/>
      <c r="CF37" s="1386"/>
      <c r="CG37" s="1386"/>
      <c r="CH37" s="1386"/>
      <c r="CI37" s="1376"/>
      <c r="CJ37" s="1376"/>
      <c r="CK37" s="1376"/>
      <c r="CL37" s="1376"/>
      <c r="CM37" s="1376"/>
      <c r="CN37" s="1400"/>
      <c r="CO37" s="1401"/>
      <c r="CP37" s="82"/>
      <c r="CQ37" s="82"/>
      <c r="CR37" s="82"/>
      <c r="CS37" s="82"/>
      <c r="CT37" s="1414"/>
      <c r="CU37" s="1415"/>
      <c r="CV37" s="1386"/>
      <c r="CW37" s="1416"/>
      <c r="CX37" s="37"/>
      <c r="CY37" s="37"/>
      <c r="CZ37" s="37"/>
      <c r="DA37" s="37"/>
      <c r="DB37" s="37"/>
      <c r="DC37" s="37"/>
      <c r="DD37" s="37"/>
      <c r="DE37" s="1264"/>
      <c r="DF37" s="1264"/>
      <c r="DG37" s="1264"/>
      <c r="DH37" s="1264"/>
      <c r="DI37" s="1264"/>
      <c r="DJ37" s="1264"/>
      <c r="DK37" s="1421"/>
      <c r="DL37" s="1421"/>
      <c r="DM37" s="1421"/>
      <c r="DN37" s="37"/>
      <c r="DO37" s="37"/>
    </row>
    <row r="38" ht="41.1" customHeight="1" spans="1:119">
      <c r="A38" s="1271">
        <v>43392</v>
      </c>
      <c r="B38" s="37"/>
      <c r="C38" s="1275">
        <v>4500013641</v>
      </c>
      <c r="D38" s="186" t="s">
        <v>181</v>
      </c>
      <c r="E38" s="35"/>
      <c r="F38" s="1273" t="s">
        <v>129</v>
      </c>
      <c r="G38" s="38" t="s">
        <v>130</v>
      </c>
      <c r="H38" s="396">
        <v>12</v>
      </c>
      <c r="I38" s="37"/>
      <c r="J38" s="37"/>
      <c r="K38" s="37"/>
      <c r="L38" s="239"/>
      <c r="M38" s="1297"/>
      <c r="N38" s="1298"/>
      <c r="O38" s="1298"/>
      <c r="P38" s="1299"/>
      <c r="Q38" s="1298"/>
      <c r="R38" s="1298"/>
      <c r="S38" s="222"/>
      <c r="T38" s="1298"/>
      <c r="U38" s="56"/>
      <c r="V38" s="1316"/>
      <c r="W38" s="1317"/>
      <c r="X38" s="1318">
        <v>12</v>
      </c>
      <c r="Y38" s="1337"/>
      <c r="Z38" s="1339"/>
      <c r="AA38" s="1340"/>
      <c r="AB38" s="1340"/>
      <c r="AC38" s="1341">
        <v>12</v>
      </c>
      <c r="AD38" s="1342" t="s">
        <v>182</v>
      </c>
      <c r="AE38" s="1343"/>
      <c r="AF38" s="1343"/>
      <c r="AG38" s="1343"/>
      <c r="AH38" s="1343"/>
      <c r="AI38" s="1343"/>
      <c r="AJ38" s="1343"/>
      <c r="AK38" s="1343"/>
      <c r="AL38" s="1343"/>
      <c r="AM38" s="1343"/>
      <c r="AN38" s="1343"/>
      <c r="AO38" s="1343"/>
      <c r="AP38" s="1343"/>
      <c r="AQ38" s="1343"/>
      <c r="AR38" s="1343"/>
      <c r="AS38" s="1343"/>
      <c r="AT38" s="1343"/>
      <c r="AU38" s="1343"/>
      <c r="AV38" s="1343"/>
      <c r="AW38" s="1343"/>
      <c r="AX38" s="1343"/>
      <c r="AY38" s="1343"/>
      <c r="AZ38" s="1343"/>
      <c r="BA38" s="1343"/>
      <c r="BB38" s="1343"/>
      <c r="BC38" s="1343"/>
      <c r="BD38" s="1343"/>
      <c r="BE38" s="1373"/>
      <c r="BF38" s="1373"/>
      <c r="BG38" s="1373"/>
      <c r="BH38" s="1374"/>
      <c r="BI38" s="1378"/>
      <c r="BJ38" s="1376">
        <v>1</v>
      </c>
      <c r="BK38" s="1376">
        <v>1</v>
      </c>
      <c r="BL38" s="1376">
        <v>1</v>
      </c>
      <c r="BM38" s="1376">
        <v>1</v>
      </c>
      <c r="BN38" s="1376">
        <v>1</v>
      </c>
      <c r="BO38" s="1376">
        <v>1</v>
      </c>
      <c r="BP38" s="1376">
        <v>1</v>
      </c>
      <c r="BQ38" s="1376">
        <v>1</v>
      </c>
      <c r="BR38" s="1376">
        <v>1</v>
      </c>
      <c r="BS38" s="1376">
        <v>1</v>
      </c>
      <c r="BT38" s="1376">
        <v>1</v>
      </c>
      <c r="BU38" s="1376">
        <v>1</v>
      </c>
      <c r="BV38" s="1386"/>
      <c r="BW38" s="1386"/>
      <c r="BX38" s="1386"/>
      <c r="BY38" s="1386"/>
      <c r="BZ38" s="1386"/>
      <c r="CA38" s="1386"/>
      <c r="CB38" s="1386"/>
      <c r="CC38" s="1386"/>
      <c r="CD38" s="1386"/>
      <c r="CE38" s="1386"/>
      <c r="CF38" s="1386"/>
      <c r="CG38" s="1386"/>
      <c r="CH38" s="1386"/>
      <c r="CI38" s="1376"/>
      <c r="CJ38" s="1376"/>
      <c r="CK38" s="1376"/>
      <c r="CL38" s="1376"/>
      <c r="CM38" s="1376"/>
      <c r="CN38" s="1400"/>
      <c r="CO38" s="1401"/>
      <c r="CP38" s="82"/>
      <c r="CQ38" s="82"/>
      <c r="CR38" s="82"/>
      <c r="CS38" s="82"/>
      <c r="CT38" s="1414"/>
      <c r="CU38" s="1415"/>
      <c r="CV38" s="1386"/>
      <c r="CW38" s="1416"/>
      <c r="CX38" s="37"/>
      <c r="CY38" s="37"/>
      <c r="CZ38" s="37"/>
      <c r="DA38" s="37"/>
      <c r="DB38" s="37"/>
      <c r="DC38" s="37"/>
      <c r="DD38" s="37"/>
      <c r="DE38" s="1264"/>
      <c r="DF38" s="1264"/>
      <c r="DG38" s="1264"/>
      <c r="DH38" s="1264"/>
      <c r="DI38" s="1264"/>
      <c r="DJ38" s="1264"/>
      <c r="DK38" s="1421"/>
      <c r="DL38" s="1421"/>
      <c r="DM38" s="1421"/>
      <c r="DN38" s="37"/>
      <c r="DO38" s="37"/>
    </row>
    <row r="39" ht="41.1" customHeight="1" spans="1:119">
      <c r="A39" s="1271">
        <v>43392</v>
      </c>
      <c r="B39" s="37"/>
      <c r="C39" s="1275" t="s">
        <v>183</v>
      </c>
      <c r="D39" s="186" t="s">
        <v>184</v>
      </c>
      <c r="E39" s="35"/>
      <c r="F39" s="1273" t="s">
        <v>129</v>
      </c>
      <c r="G39" s="38" t="s">
        <v>130</v>
      </c>
      <c r="H39" s="396">
        <v>204</v>
      </c>
      <c r="I39" s="37"/>
      <c r="J39" s="37"/>
      <c r="K39" s="37"/>
      <c r="L39" s="239"/>
      <c r="M39" s="1297"/>
      <c r="N39" s="1298"/>
      <c r="O39" s="1298"/>
      <c r="P39" s="1299"/>
      <c r="Q39" s="1298"/>
      <c r="R39" s="1298"/>
      <c r="S39" s="222"/>
      <c r="T39" s="1298"/>
      <c r="U39" s="56"/>
      <c r="V39" s="1316">
        <v>204</v>
      </c>
      <c r="W39" s="1317"/>
      <c r="X39" s="1318"/>
      <c r="Y39" s="1337">
        <v>204</v>
      </c>
      <c r="Z39" s="1339"/>
      <c r="AA39" s="1340"/>
      <c r="AB39" s="1340"/>
      <c r="AC39" s="1341"/>
      <c r="AD39" s="1342" t="s">
        <v>131</v>
      </c>
      <c r="AE39" s="1343"/>
      <c r="AF39" s="1343"/>
      <c r="AG39" s="1343"/>
      <c r="AH39" s="1343"/>
      <c r="AI39" s="1343"/>
      <c r="AJ39" s="1343"/>
      <c r="AK39" s="1343"/>
      <c r="AL39" s="1343"/>
      <c r="AM39" s="1343"/>
      <c r="AN39" s="1343"/>
      <c r="AO39" s="1343"/>
      <c r="AP39" s="1343"/>
      <c r="AQ39" s="1343"/>
      <c r="AR39" s="1343"/>
      <c r="AS39" s="1343"/>
      <c r="AT39" s="1343"/>
      <c r="AU39" s="1343"/>
      <c r="AV39" s="1343"/>
      <c r="AW39" s="1343"/>
      <c r="AX39" s="1343"/>
      <c r="AY39" s="1343"/>
      <c r="AZ39" s="1343"/>
      <c r="BA39" s="1343"/>
      <c r="BB39" s="1343"/>
      <c r="BC39" s="1343"/>
      <c r="BD39" s="1343"/>
      <c r="BE39" s="1373"/>
      <c r="BF39" s="1373"/>
      <c r="BG39" s="1373"/>
      <c r="BH39" s="1374"/>
      <c r="BI39" s="1378"/>
      <c r="BJ39" s="1376">
        <v>17</v>
      </c>
      <c r="BK39" s="1376">
        <v>17</v>
      </c>
      <c r="BL39" s="1376">
        <v>17</v>
      </c>
      <c r="BM39" s="1376">
        <v>17</v>
      </c>
      <c r="BN39" s="1376">
        <v>17</v>
      </c>
      <c r="BO39" s="1376">
        <v>17</v>
      </c>
      <c r="BP39" s="1376">
        <v>17</v>
      </c>
      <c r="BQ39" s="1376">
        <v>17</v>
      </c>
      <c r="BR39" s="1376">
        <v>17</v>
      </c>
      <c r="BS39" s="1376">
        <v>17</v>
      </c>
      <c r="BT39" s="1376">
        <v>17</v>
      </c>
      <c r="BU39" s="1376">
        <v>17</v>
      </c>
      <c r="BV39" s="1386"/>
      <c r="BW39" s="1386"/>
      <c r="BX39" s="1386"/>
      <c r="BY39" s="1386"/>
      <c r="BZ39" s="1386"/>
      <c r="CA39" s="1386"/>
      <c r="CB39" s="1386"/>
      <c r="CC39" s="1386"/>
      <c r="CD39" s="1386"/>
      <c r="CE39" s="1386"/>
      <c r="CF39" s="1386"/>
      <c r="CG39" s="1386"/>
      <c r="CH39" s="1386"/>
      <c r="CI39" s="1376"/>
      <c r="CJ39" s="1376"/>
      <c r="CK39" s="1376"/>
      <c r="CL39" s="1376"/>
      <c r="CM39" s="1376"/>
      <c r="CN39" s="1400"/>
      <c r="CO39" s="1401"/>
      <c r="CP39" s="82"/>
      <c r="CQ39" s="82"/>
      <c r="CR39" s="82"/>
      <c r="CS39" s="82"/>
      <c r="CT39" s="1414"/>
      <c r="CU39" s="1415"/>
      <c r="CV39" s="1386"/>
      <c r="CW39" s="1416"/>
      <c r="CX39" s="37"/>
      <c r="CY39" s="37"/>
      <c r="CZ39" s="37"/>
      <c r="DA39" s="37"/>
      <c r="DB39" s="37"/>
      <c r="DC39" s="37"/>
      <c r="DD39" s="37"/>
      <c r="DE39" s="1264"/>
      <c r="DF39" s="1264"/>
      <c r="DG39" s="1264"/>
      <c r="DH39" s="1264"/>
      <c r="DI39" s="1264"/>
      <c r="DJ39" s="1264"/>
      <c r="DK39" s="1421"/>
      <c r="DL39" s="1421"/>
      <c r="DM39" s="1421"/>
      <c r="DN39" s="37"/>
      <c r="DO39" s="37"/>
    </row>
    <row r="40" ht="41.1" customHeight="1" spans="1:119">
      <c r="A40" s="1271">
        <v>43392</v>
      </c>
      <c r="B40" s="37"/>
      <c r="C40" s="1275" t="s">
        <v>185</v>
      </c>
      <c r="D40" s="186" t="s">
        <v>184</v>
      </c>
      <c r="E40" s="35"/>
      <c r="F40" s="1273" t="s">
        <v>129</v>
      </c>
      <c r="G40" s="38" t="s">
        <v>130</v>
      </c>
      <c r="H40" s="396">
        <v>480</v>
      </c>
      <c r="I40" s="37"/>
      <c r="J40" s="37"/>
      <c r="K40" s="37"/>
      <c r="L40" s="239"/>
      <c r="M40" s="1297"/>
      <c r="N40" s="1298"/>
      <c r="O40" s="1298"/>
      <c r="P40" s="1299"/>
      <c r="Q40" s="1298"/>
      <c r="R40" s="1298"/>
      <c r="S40" s="222"/>
      <c r="T40" s="1298"/>
      <c r="U40" s="56"/>
      <c r="V40" s="1316">
        <v>480</v>
      </c>
      <c r="W40" s="1317"/>
      <c r="X40" s="1318"/>
      <c r="Y40" s="1337">
        <v>480</v>
      </c>
      <c r="Z40" s="1339"/>
      <c r="AA40" s="1340"/>
      <c r="AB40" s="1340"/>
      <c r="AC40" s="1341"/>
      <c r="AD40" s="1342" t="s">
        <v>131</v>
      </c>
      <c r="AE40" s="1343"/>
      <c r="AF40" s="1343"/>
      <c r="AG40" s="1343"/>
      <c r="AH40" s="1343"/>
      <c r="AI40" s="1343"/>
      <c r="AJ40" s="1343"/>
      <c r="AK40" s="1343"/>
      <c r="AL40" s="1343"/>
      <c r="AM40" s="1343"/>
      <c r="AN40" s="1343"/>
      <c r="AO40" s="1343"/>
      <c r="AP40" s="1343"/>
      <c r="AQ40" s="1343"/>
      <c r="AR40" s="1343"/>
      <c r="AS40" s="1343"/>
      <c r="AT40" s="1343"/>
      <c r="AU40" s="1343"/>
      <c r="AV40" s="1343"/>
      <c r="AW40" s="1343"/>
      <c r="AX40" s="1343"/>
      <c r="AY40" s="1343"/>
      <c r="AZ40" s="1343"/>
      <c r="BA40" s="1343"/>
      <c r="BB40" s="1343"/>
      <c r="BC40" s="1343"/>
      <c r="BD40" s="1343"/>
      <c r="BE40" s="1373"/>
      <c r="BF40" s="1373"/>
      <c r="BG40" s="1373"/>
      <c r="BH40" s="1374"/>
      <c r="BI40" s="1378"/>
      <c r="BJ40" s="1376">
        <v>40</v>
      </c>
      <c r="BK40" s="1376">
        <v>40</v>
      </c>
      <c r="BL40" s="1376">
        <v>40</v>
      </c>
      <c r="BM40" s="1376">
        <v>40</v>
      </c>
      <c r="BN40" s="1376">
        <v>40</v>
      </c>
      <c r="BO40" s="1376">
        <v>40</v>
      </c>
      <c r="BP40" s="1376">
        <v>40</v>
      </c>
      <c r="BQ40" s="1376">
        <v>40</v>
      </c>
      <c r="BR40" s="1376">
        <v>40</v>
      </c>
      <c r="BS40" s="1376">
        <v>40</v>
      </c>
      <c r="BT40" s="1376">
        <v>40</v>
      </c>
      <c r="BU40" s="1376">
        <v>40</v>
      </c>
      <c r="BV40" s="1386"/>
      <c r="BW40" s="1386"/>
      <c r="BX40" s="1386"/>
      <c r="BY40" s="1386"/>
      <c r="BZ40" s="1386"/>
      <c r="CA40" s="1386"/>
      <c r="CB40" s="1386"/>
      <c r="CC40" s="1386"/>
      <c r="CD40" s="1386"/>
      <c r="CE40" s="1386"/>
      <c r="CF40" s="1386"/>
      <c r="CG40" s="1386"/>
      <c r="CH40" s="1386"/>
      <c r="CI40" s="1376"/>
      <c r="CJ40" s="1376"/>
      <c r="CK40" s="1376"/>
      <c r="CL40" s="1376"/>
      <c r="CM40" s="1376"/>
      <c r="CN40" s="1400"/>
      <c r="CO40" s="1401"/>
      <c r="CP40" s="82"/>
      <c r="CQ40" s="82"/>
      <c r="CR40" s="82"/>
      <c r="CS40" s="82"/>
      <c r="CT40" s="1414"/>
      <c r="CU40" s="1415"/>
      <c r="CV40" s="1386"/>
      <c r="CW40" s="1416"/>
      <c r="CX40" s="37"/>
      <c r="CY40" s="37"/>
      <c r="CZ40" s="37"/>
      <c r="DA40" s="37"/>
      <c r="DB40" s="37"/>
      <c r="DC40" s="37"/>
      <c r="DD40" s="37"/>
      <c r="DE40" s="1264"/>
      <c r="DF40" s="1264"/>
      <c r="DG40" s="1264"/>
      <c r="DH40" s="1264"/>
      <c r="DI40" s="1264"/>
      <c r="DJ40" s="1264"/>
      <c r="DK40" s="1421"/>
      <c r="DL40" s="1421"/>
      <c r="DM40" s="1421"/>
      <c r="DN40" s="37"/>
      <c r="DO40" s="37"/>
    </row>
    <row r="41" ht="41.1" customHeight="1" spans="1:119">
      <c r="A41" s="1271">
        <v>43395</v>
      </c>
      <c r="B41" s="37"/>
      <c r="C41" s="1275">
        <v>4500013346</v>
      </c>
      <c r="D41" s="186" t="s">
        <v>135</v>
      </c>
      <c r="E41" s="35"/>
      <c r="F41" s="1273" t="s">
        <v>129</v>
      </c>
      <c r="G41" s="38" t="s">
        <v>130</v>
      </c>
      <c r="H41" s="396">
        <v>24</v>
      </c>
      <c r="I41" s="37"/>
      <c r="J41" s="37"/>
      <c r="K41" s="37"/>
      <c r="L41" s="239"/>
      <c r="M41" s="1297"/>
      <c r="N41" s="1298"/>
      <c r="O41" s="1298"/>
      <c r="P41" s="1299"/>
      <c r="Q41" s="1298"/>
      <c r="R41" s="1298"/>
      <c r="S41" s="222"/>
      <c r="T41" s="1298"/>
      <c r="U41" s="56"/>
      <c r="V41" s="1316"/>
      <c r="W41" s="1317">
        <v>24</v>
      </c>
      <c r="X41" s="1318"/>
      <c r="Y41" s="1337"/>
      <c r="Z41" s="1339">
        <v>24</v>
      </c>
      <c r="AA41" s="1340"/>
      <c r="AB41" s="1340"/>
      <c r="AC41" s="1341"/>
      <c r="AD41" s="1342" t="s">
        <v>131</v>
      </c>
      <c r="AE41" s="1343"/>
      <c r="AF41" s="1343"/>
      <c r="AG41" s="1343"/>
      <c r="AH41" s="1343"/>
      <c r="AI41" s="1343"/>
      <c r="AJ41" s="1343"/>
      <c r="AK41" s="1343"/>
      <c r="AL41" s="1343"/>
      <c r="AM41" s="1343"/>
      <c r="AN41" s="1343"/>
      <c r="AO41" s="1343"/>
      <c r="AP41" s="1343"/>
      <c r="AQ41" s="1343"/>
      <c r="AR41" s="1343"/>
      <c r="AS41" s="1343"/>
      <c r="AT41" s="1343"/>
      <c r="AU41" s="1343"/>
      <c r="AV41" s="1343"/>
      <c r="AW41" s="1343"/>
      <c r="AX41" s="1343"/>
      <c r="AY41" s="1343"/>
      <c r="AZ41" s="1343"/>
      <c r="BA41" s="1343"/>
      <c r="BB41" s="1343"/>
      <c r="BC41" s="1343"/>
      <c r="BD41" s="1343"/>
      <c r="BE41" s="1373"/>
      <c r="BF41" s="1373"/>
      <c r="BG41" s="1373"/>
      <c r="BH41" s="1374"/>
      <c r="BI41" s="1378"/>
      <c r="BJ41" s="1376">
        <v>2</v>
      </c>
      <c r="BK41" s="1376">
        <v>2</v>
      </c>
      <c r="BL41" s="1376">
        <v>2</v>
      </c>
      <c r="BM41" s="1376">
        <v>2</v>
      </c>
      <c r="BN41" s="1376">
        <v>2</v>
      </c>
      <c r="BO41" s="1376">
        <v>2</v>
      </c>
      <c r="BP41" s="1376">
        <v>2</v>
      </c>
      <c r="BQ41" s="1376">
        <v>2</v>
      </c>
      <c r="BR41" s="1376">
        <v>2</v>
      </c>
      <c r="BS41" s="1376">
        <v>2</v>
      </c>
      <c r="BT41" s="1376">
        <v>2</v>
      </c>
      <c r="BU41" s="1376">
        <v>2</v>
      </c>
      <c r="BV41" s="1386"/>
      <c r="BW41" s="1386"/>
      <c r="BX41" s="1386"/>
      <c r="BY41" s="1386"/>
      <c r="BZ41" s="1386"/>
      <c r="CA41" s="1386"/>
      <c r="CB41" s="1386"/>
      <c r="CC41" s="1386"/>
      <c r="CD41" s="1386"/>
      <c r="CE41" s="1386"/>
      <c r="CF41" s="1386"/>
      <c r="CG41" s="1386"/>
      <c r="CH41" s="1386"/>
      <c r="CI41" s="1376"/>
      <c r="CJ41" s="1376"/>
      <c r="CK41" s="1376"/>
      <c r="CL41" s="1376"/>
      <c r="CM41" s="1376"/>
      <c r="CN41" s="1400"/>
      <c r="CO41" s="1401"/>
      <c r="CP41" s="82"/>
      <c r="CQ41" s="82"/>
      <c r="CR41" s="82"/>
      <c r="CS41" s="82"/>
      <c r="CT41" s="1414"/>
      <c r="CU41" s="1415"/>
      <c r="CV41" s="1386"/>
      <c r="CW41" s="1416"/>
      <c r="CX41" s="37"/>
      <c r="CY41" s="37"/>
      <c r="CZ41" s="37"/>
      <c r="DA41" s="37"/>
      <c r="DB41" s="37"/>
      <c r="DC41" s="37"/>
      <c r="DD41" s="37"/>
      <c r="DE41" s="1264"/>
      <c r="DF41" s="1264"/>
      <c r="DG41" s="1264"/>
      <c r="DH41" s="1264"/>
      <c r="DI41" s="1264"/>
      <c r="DJ41" s="1264"/>
      <c r="DK41" s="1421"/>
      <c r="DL41" s="1421"/>
      <c r="DM41" s="1421"/>
      <c r="DN41" s="37"/>
      <c r="DO41" s="37"/>
    </row>
    <row r="42" ht="41.1" customHeight="1" spans="1:119">
      <c r="A42" s="1271">
        <v>43417</v>
      </c>
      <c r="B42" s="37"/>
      <c r="C42" s="1275">
        <v>4500014341</v>
      </c>
      <c r="D42" s="186" t="s">
        <v>172</v>
      </c>
      <c r="E42" s="35"/>
      <c r="F42" s="1273" t="s">
        <v>129</v>
      </c>
      <c r="G42" s="38" t="s">
        <v>130</v>
      </c>
      <c r="H42" s="396">
        <v>2</v>
      </c>
      <c r="I42" s="37"/>
      <c r="J42" s="37"/>
      <c r="K42" s="37"/>
      <c r="L42" s="239"/>
      <c r="M42" s="1297"/>
      <c r="N42" s="1298"/>
      <c r="O42" s="1298"/>
      <c r="P42" s="1299"/>
      <c r="Q42" s="1298"/>
      <c r="R42" s="1298"/>
      <c r="S42" s="222"/>
      <c r="T42" s="1298"/>
      <c r="U42" s="56"/>
      <c r="V42" s="1316">
        <v>2</v>
      </c>
      <c r="W42" s="1317"/>
      <c r="X42" s="1318"/>
      <c r="Y42" s="1337"/>
      <c r="Z42" s="1339">
        <v>2</v>
      </c>
      <c r="AA42" s="1340"/>
      <c r="AB42" s="1340"/>
      <c r="AC42" s="1341"/>
      <c r="AD42" s="1342" t="s">
        <v>131</v>
      </c>
      <c r="AE42" s="1343"/>
      <c r="AF42" s="1343"/>
      <c r="AG42" s="1343"/>
      <c r="AH42" s="1343"/>
      <c r="AI42" s="1343"/>
      <c r="AJ42" s="1343"/>
      <c r="AK42" s="1343"/>
      <c r="AL42" s="1343"/>
      <c r="AM42" s="1343"/>
      <c r="AN42" s="1343"/>
      <c r="AO42" s="1343"/>
      <c r="AP42" s="1343"/>
      <c r="AQ42" s="1343"/>
      <c r="AR42" s="1343"/>
      <c r="AS42" s="1343"/>
      <c r="AT42" s="1343"/>
      <c r="AU42" s="1343"/>
      <c r="AV42" s="1343"/>
      <c r="AW42" s="1343"/>
      <c r="AX42" s="1343"/>
      <c r="AY42" s="1343"/>
      <c r="AZ42" s="1343"/>
      <c r="BA42" s="1343"/>
      <c r="BB42" s="1343"/>
      <c r="BC42" s="1343"/>
      <c r="BD42" s="1343"/>
      <c r="BE42" s="1373"/>
      <c r="BF42" s="1373"/>
      <c r="BG42" s="1373"/>
      <c r="BH42" s="1374"/>
      <c r="BI42" s="1378"/>
      <c r="BJ42" s="1376"/>
      <c r="BK42" s="1376"/>
      <c r="BL42" s="1376">
        <v>2</v>
      </c>
      <c r="BM42" s="1376"/>
      <c r="BN42" s="1376"/>
      <c r="BO42" s="1376"/>
      <c r="BP42" s="1376"/>
      <c r="BQ42" s="1376"/>
      <c r="BR42" s="1376"/>
      <c r="BS42" s="1376"/>
      <c r="BT42" s="1376"/>
      <c r="BU42" s="1376"/>
      <c r="BV42" s="1386"/>
      <c r="BW42" s="1386"/>
      <c r="BX42" s="1386"/>
      <c r="BY42" s="1386"/>
      <c r="BZ42" s="1386"/>
      <c r="CA42" s="1386"/>
      <c r="CB42" s="1386"/>
      <c r="CC42" s="1386"/>
      <c r="CD42" s="1386"/>
      <c r="CE42" s="1386"/>
      <c r="CF42" s="1386"/>
      <c r="CG42" s="1386"/>
      <c r="CH42" s="1386"/>
      <c r="CI42" s="1376"/>
      <c r="CJ42" s="1376"/>
      <c r="CK42" s="1376"/>
      <c r="CL42" s="1376"/>
      <c r="CM42" s="1376"/>
      <c r="CN42" s="1400"/>
      <c r="CO42" s="1401"/>
      <c r="CP42" s="82"/>
      <c r="CQ42" s="82"/>
      <c r="CR42" s="82"/>
      <c r="CS42" s="82"/>
      <c r="CT42" s="1414"/>
      <c r="CU42" s="1415"/>
      <c r="CV42" s="1386"/>
      <c r="CW42" s="1416"/>
      <c r="CX42" s="37"/>
      <c r="CY42" s="37"/>
      <c r="CZ42" s="37"/>
      <c r="DA42" s="37"/>
      <c r="DB42" s="37"/>
      <c r="DC42" s="37"/>
      <c r="DD42" s="37"/>
      <c r="DE42" s="1264"/>
      <c r="DF42" s="1264"/>
      <c r="DG42" s="1264"/>
      <c r="DH42" s="1264"/>
      <c r="DI42" s="1264"/>
      <c r="DJ42" s="1264"/>
      <c r="DK42" s="1421"/>
      <c r="DL42" s="1421"/>
      <c r="DM42" s="1421"/>
      <c r="DN42" s="37"/>
      <c r="DO42" s="37"/>
    </row>
    <row r="43" ht="41.1" customHeight="1" spans="1:119">
      <c r="A43" s="1271">
        <v>43419</v>
      </c>
      <c r="B43" s="37" t="s">
        <v>186</v>
      </c>
      <c r="C43" s="1275"/>
      <c r="D43" s="186" t="s">
        <v>187</v>
      </c>
      <c r="E43" s="35" t="s">
        <v>188</v>
      </c>
      <c r="F43" s="1273" t="s">
        <v>129</v>
      </c>
      <c r="G43" s="38" t="s">
        <v>130</v>
      </c>
      <c r="H43" s="396">
        <v>48</v>
      </c>
      <c r="I43" s="37"/>
      <c r="J43" s="37"/>
      <c r="K43" s="37"/>
      <c r="L43" s="239"/>
      <c r="M43" s="1297"/>
      <c r="N43" s="1298"/>
      <c r="O43" s="1298"/>
      <c r="P43" s="1299"/>
      <c r="Q43" s="1298"/>
      <c r="R43" s="1298"/>
      <c r="S43" s="222"/>
      <c r="T43" s="1298"/>
      <c r="U43" s="56"/>
      <c r="V43" s="1316">
        <v>48</v>
      </c>
      <c r="W43" s="1317"/>
      <c r="X43" s="1318"/>
      <c r="Y43" s="1337"/>
      <c r="Z43" s="1339">
        <v>48</v>
      </c>
      <c r="AA43" s="1340"/>
      <c r="AB43" s="1340"/>
      <c r="AC43" s="1341"/>
      <c r="AD43" s="1342" t="s">
        <v>131</v>
      </c>
      <c r="AE43" s="1343"/>
      <c r="AF43" s="1343"/>
      <c r="AG43" s="1343"/>
      <c r="AH43" s="1343"/>
      <c r="AI43" s="1343"/>
      <c r="AJ43" s="1343"/>
      <c r="AK43" s="1343"/>
      <c r="AL43" s="1343"/>
      <c r="AM43" s="1343"/>
      <c r="AN43" s="1343"/>
      <c r="AO43" s="1343"/>
      <c r="AP43" s="1343"/>
      <c r="AQ43" s="1343"/>
      <c r="AR43" s="1343"/>
      <c r="AS43" s="1343"/>
      <c r="AT43" s="1343"/>
      <c r="AU43" s="1343"/>
      <c r="AV43" s="1343"/>
      <c r="AW43" s="1343"/>
      <c r="AX43" s="1343"/>
      <c r="AY43" s="1343"/>
      <c r="AZ43" s="1343"/>
      <c r="BA43" s="1343"/>
      <c r="BB43" s="1343"/>
      <c r="BC43" s="1343"/>
      <c r="BD43" s="1343"/>
      <c r="BE43" s="1373"/>
      <c r="BF43" s="1373"/>
      <c r="BG43" s="1373"/>
      <c r="BH43" s="1374"/>
      <c r="BI43" s="1378"/>
      <c r="BJ43" s="1376">
        <v>4</v>
      </c>
      <c r="BK43" s="1376">
        <v>4</v>
      </c>
      <c r="BL43" s="1376">
        <v>4</v>
      </c>
      <c r="BM43" s="1376">
        <v>4</v>
      </c>
      <c r="BN43" s="1376">
        <v>4</v>
      </c>
      <c r="BO43" s="1376">
        <v>4</v>
      </c>
      <c r="BP43" s="1376">
        <v>4</v>
      </c>
      <c r="BQ43" s="1376">
        <v>4</v>
      </c>
      <c r="BR43" s="1376">
        <v>4</v>
      </c>
      <c r="BS43" s="1376">
        <v>4</v>
      </c>
      <c r="BT43" s="1376">
        <v>4</v>
      </c>
      <c r="BU43" s="1376">
        <v>4</v>
      </c>
      <c r="BV43" s="1386"/>
      <c r="BW43" s="1386"/>
      <c r="BX43" s="1386"/>
      <c r="BY43" s="1386"/>
      <c r="BZ43" s="1386"/>
      <c r="CA43" s="1386"/>
      <c r="CB43" s="1386"/>
      <c r="CC43" s="1386"/>
      <c r="CD43" s="1386"/>
      <c r="CE43" s="1386"/>
      <c r="CF43" s="1386"/>
      <c r="CG43" s="1386"/>
      <c r="CH43" s="1386"/>
      <c r="CI43" s="1376"/>
      <c r="CJ43" s="1376"/>
      <c r="CK43" s="1376"/>
      <c r="CL43" s="1376"/>
      <c r="CM43" s="1376"/>
      <c r="CN43" s="1400"/>
      <c r="CO43" s="1401"/>
      <c r="CP43" s="82"/>
      <c r="CQ43" s="82"/>
      <c r="CR43" s="82"/>
      <c r="CS43" s="82"/>
      <c r="CT43" s="1414"/>
      <c r="CU43" s="1415"/>
      <c r="CV43" s="1386"/>
      <c r="CW43" s="1416"/>
      <c r="CX43" s="37"/>
      <c r="CY43" s="37"/>
      <c r="CZ43" s="37"/>
      <c r="DA43" s="37"/>
      <c r="DB43" s="37"/>
      <c r="DC43" s="37"/>
      <c r="DD43" s="37"/>
      <c r="DE43" s="1264"/>
      <c r="DF43" s="1264"/>
      <c r="DG43" s="1264"/>
      <c r="DH43" s="1264"/>
      <c r="DI43" s="1264"/>
      <c r="DJ43" s="1264"/>
      <c r="DK43" s="1421"/>
      <c r="DL43" s="1421"/>
      <c r="DM43" s="1421"/>
      <c r="DN43" s="37"/>
      <c r="DO43" s="37"/>
    </row>
    <row r="44" ht="41.1" customHeight="1" spans="1:119">
      <c r="A44" s="1271">
        <v>43419</v>
      </c>
      <c r="B44" s="37" t="s">
        <v>186</v>
      </c>
      <c r="C44" s="1275"/>
      <c r="D44" s="186" t="s">
        <v>135</v>
      </c>
      <c r="E44" s="35" t="s">
        <v>188</v>
      </c>
      <c r="F44" s="1273" t="s">
        <v>129</v>
      </c>
      <c r="G44" s="38" t="s">
        <v>130</v>
      </c>
      <c r="H44" s="396">
        <v>24</v>
      </c>
      <c r="I44" s="37"/>
      <c r="J44" s="37"/>
      <c r="K44" s="37"/>
      <c r="L44" s="239"/>
      <c r="M44" s="1297"/>
      <c r="N44" s="1298"/>
      <c r="O44" s="1298"/>
      <c r="P44" s="1299"/>
      <c r="Q44" s="1298"/>
      <c r="R44" s="1298"/>
      <c r="S44" s="222"/>
      <c r="T44" s="1298"/>
      <c r="U44" s="56"/>
      <c r="V44" s="1316">
        <v>24</v>
      </c>
      <c r="W44" s="1317"/>
      <c r="X44" s="1318"/>
      <c r="Y44" s="1337"/>
      <c r="Z44" s="1339">
        <v>24</v>
      </c>
      <c r="AA44" s="1340"/>
      <c r="AB44" s="1340"/>
      <c r="AC44" s="1341"/>
      <c r="AD44" s="1342" t="s">
        <v>131</v>
      </c>
      <c r="AE44" s="1343"/>
      <c r="AF44" s="1343"/>
      <c r="AG44" s="1343"/>
      <c r="AH44" s="1343"/>
      <c r="AI44" s="1343"/>
      <c r="AJ44" s="1343"/>
      <c r="AK44" s="1343"/>
      <c r="AL44" s="1343"/>
      <c r="AM44" s="1343"/>
      <c r="AN44" s="1343"/>
      <c r="AO44" s="1343"/>
      <c r="AP44" s="1343"/>
      <c r="AQ44" s="1343"/>
      <c r="AR44" s="1343"/>
      <c r="AS44" s="1343"/>
      <c r="AT44" s="1343"/>
      <c r="AU44" s="1343"/>
      <c r="AV44" s="1343"/>
      <c r="AW44" s="1343"/>
      <c r="AX44" s="1343"/>
      <c r="AY44" s="1343"/>
      <c r="AZ44" s="1343"/>
      <c r="BA44" s="1343"/>
      <c r="BB44" s="1343"/>
      <c r="BC44" s="1343"/>
      <c r="BD44" s="1343"/>
      <c r="BE44" s="1373"/>
      <c r="BF44" s="1373"/>
      <c r="BG44" s="1373"/>
      <c r="BH44" s="1374"/>
      <c r="BI44" s="1378"/>
      <c r="BJ44" s="1376">
        <v>2</v>
      </c>
      <c r="BK44" s="1376">
        <v>2</v>
      </c>
      <c r="BL44" s="1376">
        <v>2</v>
      </c>
      <c r="BM44" s="1376">
        <v>2</v>
      </c>
      <c r="BN44" s="1376">
        <v>2</v>
      </c>
      <c r="BO44" s="1376">
        <v>2</v>
      </c>
      <c r="BP44" s="1376">
        <v>2</v>
      </c>
      <c r="BQ44" s="1376">
        <v>2</v>
      </c>
      <c r="BR44" s="1376">
        <v>2</v>
      </c>
      <c r="BS44" s="1376">
        <v>2</v>
      </c>
      <c r="BT44" s="1376">
        <v>2</v>
      </c>
      <c r="BU44" s="1376">
        <v>2</v>
      </c>
      <c r="BV44" s="1386"/>
      <c r="BW44" s="1386"/>
      <c r="BX44" s="1386"/>
      <c r="BY44" s="1386"/>
      <c r="BZ44" s="1386"/>
      <c r="CA44" s="1386"/>
      <c r="CB44" s="1386"/>
      <c r="CC44" s="1386"/>
      <c r="CD44" s="1386"/>
      <c r="CE44" s="1386"/>
      <c r="CF44" s="1386"/>
      <c r="CG44" s="1386"/>
      <c r="CH44" s="1386"/>
      <c r="CI44" s="1376"/>
      <c r="CJ44" s="1376"/>
      <c r="CK44" s="1376"/>
      <c r="CL44" s="1376"/>
      <c r="CM44" s="1376"/>
      <c r="CN44" s="1400"/>
      <c r="CO44" s="1401"/>
      <c r="CP44" s="82"/>
      <c r="CQ44" s="82"/>
      <c r="CR44" s="82"/>
      <c r="CS44" s="82"/>
      <c r="CT44" s="1414"/>
      <c r="CU44" s="1415"/>
      <c r="CV44" s="1386"/>
      <c r="CW44" s="1416"/>
      <c r="CX44" s="37"/>
      <c r="CY44" s="37"/>
      <c r="CZ44" s="37"/>
      <c r="DA44" s="37"/>
      <c r="DB44" s="37"/>
      <c r="DC44" s="37"/>
      <c r="DD44" s="37"/>
      <c r="DE44" s="1264"/>
      <c r="DF44" s="1264"/>
      <c r="DG44" s="1264"/>
      <c r="DH44" s="1264"/>
      <c r="DI44" s="1264"/>
      <c r="DJ44" s="1264"/>
      <c r="DK44" s="1421"/>
      <c r="DL44" s="1421"/>
      <c r="DM44" s="1421"/>
      <c r="DN44" s="37"/>
      <c r="DO44" s="37"/>
    </row>
    <row r="45" ht="41.1" customHeight="1" spans="1:119">
      <c r="A45" s="1271">
        <v>43427</v>
      </c>
      <c r="B45" s="37" t="s">
        <v>186</v>
      </c>
      <c r="C45" s="1275" t="s">
        <v>189</v>
      </c>
      <c r="D45" s="186" t="s">
        <v>187</v>
      </c>
      <c r="E45" s="35" t="s">
        <v>190</v>
      </c>
      <c r="F45" s="1273" t="s">
        <v>129</v>
      </c>
      <c r="G45" s="38" t="s">
        <v>130</v>
      </c>
      <c r="H45" s="396">
        <v>48</v>
      </c>
      <c r="I45" s="37"/>
      <c r="J45" s="37"/>
      <c r="K45" s="37"/>
      <c r="L45" s="239"/>
      <c r="M45" s="1297"/>
      <c r="N45" s="1298"/>
      <c r="O45" s="1298"/>
      <c r="P45" s="1299"/>
      <c r="Q45" s="1298"/>
      <c r="R45" s="1298"/>
      <c r="S45" s="222"/>
      <c r="T45" s="1298"/>
      <c r="U45" s="56"/>
      <c r="V45" s="1316"/>
      <c r="W45" s="1317">
        <v>48</v>
      </c>
      <c r="X45" s="1318"/>
      <c r="Y45" s="1337"/>
      <c r="Z45" s="1339"/>
      <c r="AA45" s="1340"/>
      <c r="AB45" s="1340">
        <v>48</v>
      </c>
      <c r="AC45" s="1341"/>
      <c r="AD45" s="1342" t="s">
        <v>131</v>
      </c>
      <c r="AE45" s="1343"/>
      <c r="AF45" s="1343"/>
      <c r="AG45" s="1343"/>
      <c r="AH45" s="1343"/>
      <c r="AI45" s="1343"/>
      <c r="AJ45" s="1343"/>
      <c r="AK45" s="1343"/>
      <c r="AL45" s="1343"/>
      <c r="AM45" s="1343"/>
      <c r="AN45" s="1343"/>
      <c r="AO45" s="1343"/>
      <c r="AP45" s="1343"/>
      <c r="AQ45" s="1343"/>
      <c r="AR45" s="1343"/>
      <c r="AS45" s="1343"/>
      <c r="AT45" s="1343"/>
      <c r="AU45" s="1343"/>
      <c r="AV45" s="1343"/>
      <c r="AW45" s="1343"/>
      <c r="AX45" s="1343"/>
      <c r="AY45" s="1343"/>
      <c r="AZ45" s="1343"/>
      <c r="BA45" s="1343"/>
      <c r="BB45" s="1343"/>
      <c r="BC45" s="1343"/>
      <c r="BD45" s="1343"/>
      <c r="BE45" s="1373"/>
      <c r="BF45" s="1373"/>
      <c r="BG45" s="1373"/>
      <c r="BH45" s="1374"/>
      <c r="BI45" s="1378"/>
      <c r="BJ45" s="1376">
        <v>4</v>
      </c>
      <c r="BK45" s="1376">
        <v>4</v>
      </c>
      <c r="BL45" s="1376">
        <v>4</v>
      </c>
      <c r="BM45" s="1376">
        <v>4</v>
      </c>
      <c r="BN45" s="1376">
        <v>4</v>
      </c>
      <c r="BO45" s="1376">
        <v>4</v>
      </c>
      <c r="BP45" s="1376">
        <v>4</v>
      </c>
      <c r="BQ45" s="1376">
        <v>4</v>
      </c>
      <c r="BR45" s="1376">
        <v>4</v>
      </c>
      <c r="BS45" s="1376">
        <v>4</v>
      </c>
      <c r="BT45" s="1376">
        <v>4</v>
      </c>
      <c r="BU45" s="1376">
        <v>4</v>
      </c>
      <c r="BV45" s="1386"/>
      <c r="BW45" s="1386"/>
      <c r="BX45" s="1386"/>
      <c r="BY45" s="1386"/>
      <c r="BZ45" s="1386"/>
      <c r="CA45" s="1386"/>
      <c r="CB45" s="1386"/>
      <c r="CC45" s="1386"/>
      <c r="CD45" s="1386"/>
      <c r="CE45" s="1386"/>
      <c r="CF45" s="1386"/>
      <c r="CG45" s="1386"/>
      <c r="CH45" s="1386"/>
      <c r="CI45" s="1376"/>
      <c r="CJ45" s="1376"/>
      <c r="CK45" s="1376"/>
      <c r="CL45" s="1376"/>
      <c r="CM45" s="1376"/>
      <c r="CN45" s="1400"/>
      <c r="CO45" s="1401"/>
      <c r="CP45" s="82"/>
      <c r="CQ45" s="82"/>
      <c r="CR45" s="82"/>
      <c r="CS45" s="82"/>
      <c r="CT45" s="1414"/>
      <c r="CU45" s="1415"/>
      <c r="CV45" s="1386"/>
      <c r="CW45" s="1416"/>
      <c r="CX45" s="37"/>
      <c r="CY45" s="37"/>
      <c r="CZ45" s="37"/>
      <c r="DA45" s="37"/>
      <c r="DB45" s="37"/>
      <c r="DC45" s="37"/>
      <c r="DD45" s="37"/>
      <c r="DE45" s="1264"/>
      <c r="DF45" s="1264"/>
      <c r="DG45" s="1264"/>
      <c r="DH45" s="1264"/>
      <c r="DI45" s="1264"/>
      <c r="DJ45" s="1264"/>
      <c r="DK45" s="1421"/>
      <c r="DL45" s="1421"/>
      <c r="DM45" s="1421"/>
      <c r="DN45" s="37"/>
      <c r="DO45" s="37"/>
    </row>
    <row r="46" ht="41.1" customHeight="1" spans="1:119">
      <c r="A46" s="1271">
        <v>43444</v>
      </c>
      <c r="B46" s="37" t="s">
        <v>191</v>
      </c>
      <c r="C46" s="1275">
        <v>4500014867</v>
      </c>
      <c r="D46" s="186" t="s">
        <v>181</v>
      </c>
      <c r="E46" s="35" t="s">
        <v>192</v>
      </c>
      <c r="F46" s="1273" t="s">
        <v>129</v>
      </c>
      <c r="G46" s="38" t="s">
        <v>130</v>
      </c>
      <c r="H46" s="396">
        <v>12</v>
      </c>
      <c r="I46" s="37"/>
      <c r="J46" s="37"/>
      <c r="K46" s="37"/>
      <c r="L46" s="239"/>
      <c r="M46" s="1297"/>
      <c r="N46" s="1298"/>
      <c r="O46" s="1298"/>
      <c r="P46" s="1299"/>
      <c r="Q46" s="1298"/>
      <c r="R46" s="1298"/>
      <c r="S46" s="222"/>
      <c r="T46" s="1298"/>
      <c r="U46" s="56"/>
      <c r="V46" s="1316">
        <v>12</v>
      </c>
      <c r="W46" s="1317"/>
      <c r="X46" s="1318"/>
      <c r="Y46" s="1337"/>
      <c r="Z46" s="1339"/>
      <c r="AA46" s="1340"/>
      <c r="AB46" s="1340"/>
      <c r="AC46" s="1341">
        <v>12</v>
      </c>
      <c r="AD46" s="1342" t="s">
        <v>182</v>
      </c>
      <c r="AE46" s="1343"/>
      <c r="AF46" s="1343"/>
      <c r="AG46" s="1343"/>
      <c r="AH46" s="1343"/>
      <c r="AI46" s="1343"/>
      <c r="AJ46" s="1343"/>
      <c r="AK46" s="1343"/>
      <c r="AL46" s="1343"/>
      <c r="AM46" s="1343"/>
      <c r="AN46" s="1343"/>
      <c r="AO46" s="1343"/>
      <c r="AP46" s="1343"/>
      <c r="AQ46" s="1343"/>
      <c r="AR46" s="1343"/>
      <c r="AS46" s="1343"/>
      <c r="AT46" s="1343"/>
      <c r="AU46" s="1343"/>
      <c r="AV46" s="1343"/>
      <c r="AW46" s="1343"/>
      <c r="AX46" s="1343"/>
      <c r="AY46" s="1343"/>
      <c r="AZ46" s="1343"/>
      <c r="BA46" s="1343"/>
      <c r="BB46" s="1343"/>
      <c r="BC46" s="1343"/>
      <c r="BD46" s="1343"/>
      <c r="BE46" s="1373"/>
      <c r="BF46" s="1373"/>
      <c r="BG46" s="1373"/>
      <c r="BH46" s="1374"/>
      <c r="BI46" s="1378"/>
      <c r="BJ46" s="1376">
        <v>1</v>
      </c>
      <c r="BK46" s="1376">
        <v>1</v>
      </c>
      <c r="BL46" s="1376">
        <v>1</v>
      </c>
      <c r="BM46" s="1376">
        <v>1</v>
      </c>
      <c r="BN46" s="1376">
        <v>1</v>
      </c>
      <c r="BO46" s="1376">
        <v>1</v>
      </c>
      <c r="BP46" s="1376">
        <v>1</v>
      </c>
      <c r="BQ46" s="1376">
        <v>1</v>
      </c>
      <c r="BR46" s="1376">
        <v>1</v>
      </c>
      <c r="BS46" s="1376">
        <v>1</v>
      </c>
      <c r="BT46" s="1376">
        <v>1</v>
      </c>
      <c r="BU46" s="1376">
        <v>1</v>
      </c>
      <c r="BV46" s="1386"/>
      <c r="BW46" s="1386"/>
      <c r="BX46" s="1386"/>
      <c r="BY46" s="1386"/>
      <c r="BZ46" s="1386"/>
      <c r="CA46" s="1386"/>
      <c r="CB46" s="1386"/>
      <c r="CC46" s="1386"/>
      <c r="CD46" s="1386"/>
      <c r="CE46" s="1386"/>
      <c r="CF46" s="1386"/>
      <c r="CG46" s="1386"/>
      <c r="CH46" s="1386"/>
      <c r="CI46" s="1376"/>
      <c r="CJ46" s="1376"/>
      <c r="CK46" s="1376"/>
      <c r="CL46" s="1376"/>
      <c r="CM46" s="1376"/>
      <c r="CN46" s="1400"/>
      <c r="CO46" s="1401"/>
      <c r="CP46" s="82"/>
      <c r="CQ46" s="82"/>
      <c r="CR46" s="82"/>
      <c r="CS46" s="82"/>
      <c r="CT46" s="1414"/>
      <c r="CU46" s="1415"/>
      <c r="CV46" s="1386"/>
      <c r="CW46" s="1416"/>
      <c r="CX46" s="37"/>
      <c r="CY46" s="37"/>
      <c r="CZ46" s="37"/>
      <c r="DA46" s="37"/>
      <c r="DB46" s="37"/>
      <c r="DC46" s="37"/>
      <c r="DD46" s="37"/>
      <c r="DE46" s="1264"/>
      <c r="DF46" s="1264"/>
      <c r="DG46" s="1264"/>
      <c r="DH46" s="1264"/>
      <c r="DI46" s="1264"/>
      <c r="DJ46" s="1264"/>
      <c r="DK46" s="1421"/>
      <c r="DL46" s="1421"/>
      <c r="DM46" s="1421"/>
      <c r="DN46" s="37"/>
      <c r="DO46" s="37"/>
    </row>
    <row r="47" ht="41.1" customHeight="1" spans="1:119">
      <c r="A47" s="1271">
        <v>43444</v>
      </c>
      <c r="B47" s="37" t="s">
        <v>191</v>
      </c>
      <c r="C47" s="1275">
        <v>4500015110</v>
      </c>
      <c r="D47" s="186" t="s">
        <v>181</v>
      </c>
      <c r="E47" s="35" t="s">
        <v>193</v>
      </c>
      <c r="F47" s="1273" t="s">
        <v>129</v>
      </c>
      <c r="G47" s="38" t="s">
        <v>130</v>
      </c>
      <c r="H47" s="396">
        <v>12</v>
      </c>
      <c r="I47" s="37"/>
      <c r="J47" s="37"/>
      <c r="K47" s="37"/>
      <c r="L47" s="239"/>
      <c r="M47" s="1297"/>
      <c r="N47" s="1298"/>
      <c r="O47" s="1298"/>
      <c r="P47" s="1299"/>
      <c r="Q47" s="1298"/>
      <c r="R47" s="1298"/>
      <c r="S47" s="222"/>
      <c r="T47" s="1298"/>
      <c r="U47" s="56"/>
      <c r="V47" s="1316">
        <v>12</v>
      </c>
      <c r="W47" s="1317"/>
      <c r="X47" s="1318"/>
      <c r="Y47" s="1337"/>
      <c r="Z47" s="1339"/>
      <c r="AA47" s="1340"/>
      <c r="AB47" s="1340"/>
      <c r="AC47" s="1341">
        <v>12</v>
      </c>
      <c r="AD47" s="1342" t="s">
        <v>194</v>
      </c>
      <c r="AE47" s="1343"/>
      <c r="AF47" s="1343"/>
      <c r="AG47" s="1343"/>
      <c r="AH47" s="1343"/>
      <c r="AI47" s="1343"/>
      <c r="AJ47" s="1343"/>
      <c r="AK47" s="1343"/>
      <c r="AL47" s="1343"/>
      <c r="AM47" s="1343"/>
      <c r="AN47" s="1343"/>
      <c r="AO47" s="1343"/>
      <c r="AP47" s="1343"/>
      <c r="AQ47" s="1343"/>
      <c r="AR47" s="1343"/>
      <c r="AS47" s="1343"/>
      <c r="AT47" s="1343"/>
      <c r="AU47" s="1343"/>
      <c r="AV47" s="1343"/>
      <c r="AW47" s="1343"/>
      <c r="AX47" s="1343"/>
      <c r="AY47" s="1343"/>
      <c r="AZ47" s="1343"/>
      <c r="BA47" s="1343"/>
      <c r="BB47" s="1343"/>
      <c r="BC47" s="1343"/>
      <c r="BD47" s="1343"/>
      <c r="BE47" s="1373"/>
      <c r="BF47" s="1373"/>
      <c r="BG47" s="1373"/>
      <c r="BH47" s="1374"/>
      <c r="BI47" s="1378"/>
      <c r="BJ47" s="1376">
        <v>1</v>
      </c>
      <c r="BK47" s="1376">
        <v>1</v>
      </c>
      <c r="BL47" s="1376">
        <v>1</v>
      </c>
      <c r="BM47" s="1376">
        <v>1</v>
      </c>
      <c r="BN47" s="1376">
        <v>1</v>
      </c>
      <c r="BO47" s="1376">
        <v>1</v>
      </c>
      <c r="BP47" s="1376">
        <v>1</v>
      </c>
      <c r="BQ47" s="1376">
        <v>1</v>
      </c>
      <c r="BR47" s="1376">
        <v>1</v>
      </c>
      <c r="BS47" s="1376">
        <v>1</v>
      </c>
      <c r="BT47" s="1376">
        <v>1</v>
      </c>
      <c r="BU47" s="1376">
        <v>1</v>
      </c>
      <c r="BV47" s="1386"/>
      <c r="BW47" s="1386"/>
      <c r="BX47" s="1386"/>
      <c r="BY47" s="1386"/>
      <c r="BZ47" s="1386"/>
      <c r="CA47" s="1386"/>
      <c r="CB47" s="1386"/>
      <c r="CC47" s="1386"/>
      <c r="CD47" s="1386"/>
      <c r="CE47" s="1386"/>
      <c r="CF47" s="1386"/>
      <c r="CG47" s="1386"/>
      <c r="CH47" s="1386"/>
      <c r="CI47" s="1376"/>
      <c r="CJ47" s="1376"/>
      <c r="CK47" s="1376"/>
      <c r="CL47" s="1376"/>
      <c r="CM47" s="1376"/>
      <c r="CN47" s="1400"/>
      <c r="CO47" s="1401"/>
      <c r="CP47" s="82"/>
      <c r="CQ47" s="82"/>
      <c r="CR47" s="82"/>
      <c r="CS47" s="82"/>
      <c r="CT47" s="1414"/>
      <c r="CU47" s="1415"/>
      <c r="CV47" s="1386"/>
      <c r="CW47" s="1416"/>
      <c r="CX47" s="37"/>
      <c r="CY47" s="37"/>
      <c r="CZ47" s="37"/>
      <c r="DA47" s="37"/>
      <c r="DB47" s="37"/>
      <c r="DC47" s="37"/>
      <c r="DD47" s="37"/>
      <c r="DE47" s="1264"/>
      <c r="DF47" s="1264"/>
      <c r="DG47" s="1264"/>
      <c r="DH47" s="1264"/>
      <c r="DI47" s="1264"/>
      <c r="DJ47" s="1264"/>
      <c r="DK47" s="1421"/>
      <c r="DL47" s="1421"/>
      <c r="DM47" s="1421"/>
      <c r="DN47" s="37"/>
      <c r="DO47" s="37"/>
    </row>
    <row r="48" ht="41.1" customHeight="1" spans="1:119">
      <c r="A48" s="1271">
        <v>43446</v>
      </c>
      <c r="B48" s="37" t="s">
        <v>195</v>
      </c>
      <c r="C48" s="1275" t="s">
        <v>196</v>
      </c>
      <c r="D48" s="186" t="s">
        <v>197</v>
      </c>
      <c r="E48" s="32" t="s">
        <v>197</v>
      </c>
      <c r="F48" s="1273" t="s">
        <v>198</v>
      </c>
      <c r="G48" s="38" t="s">
        <v>199</v>
      </c>
      <c r="H48" s="396">
        <v>40</v>
      </c>
      <c r="I48" s="37"/>
      <c r="J48" s="37"/>
      <c r="K48" s="37"/>
      <c r="L48" s="239"/>
      <c r="M48" s="1297"/>
      <c r="N48" s="1298"/>
      <c r="O48" s="1298"/>
      <c r="P48" s="1299"/>
      <c r="Q48" s="1298"/>
      <c r="R48" s="1298"/>
      <c r="S48" s="222"/>
      <c r="T48" s="1298"/>
      <c r="U48" s="56"/>
      <c r="V48" s="1316"/>
      <c r="W48" s="1317"/>
      <c r="X48" s="1318"/>
      <c r="Y48" s="1337"/>
      <c r="Z48" s="1339"/>
      <c r="AA48" s="1340"/>
      <c r="AB48" s="1340"/>
      <c r="AC48" s="1341"/>
      <c r="AD48" s="1342"/>
      <c r="AE48" s="1343"/>
      <c r="AF48" s="1343"/>
      <c r="AG48" s="1343"/>
      <c r="AH48" s="1343"/>
      <c r="AI48" s="1343"/>
      <c r="AJ48" s="1343"/>
      <c r="AK48" s="1343"/>
      <c r="AL48" s="1343"/>
      <c r="AM48" s="1343"/>
      <c r="AN48" s="1343"/>
      <c r="AO48" s="1343"/>
      <c r="AP48" s="1343"/>
      <c r="AQ48" s="1343"/>
      <c r="AR48" s="1343"/>
      <c r="AS48" s="1343"/>
      <c r="AT48" s="1343"/>
      <c r="AU48" s="1343"/>
      <c r="AV48" s="1343"/>
      <c r="AW48" s="1343"/>
      <c r="AX48" s="1343"/>
      <c r="AY48" s="1343"/>
      <c r="AZ48" s="1343"/>
      <c r="BA48" s="1343"/>
      <c r="BB48" s="1343"/>
      <c r="BC48" s="1343"/>
      <c r="BD48" s="1343"/>
      <c r="BE48" s="1373"/>
      <c r="BF48" s="1373"/>
      <c r="BG48" s="1373"/>
      <c r="BH48" s="1374"/>
      <c r="BI48" s="1378">
        <v>25917</v>
      </c>
      <c r="BJ48" s="1376"/>
      <c r="BK48" s="1376"/>
      <c r="BL48" s="1376"/>
      <c r="BM48" s="1376"/>
      <c r="BN48" s="1376"/>
      <c r="BO48" s="1376"/>
      <c r="BP48" s="1376"/>
      <c r="BQ48" s="1376"/>
      <c r="BR48" s="1376"/>
      <c r="BS48" s="1376"/>
      <c r="BT48" s="1376"/>
      <c r="BU48" s="1376"/>
      <c r="BV48" s="1386"/>
      <c r="BW48" s="1386"/>
      <c r="BX48" s="1386"/>
      <c r="BY48" s="1386"/>
      <c r="BZ48" s="1386"/>
      <c r="CA48" s="1386"/>
      <c r="CB48" s="1386"/>
      <c r="CC48" s="1386"/>
      <c r="CD48" s="1386"/>
      <c r="CE48" s="1386"/>
      <c r="CF48" s="1386"/>
      <c r="CG48" s="1386"/>
      <c r="CH48" s="1386"/>
      <c r="CI48" s="1376"/>
      <c r="CJ48" s="1376"/>
      <c r="CK48" s="1376"/>
      <c r="CL48" s="1376"/>
      <c r="CM48" s="1376"/>
      <c r="CN48" s="1400"/>
      <c r="CO48" s="1401"/>
      <c r="CP48" s="82"/>
      <c r="CQ48" s="82"/>
      <c r="CR48" s="82"/>
      <c r="CS48" s="82"/>
      <c r="CT48" s="1414"/>
      <c r="CU48" s="1415"/>
      <c r="CV48" s="1386"/>
      <c r="CW48" s="1416"/>
      <c r="CX48" s="37"/>
      <c r="CY48" s="37"/>
      <c r="CZ48" s="37"/>
      <c r="DA48" s="37"/>
      <c r="DB48" s="37"/>
      <c r="DC48" s="37"/>
      <c r="DD48" s="37"/>
      <c r="DE48" s="1264"/>
      <c r="DF48" s="1264"/>
      <c r="DG48" s="1264"/>
      <c r="DH48" s="1264"/>
      <c r="DI48" s="1264"/>
      <c r="DJ48" s="1264"/>
      <c r="DK48" s="1421"/>
      <c r="DL48" s="1421"/>
      <c r="DM48" s="1421"/>
      <c r="DN48" s="37"/>
      <c r="DO48" s="37"/>
    </row>
    <row r="49" ht="41.1" customHeight="1" spans="1:119">
      <c r="A49" s="1271">
        <v>43448</v>
      </c>
      <c r="B49" s="37" t="s">
        <v>186</v>
      </c>
      <c r="C49" s="1275">
        <v>4500015267</v>
      </c>
      <c r="D49" s="186"/>
      <c r="E49" s="35" t="s">
        <v>200</v>
      </c>
      <c r="F49" s="1273" t="s">
        <v>201</v>
      </c>
      <c r="G49" s="38" t="s">
        <v>130</v>
      </c>
      <c r="H49" s="396">
        <v>48</v>
      </c>
      <c r="I49" s="37"/>
      <c r="J49" s="37"/>
      <c r="K49" s="37"/>
      <c r="L49" s="239"/>
      <c r="M49" s="1297"/>
      <c r="N49" s="1298"/>
      <c r="O49" s="1298"/>
      <c r="P49" s="1299"/>
      <c r="Q49" s="1298"/>
      <c r="R49" s="1298"/>
      <c r="S49" s="222"/>
      <c r="T49" s="1298"/>
      <c r="U49" s="56"/>
      <c r="V49" s="1316">
        <v>48</v>
      </c>
      <c r="W49" s="1317"/>
      <c r="X49" s="1318"/>
      <c r="Y49" s="1337"/>
      <c r="Z49" s="1339">
        <v>48</v>
      </c>
      <c r="AA49" s="1340"/>
      <c r="AB49" s="1340"/>
      <c r="AC49" s="1341"/>
      <c r="AD49" s="1342" t="s">
        <v>131</v>
      </c>
      <c r="AE49" s="1343"/>
      <c r="AF49" s="1343"/>
      <c r="AG49" s="1343"/>
      <c r="AH49" s="1343"/>
      <c r="AI49" s="1343"/>
      <c r="AJ49" s="1343"/>
      <c r="AK49" s="1343"/>
      <c r="AL49" s="1343"/>
      <c r="AM49" s="1343"/>
      <c r="AN49" s="1343"/>
      <c r="AO49" s="1343"/>
      <c r="AP49" s="1343"/>
      <c r="AQ49" s="1343"/>
      <c r="AR49" s="1343"/>
      <c r="AS49" s="1343"/>
      <c r="AT49" s="1343"/>
      <c r="AU49" s="1343"/>
      <c r="AV49" s="1343"/>
      <c r="AW49" s="1343"/>
      <c r="AX49" s="1343"/>
      <c r="AY49" s="1343"/>
      <c r="AZ49" s="1343"/>
      <c r="BA49" s="1343"/>
      <c r="BB49" s="1343"/>
      <c r="BC49" s="1343"/>
      <c r="BD49" s="1343"/>
      <c r="BE49" s="1373"/>
      <c r="BF49" s="1373"/>
      <c r="BG49" s="1373"/>
      <c r="BH49" s="1374"/>
      <c r="BI49" s="1378"/>
      <c r="BJ49" s="1376">
        <v>4</v>
      </c>
      <c r="BK49" s="1376">
        <v>4</v>
      </c>
      <c r="BL49" s="1376">
        <v>4</v>
      </c>
      <c r="BM49" s="1376">
        <v>4</v>
      </c>
      <c r="BN49" s="1376">
        <v>4</v>
      </c>
      <c r="BO49" s="1376">
        <v>4</v>
      </c>
      <c r="BP49" s="1376">
        <v>4</v>
      </c>
      <c r="BQ49" s="1376">
        <v>4</v>
      </c>
      <c r="BR49" s="1376">
        <v>4</v>
      </c>
      <c r="BS49" s="1376">
        <v>4</v>
      </c>
      <c r="BT49" s="1376">
        <v>4</v>
      </c>
      <c r="BU49" s="1376">
        <v>4</v>
      </c>
      <c r="BV49" s="1386"/>
      <c r="BW49" s="1386"/>
      <c r="BX49" s="1386"/>
      <c r="BY49" s="1386"/>
      <c r="BZ49" s="1386"/>
      <c r="CA49" s="1386"/>
      <c r="CB49" s="1386"/>
      <c r="CC49" s="1386"/>
      <c r="CD49" s="1386"/>
      <c r="CE49" s="1386"/>
      <c r="CF49" s="1386"/>
      <c r="CG49" s="1386"/>
      <c r="CH49" s="1386"/>
      <c r="CI49" s="1376"/>
      <c r="CJ49" s="1376"/>
      <c r="CK49" s="1376"/>
      <c r="CL49" s="1376"/>
      <c r="CM49" s="1376"/>
      <c r="CN49" s="1400"/>
      <c r="CO49" s="1401"/>
      <c r="CP49" s="82"/>
      <c r="CQ49" s="82"/>
      <c r="CR49" s="82"/>
      <c r="CS49" s="82"/>
      <c r="CT49" s="1414"/>
      <c r="CU49" s="1415"/>
      <c r="CV49" s="1386"/>
      <c r="CW49" s="1416"/>
      <c r="CX49" s="37"/>
      <c r="CY49" s="37"/>
      <c r="CZ49" s="37"/>
      <c r="DA49" s="37"/>
      <c r="DB49" s="37"/>
      <c r="DC49" s="37"/>
      <c r="DD49" s="37"/>
      <c r="DE49" s="1264"/>
      <c r="DF49" s="1264"/>
      <c r="DG49" s="1264"/>
      <c r="DH49" s="1264"/>
      <c r="DI49" s="1264"/>
      <c r="DJ49" s="1264"/>
      <c r="DK49" s="1421"/>
      <c r="DL49" s="1421"/>
      <c r="DM49" s="1421"/>
      <c r="DN49" s="37"/>
      <c r="DO49" s="37"/>
    </row>
    <row r="50" ht="41.1" customHeight="1" spans="1:119">
      <c r="A50" s="1271">
        <v>43454</v>
      </c>
      <c r="B50" s="37" t="s">
        <v>202</v>
      </c>
      <c r="C50" s="1275" t="s">
        <v>203</v>
      </c>
      <c r="D50" s="186" t="s">
        <v>184</v>
      </c>
      <c r="E50" s="32" t="s">
        <v>204</v>
      </c>
      <c r="F50" s="1273" t="s">
        <v>129</v>
      </c>
      <c r="G50" s="38" t="s">
        <v>130</v>
      </c>
      <c r="H50" s="396">
        <v>480</v>
      </c>
      <c r="I50" s="37"/>
      <c r="J50" s="37"/>
      <c r="K50" s="37"/>
      <c r="L50" s="239"/>
      <c r="M50" s="1297"/>
      <c r="N50" s="1298"/>
      <c r="O50" s="1298"/>
      <c r="P50" s="1299"/>
      <c r="Q50" s="1298"/>
      <c r="R50" s="1298"/>
      <c r="S50" s="222"/>
      <c r="T50" s="1298"/>
      <c r="U50" s="56"/>
      <c r="V50" s="1316">
        <v>480</v>
      </c>
      <c r="W50" s="1317"/>
      <c r="X50" s="1318"/>
      <c r="Y50" s="1337"/>
      <c r="Z50" s="1339">
        <v>480</v>
      </c>
      <c r="AA50" s="1340"/>
      <c r="AB50" s="1340"/>
      <c r="AC50" s="1341"/>
      <c r="AD50" s="1342" t="s">
        <v>131</v>
      </c>
      <c r="AE50" s="1343"/>
      <c r="AF50" s="1343"/>
      <c r="AG50" s="1343"/>
      <c r="AH50" s="1343"/>
      <c r="AI50" s="1343"/>
      <c r="AJ50" s="1343"/>
      <c r="AK50" s="1343"/>
      <c r="AL50" s="1343"/>
      <c r="AM50" s="1343"/>
      <c r="AN50" s="1343"/>
      <c r="AO50" s="1343"/>
      <c r="AP50" s="1343"/>
      <c r="AQ50" s="1343"/>
      <c r="AR50" s="1343"/>
      <c r="AS50" s="1343"/>
      <c r="AT50" s="1343"/>
      <c r="AU50" s="1343"/>
      <c r="AV50" s="1343"/>
      <c r="AW50" s="1343"/>
      <c r="AX50" s="1343"/>
      <c r="AY50" s="1343"/>
      <c r="AZ50" s="1343"/>
      <c r="BA50" s="1343"/>
      <c r="BB50" s="1343"/>
      <c r="BC50" s="1343"/>
      <c r="BD50" s="1343"/>
      <c r="BE50" s="1373"/>
      <c r="BF50" s="1373"/>
      <c r="BG50" s="1373"/>
      <c r="BH50" s="1374"/>
      <c r="BI50" s="1378">
        <v>25944</v>
      </c>
      <c r="BJ50" s="1376">
        <v>40</v>
      </c>
      <c r="BK50" s="1376">
        <v>40</v>
      </c>
      <c r="BL50" s="1376">
        <v>40</v>
      </c>
      <c r="BM50" s="1376">
        <v>40</v>
      </c>
      <c r="BN50" s="1376">
        <v>40</v>
      </c>
      <c r="BO50" s="1376">
        <v>40</v>
      </c>
      <c r="BP50" s="1376">
        <v>40</v>
      </c>
      <c r="BQ50" s="1376">
        <v>40</v>
      </c>
      <c r="BR50" s="1376">
        <v>40</v>
      </c>
      <c r="BS50" s="1376">
        <v>40</v>
      </c>
      <c r="BT50" s="1376">
        <v>40</v>
      </c>
      <c r="BU50" s="1376">
        <v>40</v>
      </c>
      <c r="BV50" s="1386"/>
      <c r="BW50" s="1386"/>
      <c r="BX50" s="1386"/>
      <c r="BY50" s="1386"/>
      <c r="BZ50" s="1386"/>
      <c r="CA50" s="1386"/>
      <c r="CB50" s="1386"/>
      <c r="CC50" s="1386"/>
      <c r="CD50" s="1386"/>
      <c r="CE50" s="1386"/>
      <c r="CF50" s="1386"/>
      <c r="CG50" s="1386"/>
      <c r="CH50" s="1386"/>
      <c r="CI50" s="1376"/>
      <c r="CJ50" s="1376"/>
      <c r="CK50" s="1376"/>
      <c r="CL50" s="1376"/>
      <c r="CM50" s="1376"/>
      <c r="CN50" s="1400"/>
      <c r="CO50" s="1401"/>
      <c r="CP50" s="82"/>
      <c r="CQ50" s="82"/>
      <c r="CR50" s="82"/>
      <c r="CS50" s="82"/>
      <c r="CT50" s="1414"/>
      <c r="CU50" s="1415"/>
      <c r="CV50" s="1386"/>
      <c r="CW50" s="1416"/>
      <c r="CX50" s="37"/>
      <c r="CY50" s="37"/>
      <c r="CZ50" s="37"/>
      <c r="DA50" s="37"/>
      <c r="DB50" s="37"/>
      <c r="DC50" s="37"/>
      <c r="DD50" s="37"/>
      <c r="DE50" s="1264"/>
      <c r="DF50" s="1264"/>
      <c r="DG50" s="1264"/>
      <c r="DH50" s="1264"/>
      <c r="DI50" s="1264"/>
      <c r="DJ50" s="1264"/>
      <c r="DK50" s="1421"/>
      <c r="DL50" s="1421"/>
      <c r="DM50" s="1421"/>
      <c r="DN50" s="37"/>
      <c r="DO50" s="37"/>
    </row>
    <row r="51" s="1246" customFormat="1" ht="41.1" customHeight="1" spans="1:119">
      <c r="A51" s="1277">
        <v>43479</v>
      </c>
      <c r="B51" s="1278" t="s">
        <v>195</v>
      </c>
      <c r="C51" s="1279">
        <v>4800007665</v>
      </c>
      <c r="D51" s="1280" t="s">
        <v>197</v>
      </c>
      <c r="E51" s="1285" t="s">
        <v>197</v>
      </c>
      <c r="F51" s="1282" t="s">
        <v>198</v>
      </c>
      <c r="G51" s="1283" t="s">
        <v>199</v>
      </c>
      <c r="H51" s="1284">
        <v>20</v>
      </c>
      <c r="I51" s="1278"/>
      <c r="J51" s="1278"/>
      <c r="K51" s="1278"/>
      <c r="L51" s="1300"/>
      <c r="M51" s="1301"/>
      <c r="N51" s="1302"/>
      <c r="O51" s="1302"/>
      <c r="P51" s="1303"/>
      <c r="Q51" s="1302"/>
      <c r="R51" s="1302"/>
      <c r="S51" s="1325"/>
      <c r="T51" s="1302"/>
      <c r="U51" s="1326"/>
      <c r="V51" s="1322"/>
      <c r="W51" s="1323"/>
      <c r="X51" s="1324"/>
      <c r="Y51" s="1347"/>
      <c r="Z51" s="1348"/>
      <c r="AA51" s="1349"/>
      <c r="AB51" s="1349"/>
      <c r="AC51" s="1350"/>
      <c r="AD51" s="1351"/>
      <c r="AE51" s="1352"/>
      <c r="AF51" s="1352"/>
      <c r="AG51" s="1352"/>
      <c r="AH51" s="1352"/>
      <c r="AI51" s="1352"/>
      <c r="AJ51" s="1352"/>
      <c r="AK51" s="1352"/>
      <c r="AL51" s="1352"/>
      <c r="AM51" s="1352"/>
      <c r="AN51" s="1352"/>
      <c r="AO51" s="1352"/>
      <c r="AP51" s="1352"/>
      <c r="AQ51" s="1352"/>
      <c r="AR51" s="1352"/>
      <c r="AS51" s="1352"/>
      <c r="AT51" s="1352"/>
      <c r="AU51" s="1352"/>
      <c r="AV51" s="1352"/>
      <c r="AW51" s="1352"/>
      <c r="AX51" s="1352"/>
      <c r="AY51" s="1352"/>
      <c r="AZ51" s="1352"/>
      <c r="BA51" s="1352"/>
      <c r="BB51" s="1352"/>
      <c r="BC51" s="1352"/>
      <c r="BD51" s="1352"/>
      <c r="BE51" s="1381"/>
      <c r="BF51" s="1381"/>
      <c r="BG51" s="1381"/>
      <c r="BH51" s="1382"/>
      <c r="BI51" s="1379">
        <v>26075</v>
      </c>
      <c r="BJ51" s="1380"/>
      <c r="BK51" s="1380"/>
      <c r="BL51" s="1380"/>
      <c r="BM51" s="1380"/>
      <c r="BN51" s="1380"/>
      <c r="BO51" s="1380"/>
      <c r="BP51" s="1380"/>
      <c r="BQ51" s="1380"/>
      <c r="BR51" s="1380"/>
      <c r="BS51" s="1380"/>
      <c r="BT51" s="1380"/>
      <c r="BU51" s="1380"/>
      <c r="BV51" s="1385"/>
      <c r="BW51" s="1385"/>
      <c r="BX51" s="1385"/>
      <c r="BY51" s="1385"/>
      <c r="BZ51" s="1385"/>
      <c r="CA51" s="1385"/>
      <c r="CB51" s="1385"/>
      <c r="CC51" s="1385"/>
      <c r="CD51" s="1385"/>
      <c r="CE51" s="1385"/>
      <c r="CF51" s="1385"/>
      <c r="CG51" s="1385"/>
      <c r="CH51" s="1385"/>
      <c r="CI51" s="1380"/>
      <c r="CJ51" s="1380"/>
      <c r="CK51" s="1380"/>
      <c r="CL51" s="1380"/>
      <c r="CM51" s="1380"/>
      <c r="CN51" s="1397"/>
      <c r="CO51" s="1398"/>
      <c r="CP51" s="1399"/>
      <c r="CQ51" s="1399"/>
      <c r="CR51" s="1399"/>
      <c r="CS51" s="1399"/>
      <c r="CT51" s="1411"/>
      <c r="CU51" s="1412"/>
      <c r="CV51" s="1385"/>
      <c r="CW51" s="1413"/>
      <c r="CX51" s="1278"/>
      <c r="CY51" s="1278"/>
      <c r="CZ51" s="1278"/>
      <c r="DA51" s="1278"/>
      <c r="DB51" s="1278"/>
      <c r="DC51" s="1278"/>
      <c r="DD51" s="1278"/>
      <c r="DE51" s="1417"/>
      <c r="DF51" s="1417"/>
      <c r="DG51" s="1417"/>
      <c r="DH51" s="1417"/>
      <c r="DI51" s="1417"/>
      <c r="DJ51" s="1417"/>
      <c r="DK51" s="1422"/>
      <c r="DL51" s="1422"/>
      <c r="DM51" s="1422"/>
      <c r="DN51" s="1278"/>
      <c r="DO51" s="1278"/>
    </row>
    <row r="52" s="1246" customFormat="1" ht="41.1" customHeight="1" spans="1:119">
      <c r="A52" s="1277">
        <v>43488</v>
      </c>
      <c r="B52" s="1278" t="s">
        <v>195</v>
      </c>
      <c r="C52" s="1279">
        <v>4500007847</v>
      </c>
      <c r="D52" s="1280" t="s">
        <v>197</v>
      </c>
      <c r="E52" s="1285" t="s">
        <v>197</v>
      </c>
      <c r="F52" s="1282" t="s">
        <v>198</v>
      </c>
      <c r="G52" s="1283" t="s">
        <v>199</v>
      </c>
      <c r="H52" s="1284">
        <v>30</v>
      </c>
      <c r="I52" s="1278"/>
      <c r="J52" s="1278"/>
      <c r="K52" s="1278"/>
      <c r="L52" s="1300"/>
      <c r="M52" s="1301"/>
      <c r="N52" s="1302"/>
      <c r="O52" s="1302"/>
      <c r="P52" s="1303"/>
      <c r="Q52" s="1302"/>
      <c r="R52" s="1302"/>
      <c r="S52" s="1325"/>
      <c r="T52" s="1302"/>
      <c r="U52" s="1326"/>
      <c r="V52" s="1322"/>
      <c r="W52" s="1323"/>
      <c r="X52" s="1324"/>
      <c r="Y52" s="1347"/>
      <c r="Z52" s="1348"/>
      <c r="AA52" s="1349"/>
      <c r="AB52" s="1349"/>
      <c r="AC52" s="1350"/>
      <c r="AD52" s="1351"/>
      <c r="AE52" s="1352"/>
      <c r="AF52" s="1352"/>
      <c r="AG52" s="1352"/>
      <c r="AH52" s="1352"/>
      <c r="AI52" s="1352"/>
      <c r="AJ52" s="1352"/>
      <c r="AK52" s="1352"/>
      <c r="AL52" s="1352"/>
      <c r="AM52" s="1352"/>
      <c r="AN52" s="1352"/>
      <c r="AO52" s="1352"/>
      <c r="AP52" s="1352"/>
      <c r="AQ52" s="1352"/>
      <c r="AR52" s="1352"/>
      <c r="AS52" s="1352"/>
      <c r="AT52" s="1352"/>
      <c r="AU52" s="1352"/>
      <c r="AV52" s="1352"/>
      <c r="AW52" s="1352"/>
      <c r="AX52" s="1352"/>
      <c r="AY52" s="1352"/>
      <c r="AZ52" s="1352"/>
      <c r="BA52" s="1352"/>
      <c r="BB52" s="1352"/>
      <c r="BC52" s="1352"/>
      <c r="BD52" s="1352"/>
      <c r="BE52" s="1381"/>
      <c r="BF52" s="1381"/>
      <c r="BG52" s="1381"/>
      <c r="BH52" s="1382"/>
      <c r="BI52" s="1379">
        <v>26074</v>
      </c>
      <c r="BJ52" s="1380"/>
      <c r="BK52" s="1380"/>
      <c r="BL52" s="1380"/>
      <c r="BM52" s="1380"/>
      <c r="BN52" s="1380"/>
      <c r="BO52" s="1380"/>
      <c r="BP52" s="1380"/>
      <c r="BQ52" s="1380"/>
      <c r="BR52" s="1380"/>
      <c r="BS52" s="1380"/>
      <c r="BT52" s="1380"/>
      <c r="BU52" s="1380"/>
      <c r="BV52" s="1385"/>
      <c r="BW52" s="1385"/>
      <c r="BX52" s="1385"/>
      <c r="BY52" s="1385"/>
      <c r="BZ52" s="1385"/>
      <c r="CA52" s="1385"/>
      <c r="CB52" s="1385"/>
      <c r="CC52" s="1385"/>
      <c r="CD52" s="1385"/>
      <c r="CE52" s="1385"/>
      <c r="CF52" s="1385"/>
      <c r="CG52" s="1385"/>
      <c r="CH52" s="1385"/>
      <c r="CI52" s="1380"/>
      <c r="CJ52" s="1380"/>
      <c r="CK52" s="1380"/>
      <c r="CL52" s="1380"/>
      <c r="CM52" s="1380"/>
      <c r="CN52" s="1397"/>
      <c r="CO52" s="1398"/>
      <c r="CP52" s="1399"/>
      <c r="CQ52" s="1399"/>
      <c r="CR52" s="1399"/>
      <c r="CS52" s="1399"/>
      <c r="CT52" s="1411"/>
      <c r="CU52" s="1412"/>
      <c r="CV52" s="1385"/>
      <c r="CW52" s="1413"/>
      <c r="CX52" s="1278"/>
      <c r="CY52" s="1278"/>
      <c r="CZ52" s="1278"/>
      <c r="DA52" s="1278"/>
      <c r="DB52" s="1278"/>
      <c r="DC52" s="1278"/>
      <c r="DD52" s="1278"/>
      <c r="DE52" s="1417"/>
      <c r="DF52" s="1417"/>
      <c r="DG52" s="1417"/>
      <c r="DH52" s="1417"/>
      <c r="DI52" s="1417"/>
      <c r="DJ52" s="1417"/>
      <c r="DK52" s="1422"/>
      <c r="DL52" s="1422"/>
      <c r="DM52" s="1422"/>
      <c r="DN52" s="1278"/>
      <c r="DO52" s="1278"/>
    </row>
    <row r="53" ht="41.1" customHeight="1" spans="1:119">
      <c r="A53" s="1271">
        <v>43510</v>
      </c>
      <c r="B53" s="37" t="s">
        <v>144</v>
      </c>
      <c r="C53" s="1275" t="s">
        <v>141</v>
      </c>
      <c r="D53" s="186"/>
      <c r="E53" s="32" t="s">
        <v>205</v>
      </c>
      <c r="F53" s="1273" t="s">
        <v>129</v>
      </c>
      <c r="G53" s="38" t="s">
        <v>130</v>
      </c>
      <c r="H53" s="396">
        <v>48</v>
      </c>
      <c r="I53" s="37"/>
      <c r="J53" s="37"/>
      <c r="K53" s="37"/>
      <c r="L53" s="239"/>
      <c r="M53" s="1297"/>
      <c r="N53" s="1302"/>
      <c r="O53" s="1302"/>
      <c r="P53" s="1303"/>
      <c r="Q53" s="1302"/>
      <c r="R53" s="1302"/>
      <c r="S53" s="1325"/>
      <c r="T53" s="1302"/>
      <c r="U53" s="1326"/>
      <c r="V53" s="1316">
        <f>H53</f>
        <v>48</v>
      </c>
      <c r="W53" s="1317"/>
      <c r="X53" s="1318"/>
      <c r="Y53" s="1337"/>
      <c r="Z53" s="1339">
        <f>H53</f>
        <v>48</v>
      </c>
      <c r="AA53" s="1340"/>
      <c r="AB53" s="1340"/>
      <c r="AC53" s="1341"/>
      <c r="AD53" s="1342" t="s">
        <v>131</v>
      </c>
      <c r="AE53" s="1343"/>
      <c r="AF53" s="1343"/>
      <c r="AG53" s="1343"/>
      <c r="AH53" s="1343"/>
      <c r="AI53" s="1343"/>
      <c r="AJ53" s="1343"/>
      <c r="AK53" s="1343"/>
      <c r="AL53" s="1343"/>
      <c r="AM53" s="1343"/>
      <c r="AN53" s="1343"/>
      <c r="AO53" s="1343"/>
      <c r="AP53" s="1343"/>
      <c r="AQ53" s="1343"/>
      <c r="AR53" s="1343"/>
      <c r="AS53" s="1343"/>
      <c r="AT53" s="1343"/>
      <c r="AU53" s="1343"/>
      <c r="AV53" s="1343"/>
      <c r="AW53" s="1343"/>
      <c r="AX53" s="1343"/>
      <c r="AY53" s="1343"/>
      <c r="AZ53" s="1343"/>
      <c r="BA53" s="1343"/>
      <c r="BB53" s="1343"/>
      <c r="BC53" s="1343"/>
      <c r="BD53" s="1343"/>
      <c r="BE53" s="1381"/>
      <c r="BF53" s="1381"/>
      <c r="BG53" s="1381"/>
      <c r="BH53" s="1382"/>
      <c r="BI53" s="1378"/>
      <c r="BJ53" s="1376">
        <v>4</v>
      </c>
      <c r="BK53" s="1376">
        <v>4</v>
      </c>
      <c r="BL53" s="1376">
        <v>4</v>
      </c>
      <c r="BM53" s="1376">
        <v>4</v>
      </c>
      <c r="BN53" s="1376">
        <v>4</v>
      </c>
      <c r="BO53" s="1376">
        <v>4</v>
      </c>
      <c r="BP53" s="1376">
        <v>4</v>
      </c>
      <c r="BQ53" s="1376">
        <v>4</v>
      </c>
      <c r="BR53" s="1376">
        <v>4</v>
      </c>
      <c r="BS53" s="1376">
        <v>4</v>
      </c>
      <c r="BT53" s="1376">
        <v>4</v>
      </c>
      <c r="BU53" s="1376">
        <v>4</v>
      </c>
      <c r="BV53" s="1386"/>
      <c r="BW53" s="1386"/>
      <c r="BX53" s="1386"/>
      <c r="BY53" s="1386"/>
      <c r="BZ53" s="1386"/>
      <c r="CA53" s="1386"/>
      <c r="CB53" s="1386"/>
      <c r="CC53" s="1386"/>
      <c r="CD53" s="1386"/>
      <c r="CE53" s="1386"/>
      <c r="CF53" s="1386"/>
      <c r="CG53" s="1386"/>
      <c r="CH53" s="1386"/>
      <c r="CI53" s="1376"/>
      <c r="CJ53" s="1376"/>
      <c r="CK53" s="1376"/>
      <c r="CL53" s="1376"/>
      <c r="CM53" s="1376"/>
      <c r="CN53" s="1400"/>
      <c r="CO53" s="1401"/>
      <c r="CP53" s="82"/>
      <c r="CQ53" s="82"/>
      <c r="CR53" s="82"/>
      <c r="CS53" s="82"/>
      <c r="CT53" s="1414"/>
      <c r="CU53" s="1415"/>
      <c r="CV53" s="1386"/>
      <c r="CW53" s="1416"/>
      <c r="CX53" s="37"/>
      <c r="CY53" s="37"/>
      <c r="CZ53" s="37"/>
      <c r="DA53" s="37"/>
      <c r="DB53" s="37"/>
      <c r="DC53" s="37"/>
      <c r="DD53" s="37"/>
      <c r="DE53" s="1264"/>
      <c r="DF53" s="1264"/>
      <c r="DG53" s="1264"/>
      <c r="DH53" s="1264"/>
      <c r="DI53" s="1264"/>
      <c r="DJ53" s="1264"/>
      <c r="DK53" s="1421"/>
      <c r="DL53" s="1421"/>
      <c r="DM53" s="1421"/>
      <c r="DN53" s="37"/>
      <c r="DO53" s="37"/>
    </row>
    <row r="54" ht="41.1" customHeight="1" spans="1:119">
      <c r="A54" s="1271">
        <v>43514</v>
      </c>
      <c r="B54" s="37" t="s">
        <v>206</v>
      </c>
      <c r="C54" s="1275">
        <v>4500016381</v>
      </c>
      <c r="D54" s="186"/>
      <c r="E54" s="32" t="s">
        <v>172</v>
      </c>
      <c r="F54" s="1273" t="s">
        <v>129</v>
      </c>
      <c r="G54" s="38" t="s">
        <v>130</v>
      </c>
      <c r="H54" s="396">
        <v>12</v>
      </c>
      <c r="I54" s="37"/>
      <c r="J54" s="37"/>
      <c r="K54" s="37"/>
      <c r="L54" s="239"/>
      <c r="M54" s="1297"/>
      <c r="N54" s="1302"/>
      <c r="O54" s="1302"/>
      <c r="P54" s="1303"/>
      <c r="Q54" s="1302"/>
      <c r="R54" s="1302"/>
      <c r="S54" s="1325"/>
      <c r="T54" s="1302"/>
      <c r="U54" s="1326"/>
      <c r="V54" s="1316">
        <v>12</v>
      </c>
      <c r="W54" s="1317"/>
      <c r="X54" s="1318"/>
      <c r="Y54" s="1337"/>
      <c r="Z54" s="1339">
        <v>12</v>
      </c>
      <c r="AA54" s="1340"/>
      <c r="AB54" s="1340"/>
      <c r="AC54" s="1341"/>
      <c r="AD54" s="1342" t="s">
        <v>131</v>
      </c>
      <c r="AE54" s="1343"/>
      <c r="AF54" s="1343"/>
      <c r="AG54" s="1343"/>
      <c r="AH54" s="1343"/>
      <c r="AI54" s="1343"/>
      <c r="AJ54" s="1343"/>
      <c r="AK54" s="1343"/>
      <c r="AL54" s="1343"/>
      <c r="AM54" s="1343"/>
      <c r="AN54" s="1343"/>
      <c r="AO54" s="1343"/>
      <c r="AP54" s="1343"/>
      <c r="AQ54" s="1343"/>
      <c r="AR54" s="1343"/>
      <c r="AS54" s="1343"/>
      <c r="AT54" s="1343"/>
      <c r="AU54" s="1343"/>
      <c r="AV54" s="1343"/>
      <c r="AW54" s="1343"/>
      <c r="AX54" s="1343"/>
      <c r="AY54" s="1343"/>
      <c r="AZ54" s="1343"/>
      <c r="BA54" s="1343"/>
      <c r="BB54" s="1343"/>
      <c r="BC54" s="1343"/>
      <c r="BD54" s="1343"/>
      <c r="BE54" s="1381"/>
      <c r="BF54" s="1381"/>
      <c r="BG54" s="1381"/>
      <c r="BH54" s="1382"/>
      <c r="BI54" s="1378"/>
      <c r="BJ54" s="1376">
        <v>1</v>
      </c>
      <c r="BK54" s="1376">
        <v>1</v>
      </c>
      <c r="BL54" s="1376">
        <v>1</v>
      </c>
      <c r="BM54" s="1376">
        <v>1</v>
      </c>
      <c r="BN54" s="1376">
        <v>1</v>
      </c>
      <c r="BO54" s="1376">
        <v>1</v>
      </c>
      <c r="BP54" s="1376">
        <v>1</v>
      </c>
      <c r="BQ54" s="1376">
        <v>1</v>
      </c>
      <c r="BR54" s="1376">
        <v>1</v>
      </c>
      <c r="BS54" s="1376">
        <v>1</v>
      </c>
      <c r="BT54" s="1376">
        <v>1</v>
      </c>
      <c r="BU54" s="1376">
        <v>1</v>
      </c>
      <c r="BV54" s="1386"/>
      <c r="BW54" s="1386"/>
      <c r="BX54" s="1386"/>
      <c r="BY54" s="1386"/>
      <c r="BZ54" s="1386"/>
      <c r="CA54" s="1386"/>
      <c r="CB54" s="1386"/>
      <c r="CC54" s="1386"/>
      <c r="CD54" s="1386"/>
      <c r="CE54" s="1386"/>
      <c r="CF54" s="1386"/>
      <c r="CG54" s="1386"/>
      <c r="CH54" s="1386"/>
      <c r="CI54" s="1376"/>
      <c r="CJ54" s="1376"/>
      <c r="CK54" s="1376"/>
      <c r="CL54" s="1376"/>
      <c r="CM54" s="1376"/>
      <c r="CN54" s="1400"/>
      <c r="CO54" s="1401"/>
      <c r="CP54" s="82"/>
      <c r="CQ54" s="82"/>
      <c r="CR54" s="82"/>
      <c r="CS54" s="82"/>
      <c r="CT54" s="1414"/>
      <c r="CU54" s="1415"/>
      <c r="CV54" s="1386"/>
      <c r="CW54" s="1416"/>
      <c r="CX54" s="37"/>
      <c r="CY54" s="37"/>
      <c r="CZ54" s="37"/>
      <c r="DA54" s="37"/>
      <c r="DB54" s="37"/>
      <c r="DC54" s="37"/>
      <c r="DD54" s="37"/>
      <c r="DE54" s="1264"/>
      <c r="DF54" s="1264"/>
      <c r="DG54" s="1264"/>
      <c r="DH54" s="1264"/>
      <c r="DI54" s="1264"/>
      <c r="DJ54" s="1264"/>
      <c r="DK54" s="1421"/>
      <c r="DL54" s="1421"/>
      <c r="DM54" s="1421"/>
      <c r="DN54" s="37"/>
      <c r="DO54" s="37"/>
    </row>
    <row r="55" ht="41.1" customHeight="1" spans="1:119">
      <c r="A55" s="1271">
        <v>43518</v>
      </c>
      <c r="B55" s="37" t="s">
        <v>207</v>
      </c>
      <c r="C55" s="1275">
        <v>4500016832</v>
      </c>
      <c r="D55" s="186" t="s">
        <v>208</v>
      </c>
      <c r="E55" s="32" t="s">
        <v>209</v>
      </c>
      <c r="F55" s="1273" t="s">
        <v>129</v>
      </c>
      <c r="G55" s="38" t="s">
        <v>130</v>
      </c>
      <c r="H55" s="396">
        <v>15</v>
      </c>
      <c r="I55" s="37"/>
      <c r="J55" s="37"/>
      <c r="K55" s="37"/>
      <c r="L55" s="239"/>
      <c r="M55" s="1297"/>
      <c r="N55" s="1302"/>
      <c r="O55" s="1302"/>
      <c r="P55" s="1303"/>
      <c r="Q55" s="1302"/>
      <c r="R55" s="1302"/>
      <c r="S55" s="1325"/>
      <c r="T55" s="1302"/>
      <c r="U55" s="1326"/>
      <c r="V55" s="1316">
        <v>15</v>
      </c>
      <c r="W55" s="1317"/>
      <c r="X55" s="1318"/>
      <c r="Y55" s="1337"/>
      <c r="Z55" s="1339">
        <v>15</v>
      </c>
      <c r="AA55" s="1340"/>
      <c r="AB55" s="1340"/>
      <c r="AC55" s="1341"/>
      <c r="AD55" s="1342" t="s">
        <v>131</v>
      </c>
      <c r="AE55" s="1343"/>
      <c r="AF55" s="1343"/>
      <c r="AG55" s="1343"/>
      <c r="AH55" s="1343"/>
      <c r="AI55" s="1343"/>
      <c r="AJ55" s="1343"/>
      <c r="AK55" s="1343"/>
      <c r="AL55" s="1343"/>
      <c r="AM55" s="1343"/>
      <c r="AN55" s="1343"/>
      <c r="AO55" s="1343"/>
      <c r="AP55" s="1343"/>
      <c r="AQ55" s="1343"/>
      <c r="AR55" s="1343"/>
      <c r="AS55" s="1343"/>
      <c r="AT55" s="1343"/>
      <c r="AU55" s="1343"/>
      <c r="AV55" s="1343"/>
      <c r="AW55" s="1343"/>
      <c r="AX55" s="1343"/>
      <c r="AY55" s="1343"/>
      <c r="AZ55" s="1343"/>
      <c r="BA55" s="1343"/>
      <c r="BB55" s="1343"/>
      <c r="BC55" s="1343"/>
      <c r="BD55" s="1343"/>
      <c r="BE55" s="1381"/>
      <c r="BF55" s="1381"/>
      <c r="BG55" s="1381"/>
      <c r="BH55" s="1382"/>
      <c r="BI55" s="1378"/>
      <c r="BJ55" s="1376">
        <v>1</v>
      </c>
      <c r="BK55" s="1376">
        <v>1</v>
      </c>
      <c r="BL55" s="1376">
        <v>1</v>
      </c>
      <c r="BM55" s="1376">
        <v>1</v>
      </c>
      <c r="BN55" s="1376">
        <v>1</v>
      </c>
      <c r="BO55" s="1376">
        <v>1</v>
      </c>
      <c r="BP55" s="1376">
        <v>1</v>
      </c>
      <c r="BQ55" s="1376">
        <v>1</v>
      </c>
      <c r="BR55" s="1376">
        <v>4</v>
      </c>
      <c r="BS55" s="1376">
        <v>1</v>
      </c>
      <c r="BT55" s="1376">
        <v>1</v>
      </c>
      <c r="BU55" s="1376">
        <v>1</v>
      </c>
      <c r="BV55" s="1386"/>
      <c r="BW55" s="1386"/>
      <c r="BX55" s="1386"/>
      <c r="BY55" s="1386"/>
      <c r="BZ55" s="1386"/>
      <c r="CA55" s="1386"/>
      <c r="CB55" s="1386"/>
      <c r="CC55" s="1386"/>
      <c r="CD55" s="1386"/>
      <c r="CE55" s="1386"/>
      <c r="CF55" s="1386"/>
      <c r="CG55" s="1386"/>
      <c r="CH55" s="1386"/>
      <c r="CI55" s="1376"/>
      <c r="CJ55" s="1376"/>
      <c r="CK55" s="1376"/>
      <c r="CL55" s="1376"/>
      <c r="CM55" s="1376"/>
      <c r="CN55" s="1400"/>
      <c r="CO55" s="1401"/>
      <c r="CP55" s="82"/>
      <c r="CQ55" s="82"/>
      <c r="CR55" s="82"/>
      <c r="CS55" s="82"/>
      <c r="CT55" s="1414"/>
      <c r="CU55" s="1415"/>
      <c r="CV55" s="1386"/>
      <c r="CW55" s="1416"/>
      <c r="CX55" s="37"/>
      <c r="CY55" s="37"/>
      <c r="CZ55" s="37"/>
      <c r="DA55" s="37"/>
      <c r="DB55" s="37"/>
      <c r="DC55" s="37"/>
      <c r="DD55" s="37"/>
      <c r="DE55" s="1264"/>
      <c r="DF55" s="1264"/>
      <c r="DG55" s="1264"/>
      <c r="DH55" s="1264"/>
      <c r="DI55" s="1264"/>
      <c r="DJ55" s="1264"/>
      <c r="DK55" s="1421"/>
      <c r="DL55" s="1421"/>
      <c r="DM55" s="1421"/>
      <c r="DN55" s="37"/>
      <c r="DO55" s="37"/>
    </row>
    <row r="56" ht="41.1" customHeight="1" spans="1:119">
      <c r="A56" s="1271">
        <v>43522</v>
      </c>
      <c r="B56" s="37" t="s">
        <v>210</v>
      </c>
      <c r="C56" s="1275">
        <v>4500017093</v>
      </c>
      <c r="D56" s="186" t="s">
        <v>211</v>
      </c>
      <c r="E56" s="32" t="s">
        <v>212</v>
      </c>
      <c r="F56" s="1273" t="s">
        <v>213</v>
      </c>
      <c r="G56" s="38" t="s">
        <v>130</v>
      </c>
      <c r="H56" s="396">
        <v>24</v>
      </c>
      <c r="I56" s="37"/>
      <c r="J56" s="37"/>
      <c r="K56" s="37"/>
      <c r="L56" s="239"/>
      <c r="M56" s="1297"/>
      <c r="N56" s="1302"/>
      <c r="O56" s="1302"/>
      <c r="P56" s="1303"/>
      <c r="Q56" s="1302"/>
      <c r="R56" s="1302"/>
      <c r="S56" s="1325"/>
      <c r="T56" s="1302"/>
      <c r="U56" s="1326"/>
      <c r="V56" s="1316">
        <v>24</v>
      </c>
      <c r="W56" s="1317"/>
      <c r="X56" s="1318"/>
      <c r="Y56" s="1337"/>
      <c r="Z56" s="1339">
        <v>24</v>
      </c>
      <c r="AA56" s="1340"/>
      <c r="AB56" s="1340"/>
      <c r="AC56" s="1341"/>
      <c r="AD56" s="1342" t="s">
        <v>131</v>
      </c>
      <c r="AE56" s="1343"/>
      <c r="AF56" s="1343"/>
      <c r="AG56" s="1343"/>
      <c r="AH56" s="1343"/>
      <c r="AI56" s="1343"/>
      <c r="AJ56" s="1343"/>
      <c r="AK56" s="1343"/>
      <c r="AL56" s="1343"/>
      <c r="AM56" s="1343"/>
      <c r="AN56" s="1343"/>
      <c r="AO56" s="1343"/>
      <c r="AP56" s="1343"/>
      <c r="AQ56" s="1343"/>
      <c r="AR56" s="1343"/>
      <c r="AS56" s="1343"/>
      <c r="AT56" s="1343"/>
      <c r="AU56" s="1343"/>
      <c r="AV56" s="1343"/>
      <c r="AW56" s="1343"/>
      <c r="AX56" s="1343"/>
      <c r="AY56" s="1343"/>
      <c r="AZ56" s="1343"/>
      <c r="BA56" s="1343"/>
      <c r="BB56" s="1343"/>
      <c r="BC56" s="1343"/>
      <c r="BD56" s="1343"/>
      <c r="BE56" s="1381"/>
      <c r="BF56" s="1381"/>
      <c r="BG56" s="1381"/>
      <c r="BH56" s="1382"/>
      <c r="BI56" s="1378"/>
      <c r="BJ56" s="1376">
        <v>2</v>
      </c>
      <c r="BK56" s="1376">
        <v>2</v>
      </c>
      <c r="BL56" s="1376">
        <v>2</v>
      </c>
      <c r="BM56" s="1376">
        <v>2</v>
      </c>
      <c r="BN56" s="1376">
        <v>2</v>
      </c>
      <c r="BO56" s="1376">
        <v>2</v>
      </c>
      <c r="BP56" s="1376">
        <v>2</v>
      </c>
      <c r="BQ56" s="1376">
        <v>2</v>
      </c>
      <c r="BR56" s="1376">
        <v>2</v>
      </c>
      <c r="BS56" s="1376">
        <v>2</v>
      </c>
      <c r="BT56" s="1376">
        <v>2</v>
      </c>
      <c r="BU56" s="1376">
        <v>2</v>
      </c>
      <c r="BV56" s="1386"/>
      <c r="BW56" s="1386"/>
      <c r="BX56" s="1386"/>
      <c r="BY56" s="1386"/>
      <c r="BZ56" s="1386"/>
      <c r="CA56" s="1386"/>
      <c r="CB56" s="1386"/>
      <c r="CC56" s="1386"/>
      <c r="CD56" s="1386"/>
      <c r="CE56" s="1386"/>
      <c r="CF56" s="1386"/>
      <c r="CG56" s="1386"/>
      <c r="CH56" s="1386"/>
      <c r="CI56" s="1376"/>
      <c r="CJ56" s="1376"/>
      <c r="CK56" s="1376"/>
      <c r="CL56" s="1376"/>
      <c r="CM56" s="1376"/>
      <c r="CN56" s="1400"/>
      <c r="CO56" s="1401"/>
      <c r="CP56" s="82"/>
      <c r="CQ56" s="82"/>
      <c r="CR56" s="82"/>
      <c r="CS56" s="82"/>
      <c r="CT56" s="1414"/>
      <c r="CU56" s="1415"/>
      <c r="CV56" s="1386"/>
      <c r="CW56" s="1416"/>
      <c r="CX56" s="37"/>
      <c r="CY56" s="37"/>
      <c r="CZ56" s="37"/>
      <c r="DA56" s="37"/>
      <c r="DB56" s="37"/>
      <c r="DC56" s="37"/>
      <c r="DD56" s="37"/>
      <c r="DE56" s="1264"/>
      <c r="DF56" s="1264"/>
      <c r="DG56" s="1264"/>
      <c r="DH56" s="1264"/>
      <c r="DI56" s="1264"/>
      <c r="DJ56" s="1264"/>
      <c r="DK56" s="1421"/>
      <c r="DL56" s="1421"/>
      <c r="DM56" s="1421"/>
      <c r="DN56" s="37"/>
      <c r="DO56" s="37"/>
    </row>
    <row r="57" ht="41.1" customHeight="1" spans="1:119">
      <c r="A57" s="1271">
        <v>43522</v>
      </c>
      <c r="B57" s="37" t="s">
        <v>191</v>
      </c>
      <c r="C57" s="1275">
        <v>4500016464</v>
      </c>
      <c r="D57" s="186"/>
      <c r="E57" s="32" t="s">
        <v>214</v>
      </c>
      <c r="F57" s="1273" t="s">
        <v>129</v>
      </c>
      <c r="G57" s="38" t="s">
        <v>130</v>
      </c>
      <c r="H57" s="396">
        <v>12</v>
      </c>
      <c r="I57" s="37"/>
      <c r="J57" s="37"/>
      <c r="K57" s="37"/>
      <c r="L57" s="239"/>
      <c r="M57" s="1297"/>
      <c r="N57" s="1302"/>
      <c r="O57" s="1302"/>
      <c r="P57" s="1303"/>
      <c r="Q57" s="1302"/>
      <c r="R57" s="1302"/>
      <c r="S57" s="1325"/>
      <c r="T57" s="1302"/>
      <c r="U57" s="1326"/>
      <c r="V57" s="1316"/>
      <c r="W57" s="1317"/>
      <c r="X57" s="1318">
        <v>12</v>
      </c>
      <c r="Y57" s="1337"/>
      <c r="Z57" s="1339">
        <v>12</v>
      </c>
      <c r="AA57" s="1340"/>
      <c r="AB57" s="1340"/>
      <c r="AC57" s="1341"/>
      <c r="AD57" s="1342" t="s">
        <v>194</v>
      </c>
      <c r="AE57" s="1343"/>
      <c r="AF57" s="1343"/>
      <c r="AG57" s="1343"/>
      <c r="AH57" s="1343"/>
      <c r="AI57" s="1343"/>
      <c r="AJ57" s="1343"/>
      <c r="AK57" s="1343"/>
      <c r="AL57" s="1343"/>
      <c r="AM57" s="1343"/>
      <c r="AN57" s="1343"/>
      <c r="AO57" s="1343"/>
      <c r="AP57" s="1343"/>
      <c r="AQ57" s="1343"/>
      <c r="AR57" s="1343"/>
      <c r="AS57" s="1343"/>
      <c r="AT57" s="1343"/>
      <c r="AU57" s="1343"/>
      <c r="AV57" s="1343"/>
      <c r="AW57" s="1343"/>
      <c r="AX57" s="1343"/>
      <c r="AY57" s="1343"/>
      <c r="AZ57" s="1343"/>
      <c r="BA57" s="1343"/>
      <c r="BB57" s="1343"/>
      <c r="BC57" s="1343"/>
      <c r="BD57" s="1343"/>
      <c r="BE57" s="1381"/>
      <c r="BF57" s="1381"/>
      <c r="BG57" s="1381"/>
      <c r="BH57" s="1382"/>
      <c r="BI57" s="1378"/>
      <c r="BJ57" s="1376">
        <v>1</v>
      </c>
      <c r="BK57" s="1376">
        <v>1</v>
      </c>
      <c r="BL57" s="1376">
        <v>1</v>
      </c>
      <c r="BM57" s="1376">
        <v>1</v>
      </c>
      <c r="BN57" s="1376">
        <v>1</v>
      </c>
      <c r="BO57" s="1376">
        <v>1</v>
      </c>
      <c r="BP57" s="1376">
        <v>1</v>
      </c>
      <c r="BQ57" s="1376">
        <v>1</v>
      </c>
      <c r="BR57" s="1376">
        <v>1</v>
      </c>
      <c r="BS57" s="1376">
        <v>1</v>
      </c>
      <c r="BT57" s="1376">
        <v>1</v>
      </c>
      <c r="BU57" s="1376">
        <v>1</v>
      </c>
      <c r="BV57" s="1386"/>
      <c r="BW57" s="1386"/>
      <c r="BX57" s="1386"/>
      <c r="BY57" s="1386"/>
      <c r="BZ57" s="1386"/>
      <c r="CA57" s="1386"/>
      <c r="CB57" s="1386"/>
      <c r="CC57" s="1386"/>
      <c r="CD57" s="1386"/>
      <c r="CE57" s="1386"/>
      <c r="CF57" s="1386"/>
      <c r="CG57" s="1386"/>
      <c r="CH57" s="1386"/>
      <c r="CI57" s="1376"/>
      <c r="CJ57" s="1376"/>
      <c r="CK57" s="1376"/>
      <c r="CL57" s="1376"/>
      <c r="CM57" s="1376"/>
      <c r="CN57" s="1400"/>
      <c r="CO57" s="1401"/>
      <c r="CP57" s="82"/>
      <c r="CQ57" s="82"/>
      <c r="CR57" s="82"/>
      <c r="CS57" s="82"/>
      <c r="CT57" s="1414"/>
      <c r="CU57" s="1415"/>
      <c r="CV57" s="1386"/>
      <c r="CW57" s="1416"/>
      <c r="CX57" s="37"/>
      <c r="CY57" s="37"/>
      <c r="CZ57" s="37"/>
      <c r="DA57" s="37"/>
      <c r="DB57" s="37"/>
      <c r="DC57" s="37"/>
      <c r="DD57" s="37"/>
      <c r="DE57" s="1264"/>
      <c r="DF57" s="1264"/>
      <c r="DG57" s="1264"/>
      <c r="DH57" s="1264"/>
      <c r="DI57" s="1264"/>
      <c r="DJ57" s="1264"/>
      <c r="DK57" s="1421"/>
      <c r="DL57" s="1421"/>
      <c r="DM57" s="1421"/>
      <c r="DN57" s="37"/>
      <c r="DO57" s="37"/>
    </row>
    <row r="58" ht="41.1" customHeight="1" spans="1:119">
      <c r="A58" s="1271">
        <v>43529</v>
      </c>
      <c r="B58" s="37" t="s">
        <v>144</v>
      </c>
      <c r="C58" s="1275">
        <v>4500016256</v>
      </c>
      <c r="D58" s="186" t="s">
        <v>215</v>
      </c>
      <c r="E58" s="32" t="s">
        <v>216</v>
      </c>
      <c r="F58" s="1273" t="s">
        <v>129</v>
      </c>
      <c r="G58" s="38" t="s">
        <v>130</v>
      </c>
      <c r="H58" s="396">
        <v>24</v>
      </c>
      <c r="I58" s="37"/>
      <c r="J58" s="37"/>
      <c r="K58" s="37"/>
      <c r="L58" s="239"/>
      <c r="M58" s="1297"/>
      <c r="N58" s="1302"/>
      <c r="O58" s="1302"/>
      <c r="P58" s="1303"/>
      <c r="Q58" s="1302"/>
      <c r="R58" s="1302"/>
      <c r="S58" s="1325"/>
      <c r="T58" s="1302"/>
      <c r="U58" s="1326"/>
      <c r="V58" s="1316">
        <v>24</v>
      </c>
      <c r="W58" s="1317"/>
      <c r="X58" s="1318"/>
      <c r="Y58" s="1337"/>
      <c r="Z58" s="1339">
        <v>24</v>
      </c>
      <c r="AA58" s="1340"/>
      <c r="AB58" s="1340"/>
      <c r="AC58" s="1341"/>
      <c r="AD58" s="1342" t="s">
        <v>131</v>
      </c>
      <c r="AE58" s="1343"/>
      <c r="AF58" s="1343"/>
      <c r="AG58" s="1343"/>
      <c r="AH58" s="1343"/>
      <c r="AI58" s="1343"/>
      <c r="AJ58" s="1343"/>
      <c r="AK58" s="1343"/>
      <c r="AL58" s="1343"/>
      <c r="AM58" s="1343"/>
      <c r="AN58" s="1343"/>
      <c r="AO58" s="1343"/>
      <c r="AP58" s="1343"/>
      <c r="AQ58" s="1343"/>
      <c r="AR58" s="1343"/>
      <c r="AS58" s="1343"/>
      <c r="AT58" s="1343"/>
      <c r="AU58" s="1343"/>
      <c r="AV58" s="1343"/>
      <c r="AW58" s="1343"/>
      <c r="AX58" s="1343"/>
      <c r="AY58" s="1343"/>
      <c r="AZ58" s="1343"/>
      <c r="BA58" s="1343"/>
      <c r="BB58" s="1343"/>
      <c r="BC58" s="1343"/>
      <c r="BD58" s="1343"/>
      <c r="BE58" s="1381"/>
      <c r="BF58" s="1381"/>
      <c r="BG58" s="1381"/>
      <c r="BH58" s="1382"/>
      <c r="BI58" s="1378"/>
      <c r="BJ58" s="1376">
        <v>2</v>
      </c>
      <c r="BK58" s="1376">
        <v>2</v>
      </c>
      <c r="BL58" s="1376">
        <v>2</v>
      </c>
      <c r="BM58" s="1376">
        <v>2</v>
      </c>
      <c r="BN58" s="1376">
        <v>2</v>
      </c>
      <c r="BO58" s="1376">
        <v>2</v>
      </c>
      <c r="BP58" s="1376">
        <v>2</v>
      </c>
      <c r="BQ58" s="1376">
        <v>2</v>
      </c>
      <c r="BR58" s="1376">
        <v>2</v>
      </c>
      <c r="BS58" s="1376">
        <v>2</v>
      </c>
      <c r="BT58" s="1376">
        <v>2</v>
      </c>
      <c r="BU58" s="1376">
        <v>2</v>
      </c>
      <c r="BV58" s="1386"/>
      <c r="BW58" s="1386"/>
      <c r="BX58" s="1386"/>
      <c r="BY58" s="1386"/>
      <c r="BZ58" s="1386"/>
      <c r="CA58" s="1386"/>
      <c r="CB58" s="1386"/>
      <c r="CC58" s="1386"/>
      <c r="CD58" s="1386"/>
      <c r="CE58" s="1386"/>
      <c r="CF58" s="1386"/>
      <c r="CG58" s="1386"/>
      <c r="CH58" s="1386"/>
      <c r="CI58" s="1376"/>
      <c r="CJ58" s="1376"/>
      <c r="CK58" s="1376"/>
      <c r="CL58" s="1376"/>
      <c r="CM58" s="1376"/>
      <c r="CN58" s="1400"/>
      <c r="CO58" s="1401"/>
      <c r="CP58" s="82"/>
      <c r="CQ58" s="82"/>
      <c r="CR58" s="82"/>
      <c r="CS58" s="82"/>
      <c r="CT58" s="1414"/>
      <c r="CU58" s="1415"/>
      <c r="CV58" s="1386"/>
      <c r="CW58" s="1416"/>
      <c r="CX58" s="37"/>
      <c r="CY58" s="37"/>
      <c r="CZ58" s="37"/>
      <c r="DA58" s="37"/>
      <c r="DB58" s="37"/>
      <c r="DC58" s="37"/>
      <c r="DD58" s="37"/>
      <c r="DE58" s="1264"/>
      <c r="DF58" s="1264"/>
      <c r="DG58" s="1264"/>
      <c r="DH58" s="1264"/>
      <c r="DI58" s="1264"/>
      <c r="DJ58" s="1264"/>
      <c r="DK58" s="1421"/>
      <c r="DL58" s="1421"/>
      <c r="DM58" s="1421"/>
      <c r="DN58" s="37"/>
      <c r="DO58" s="37"/>
    </row>
    <row r="59" ht="41.1" customHeight="1" spans="1:119">
      <c r="A59" s="1271">
        <v>43542</v>
      </c>
      <c r="B59" s="37" t="s">
        <v>217</v>
      </c>
      <c r="C59" s="1275" t="s">
        <v>141</v>
      </c>
      <c r="D59" s="186" t="s">
        <v>218</v>
      </c>
      <c r="E59" s="32"/>
      <c r="F59" s="1273" t="s">
        <v>129</v>
      </c>
      <c r="G59" s="38" t="s">
        <v>130</v>
      </c>
      <c r="H59" s="396">
        <v>24</v>
      </c>
      <c r="I59" s="37"/>
      <c r="J59" s="37"/>
      <c r="K59" s="37"/>
      <c r="L59" s="239"/>
      <c r="M59" s="1297"/>
      <c r="N59" s="1302"/>
      <c r="O59" s="1302"/>
      <c r="P59" s="1303"/>
      <c r="Q59" s="1302"/>
      <c r="R59" s="1302"/>
      <c r="S59" s="1325"/>
      <c r="T59" s="1302"/>
      <c r="U59" s="1326"/>
      <c r="V59" s="1316">
        <v>24</v>
      </c>
      <c r="W59" s="1317"/>
      <c r="X59" s="1318"/>
      <c r="Y59" s="1337"/>
      <c r="Z59" s="1339">
        <v>24</v>
      </c>
      <c r="AA59" s="1340"/>
      <c r="AB59" s="1340"/>
      <c r="AC59" s="1341"/>
      <c r="AD59" s="1342" t="s">
        <v>131</v>
      </c>
      <c r="AE59" s="1343"/>
      <c r="AF59" s="1343"/>
      <c r="AG59" s="1343"/>
      <c r="AH59" s="1343"/>
      <c r="AI59" s="1343"/>
      <c r="AJ59" s="1343"/>
      <c r="AK59" s="1343"/>
      <c r="AL59" s="1343"/>
      <c r="AM59" s="1343"/>
      <c r="AN59" s="1343"/>
      <c r="AO59" s="1343"/>
      <c r="AP59" s="1343"/>
      <c r="AQ59" s="1343"/>
      <c r="AR59" s="1343"/>
      <c r="AS59" s="1343"/>
      <c r="AT59" s="1343"/>
      <c r="AU59" s="1343"/>
      <c r="AV59" s="1343"/>
      <c r="AW59" s="1343"/>
      <c r="AX59" s="1343"/>
      <c r="AY59" s="1343"/>
      <c r="AZ59" s="1343"/>
      <c r="BA59" s="1343"/>
      <c r="BB59" s="1343"/>
      <c r="BC59" s="1343"/>
      <c r="BD59" s="1343"/>
      <c r="BE59" s="1381"/>
      <c r="BF59" s="1381"/>
      <c r="BG59" s="1381"/>
      <c r="BH59" s="1382"/>
      <c r="BI59" s="1378"/>
      <c r="BJ59" s="1376">
        <v>2</v>
      </c>
      <c r="BK59" s="1376">
        <v>2</v>
      </c>
      <c r="BL59" s="1376">
        <v>2</v>
      </c>
      <c r="BM59" s="1376">
        <v>2</v>
      </c>
      <c r="BN59" s="1376">
        <v>2</v>
      </c>
      <c r="BO59" s="1376">
        <v>2</v>
      </c>
      <c r="BP59" s="1376">
        <v>2</v>
      </c>
      <c r="BQ59" s="1376">
        <v>2</v>
      </c>
      <c r="BR59" s="1376">
        <v>2</v>
      </c>
      <c r="BS59" s="1376">
        <v>2</v>
      </c>
      <c r="BT59" s="1376">
        <v>2</v>
      </c>
      <c r="BU59" s="1376">
        <v>2</v>
      </c>
      <c r="BV59" s="1386"/>
      <c r="BW59" s="1386"/>
      <c r="BX59" s="1386"/>
      <c r="BY59" s="1386"/>
      <c r="BZ59" s="1386"/>
      <c r="CA59" s="1386"/>
      <c r="CB59" s="1386"/>
      <c r="CC59" s="1386"/>
      <c r="CD59" s="1386"/>
      <c r="CE59" s="1386"/>
      <c r="CF59" s="1386"/>
      <c r="CG59" s="1386"/>
      <c r="CH59" s="1386"/>
      <c r="CI59" s="1376"/>
      <c r="CJ59" s="1376"/>
      <c r="CK59" s="1376"/>
      <c r="CL59" s="1376"/>
      <c r="CM59" s="1376"/>
      <c r="CN59" s="1400"/>
      <c r="CO59" s="1401"/>
      <c r="CP59" s="82"/>
      <c r="CQ59" s="82"/>
      <c r="CR59" s="82"/>
      <c r="CS59" s="82"/>
      <c r="CT59" s="1414"/>
      <c r="CU59" s="1415"/>
      <c r="CV59" s="1386"/>
      <c r="CW59" s="1416"/>
      <c r="CX59" s="37"/>
      <c r="CY59" s="37"/>
      <c r="CZ59" s="37"/>
      <c r="DA59" s="37"/>
      <c r="DB59" s="37"/>
      <c r="DC59" s="37"/>
      <c r="DD59" s="37"/>
      <c r="DE59" s="1264"/>
      <c r="DF59" s="1264"/>
      <c r="DG59" s="1264"/>
      <c r="DH59" s="1264"/>
      <c r="DI59" s="1264"/>
      <c r="DJ59" s="1264"/>
      <c r="DK59" s="1421"/>
      <c r="DL59" s="1421"/>
      <c r="DM59" s="1421"/>
      <c r="DN59" s="37"/>
      <c r="DO59" s="37"/>
    </row>
    <row r="60" ht="41.1" customHeight="1" spans="1:119">
      <c r="A60" s="1271">
        <v>43573</v>
      </c>
      <c r="B60" s="37" t="s">
        <v>191</v>
      </c>
      <c r="C60" s="1275">
        <v>4500018212</v>
      </c>
      <c r="D60" s="186" t="s">
        <v>219</v>
      </c>
      <c r="E60" s="32" t="s">
        <v>220</v>
      </c>
      <c r="F60" s="1273" t="s">
        <v>221</v>
      </c>
      <c r="G60" s="38" t="s">
        <v>222</v>
      </c>
      <c r="H60" s="396">
        <v>13</v>
      </c>
      <c r="I60" s="37"/>
      <c r="J60" s="37"/>
      <c r="K60" s="37"/>
      <c r="L60" s="239"/>
      <c r="M60" s="1297"/>
      <c r="N60" s="1302"/>
      <c r="O60" s="1302"/>
      <c r="P60" s="1303"/>
      <c r="Q60" s="1302"/>
      <c r="R60" s="1302"/>
      <c r="S60" s="1325"/>
      <c r="T60" s="1302"/>
      <c r="U60" s="1326"/>
      <c r="V60" s="1316"/>
      <c r="W60" s="1317"/>
      <c r="X60" s="1318"/>
      <c r="Y60" s="1337"/>
      <c r="Z60" s="1339"/>
      <c r="AA60" s="1340"/>
      <c r="AB60" s="1340"/>
      <c r="AC60" s="1341"/>
      <c r="AD60" s="1342"/>
      <c r="AE60" s="1343">
        <v>13</v>
      </c>
      <c r="AF60" s="1343"/>
      <c r="AG60" s="1343"/>
      <c r="AH60" s="1343">
        <v>13</v>
      </c>
      <c r="AI60" s="1343"/>
      <c r="AJ60" s="1343"/>
      <c r="AK60" s="1343"/>
      <c r="AL60" s="1343"/>
      <c r="AM60" s="1343" t="s">
        <v>131</v>
      </c>
      <c r="AN60" s="1343"/>
      <c r="AO60" s="1343"/>
      <c r="AP60" s="1343"/>
      <c r="AQ60" s="1343"/>
      <c r="AR60" s="1343"/>
      <c r="AS60" s="1343"/>
      <c r="AT60" s="1343"/>
      <c r="AU60" s="1343"/>
      <c r="AV60" s="1343"/>
      <c r="AW60" s="1343"/>
      <c r="AX60" s="1343"/>
      <c r="AY60" s="1343"/>
      <c r="AZ60" s="1343"/>
      <c r="BA60" s="1343"/>
      <c r="BB60" s="1343"/>
      <c r="BC60" s="1343"/>
      <c r="BD60" s="1343"/>
      <c r="BE60" s="1381"/>
      <c r="BF60" s="1381"/>
      <c r="BG60" s="1381"/>
      <c r="BH60" s="1382"/>
      <c r="BI60" s="1378"/>
      <c r="BJ60" s="1376"/>
      <c r="BK60" s="1376"/>
      <c r="BL60" s="1376"/>
      <c r="BM60" s="1376"/>
      <c r="BN60" s="1376"/>
      <c r="BO60" s="1376"/>
      <c r="BP60" s="1376"/>
      <c r="BQ60" s="1376"/>
      <c r="BR60" s="1376"/>
      <c r="BS60" s="1376"/>
      <c r="BT60" s="1376"/>
      <c r="BU60" s="1376"/>
      <c r="BV60" s="1386">
        <v>1</v>
      </c>
      <c r="BW60" s="1386">
        <v>1</v>
      </c>
      <c r="BX60" s="1386">
        <v>1</v>
      </c>
      <c r="BY60" s="1386">
        <v>1</v>
      </c>
      <c r="BZ60" s="1386">
        <v>1</v>
      </c>
      <c r="CA60" s="1386">
        <v>1</v>
      </c>
      <c r="CB60" s="1386">
        <v>1</v>
      </c>
      <c r="CC60" s="1386">
        <v>1</v>
      </c>
      <c r="CD60" s="1386">
        <v>1</v>
      </c>
      <c r="CE60" s="1386">
        <v>1</v>
      </c>
      <c r="CF60" s="1386">
        <v>1</v>
      </c>
      <c r="CG60" s="1386">
        <v>1</v>
      </c>
      <c r="CH60" s="1386">
        <v>1</v>
      </c>
      <c r="CI60" s="1376"/>
      <c r="CJ60" s="1376"/>
      <c r="CK60" s="1376"/>
      <c r="CL60" s="1376"/>
      <c r="CM60" s="1376"/>
      <c r="CN60" s="1400"/>
      <c r="CO60" s="1401"/>
      <c r="CP60" s="82"/>
      <c r="CQ60" s="82"/>
      <c r="CR60" s="82"/>
      <c r="CS60" s="82"/>
      <c r="CT60" s="1414"/>
      <c r="CU60" s="1415"/>
      <c r="CV60" s="1386"/>
      <c r="CW60" s="1416"/>
      <c r="CX60" s="37"/>
      <c r="CY60" s="37"/>
      <c r="CZ60" s="37"/>
      <c r="DA60" s="37"/>
      <c r="DB60" s="37"/>
      <c r="DC60" s="37"/>
      <c r="DD60" s="37"/>
      <c r="DE60" s="1264"/>
      <c r="DF60" s="1264"/>
      <c r="DG60" s="1264"/>
      <c r="DH60" s="1264"/>
      <c r="DI60" s="1264"/>
      <c r="DJ60" s="1264"/>
      <c r="DK60" s="1421"/>
      <c r="DL60" s="1421"/>
      <c r="DM60" s="1421"/>
      <c r="DN60" s="37"/>
      <c r="DO60" s="37"/>
    </row>
    <row r="61" ht="41.1" customHeight="1" spans="1:119">
      <c r="A61" s="1271">
        <v>43574</v>
      </c>
      <c r="B61" s="37" t="s">
        <v>217</v>
      </c>
      <c r="C61" s="1275">
        <v>4500017981</v>
      </c>
      <c r="D61" s="1286" t="s">
        <v>223</v>
      </c>
      <c r="E61" s="32" t="s">
        <v>208</v>
      </c>
      <c r="F61" s="35" t="s">
        <v>224</v>
      </c>
      <c r="G61" s="38" t="s">
        <v>222</v>
      </c>
      <c r="H61" s="396">
        <v>33</v>
      </c>
      <c r="I61" s="37"/>
      <c r="J61" s="37"/>
      <c r="K61" s="37"/>
      <c r="L61" s="239"/>
      <c r="M61" s="1297"/>
      <c r="N61" s="1302"/>
      <c r="O61" s="1302"/>
      <c r="P61" s="1303"/>
      <c r="Q61" s="1302"/>
      <c r="R61" s="1302"/>
      <c r="S61" s="1325"/>
      <c r="T61" s="1302"/>
      <c r="U61" s="1326"/>
      <c r="V61" s="1316"/>
      <c r="W61" s="1317"/>
      <c r="X61" s="1318"/>
      <c r="Y61" s="1337"/>
      <c r="Z61" s="1339"/>
      <c r="AA61" s="1340"/>
      <c r="AB61" s="1340"/>
      <c r="AC61" s="1341"/>
      <c r="AD61" s="1342"/>
      <c r="AE61" s="1343">
        <v>33</v>
      </c>
      <c r="AF61" s="1343"/>
      <c r="AG61" s="1343"/>
      <c r="AH61" s="1343">
        <v>33</v>
      </c>
      <c r="AI61" s="1343"/>
      <c r="AJ61" s="1343"/>
      <c r="AK61" s="1343"/>
      <c r="AL61" s="1343"/>
      <c r="AM61" s="1343" t="s">
        <v>131</v>
      </c>
      <c r="AN61" s="1343"/>
      <c r="AO61" s="1343"/>
      <c r="AP61" s="1343"/>
      <c r="AQ61" s="1343"/>
      <c r="AR61" s="1343"/>
      <c r="AS61" s="1343"/>
      <c r="AT61" s="1343"/>
      <c r="AU61" s="1343"/>
      <c r="AV61" s="1343"/>
      <c r="AW61" s="1343"/>
      <c r="AX61" s="1343"/>
      <c r="AY61" s="1343"/>
      <c r="AZ61" s="1343"/>
      <c r="BA61" s="1343"/>
      <c r="BB61" s="1343"/>
      <c r="BC61" s="1343"/>
      <c r="BD61" s="1343"/>
      <c r="BE61" s="1381"/>
      <c r="BF61" s="1381"/>
      <c r="BG61" s="1381"/>
      <c r="BH61" s="1382"/>
      <c r="BI61" s="1378"/>
      <c r="BJ61" s="1376"/>
      <c r="BK61" s="1376"/>
      <c r="BL61" s="1376"/>
      <c r="BM61" s="1376"/>
      <c r="BN61" s="1376"/>
      <c r="BO61" s="1376"/>
      <c r="BP61" s="1376"/>
      <c r="BQ61" s="1376"/>
      <c r="BR61" s="1376"/>
      <c r="BS61" s="1376"/>
      <c r="BT61" s="1376"/>
      <c r="BU61" s="1376"/>
      <c r="BV61" s="1386">
        <v>3</v>
      </c>
      <c r="BW61" s="1386">
        <v>3</v>
      </c>
      <c r="BX61" s="1386">
        <v>3</v>
      </c>
      <c r="BY61" s="1386">
        <v>3</v>
      </c>
      <c r="BZ61" s="1386">
        <v>3</v>
      </c>
      <c r="CA61" s="1386">
        <v>3</v>
      </c>
      <c r="CB61" s="1386">
        <v>3</v>
      </c>
      <c r="CC61" s="1386"/>
      <c r="CD61" s="1386"/>
      <c r="CE61" s="1386">
        <v>3</v>
      </c>
      <c r="CF61" s="1386">
        <v>3</v>
      </c>
      <c r="CG61" s="1386">
        <v>3</v>
      </c>
      <c r="CH61" s="1386">
        <v>3</v>
      </c>
      <c r="CI61" s="1376"/>
      <c r="CJ61" s="1376"/>
      <c r="CK61" s="1376"/>
      <c r="CL61" s="1376"/>
      <c r="CM61" s="1376"/>
      <c r="CN61" s="1400"/>
      <c r="CO61" s="1401"/>
      <c r="CP61" s="82"/>
      <c r="CQ61" s="82"/>
      <c r="CR61" s="82"/>
      <c r="CS61" s="82"/>
      <c r="CT61" s="1414"/>
      <c r="CU61" s="1415"/>
      <c r="CV61" s="1386"/>
      <c r="CW61" s="1416"/>
      <c r="CX61" s="37"/>
      <c r="CY61" s="37"/>
      <c r="CZ61" s="37"/>
      <c r="DA61" s="37"/>
      <c r="DB61" s="37"/>
      <c r="DC61" s="37"/>
      <c r="DD61" s="37"/>
      <c r="DE61" s="1264"/>
      <c r="DF61" s="1264"/>
      <c r="DG61" s="1264"/>
      <c r="DH61" s="1264"/>
      <c r="DI61" s="1264"/>
      <c r="DJ61" s="1264"/>
      <c r="DK61" s="1421"/>
      <c r="DL61" s="1421"/>
      <c r="DM61" s="1421"/>
      <c r="DN61" s="37"/>
      <c r="DO61" s="37"/>
    </row>
    <row r="62" ht="41.1" customHeight="1" spans="1:119">
      <c r="A62" s="1271">
        <v>43574</v>
      </c>
      <c r="B62" s="37" t="s">
        <v>225</v>
      </c>
      <c r="C62" s="1275">
        <v>450018388</v>
      </c>
      <c r="D62" s="122" t="s">
        <v>226</v>
      </c>
      <c r="E62" s="32" t="s">
        <v>227</v>
      </c>
      <c r="F62" s="35" t="s">
        <v>221</v>
      </c>
      <c r="G62" s="38" t="s">
        <v>222</v>
      </c>
      <c r="H62" s="396">
        <v>13</v>
      </c>
      <c r="I62" s="37"/>
      <c r="J62" s="37"/>
      <c r="K62" s="37"/>
      <c r="L62" s="239"/>
      <c r="M62" s="1297"/>
      <c r="N62" s="1302"/>
      <c r="O62" s="1302"/>
      <c r="P62" s="1303"/>
      <c r="Q62" s="1302"/>
      <c r="R62" s="1302"/>
      <c r="S62" s="1325"/>
      <c r="T62" s="1302"/>
      <c r="U62" s="1326"/>
      <c r="V62" s="1316"/>
      <c r="W62" s="1317"/>
      <c r="X62" s="1318"/>
      <c r="Y62" s="1337"/>
      <c r="Z62" s="1339"/>
      <c r="AA62" s="1340"/>
      <c r="AB62" s="1340"/>
      <c r="AC62" s="1341"/>
      <c r="AD62" s="1342"/>
      <c r="AE62" s="1343">
        <v>13</v>
      </c>
      <c r="AF62" s="1343"/>
      <c r="AG62" s="1343"/>
      <c r="AH62" s="1343">
        <v>13</v>
      </c>
      <c r="AI62" s="1343"/>
      <c r="AJ62" s="1343"/>
      <c r="AK62" s="1343"/>
      <c r="AL62" s="1343"/>
      <c r="AM62" s="1343" t="s">
        <v>131</v>
      </c>
      <c r="AN62" s="1343"/>
      <c r="AO62" s="1343"/>
      <c r="AP62" s="1343"/>
      <c r="AQ62" s="1343"/>
      <c r="AR62" s="1343"/>
      <c r="AS62" s="1343"/>
      <c r="AT62" s="1343"/>
      <c r="AU62" s="1343"/>
      <c r="AV62" s="1343"/>
      <c r="AW62" s="1343"/>
      <c r="AX62" s="1343"/>
      <c r="AY62" s="1343"/>
      <c r="AZ62" s="1343"/>
      <c r="BA62" s="1343"/>
      <c r="BB62" s="1343"/>
      <c r="BC62" s="1343"/>
      <c r="BD62" s="1343"/>
      <c r="BE62" s="1381"/>
      <c r="BF62" s="1381"/>
      <c r="BG62" s="1381"/>
      <c r="BH62" s="1382"/>
      <c r="BI62" s="1378"/>
      <c r="BJ62" s="1376"/>
      <c r="BK62" s="1376"/>
      <c r="BL62" s="1376"/>
      <c r="BM62" s="1376"/>
      <c r="BN62" s="1376"/>
      <c r="BO62" s="1376"/>
      <c r="BP62" s="1376"/>
      <c r="BQ62" s="1376"/>
      <c r="BR62" s="1376"/>
      <c r="BS62" s="1376"/>
      <c r="BT62" s="1376"/>
      <c r="BU62" s="1376"/>
      <c r="BV62" s="1386">
        <v>1</v>
      </c>
      <c r="BW62" s="1386">
        <v>1</v>
      </c>
      <c r="BX62" s="1386">
        <v>1</v>
      </c>
      <c r="BY62" s="1386">
        <v>1</v>
      </c>
      <c r="BZ62" s="1386">
        <v>1</v>
      </c>
      <c r="CA62" s="1386">
        <v>1</v>
      </c>
      <c r="CB62" s="1386">
        <v>1</v>
      </c>
      <c r="CC62" s="1386">
        <v>1</v>
      </c>
      <c r="CD62" s="1386">
        <v>1</v>
      </c>
      <c r="CE62" s="1386">
        <v>1</v>
      </c>
      <c r="CF62" s="1386">
        <v>1</v>
      </c>
      <c r="CG62" s="1386">
        <v>1</v>
      </c>
      <c r="CH62" s="1386">
        <v>1</v>
      </c>
      <c r="CI62" s="1376"/>
      <c r="CJ62" s="1376"/>
      <c r="CK62" s="1376"/>
      <c r="CL62" s="1376"/>
      <c r="CM62" s="1376"/>
      <c r="CN62" s="1400"/>
      <c r="CO62" s="1401"/>
      <c r="CP62" s="82"/>
      <c r="CQ62" s="82"/>
      <c r="CR62" s="82"/>
      <c r="CS62" s="82"/>
      <c r="CT62" s="1414"/>
      <c r="CU62" s="1415"/>
      <c r="CV62" s="1386"/>
      <c r="CW62" s="1416"/>
      <c r="CX62" s="37"/>
      <c r="CY62" s="37"/>
      <c r="CZ62" s="37"/>
      <c r="DA62" s="37"/>
      <c r="DB62" s="37"/>
      <c r="DC62" s="37"/>
      <c r="DD62" s="37"/>
      <c r="DE62" s="1264"/>
      <c r="DF62" s="1264"/>
      <c r="DG62" s="1264"/>
      <c r="DH62" s="1264"/>
      <c r="DI62" s="1264"/>
      <c r="DJ62" s="1264"/>
      <c r="DK62" s="1421"/>
      <c r="DL62" s="1421"/>
      <c r="DM62" s="1421"/>
      <c r="DN62" s="37"/>
      <c r="DO62" s="37"/>
    </row>
    <row r="63" ht="41.1" customHeight="1" spans="1:119">
      <c r="A63" s="1271">
        <v>43574</v>
      </c>
      <c r="B63" s="37" t="s">
        <v>228</v>
      </c>
      <c r="C63" s="1275">
        <v>4500016572</v>
      </c>
      <c r="D63" s="122" t="s">
        <v>158</v>
      </c>
      <c r="E63" s="32" t="s">
        <v>181</v>
      </c>
      <c r="F63" s="35" t="s">
        <v>229</v>
      </c>
      <c r="G63" s="38" t="s">
        <v>222</v>
      </c>
      <c r="H63" s="396">
        <v>11</v>
      </c>
      <c r="I63" s="37"/>
      <c r="J63" s="37"/>
      <c r="K63" s="37"/>
      <c r="L63" s="239"/>
      <c r="M63" s="1297"/>
      <c r="N63" s="1302"/>
      <c r="O63" s="1302"/>
      <c r="P63" s="1303"/>
      <c r="Q63" s="1302"/>
      <c r="R63" s="1302"/>
      <c r="S63" s="1325"/>
      <c r="T63" s="1302"/>
      <c r="U63" s="1326"/>
      <c r="V63" s="1316"/>
      <c r="W63" s="1317"/>
      <c r="X63" s="1318"/>
      <c r="Y63" s="1337"/>
      <c r="Z63" s="1339"/>
      <c r="AA63" s="1340"/>
      <c r="AB63" s="1340"/>
      <c r="AC63" s="1341"/>
      <c r="AD63" s="1342"/>
      <c r="AE63" s="1343">
        <v>11</v>
      </c>
      <c r="AF63" s="1343"/>
      <c r="AG63" s="1343"/>
      <c r="AH63" s="1343">
        <v>11</v>
      </c>
      <c r="AI63" s="1343"/>
      <c r="AJ63" s="1343"/>
      <c r="AK63" s="1343"/>
      <c r="AL63" s="1343"/>
      <c r="AM63" s="1343" t="s">
        <v>131</v>
      </c>
      <c r="AN63" s="1343"/>
      <c r="AO63" s="1343"/>
      <c r="AP63" s="1343"/>
      <c r="AQ63" s="1343"/>
      <c r="AR63" s="1343"/>
      <c r="AS63" s="1343"/>
      <c r="AT63" s="1343"/>
      <c r="AU63" s="1343"/>
      <c r="AV63" s="1343"/>
      <c r="AW63" s="1343"/>
      <c r="AX63" s="1343"/>
      <c r="AY63" s="1343"/>
      <c r="AZ63" s="1343"/>
      <c r="BA63" s="1343"/>
      <c r="BB63" s="1343"/>
      <c r="BC63" s="1343"/>
      <c r="BD63" s="1343"/>
      <c r="BE63" s="1381"/>
      <c r="BF63" s="1381"/>
      <c r="BG63" s="1381"/>
      <c r="BH63" s="1382"/>
      <c r="BI63" s="1378"/>
      <c r="BJ63" s="1376"/>
      <c r="BK63" s="1376"/>
      <c r="BL63" s="1376"/>
      <c r="BM63" s="1376"/>
      <c r="BN63" s="1376"/>
      <c r="BO63" s="1376"/>
      <c r="BP63" s="1376"/>
      <c r="BQ63" s="1376"/>
      <c r="BR63" s="1376"/>
      <c r="BS63" s="1376"/>
      <c r="BT63" s="1376"/>
      <c r="BU63" s="1376"/>
      <c r="BV63" s="1386">
        <v>1</v>
      </c>
      <c r="BW63" s="1386">
        <v>1</v>
      </c>
      <c r="BX63" s="1386">
        <v>1</v>
      </c>
      <c r="BY63" s="1386">
        <v>1</v>
      </c>
      <c r="BZ63" s="1386">
        <v>1</v>
      </c>
      <c r="CA63" s="1386">
        <v>1</v>
      </c>
      <c r="CB63" s="1386">
        <v>1</v>
      </c>
      <c r="CC63" s="1386"/>
      <c r="CD63" s="1386"/>
      <c r="CE63" s="1386">
        <v>1</v>
      </c>
      <c r="CF63" s="1386">
        <v>1</v>
      </c>
      <c r="CG63" s="1386">
        <v>1</v>
      </c>
      <c r="CH63" s="1386">
        <v>1</v>
      </c>
      <c r="CI63" s="1376"/>
      <c r="CJ63" s="1376"/>
      <c r="CK63" s="1376"/>
      <c r="CL63" s="1376"/>
      <c r="CM63" s="1376"/>
      <c r="CN63" s="1400"/>
      <c r="CO63" s="1401"/>
      <c r="CP63" s="82"/>
      <c r="CQ63" s="82"/>
      <c r="CR63" s="82"/>
      <c r="CS63" s="82"/>
      <c r="CT63" s="1414"/>
      <c r="CU63" s="1415"/>
      <c r="CV63" s="1386"/>
      <c r="CW63" s="1416"/>
      <c r="CX63" s="37"/>
      <c r="CY63" s="37"/>
      <c r="CZ63" s="37"/>
      <c r="DA63" s="37"/>
      <c r="DB63" s="37"/>
      <c r="DC63" s="37"/>
      <c r="DD63" s="37"/>
      <c r="DE63" s="1264"/>
      <c r="DF63" s="1264"/>
      <c r="DG63" s="1264"/>
      <c r="DH63" s="1264"/>
      <c r="DI63" s="1264"/>
      <c r="DJ63" s="1264"/>
      <c r="DK63" s="1421"/>
      <c r="DL63" s="1421"/>
      <c r="DM63" s="1421"/>
      <c r="DN63" s="37"/>
      <c r="DO63" s="37"/>
    </row>
    <row r="64" ht="41.1" customHeight="1" spans="1:119">
      <c r="A64" s="1271">
        <v>43580</v>
      </c>
      <c r="B64" s="37" t="s">
        <v>147</v>
      </c>
      <c r="C64" s="1275">
        <v>4500017858</v>
      </c>
      <c r="D64" s="122" t="s">
        <v>230</v>
      </c>
      <c r="E64" s="32" t="s">
        <v>187</v>
      </c>
      <c r="F64" s="35" t="s">
        <v>129</v>
      </c>
      <c r="G64" s="38" t="s">
        <v>231</v>
      </c>
      <c r="H64" s="396">
        <v>2</v>
      </c>
      <c r="I64" s="37"/>
      <c r="J64" s="37"/>
      <c r="K64" s="37"/>
      <c r="L64" s="239"/>
      <c r="M64" s="1297"/>
      <c r="N64" s="1302"/>
      <c r="O64" s="1302"/>
      <c r="P64" s="1303"/>
      <c r="Q64" s="1302"/>
      <c r="R64" s="1302"/>
      <c r="S64" s="1325"/>
      <c r="T64" s="1302"/>
      <c r="U64" s="1326"/>
      <c r="V64" s="1316">
        <v>2</v>
      </c>
      <c r="W64" s="1317"/>
      <c r="X64" s="1318"/>
      <c r="Y64" s="1337"/>
      <c r="Z64" s="1339">
        <v>2</v>
      </c>
      <c r="AA64" s="1340"/>
      <c r="AB64" s="1340"/>
      <c r="AC64" s="1341"/>
      <c r="AD64" s="1342" t="s">
        <v>131</v>
      </c>
      <c r="AE64" s="1343"/>
      <c r="AF64" s="1343"/>
      <c r="AG64" s="1343"/>
      <c r="AH64" s="1343"/>
      <c r="AI64" s="1343"/>
      <c r="AJ64" s="1343"/>
      <c r="AK64" s="1343"/>
      <c r="AL64" s="1343"/>
      <c r="AM64" s="1343"/>
      <c r="AN64" s="1343"/>
      <c r="AO64" s="1343"/>
      <c r="AP64" s="1343"/>
      <c r="AQ64" s="1343"/>
      <c r="AR64" s="1343"/>
      <c r="AS64" s="1343"/>
      <c r="AT64" s="1343"/>
      <c r="AU64" s="1343"/>
      <c r="AV64" s="1343"/>
      <c r="AW64" s="1343"/>
      <c r="AX64" s="1343"/>
      <c r="AY64" s="1343"/>
      <c r="AZ64" s="1343"/>
      <c r="BA64" s="1343"/>
      <c r="BB64" s="1343"/>
      <c r="BC64" s="1343"/>
      <c r="BD64" s="1343"/>
      <c r="BE64" s="1381"/>
      <c r="BF64" s="1381"/>
      <c r="BG64" s="1381"/>
      <c r="BH64" s="1382"/>
      <c r="BI64" s="1378"/>
      <c r="BJ64" s="1376"/>
      <c r="BK64" s="1376"/>
      <c r="BL64" s="1376"/>
      <c r="BM64" s="1376"/>
      <c r="BN64" s="1376"/>
      <c r="BO64" s="1376">
        <v>1</v>
      </c>
      <c r="BP64" s="1376"/>
      <c r="BQ64" s="1376"/>
      <c r="BR64" s="1376">
        <v>1</v>
      </c>
      <c r="BS64" s="1376"/>
      <c r="BT64" s="1376"/>
      <c r="BU64" s="1376"/>
      <c r="BV64" s="1386"/>
      <c r="BW64" s="1386"/>
      <c r="BX64" s="1386"/>
      <c r="BY64" s="1386"/>
      <c r="BZ64" s="1386"/>
      <c r="CA64" s="1386"/>
      <c r="CB64" s="1386"/>
      <c r="CC64" s="1386"/>
      <c r="CD64" s="1386"/>
      <c r="CE64" s="1386"/>
      <c r="CF64" s="1386"/>
      <c r="CG64" s="1386"/>
      <c r="CH64" s="1386"/>
      <c r="CI64" s="1376"/>
      <c r="CJ64" s="1376"/>
      <c r="CK64" s="1376"/>
      <c r="CL64" s="1376"/>
      <c r="CM64" s="1376"/>
      <c r="CN64" s="1400"/>
      <c r="CO64" s="1401"/>
      <c r="CP64" s="82"/>
      <c r="CQ64" s="82"/>
      <c r="CR64" s="82"/>
      <c r="CS64" s="82"/>
      <c r="CT64" s="1414"/>
      <c r="CU64" s="1415"/>
      <c r="CV64" s="1386"/>
      <c r="CW64" s="1416"/>
      <c r="CX64" s="37"/>
      <c r="CY64" s="37"/>
      <c r="CZ64" s="37"/>
      <c r="DA64" s="37"/>
      <c r="DB64" s="37"/>
      <c r="DC64" s="37"/>
      <c r="DD64" s="37"/>
      <c r="DE64" s="1264"/>
      <c r="DF64" s="1264"/>
      <c r="DG64" s="1264"/>
      <c r="DH64" s="1264"/>
      <c r="DI64" s="1264"/>
      <c r="DJ64" s="1264"/>
      <c r="DK64" s="1421"/>
      <c r="DL64" s="1421"/>
      <c r="DM64" s="1421"/>
      <c r="DN64" s="37"/>
      <c r="DO64" s="37"/>
    </row>
    <row r="65" ht="41.1" customHeight="1" spans="1:119">
      <c r="A65" s="1271">
        <v>43580</v>
      </c>
      <c r="B65" s="37" t="s">
        <v>147</v>
      </c>
      <c r="C65" s="1275">
        <v>4500017858</v>
      </c>
      <c r="D65" s="122" t="s">
        <v>230</v>
      </c>
      <c r="E65" s="32" t="s">
        <v>187</v>
      </c>
      <c r="F65" s="35" t="s">
        <v>129</v>
      </c>
      <c r="G65" s="38" t="s">
        <v>232</v>
      </c>
      <c r="H65" s="396">
        <v>2</v>
      </c>
      <c r="I65" s="37"/>
      <c r="J65" s="37"/>
      <c r="K65" s="37"/>
      <c r="L65" s="239"/>
      <c r="M65" s="1297"/>
      <c r="N65" s="1302"/>
      <c r="O65" s="1302"/>
      <c r="P65" s="1303"/>
      <c r="Q65" s="1302"/>
      <c r="R65" s="1302"/>
      <c r="S65" s="1325"/>
      <c r="T65" s="1302"/>
      <c r="U65" s="1326"/>
      <c r="V65" s="1316">
        <v>2</v>
      </c>
      <c r="W65" s="1317"/>
      <c r="X65" s="1318"/>
      <c r="Y65" s="1337"/>
      <c r="Z65" s="1339">
        <v>2</v>
      </c>
      <c r="AA65" s="1340"/>
      <c r="AB65" s="1340"/>
      <c r="AC65" s="1341"/>
      <c r="AD65" s="1342" t="s">
        <v>131</v>
      </c>
      <c r="AE65" s="1343"/>
      <c r="AF65" s="1343"/>
      <c r="AG65" s="1343"/>
      <c r="AH65" s="1343"/>
      <c r="AI65" s="1343"/>
      <c r="AJ65" s="1343"/>
      <c r="AK65" s="1343"/>
      <c r="AL65" s="1343"/>
      <c r="AM65" s="1343"/>
      <c r="AN65" s="1343"/>
      <c r="AO65" s="1343"/>
      <c r="AP65" s="1343"/>
      <c r="AQ65" s="1343"/>
      <c r="AR65" s="1343"/>
      <c r="AS65" s="1343"/>
      <c r="AT65" s="1343"/>
      <c r="AU65" s="1343"/>
      <c r="AV65" s="1343"/>
      <c r="AW65" s="1343"/>
      <c r="AX65" s="1343"/>
      <c r="AY65" s="1343"/>
      <c r="AZ65" s="1343"/>
      <c r="BA65" s="1343"/>
      <c r="BB65" s="1343"/>
      <c r="BC65" s="1343"/>
      <c r="BD65" s="1343"/>
      <c r="BE65" s="1381"/>
      <c r="BF65" s="1381"/>
      <c r="BG65" s="1381"/>
      <c r="BH65" s="1382"/>
      <c r="BI65" s="1378"/>
      <c r="BJ65" s="1376"/>
      <c r="BK65" s="1376"/>
      <c r="BL65" s="1376"/>
      <c r="BM65" s="1376"/>
      <c r="BN65" s="1376"/>
      <c r="BO65" s="1376"/>
      <c r="BP65" s="1376"/>
      <c r="BQ65" s="1376"/>
      <c r="BR65" s="1376"/>
      <c r="BS65" s="1376"/>
      <c r="BT65" s="1376"/>
      <c r="BU65" s="1376"/>
      <c r="BV65" s="1386"/>
      <c r="BW65" s="1386"/>
      <c r="BX65" s="1386"/>
      <c r="BY65" s="1386"/>
      <c r="BZ65" s="1386"/>
      <c r="CA65" s="1386"/>
      <c r="CB65" s="1386"/>
      <c r="CC65" s="1386"/>
      <c r="CD65" s="1386"/>
      <c r="CE65" s="1386"/>
      <c r="CF65" s="1386"/>
      <c r="CG65" s="1386"/>
      <c r="CH65" s="1386"/>
      <c r="CI65" s="1376"/>
      <c r="CJ65" s="1376"/>
      <c r="CK65" s="1376"/>
      <c r="CL65" s="1376">
        <v>1</v>
      </c>
      <c r="CM65" s="1376"/>
      <c r="CN65" s="1400">
        <v>1</v>
      </c>
      <c r="CO65" s="1401"/>
      <c r="CP65" s="82"/>
      <c r="CQ65" s="82"/>
      <c r="CR65" s="82"/>
      <c r="CS65" s="82"/>
      <c r="CT65" s="1414"/>
      <c r="CU65" s="1415"/>
      <c r="CV65" s="1386"/>
      <c r="CW65" s="1416"/>
      <c r="CX65" s="37"/>
      <c r="CY65" s="37"/>
      <c r="CZ65" s="37"/>
      <c r="DA65" s="37"/>
      <c r="DB65" s="37"/>
      <c r="DC65" s="37"/>
      <c r="DD65" s="37"/>
      <c r="DE65" s="1264"/>
      <c r="DF65" s="1264"/>
      <c r="DG65" s="1264"/>
      <c r="DH65" s="1264"/>
      <c r="DI65" s="1264"/>
      <c r="DJ65" s="1264"/>
      <c r="DK65" s="1421"/>
      <c r="DL65" s="1421"/>
      <c r="DM65" s="1421"/>
      <c r="DN65" s="37"/>
      <c r="DO65" s="37"/>
    </row>
    <row r="66" ht="41.1" customHeight="1" spans="1:119">
      <c r="A66" s="1271">
        <v>43580</v>
      </c>
      <c r="B66" s="37" t="s">
        <v>217</v>
      </c>
      <c r="C66" s="1275">
        <v>4500018097</v>
      </c>
      <c r="D66" s="122" t="s">
        <v>223</v>
      </c>
      <c r="E66" s="32" t="s">
        <v>208</v>
      </c>
      <c r="F66" s="35" t="s">
        <v>233</v>
      </c>
      <c r="G66" s="38" t="s">
        <v>232</v>
      </c>
      <c r="H66" s="396">
        <v>18</v>
      </c>
      <c r="I66" s="37"/>
      <c r="J66" s="37"/>
      <c r="K66" s="37"/>
      <c r="L66" s="239"/>
      <c r="M66" s="1297"/>
      <c r="N66" s="1302"/>
      <c r="O66" s="1302"/>
      <c r="P66" s="1303"/>
      <c r="Q66" s="1302"/>
      <c r="R66" s="1302"/>
      <c r="S66" s="1325"/>
      <c r="T66" s="1302"/>
      <c r="U66" s="1326"/>
      <c r="V66" s="1316"/>
      <c r="W66" s="1317"/>
      <c r="X66" s="1318"/>
      <c r="Y66" s="1337"/>
      <c r="Z66" s="1339"/>
      <c r="AA66" s="1340"/>
      <c r="AB66" s="1340"/>
      <c r="AC66" s="1341"/>
      <c r="AD66" s="1342"/>
      <c r="AE66" s="1343"/>
      <c r="AF66" s="1343"/>
      <c r="AG66" s="1343"/>
      <c r="AH66" s="1343"/>
      <c r="AI66" s="1343"/>
      <c r="AJ66" s="1343"/>
      <c r="AK66" s="1343"/>
      <c r="AL66" s="1343"/>
      <c r="AM66" s="1343"/>
      <c r="AN66" s="1343">
        <f>H66</f>
        <v>18</v>
      </c>
      <c r="AO66" s="1343">
        <f>H66</f>
        <v>18</v>
      </c>
      <c r="AP66" s="1343"/>
      <c r="AQ66" s="1343"/>
      <c r="AR66" s="1343"/>
      <c r="AS66" s="1343"/>
      <c r="AT66" s="1343"/>
      <c r="AU66" s="1343"/>
      <c r="AV66" s="1343"/>
      <c r="AW66" s="1343"/>
      <c r="AX66" s="1343"/>
      <c r="AY66" s="1343"/>
      <c r="AZ66" s="1343"/>
      <c r="BA66" s="1343"/>
      <c r="BB66" s="1343"/>
      <c r="BC66" s="1343"/>
      <c r="BD66" s="1343"/>
      <c r="BE66" s="1381"/>
      <c r="BF66" s="1381"/>
      <c r="BG66" s="1381"/>
      <c r="BH66" s="1382"/>
      <c r="BI66" s="1378"/>
      <c r="BJ66" s="1376"/>
      <c r="BK66" s="1376"/>
      <c r="BL66" s="1376"/>
      <c r="BM66" s="1376"/>
      <c r="BN66" s="1376"/>
      <c r="BO66" s="1376"/>
      <c r="BP66" s="1376"/>
      <c r="BQ66" s="1376"/>
      <c r="BR66" s="1376"/>
      <c r="BS66" s="1376"/>
      <c r="BT66" s="1376"/>
      <c r="BU66" s="1376"/>
      <c r="BV66" s="1386"/>
      <c r="BW66" s="1386"/>
      <c r="BX66" s="1386"/>
      <c r="BY66" s="1386"/>
      <c r="BZ66" s="1386"/>
      <c r="CA66" s="1386"/>
      <c r="CB66" s="1386"/>
      <c r="CC66" s="1386"/>
      <c r="CD66" s="1386"/>
      <c r="CE66" s="1386"/>
      <c r="CF66" s="1386"/>
      <c r="CG66" s="1386"/>
      <c r="CH66" s="1386"/>
      <c r="CI66" s="1376">
        <v>3</v>
      </c>
      <c r="CJ66" s="1376">
        <v>3</v>
      </c>
      <c r="CK66" s="1376">
        <v>3</v>
      </c>
      <c r="CL66" s="1376">
        <v>3</v>
      </c>
      <c r="CM66" s="1376">
        <v>3</v>
      </c>
      <c r="CN66" s="1400">
        <v>3</v>
      </c>
      <c r="CO66" s="1401"/>
      <c r="CP66" s="82"/>
      <c r="CQ66" s="82"/>
      <c r="CR66" s="82"/>
      <c r="CS66" s="82"/>
      <c r="CT66" s="1414"/>
      <c r="CU66" s="1415"/>
      <c r="CV66" s="1386"/>
      <c r="CW66" s="1416"/>
      <c r="CX66" s="37"/>
      <c r="CY66" s="37"/>
      <c r="CZ66" s="37"/>
      <c r="DA66" s="37"/>
      <c r="DB66" s="37"/>
      <c r="DC66" s="37"/>
      <c r="DD66" s="37"/>
      <c r="DE66" s="1264"/>
      <c r="DF66" s="1264"/>
      <c r="DG66" s="1264"/>
      <c r="DH66" s="1264"/>
      <c r="DI66" s="1264"/>
      <c r="DJ66" s="1264"/>
      <c r="DK66" s="1421"/>
      <c r="DL66" s="1421"/>
      <c r="DM66" s="1421"/>
      <c r="DN66" s="37"/>
      <c r="DO66" s="37"/>
    </row>
    <row r="67" ht="41.1" customHeight="1" spans="1:119">
      <c r="A67" s="1271">
        <v>43580</v>
      </c>
      <c r="B67" s="37" t="s">
        <v>138</v>
      </c>
      <c r="C67" s="1275">
        <v>4500017238</v>
      </c>
      <c r="D67" s="122" t="s">
        <v>234</v>
      </c>
      <c r="E67" s="32" t="s">
        <v>181</v>
      </c>
      <c r="F67" s="35" t="s">
        <v>235</v>
      </c>
      <c r="G67" s="38" t="s">
        <v>222</v>
      </c>
      <c r="H67" s="396">
        <v>11</v>
      </c>
      <c r="I67" s="37"/>
      <c r="J67" s="37"/>
      <c r="K67" s="37"/>
      <c r="L67" s="239"/>
      <c r="M67" s="1297"/>
      <c r="N67" s="1302"/>
      <c r="O67" s="1302"/>
      <c r="P67" s="1303"/>
      <c r="Q67" s="1302"/>
      <c r="R67" s="1302"/>
      <c r="S67" s="1325"/>
      <c r="T67" s="1302"/>
      <c r="U67" s="1326"/>
      <c r="V67" s="1316"/>
      <c r="W67" s="1317"/>
      <c r="X67" s="1318"/>
      <c r="Y67" s="1337"/>
      <c r="Z67" s="1339"/>
      <c r="AA67" s="1340"/>
      <c r="AB67" s="1340"/>
      <c r="AC67" s="1341"/>
      <c r="AD67" s="1342"/>
      <c r="AE67" s="1343">
        <f>H67</f>
        <v>11</v>
      </c>
      <c r="AF67" s="1343"/>
      <c r="AG67" s="1343"/>
      <c r="AH67" s="1343">
        <f>H67</f>
        <v>11</v>
      </c>
      <c r="AI67" s="1343"/>
      <c r="AJ67" s="1343"/>
      <c r="AK67" s="1343"/>
      <c r="AL67" s="1343"/>
      <c r="AM67" s="1343" t="s">
        <v>131</v>
      </c>
      <c r="AN67" s="1343"/>
      <c r="AO67" s="1343"/>
      <c r="AP67" s="1343"/>
      <c r="AQ67" s="1343"/>
      <c r="AR67" s="1343"/>
      <c r="AS67" s="1343"/>
      <c r="AT67" s="1343"/>
      <c r="AU67" s="1343"/>
      <c r="AV67" s="1343"/>
      <c r="AW67" s="1343"/>
      <c r="AX67" s="1343"/>
      <c r="AY67" s="1343"/>
      <c r="AZ67" s="1343"/>
      <c r="BA67" s="1343"/>
      <c r="BB67" s="1343"/>
      <c r="BC67" s="1343"/>
      <c r="BD67" s="1343"/>
      <c r="BE67" s="1381"/>
      <c r="BF67" s="1381"/>
      <c r="BG67" s="1381"/>
      <c r="BH67" s="1382"/>
      <c r="BI67" s="1378"/>
      <c r="BJ67" s="1376"/>
      <c r="BK67" s="1376"/>
      <c r="BL67" s="1376"/>
      <c r="BM67" s="1376"/>
      <c r="BN67" s="1376"/>
      <c r="BO67" s="1376"/>
      <c r="BP67" s="1376"/>
      <c r="BQ67" s="1376"/>
      <c r="BR67" s="1376"/>
      <c r="BS67" s="1376"/>
      <c r="BT67" s="1376"/>
      <c r="BU67" s="1376"/>
      <c r="BV67" s="1386">
        <v>1</v>
      </c>
      <c r="BW67" s="1386">
        <v>1</v>
      </c>
      <c r="BX67" s="1386">
        <v>1</v>
      </c>
      <c r="BY67" s="1386">
        <v>1</v>
      </c>
      <c r="BZ67" s="1386">
        <v>1</v>
      </c>
      <c r="CA67" s="1386"/>
      <c r="CB67" s="1386"/>
      <c r="CC67" s="1386">
        <v>1</v>
      </c>
      <c r="CD67" s="1386">
        <v>1</v>
      </c>
      <c r="CE67" s="1386">
        <v>1</v>
      </c>
      <c r="CF67" s="1386">
        <v>1</v>
      </c>
      <c r="CG67" s="1386">
        <v>1</v>
      </c>
      <c r="CH67" s="1386">
        <v>1</v>
      </c>
      <c r="CI67" s="1376"/>
      <c r="CJ67" s="1376"/>
      <c r="CK67" s="1376"/>
      <c r="CL67" s="1376"/>
      <c r="CM67" s="1376"/>
      <c r="CN67" s="1400"/>
      <c r="CO67" s="1401"/>
      <c r="CP67" s="82"/>
      <c r="CQ67" s="82"/>
      <c r="CR67" s="82"/>
      <c r="CS67" s="82"/>
      <c r="CT67" s="1414"/>
      <c r="CU67" s="1415"/>
      <c r="CV67" s="1386"/>
      <c r="CW67" s="1416"/>
      <c r="CX67" s="37"/>
      <c r="CY67" s="37"/>
      <c r="CZ67" s="37"/>
      <c r="DA67" s="37"/>
      <c r="DB67" s="37"/>
      <c r="DC67" s="37"/>
      <c r="DD67" s="37"/>
      <c r="DE67" s="1264"/>
      <c r="DF67" s="1264"/>
      <c r="DG67" s="1264"/>
      <c r="DH67" s="1264"/>
      <c r="DI67" s="1264"/>
      <c r="DJ67" s="1264"/>
      <c r="DK67" s="1421"/>
      <c r="DL67" s="1421"/>
      <c r="DM67" s="1421"/>
      <c r="DN67" s="37"/>
      <c r="DO67" s="37"/>
    </row>
    <row r="68" ht="41.1" customHeight="1" spans="1:119">
      <c r="A68" s="1271">
        <v>43580</v>
      </c>
      <c r="B68" s="37" t="s">
        <v>138</v>
      </c>
      <c r="C68" s="1275">
        <v>4500017239</v>
      </c>
      <c r="D68" s="122" t="s">
        <v>234</v>
      </c>
      <c r="E68" s="32" t="s">
        <v>181</v>
      </c>
      <c r="F68" s="35" t="s">
        <v>236</v>
      </c>
      <c r="G68" s="38" t="s">
        <v>232</v>
      </c>
      <c r="H68" s="396">
        <v>6</v>
      </c>
      <c r="I68" s="37"/>
      <c r="J68" s="37"/>
      <c r="K68" s="37"/>
      <c r="L68" s="239"/>
      <c r="M68" s="1297"/>
      <c r="N68" s="1302"/>
      <c r="O68" s="1302"/>
      <c r="P68" s="1303"/>
      <c r="Q68" s="1302"/>
      <c r="R68" s="1302"/>
      <c r="S68" s="1325"/>
      <c r="T68" s="1302"/>
      <c r="U68" s="1326"/>
      <c r="V68" s="1316"/>
      <c r="W68" s="1317"/>
      <c r="X68" s="1318"/>
      <c r="Y68" s="1337"/>
      <c r="Z68" s="1339"/>
      <c r="AA68" s="1340"/>
      <c r="AB68" s="1340"/>
      <c r="AC68" s="1341"/>
      <c r="AD68" s="1342"/>
      <c r="AE68" s="1343"/>
      <c r="AF68" s="1343"/>
      <c r="AG68" s="1343"/>
      <c r="AH68" s="1343"/>
      <c r="AI68" s="1343"/>
      <c r="AJ68" s="1343"/>
      <c r="AK68" s="1343"/>
      <c r="AL68" s="1343"/>
      <c r="AM68" s="1343"/>
      <c r="AN68" s="1343">
        <f>H68</f>
        <v>6</v>
      </c>
      <c r="AO68" s="1343">
        <f>H68</f>
        <v>6</v>
      </c>
      <c r="AP68" s="1343"/>
      <c r="AQ68" s="1343"/>
      <c r="AR68" s="1343"/>
      <c r="AS68" s="1343"/>
      <c r="AT68" s="1343"/>
      <c r="AU68" s="1343"/>
      <c r="AV68" s="1343">
        <v>1</v>
      </c>
      <c r="AW68" s="1343"/>
      <c r="AX68" s="1343"/>
      <c r="AY68" s="1343"/>
      <c r="AZ68" s="1343"/>
      <c r="BA68" s="1343"/>
      <c r="BB68" s="1343"/>
      <c r="BC68" s="1343"/>
      <c r="BD68" s="1343"/>
      <c r="BE68" s="1381"/>
      <c r="BF68" s="1381"/>
      <c r="BG68" s="1381"/>
      <c r="BH68" s="1382"/>
      <c r="BI68" s="1378"/>
      <c r="BJ68" s="1376"/>
      <c r="BK68" s="1376"/>
      <c r="BL68" s="1376"/>
      <c r="BM68" s="1376"/>
      <c r="BN68" s="1376"/>
      <c r="BO68" s="1376"/>
      <c r="BP68" s="1376"/>
      <c r="BQ68" s="1376"/>
      <c r="BR68" s="1376"/>
      <c r="BS68" s="1376"/>
      <c r="BT68" s="1376"/>
      <c r="BU68" s="1376"/>
      <c r="BV68" s="1386"/>
      <c r="BW68" s="1386"/>
      <c r="BX68" s="1386"/>
      <c r="BY68" s="1386"/>
      <c r="BZ68" s="1386"/>
      <c r="CA68" s="1386"/>
      <c r="CB68" s="1386"/>
      <c r="CC68" s="1386"/>
      <c r="CD68" s="1386"/>
      <c r="CE68" s="1386"/>
      <c r="CF68" s="1386"/>
      <c r="CG68" s="1386"/>
      <c r="CH68" s="1386"/>
      <c r="CI68" s="1376">
        <v>1</v>
      </c>
      <c r="CJ68" s="1376">
        <v>1</v>
      </c>
      <c r="CK68" s="1376">
        <v>1</v>
      </c>
      <c r="CL68" s="1376">
        <v>1</v>
      </c>
      <c r="CM68" s="1376">
        <v>1</v>
      </c>
      <c r="CN68" s="1400">
        <v>1</v>
      </c>
      <c r="CO68" s="1401"/>
      <c r="CP68" s="82"/>
      <c r="CQ68" s="82"/>
      <c r="CR68" s="82"/>
      <c r="CS68" s="82"/>
      <c r="CT68" s="1414"/>
      <c r="CU68" s="1415"/>
      <c r="CV68" s="1386"/>
      <c r="CW68" s="1416"/>
      <c r="CX68" s="37"/>
      <c r="CY68" s="37"/>
      <c r="CZ68" s="37"/>
      <c r="DA68" s="37"/>
      <c r="DB68" s="37"/>
      <c r="DC68" s="37"/>
      <c r="DD68" s="37"/>
      <c r="DE68" s="1264"/>
      <c r="DF68" s="1264"/>
      <c r="DG68" s="1264"/>
      <c r="DH68" s="1264"/>
      <c r="DI68" s="1264"/>
      <c r="DJ68" s="1264"/>
      <c r="DK68" s="1421"/>
      <c r="DL68" s="1421"/>
      <c r="DM68" s="1421"/>
      <c r="DN68" s="37"/>
      <c r="DO68" s="37"/>
    </row>
    <row r="69" ht="41.1" customHeight="1" spans="1:119">
      <c r="A69" s="1271">
        <v>43580</v>
      </c>
      <c r="B69" s="37" t="s">
        <v>237</v>
      </c>
      <c r="C69" s="1275">
        <v>4500017957</v>
      </c>
      <c r="D69" s="122" t="s">
        <v>238</v>
      </c>
      <c r="E69" s="32" t="s">
        <v>145</v>
      </c>
      <c r="F69" s="32" t="s">
        <v>239</v>
      </c>
      <c r="G69" s="35" t="s">
        <v>240</v>
      </c>
      <c r="H69" s="396">
        <v>36</v>
      </c>
      <c r="I69" s="37"/>
      <c r="J69" s="37"/>
      <c r="K69" s="37"/>
      <c r="L69" s="239"/>
      <c r="M69" s="1297"/>
      <c r="N69" s="1302"/>
      <c r="O69" s="1302"/>
      <c r="P69" s="1303"/>
      <c r="Q69" s="1302"/>
      <c r="R69" s="1302"/>
      <c r="S69" s="1325"/>
      <c r="T69" s="1302"/>
      <c r="U69" s="1326"/>
      <c r="V69" s="1316"/>
      <c r="W69" s="1317"/>
      <c r="X69" s="1318"/>
      <c r="Y69" s="1337"/>
      <c r="Z69" s="1339"/>
      <c r="AA69" s="1340"/>
      <c r="AB69" s="1340"/>
      <c r="AC69" s="1341"/>
      <c r="AD69" s="1342"/>
      <c r="AE69" s="1343"/>
      <c r="AF69" s="1343"/>
      <c r="AG69" s="1343"/>
      <c r="AH69" s="1343"/>
      <c r="AI69" s="1343"/>
      <c r="AJ69" s="1343"/>
      <c r="AK69" s="1343"/>
      <c r="AL69" s="1343"/>
      <c r="AM69" s="1343"/>
      <c r="AN69" s="1343">
        <f>H69</f>
        <v>36</v>
      </c>
      <c r="AO69" s="1343">
        <f>H69</f>
        <v>36</v>
      </c>
      <c r="AP69" s="1343"/>
      <c r="AQ69" s="1343"/>
      <c r="AR69" s="1343"/>
      <c r="AS69" s="1343"/>
      <c r="AT69" s="1343"/>
      <c r="AU69" s="1343"/>
      <c r="AV69" s="1343"/>
      <c r="AW69" s="1343"/>
      <c r="AX69" s="1343"/>
      <c r="AY69" s="1343"/>
      <c r="AZ69" s="1343"/>
      <c r="BA69" s="1343"/>
      <c r="BB69" s="1343"/>
      <c r="BC69" s="1343"/>
      <c r="BD69" s="1343"/>
      <c r="BE69" s="1381"/>
      <c r="BF69" s="1381"/>
      <c r="BG69" s="1381"/>
      <c r="BH69" s="1382"/>
      <c r="BI69" s="1378"/>
      <c r="BJ69" s="1376"/>
      <c r="BK69" s="1376"/>
      <c r="BL69" s="1376"/>
      <c r="BM69" s="1376"/>
      <c r="BN69" s="1376"/>
      <c r="BO69" s="1376"/>
      <c r="BP69" s="1376"/>
      <c r="BQ69" s="1376"/>
      <c r="BR69" s="1376"/>
      <c r="BS69" s="1376"/>
      <c r="BT69" s="1376"/>
      <c r="BU69" s="1376"/>
      <c r="BV69" s="1386"/>
      <c r="BW69" s="1386"/>
      <c r="BX69" s="1386"/>
      <c r="BY69" s="1386"/>
      <c r="BZ69" s="1386"/>
      <c r="CA69" s="1386"/>
      <c r="CB69" s="1386"/>
      <c r="CC69" s="1386"/>
      <c r="CD69" s="1386"/>
      <c r="CE69" s="1386"/>
      <c r="CF69" s="1386"/>
      <c r="CG69" s="1386"/>
      <c r="CH69" s="1386"/>
      <c r="CI69" s="1376">
        <v>6</v>
      </c>
      <c r="CJ69" s="1376">
        <f>CI69</f>
        <v>6</v>
      </c>
      <c r="CK69" s="1376">
        <f>CJ69</f>
        <v>6</v>
      </c>
      <c r="CL69" s="1376">
        <f>CK69</f>
        <v>6</v>
      </c>
      <c r="CM69" s="1376">
        <f>CL69</f>
        <v>6</v>
      </c>
      <c r="CN69" s="1400">
        <f>CM69</f>
        <v>6</v>
      </c>
      <c r="CO69" s="1401"/>
      <c r="CP69" s="82"/>
      <c r="CQ69" s="82"/>
      <c r="CR69" s="82"/>
      <c r="CS69" s="82"/>
      <c r="CT69" s="1414"/>
      <c r="CU69" s="1415"/>
      <c r="CV69" s="1386"/>
      <c r="CW69" s="1416"/>
      <c r="CX69" s="37"/>
      <c r="CY69" s="37"/>
      <c r="CZ69" s="37"/>
      <c r="DA69" s="37"/>
      <c r="DB69" s="37"/>
      <c r="DC69" s="37"/>
      <c r="DD69" s="37"/>
      <c r="DE69" s="1264"/>
      <c r="DF69" s="1264"/>
      <c r="DG69" s="1264"/>
      <c r="DH69" s="1264"/>
      <c r="DI69" s="1264"/>
      <c r="DJ69" s="1264"/>
      <c r="DK69" s="1421"/>
      <c r="DL69" s="1421"/>
      <c r="DM69" s="1421"/>
      <c r="DN69" s="37"/>
      <c r="DO69" s="37"/>
    </row>
    <row r="70" ht="41.1" customHeight="1" spans="1:119">
      <c r="A70" s="1271">
        <v>43589</v>
      </c>
      <c r="B70" s="37" t="s">
        <v>225</v>
      </c>
      <c r="C70" s="1275">
        <v>4500018388</v>
      </c>
      <c r="D70" s="122" t="s">
        <v>226</v>
      </c>
      <c r="E70" s="32" t="s">
        <v>145</v>
      </c>
      <c r="F70" s="32" t="s">
        <v>221</v>
      </c>
      <c r="G70" s="35" t="s">
        <v>222</v>
      </c>
      <c r="H70" s="396">
        <v>39</v>
      </c>
      <c r="I70" s="37"/>
      <c r="J70" s="37"/>
      <c r="K70" s="37"/>
      <c r="L70" s="239"/>
      <c r="M70" s="1297"/>
      <c r="N70" s="1302"/>
      <c r="O70" s="1302"/>
      <c r="P70" s="1303"/>
      <c r="Q70" s="1302"/>
      <c r="R70" s="1302"/>
      <c r="S70" s="1325"/>
      <c r="T70" s="1302"/>
      <c r="U70" s="1326"/>
      <c r="V70" s="1316"/>
      <c r="W70" s="1317"/>
      <c r="X70" s="1318"/>
      <c r="Y70" s="1337"/>
      <c r="Z70" s="1339"/>
      <c r="AA70" s="1340"/>
      <c r="AB70" s="1340"/>
      <c r="AC70" s="1341"/>
      <c r="AD70" s="1342"/>
      <c r="AE70" s="1343">
        <v>39</v>
      </c>
      <c r="AF70" s="1343"/>
      <c r="AG70" s="1343"/>
      <c r="AH70" s="1343">
        <v>39</v>
      </c>
      <c r="AI70" s="1343"/>
      <c r="AJ70" s="1343"/>
      <c r="AK70" s="1343"/>
      <c r="AL70" s="1343"/>
      <c r="AM70" s="1343" t="s">
        <v>131</v>
      </c>
      <c r="AN70" s="1343"/>
      <c r="AO70" s="1343"/>
      <c r="AP70" s="1343"/>
      <c r="AQ70" s="1343"/>
      <c r="AR70" s="1343"/>
      <c r="AS70" s="1343"/>
      <c r="AT70" s="1343"/>
      <c r="AU70" s="1343"/>
      <c r="AV70" s="1343"/>
      <c r="AW70" s="1343"/>
      <c r="AX70" s="1343"/>
      <c r="AY70" s="1343"/>
      <c r="AZ70" s="1343"/>
      <c r="BA70" s="1343"/>
      <c r="BB70" s="1343"/>
      <c r="BC70" s="1343"/>
      <c r="BD70" s="1343"/>
      <c r="BE70" s="1381"/>
      <c r="BF70" s="1381"/>
      <c r="BG70" s="1381"/>
      <c r="BH70" s="1382"/>
      <c r="BI70" s="1378"/>
      <c r="BJ70" s="1376"/>
      <c r="BK70" s="1376"/>
      <c r="BL70" s="1376"/>
      <c r="BM70" s="1376"/>
      <c r="BN70" s="1376"/>
      <c r="BO70" s="1376"/>
      <c r="BP70" s="1376"/>
      <c r="BQ70" s="1376"/>
      <c r="BR70" s="1376"/>
      <c r="BS70" s="1376"/>
      <c r="BT70" s="1376"/>
      <c r="BU70" s="1376"/>
      <c r="BV70" s="1386">
        <v>3</v>
      </c>
      <c r="BW70" s="1386">
        <v>3</v>
      </c>
      <c r="BX70" s="1386">
        <v>3</v>
      </c>
      <c r="BY70" s="1386">
        <v>3</v>
      </c>
      <c r="BZ70" s="1386">
        <v>3</v>
      </c>
      <c r="CA70" s="1386">
        <v>3</v>
      </c>
      <c r="CB70" s="1386">
        <v>3</v>
      </c>
      <c r="CC70" s="1386">
        <v>3</v>
      </c>
      <c r="CD70" s="1386">
        <v>3</v>
      </c>
      <c r="CE70" s="1386">
        <v>3</v>
      </c>
      <c r="CF70" s="1386">
        <v>3</v>
      </c>
      <c r="CG70" s="1386">
        <v>3</v>
      </c>
      <c r="CH70" s="1386">
        <v>3</v>
      </c>
      <c r="CI70" s="1376"/>
      <c r="CJ70" s="1376"/>
      <c r="CK70" s="1376"/>
      <c r="CL70" s="1376"/>
      <c r="CM70" s="1376"/>
      <c r="CN70" s="1400"/>
      <c r="CO70" s="1401"/>
      <c r="CP70" s="82"/>
      <c r="CQ70" s="82"/>
      <c r="CR70" s="82"/>
      <c r="CS70" s="82"/>
      <c r="CT70" s="1414"/>
      <c r="CU70" s="1415"/>
      <c r="CV70" s="1386"/>
      <c r="CW70" s="1416"/>
      <c r="CX70" s="37"/>
      <c r="CY70" s="37"/>
      <c r="CZ70" s="37"/>
      <c r="DA70" s="37"/>
      <c r="DB70" s="37"/>
      <c r="DC70" s="37"/>
      <c r="DD70" s="37"/>
      <c r="DE70" s="1264"/>
      <c r="DF70" s="1264"/>
      <c r="DG70" s="1264"/>
      <c r="DH70" s="1264"/>
      <c r="DI70" s="1264"/>
      <c r="DJ70" s="1264"/>
      <c r="DK70" s="1421"/>
      <c r="DL70" s="1421"/>
      <c r="DM70" s="1421"/>
      <c r="DN70" s="37"/>
      <c r="DO70" s="37"/>
    </row>
    <row r="71" ht="41.1" customHeight="1" spans="1:119">
      <c r="A71" s="1271">
        <v>43589</v>
      </c>
      <c r="B71" s="37" t="s">
        <v>241</v>
      </c>
      <c r="C71" s="1275">
        <v>4500017956</v>
      </c>
      <c r="D71" s="122" t="s">
        <v>242</v>
      </c>
      <c r="E71" s="32" t="s">
        <v>187</v>
      </c>
      <c r="F71" s="32" t="s">
        <v>221</v>
      </c>
      <c r="G71" s="35" t="s">
        <v>222</v>
      </c>
      <c r="H71" s="396">
        <v>52</v>
      </c>
      <c r="I71" s="37"/>
      <c r="J71" s="37"/>
      <c r="K71" s="37"/>
      <c r="L71" s="239"/>
      <c r="M71" s="1297"/>
      <c r="N71" s="1302"/>
      <c r="O71" s="1302"/>
      <c r="P71" s="1303"/>
      <c r="Q71" s="1302"/>
      <c r="R71" s="1302"/>
      <c r="S71" s="1325"/>
      <c r="T71" s="1302"/>
      <c r="U71" s="1326"/>
      <c r="V71" s="1316"/>
      <c r="W71" s="1317"/>
      <c r="X71" s="1318"/>
      <c r="Y71" s="1337"/>
      <c r="Z71" s="1339"/>
      <c r="AA71" s="1340"/>
      <c r="AB71" s="1340"/>
      <c r="AC71" s="1341"/>
      <c r="AD71" s="1342"/>
      <c r="AE71" s="1343">
        <v>52</v>
      </c>
      <c r="AF71" s="1343"/>
      <c r="AG71" s="1343"/>
      <c r="AH71" s="1343">
        <v>52</v>
      </c>
      <c r="AI71" s="1343"/>
      <c r="AJ71" s="1343"/>
      <c r="AK71" s="1343"/>
      <c r="AL71" s="1343"/>
      <c r="AM71" s="1343" t="s">
        <v>131</v>
      </c>
      <c r="AN71" s="1343"/>
      <c r="AO71" s="1343"/>
      <c r="AP71" s="1343"/>
      <c r="AQ71" s="1343"/>
      <c r="AR71" s="1343"/>
      <c r="AS71" s="1343"/>
      <c r="AT71" s="1343"/>
      <c r="AU71" s="1343"/>
      <c r="AV71" s="1343"/>
      <c r="AW71" s="1343"/>
      <c r="AX71" s="1343"/>
      <c r="AY71" s="1343"/>
      <c r="AZ71" s="1343"/>
      <c r="BA71" s="1343"/>
      <c r="BB71" s="1343"/>
      <c r="BC71" s="1343"/>
      <c r="BD71" s="1343"/>
      <c r="BE71" s="1381"/>
      <c r="BF71" s="1381"/>
      <c r="BG71" s="1381"/>
      <c r="BH71" s="1382"/>
      <c r="BI71" s="1378"/>
      <c r="BJ71" s="1376"/>
      <c r="BK71" s="1376"/>
      <c r="BL71" s="1376"/>
      <c r="BM71" s="1376"/>
      <c r="BN71" s="1376"/>
      <c r="BO71" s="1376"/>
      <c r="BP71" s="1376"/>
      <c r="BQ71" s="1376"/>
      <c r="BR71" s="1376"/>
      <c r="BS71" s="1376"/>
      <c r="BT71" s="1376"/>
      <c r="BU71" s="1376"/>
      <c r="BV71" s="1386">
        <v>4</v>
      </c>
      <c r="BW71" s="1386">
        <v>4</v>
      </c>
      <c r="BX71" s="1386">
        <v>4</v>
      </c>
      <c r="BY71" s="1386">
        <v>4</v>
      </c>
      <c r="BZ71" s="1386">
        <v>4</v>
      </c>
      <c r="CA71" s="1386">
        <v>4</v>
      </c>
      <c r="CB71" s="1386">
        <v>4</v>
      </c>
      <c r="CC71" s="1386">
        <v>4</v>
      </c>
      <c r="CD71" s="1386">
        <v>4</v>
      </c>
      <c r="CE71" s="1386">
        <v>4</v>
      </c>
      <c r="CF71" s="1386">
        <v>4</v>
      </c>
      <c r="CG71" s="1386">
        <v>4</v>
      </c>
      <c r="CH71" s="1386">
        <v>4</v>
      </c>
      <c r="CI71" s="1376"/>
      <c r="CJ71" s="1376"/>
      <c r="CK71" s="1376"/>
      <c r="CL71" s="1376"/>
      <c r="CM71" s="1376"/>
      <c r="CN71" s="1400"/>
      <c r="CO71" s="1401"/>
      <c r="CP71" s="82"/>
      <c r="CQ71" s="82"/>
      <c r="CR71" s="82"/>
      <c r="CS71" s="82"/>
      <c r="CT71" s="1414"/>
      <c r="CU71" s="1415"/>
      <c r="CV71" s="1386"/>
      <c r="CW71" s="1416"/>
      <c r="CX71" s="37"/>
      <c r="CY71" s="37"/>
      <c r="CZ71" s="37"/>
      <c r="DA71" s="37"/>
      <c r="DB71" s="37"/>
      <c r="DC71" s="37"/>
      <c r="DD71" s="37"/>
      <c r="DE71" s="1264"/>
      <c r="DF71" s="1264"/>
      <c r="DG71" s="1264"/>
      <c r="DH71" s="1264"/>
      <c r="DI71" s="1264"/>
      <c r="DJ71" s="1264"/>
      <c r="DK71" s="1421"/>
      <c r="DL71" s="1421"/>
      <c r="DM71" s="1421"/>
      <c r="DN71" s="37"/>
      <c r="DO71" s="37"/>
    </row>
    <row r="72" ht="41.1" customHeight="1" spans="1:119">
      <c r="A72" s="1271">
        <v>43593</v>
      </c>
      <c r="B72" s="37" t="s">
        <v>210</v>
      </c>
      <c r="C72" s="1275">
        <v>4500018397</v>
      </c>
      <c r="D72" s="122" t="s">
        <v>243</v>
      </c>
      <c r="E72" s="32" t="s">
        <v>244</v>
      </c>
      <c r="F72" s="32" t="s">
        <v>236</v>
      </c>
      <c r="G72" s="35" t="s">
        <v>240</v>
      </c>
      <c r="H72" s="396">
        <v>54</v>
      </c>
      <c r="I72" s="37"/>
      <c r="J72" s="37"/>
      <c r="K72" s="37"/>
      <c r="L72" s="239"/>
      <c r="M72" s="1297"/>
      <c r="N72" s="1302"/>
      <c r="O72" s="1302"/>
      <c r="P72" s="1303"/>
      <c r="Q72" s="1302"/>
      <c r="R72" s="1302"/>
      <c r="S72" s="1325"/>
      <c r="T72" s="1302"/>
      <c r="U72" s="1326"/>
      <c r="V72" s="1316"/>
      <c r="W72" s="1317"/>
      <c r="X72" s="1318"/>
      <c r="Y72" s="1337"/>
      <c r="Z72" s="1339"/>
      <c r="AA72" s="1340"/>
      <c r="AB72" s="1340"/>
      <c r="AC72" s="1341"/>
      <c r="AD72" s="1342"/>
      <c r="AE72" s="1343"/>
      <c r="AF72" s="1343"/>
      <c r="AG72" s="1343"/>
      <c r="AH72" s="1343"/>
      <c r="AI72" s="1343"/>
      <c r="AJ72" s="1343"/>
      <c r="AK72" s="1343"/>
      <c r="AL72" s="1343"/>
      <c r="AM72" s="1343"/>
      <c r="AN72" s="1343">
        <v>54</v>
      </c>
      <c r="AO72" s="1343">
        <v>54</v>
      </c>
      <c r="AP72" s="1343"/>
      <c r="AQ72" s="1343"/>
      <c r="AR72" s="1343"/>
      <c r="AS72" s="1343"/>
      <c r="AT72" s="1343"/>
      <c r="AU72" s="1343"/>
      <c r="AV72" s="1343">
        <f>H72/6</f>
        <v>9</v>
      </c>
      <c r="AW72" s="1343"/>
      <c r="AX72" s="1343"/>
      <c r="AY72" s="1343"/>
      <c r="AZ72" s="1343"/>
      <c r="BA72" s="1343"/>
      <c r="BB72" s="1343"/>
      <c r="BC72" s="1343"/>
      <c r="BD72" s="1343"/>
      <c r="BE72" s="1428"/>
      <c r="BF72" s="1428"/>
      <c r="BG72" s="1428"/>
      <c r="BH72" s="1429"/>
      <c r="BI72" s="1378"/>
      <c r="BJ72" s="1376"/>
      <c r="BK72" s="1376"/>
      <c r="BL72" s="1376"/>
      <c r="BM72" s="1376"/>
      <c r="BN72" s="1376"/>
      <c r="BO72" s="1376"/>
      <c r="BP72" s="1376"/>
      <c r="BQ72" s="1376"/>
      <c r="BR72" s="1376"/>
      <c r="BS72" s="1376"/>
      <c r="BT72" s="1376"/>
      <c r="BU72" s="1376"/>
      <c r="BV72" s="1386"/>
      <c r="BW72" s="1386"/>
      <c r="BX72" s="1386"/>
      <c r="BY72" s="1386"/>
      <c r="BZ72" s="1386"/>
      <c r="CA72" s="1386"/>
      <c r="CB72" s="1386"/>
      <c r="CC72" s="1386"/>
      <c r="CD72" s="1386"/>
      <c r="CE72" s="1386"/>
      <c r="CF72" s="1386"/>
      <c r="CG72" s="1386"/>
      <c r="CH72" s="1386"/>
      <c r="CI72" s="1376">
        <v>9</v>
      </c>
      <c r="CJ72" s="1376">
        <v>9</v>
      </c>
      <c r="CK72" s="1376">
        <v>9</v>
      </c>
      <c r="CL72" s="1376">
        <v>9</v>
      </c>
      <c r="CM72" s="1376">
        <v>9</v>
      </c>
      <c r="CN72" s="1400">
        <v>9</v>
      </c>
      <c r="CO72" s="1401"/>
      <c r="CP72" s="82"/>
      <c r="CQ72" s="82"/>
      <c r="CR72" s="82"/>
      <c r="CS72" s="82"/>
      <c r="CT72" s="1414"/>
      <c r="CU72" s="1415"/>
      <c r="CV72" s="1386"/>
      <c r="CW72" s="1416"/>
      <c r="CX72" s="37"/>
      <c r="CY72" s="37"/>
      <c r="CZ72" s="37"/>
      <c r="DA72" s="37"/>
      <c r="DB72" s="37"/>
      <c r="DC72" s="37"/>
      <c r="DD72" s="37"/>
      <c r="DE72" s="1264"/>
      <c r="DF72" s="1264"/>
      <c r="DG72" s="1264"/>
      <c r="DH72" s="1264"/>
      <c r="DI72" s="1264"/>
      <c r="DJ72" s="1264"/>
      <c r="DK72" s="1421"/>
      <c r="DL72" s="1421"/>
      <c r="DM72" s="1421"/>
      <c r="DN72" s="37"/>
      <c r="DO72" s="37"/>
    </row>
    <row r="73" ht="41.1" customHeight="1" spans="1:119">
      <c r="A73" s="1271">
        <v>43593</v>
      </c>
      <c r="B73" s="37" t="s">
        <v>245</v>
      </c>
      <c r="C73" s="1275">
        <v>4500017078</v>
      </c>
      <c r="D73" s="122" t="s">
        <v>246</v>
      </c>
      <c r="E73" s="32" t="s">
        <v>181</v>
      </c>
      <c r="F73" s="32" t="s">
        <v>247</v>
      </c>
      <c r="G73" s="35" t="s">
        <v>232</v>
      </c>
      <c r="H73" s="396">
        <v>6</v>
      </c>
      <c r="I73" s="37"/>
      <c r="J73" s="37"/>
      <c r="K73" s="37"/>
      <c r="L73" s="239"/>
      <c r="M73" s="1297"/>
      <c r="N73" s="1302"/>
      <c r="O73" s="1302"/>
      <c r="P73" s="1303"/>
      <c r="Q73" s="1302"/>
      <c r="R73" s="1302"/>
      <c r="S73" s="1325"/>
      <c r="T73" s="1302"/>
      <c r="U73" s="1326"/>
      <c r="V73" s="1316"/>
      <c r="W73" s="1317"/>
      <c r="X73" s="1318"/>
      <c r="Y73" s="1337"/>
      <c r="Z73" s="1339"/>
      <c r="AA73" s="1340"/>
      <c r="AB73" s="1340"/>
      <c r="AC73" s="1341"/>
      <c r="AD73" s="1342"/>
      <c r="AE73" s="1343"/>
      <c r="AF73" s="1343"/>
      <c r="AG73" s="1343"/>
      <c r="AH73" s="1343"/>
      <c r="AI73" s="1343"/>
      <c r="AJ73" s="1343"/>
      <c r="AK73" s="1343"/>
      <c r="AL73" s="1343"/>
      <c r="AM73" s="1343"/>
      <c r="AN73" s="1343">
        <v>6</v>
      </c>
      <c r="AO73" s="1343">
        <v>6</v>
      </c>
      <c r="AP73" s="1343"/>
      <c r="AQ73" s="1343"/>
      <c r="AR73" s="1343"/>
      <c r="AS73" s="1343"/>
      <c r="AT73" s="1343"/>
      <c r="AU73" s="1343"/>
      <c r="AV73" s="1343"/>
      <c r="AW73" s="1343"/>
      <c r="AX73" s="1343"/>
      <c r="AY73" s="1343"/>
      <c r="AZ73" s="1343"/>
      <c r="BA73" s="1343"/>
      <c r="BB73" s="1343"/>
      <c r="BC73" s="1343"/>
      <c r="BD73" s="1343"/>
      <c r="BE73" s="1428"/>
      <c r="BF73" s="1428"/>
      <c r="BG73" s="1428"/>
      <c r="BH73" s="1429"/>
      <c r="BI73" s="1378"/>
      <c r="BJ73" s="1376"/>
      <c r="BK73" s="1376"/>
      <c r="BL73" s="1376"/>
      <c r="BM73" s="1376"/>
      <c r="BN73" s="1376"/>
      <c r="BO73" s="1376"/>
      <c r="BP73" s="1376"/>
      <c r="BQ73" s="1376"/>
      <c r="BR73" s="1376"/>
      <c r="BS73" s="1376"/>
      <c r="BT73" s="1376"/>
      <c r="BU73" s="1376"/>
      <c r="BV73" s="1386"/>
      <c r="BW73" s="1386"/>
      <c r="BX73" s="1386"/>
      <c r="BY73" s="1386"/>
      <c r="BZ73" s="1386"/>
      <c r="CA73" s="1386"/>
      <c r="CB73" s="1386"/>
      <c r="CC73" s="1386"/>
      <c r="CD73" s="1386"/>
      <c r="CE73" s="1386"/>
      <c r="CF73" s="1386"/>
      <c r="CG73" s="1386"/>
      <c r="CH73" s="1386"/>
      <c r="CI73" s="1376">
        <v>1</v>
      </c>
      <c r="CJ73" s="1376">
        <v>1</v>
      </c>
      <c r="CK73" s="1376">
        <v>1</v>
      </c>
      <c r="CL73" s="1376">
        <v>1</v>
      </c>
      <c r="CM73" s="1376">
        <v>1</v>
      </c>
      <c r="CN73" s="1400">
        <v>1</v>
      </c>
      <c r="CO73" s="1401"/>
      <c r="CP73" s="82"/>
      <c r="CQ73" s="82"/>
      <c r="CR73" s="82"/>
      <c r="CS73" s="82"/>
      <c r="CT73" s="1414"/>
      <c r="CU73" s="1415"/>
      <c r="CV73" s="1386"/>
      <c r="CW73" s="1416"/>
      <c r="CX73" s="37"/>
      <c r="CY73" s="37"/>
      <c r="CZ73" s="37"/>
      <c r="DA73" s="37"/>
      <c r="DB73" s="37"/>
      <c r="DC73" s="37"/>
      <c r="DD73" s="37"/>
      <c r="DE73" s="1264"/>
      <c r="DF73" s="1264"/>
      <c r="DG73" s="1264"/>
      <c r="DH73" s="1264"/>
      <c r="DI73" s="1264"/>
      <c r="DJ73" s="1264"/>
      <c r="DK73" s="1421"/>
      <c r="DL73" s="1421"/>
      <c r="DM73" s="1421"/>
      <c r="DN73" s="37"/>
      <c r="DO73" s="37"/>
    </row>
    <row r="74" ht="41.1" customHeight="1" spans="1:119">
      <c r="A74" s="1271">
        <v>43595</v>
      </c>
      <c r="B74" s="37" t="s">
        <v>248</v>
      </c>
      <c r="C74" s="1275">
        <v>4500019662</v>
      </c>
      <c r="D74" s="122" t="s">
        <v>249</v>
      </c>
      <c r="E74" s="32" t="s">
        <v>250</v>
      </c>
      <c r="F74" s="32">
        <v>9202</v>
      </c>
      <c r="G74" s="35" t="s">
        <v>222</v>
      </c>
      <c r="H74" s="396">
        <v>4</v>
      </c>
      <c r="I74" s="37"/>
      <c r="J74" s="37"/>
      <c r="K74" s="37"/>
      <c r="L74" s="239"/>
      <c r="M74" s="1297"/>
      <c r="N74" s="1302"/>
      <c r="O74" s="1302"/>
      <c r="P74" s="1303"/>
      <c r="Q74" s="1302"/>
      <c r="R74" s="1302"/>
      <c r="S74" s="1325"/>
      <c r="T74" s="1302"/>
      <c r="U74" s="1326"/>
      <c r="V74" s="1316"/>
      <c r="W74" s="1317"/>
      <c r="X74" s="1318"/>
      <c r="Y74" s="1337"/>
      <c r="Z74" s="1339"/>
      <c r="AA74" s="1340"/>
      <c r="AB74" s="1340"/>
      <c r="AC74" s="1341"/>
      <c r="AD74" s="1342"/>
      <c r="AE74" s="1343">
        <v>4</v>
      </c>
      <c r="AF74" s="1343"/>
      <c r="AG74" s="1343"/>
      <c r="AH74" s="1343">
        <v>4</v>
      </c>
      <c r="AI74" s="1343"/>
      <c r="AJ74" s="1343"/>
      <c r="AK74" s="1343"/>
      <c r="AL74" s="1343"/>
      <c r="AM74" s="1343" t="s">
        <v>131</v>
      </c>
      <c r="AN74" s="1343"/>
      <c r="AO74" s="1343"/>
      <c r="AP74" s="1343"/>
      <c r="AQ74" s="1343"/>
      <c r="AR74" s="1343"/>
      <c r="AS74" s="1343"/>
      <c r="AT74" s="1343"/>
      <c r="AU74" s="1343"/>
      <c r="AV74" s="1343"/>
      <c r="AW74" s="1343"/>
      <c r="AX74" s="1343"/>
      <c r="AY74" s="1343"/>
      <c r="AZ74" s="1343"/>
      <c r="BA74" s="1343"/>
      <c r="BB74" s="1343"/>
      <c r="BC74" s="1343"/>
      <c r="BD74" s="1343"/>
      <c r="BE74" s="1428"/>
      <c r="BF74" s="1428"/>
      <c r="BG74" s="1428"/>
      <c r="BH74" s="1429"/>
      <c r="BI74" s="1378"/>
      <c r="BJ74" s="1376"/>
      <c r="BK74" s="1376"/>
      <c r="BL74" s="1376"/>
      <c r="BM74" s="1376"/>
      <c r="BN74" s="1376"/>
      <c r="BO74" s="1376"/>
      <c r="BP74" s="1376"/>
      <c r="BQ74" s="1376"/>
      <c r="BR74" s="1376"/>
      <c r="BS74" s="1376"/>
      <c r="BT74" s="1376"/>
      <c r="BU74" s="1376"/>
      <c r="BV74" s="1386"/>
      <c r="BW74" s="1386"/>
      <c r="BX74" s="1386"/>
      <c r="BY74" s="1386"/>
      <c r="BZ74" s="1386"/>
      <c r="CA74" s="1386">
        <v>1</v>
      </c>
      <c r="CB74" s="1386">
        <v>1</v>
      </c>
      <c r="CC74" s="1386"/>
      <c r="CD74" s="1386"/>
      <c r="CE74" s="1386"/>
      <c r="CF74" s="1386"/>
      <c r="CG74" s="1386">
        <v>1</v>
      </c>
      <c r="CH74" s="1386">
        <v>1</v>
      </c>
      <c r="CI74" s="1376"/>
      <c r="CJ74" s="1376"/>
      <c r="CK74" s="1376"/>
      <c r="CL74" s="1376"/>
      <c r="CM74" s="1376"/>
      <c r="CN74" s="1400"/>
      <c r="CO74" s="1401"/>
      <c r="CP74" s="82"/>
      <c r="CQ74" s="82"/>
      <c r="CR74" s="82"/>
      <c r="CS74" s="82"/>
      <c r="CT74" s="1414"/>
      <c r="CU74" s="1415"/>
      <c r="CV74" s="1386"/>
      <c r="CW74" s="1416"/>
      <c r="CX74" s="37"/>
      <c r="CY74" s="37"/>
      <c r="CZ74" s="37"/>
      <c r="DA74" s="37"/>
      <c r="DB74" s="37"/>
      <c r="DC74" s="37"/>
      <c r="DD74" s="37"/>
      <c r="DE74" s="1264"/>
      <c r="DF74" s="1264"/>
      <c r="DG74" s="1264"/>
      <c r="DH74" s="1264"/>
      <c r="DI74" s="1264"/>
      <c r="DJ74" s="1264"/>
      <c r="DK74" s="1421"/>
      <c r="DL74" s="1421"/>
      <c r="DM74" s="1421"/>
      <c r="DN74" s="37"/>
      <c r="DO74" s="37"/>
    </row>
    <row r="75" ht="41.1" customHeight="1" spans="1:119">
      <c r="A75" s="1271">
        <v>43659</v>
      </c>
      <c r="B75" s="37" t="s">
        <v>251</v>
      </c>
      <c r="C75" s="1275" t="s">
        <v>252</v>
      </c>
      <c r="D75" s="122"/>
      <c r="E75" s="32" t="s">
        <v>253</v>
      </c>
      <c r="F75" s="32" t="s">
        <v>221</v>
      </c>
      <c r="G75" s="35" t="s">
        <v>222</v>
      </c>
      <c r="H75" s="396">
        <v>13</v>
      </c>
      <c r="I75" s="37"/>
      <c r="J75" s="37"/>
      <c r="K75" s="37"/>
      <c r="L75" s="239"/>
      <c r="M75" s="1297"/>
      <c r="N75" s="1302"/>
      <c r="O75" s="1302"/>
      <c r="P75" s="1303"/>
      <c r="Q75" s="1302"/>
      <c r="R75" s="1302"/>
      <c r="S75" s="1325"/>
      <c r="T75" s="1302"/>
      <c r="U75" s="1326"/>
      <c r="V75" s="1316"/>
      <c r="W75" s="1317"/>
      <c r="X75" s="1318"/>
      <c r="Y75" s="1337"/>
      <c r="Z75" s="1339"/>
      <c r="AA75" s="1340"/>
      <c r="AB75" s="1340"/>
      <c r="AC75" s="1341"/>
      <c r="AD75" s="1342"/>
      <c r="AE75" s="1343"/>
      <c r="AF75" s="1343">
        <v>13</v>
      </c>
      <c r="AG75" s="1343"/>
      <c r="AH75" s="1343"/>
      <c r="AI75" s="1343"/>
      <c r="AJ75" s="1343"/>
      <c r="AK75" s="1343">
        <v>13</v>
      </c>
      <c r="AL75" s="1343"/>
      <c r="AM75" s="1343"/>
      <c r="AN75" s="1343"/>
      <c r="AO75" s="1343"/>
      <c r="AP75" s="1343"/>
      <c r="AQ75" s="1343"/>
      <c r="AR75" s="1343"/>
      <c r="AS75" s="1343"/>
      <c r="AT75" s="1343"/>
      <c r="AU75" s="1343"/>
      <c r="AV75" s="1343"/>
      <c r="AW75" s="1343"/>
      <c r="AX75" s="1343"/>
      <c r="AY75" s="1343"/>
      <c r="AZ75" s="1343"/>
      <c r="BA75" s="1343"/>
      <c r="BB75" s="1343"/>
      <c r="BC75" s="1343"/>
      <c r="BD75" s="1343"/>
      <c r="BE75" s="1428"/>
      <c r="BF75" s="1428"/>
      <c r="BG75" s="1428"/>
      <c r="BH75" s="1429"/>
      <c r="BI75" s="1378"/>
      <c r="BJ75" s="1376"/>
      <c r="BK75" s="1376"/>
      <c r="BL75" s="1376"/>
      <c r="BM75" s="1376"/>
      <c r="BN75" s="1376"/>
      <c r="BO75" s="1376"/>
      <c r="BP75" s="1376"/>
      <c r="BQ75" s="1376"/>
      <c r="BR75" s="1376"/>
      <c r="BS75" s="1376"/>
      <c r="BT75" s="1376"/>
      <c r="BU75" s="1376"/>
      <c r="BV75" s="1386">
        <v>1</v>
      </c>
      <c r="BW75" s="1386">
        <v>1</v>
      </c>
      <c r="BX75" s="1386">
        <v>1</v>
      </c>
      <c r="BY75" s="1386">
        <v>1</v>
      </c>
      <c r="BZ75" s="1386">
        <v>1</v>
      </c>
      <c r="CA75" s="1386">
        <v>1</v>
      </c>
      <c r="CB75" s="1386">
        <v>1</v>
      </c>
      <c r="CC75" s="1386">
        <v>1</v>
      </c>
      <c r="CD75" s="1386">
        <v>1</v>
      </c>
      <c r="CE75" s="1386">
        <v>1</v>
      </c>
      <c r="CF75" s="1386">
        <v>1</v>
      </c>
      <c r="CG75" s="1386">
        <v>1</v>
      </c>
      <c r="CH75" s="1386">
        <v>1</v>
      </c>
      <c r="CI75" s="1376"/>
      <c r="CJ75" s="1376"/>
      <c r="CK75" s="1376"/>
      <c r="CL75" s="1376"/>
      <c r="CM75" s="1376"/>
      <c r="CN75" s="1400"/>
      <c r="CO75" s="1401"/>
      <c r="CP75" s="82"/>
      <c r="CQ75" s="82"/>
      <c r="CR75" s="82"/>
      <c r="CS75" s="82"/>
      <c r="CT75" s="1414"/>
      <c r="CU75" s="1415"/>
      <c r="CV75" s="1386"/>
      <c r="CW75" s="1416"/>
      <c r="CX75" s="37"/>
      <c r="CY75" s="37"/>
      <c r="CZ75" s="37"/>
      <c r="DA75" s="37"/>
      <c r="DB75" s="37"/>
      <c r="DC75" s="37"/>
      <c r="DD75" s="37"/>
      <c r="DE75" s="1264"/>
      <c r="DF75" s="1264"/>
      <c r="DG75" s="1264"/>
      <c r="DH75" s="1264"/>
      <c r="DI75" s="1264"/>
      <c r="DJ75" s="1264"/>
      <c r="DK75" s="1421"/>
      <c r="DL75" s="1421"/>
      <c r="DM75" s="1421"/>
      <c r="DN75" s="37"/>
      <c r="DO75" s="37"/>
    </row>
    <row r="76" ht="41.1" customHeight="1" spans="1:119">
      <c r="A76" s="1271">
        <v>43659</v>
      </c>
      <c r="B76" s="37" t="s">
        <v>251</v>
      </c>
      <c r="C76" s="1275" t="s">
        <v>252</v>
      </c>
      <c r="D76" s="122"/>
      <c r="E76" s="32" t="s">
        <v>253</v>
      </c>
      <c r="F76" s="32" t="s">
        <v>239</v>
      </c>
      <c r="G76" s="35" t="s">
        <v>232</v>
      </c>
      <c r="H76" s="396">
        <v>6</v>
      </c>
      <c r="I76" s="37"/>
      <c r="J76" s="37"/>
      <c r="K76" s="37"/>
      <c r="L76" s="239"/>
      <c r="M76" s="1297"/>
      <c r="N76" s="1302"/>
      <c r="O76" s="1302"/>
      <c r="P76" s="1303"/>
      <c r="Q76" s="1302"/>
      <c r="R76" s="1302"/>
      <c r="S76" s="1325"/>
      <c r="T76" s="1302"/>
      <c r="U76" s="1326"/>
      <c r="V76" s="1316"/>
      <c r="W76" s="1317"/>
      <c r="X76" s="1318"/>
      <c r="Y76" s="1337"/>
      <c r="Z76" s="1339"/>
      <c r="AA76" s="1340"/>
      <c r="AB76" s="1340"/>
      <c r="AC76" s="1341"/>
      <c r="AD76" s="1342"/>
      <c r="AE76" s="1343"/>
      <c r="AF76" s="1343"/>
      <c r="AG76" s="1343"/>
      <c r="AH76" s="1343"/>
      <c r="AI76" s="1343"/>
      <c r="AJ76" s="1343"/>
      <c r="AK76" s="1343"/>
      <c r="AL76" s="1343"/>
      <c r="AM76" s="1343"/>
      <c r="AN76" s="1343"/>
      <c r="AO76" s="1343">
        <v>6</v>
      </c>
      <c r="AP76" s="1343"/>
      <c r="AQ76" s="1343">
        <v>6</v>
      </c>
      <c r="AR76" s="1343"/>
      <c r="AS76" s="1343"/>
      <c r="AT76" s="1343"/>
      <c r="AU76" s="1343"/>
      <c r="AV76" s="1343"/>
      <c r="AW76" s="1343"/>
      <c r="AX76" s="1343"/>
      <c r="AY76" s="1343"/>
      <c r="AZ76" s="1343"/>
      <c r="BA76" s="1343"/>
      <c r="BB76" s="1343"/>
      <c r="BC76" s="1343"/>
      <c r="BD76" s="1343"/>
      <c r="BE76" s="1428"/>
      <c r="BF76" s="1428"/>
      <c r="BG76" s="1428"/>
      <c r="BH76" s="1429"/>
      <c r="BI76" s="1378"/>
      <c r="BJ76" s="1376"/>
      <c r="BK76" s="1376"/>
      <c r="BL76" s="1376"/>
      <c r="BM76" s="1376"/>
      <c r="BN76" s="1376"/>
      <c r="BO76" s="1376"/>
      <c r="BP76" s="1376"/>
      <c r="BQ76" s="1376"/>
      <c r="BR76" s="1376"/>
      <c r="BS76" s="1376"/>
      <c r="BT76" s="1376"/>
      <c r="BU76" s="1376"/>
      <c r="BV76" s="1386"/>
      <c r="BW76" s="1386"/>
      <c r="BX76" s="1386"/>
      <c r="BY76" s="1386"/>
      <c r="BZ76" s="1386"/>
      <c r="CA76" s="1386"/>
      <c r="CB76" s="1386"/>
      <c r="CC76" s="1386"/>
      <c r="CD76" s="1386"/>
      <c r="CE76" s="1386"/>
      <c r="CF76" s="1386"/>
      <c r="CG76" s="1386"/>
      <c r="CH76" s="1386"/>
      <c r="CI76" s="1376">
        <v>1</v>
      </c>
      <c r="CJ76" s="1376">
        <v>1</v>
      </c>
      <c r="CK76" s="1376">
        <v>1</v>
      </c>
      <c r="CL76" s="1376">
        <v>1</v>
      </c>
      <c r="CM76" s="1376">
        <v>1</v>
      </c>
      <c r="CN76" s="1400">
        <v>1</v>
      </c>
      <c r="CO76" s="1401"/>
      <c r="CP76" s="82"/>
      <c r="CQ76" s="82"/>
      <c r="CR76" s="82"/>
      <c r="CS76" s="82"/>
      <c r="CT76" s="1414"/>
      <c r="CU76" s="1415"/>
      <c r="CV76" s="1386"/>
      <c r="CW76" s="1416"/>
      <c r="CX76" s="37"/>
      <c r="CY76" s="37"/>
      <c r="CZ76" s="37"/>
      <c r="DA76" s="37"/>
      <c r="DB76" s="37"/>
      <c r="DC76" s="37"/>
      <c r="DD76" s="37"/>
      <c r="DE76" s="1264"/>
      <c r="DF76" s="1264"/>
      <c r="DG76" s="1264"/>
      <c r="DH76" s="1264"/>
      <c r="DI76" s="1264"/>
      <c r="DJ76" s="1264"/>
      <c r="DK76" s="1421"/>
      <c r="DL76" s="1421"/>
      <c r="DM76" s="1421"/>
      <c r="DN76" s="37"/>
      <c r="DO76" s="37"/>
    </row>
    <row r="77" ht="41.1" customHeight="1" spans="1:119">
      <c r="A77" s="1271">
        <v>43670</v>
      </c>
      <c r="B77" s="37" t="s">
        <v>254</v>
      </c>
      <c r="C77" s="1275">
        <v>4500020704</v>
      </c>
      <c r="D77" s="122" t="s">
        <v>243</v>
      </c>
      <c r="E77" s="32" t="s">
        <v>255</v>
      </c>
      <c r="F77" s="32" t="s">
        <v>256</v>
      </c>
      <c r="G77" s="32" t="s">
        <v>257</v>
      </c>
      <c r="H77" s="396">
        <v>9</v>
      </c>
      <c r="I77" s="37"/>
      <c r="J77" s="37"/>
      <c r="K77" s="37"/>
      <c r="L77" s="239"/>
      <c r="M77" s="1297"/>
      <c r="N77" s="1302"/>
      <c r="O77" s="1302"/>
      <c r="P77" s="1303"/>
      <c r="Q77" s="1302"/>
      <c r="R77" s="1302"/>
      <c r="S77" s="1325"/>
      <c r="T77" s="1302"/>
      <c r="U77" s="1326"/>
      <c r="V77" s="1316"/>
      <c r="W77" s="1317"/>
      <c r="X77" s="1318"/>
      <c r="Y77" s="1337"/>
      <c r="Z77" s="1339"/>
      <c r="AA77" s="1340"/>
      <c r="AB77" s="1340"/>
      <c r="AC77" s="1341"/>
      <c r="AD77" s="1342"/>
      <c r="AE77" s="1343"/>
      <c r="AF77" s="1343"/>
      <c r="AG77" s="1343"/>
      <c r="AH77" s="1343"/>
      <c r="AI77" s="1343"/>
      <c r="AJ77" s="1343"/>
      <c r="AK77" s="1343"/>
      <c r="AL77" s="1343"/>
      <c r="AM77" s="1343"/>
      <c r="AN77" s="1343"/>
      <c r="AO77" s="1343"/>
      <c r="AP77" s="1343"/>
      <c r="AQ77" s="1343"/>
      <c r="AR77" s="1343"/>
      <c r="AS77" s="1343"/>
      <c r="AT77" s="1343"/>
      <c r="AU77" s="1343"/>
      <c r="AV77" s="1343"/>
      <c r="AW77" s="1343"/>
      <c r="AX77" s="1343"/>
      <c r="AY77" s="1343"/>
      <c r="AZ77" s="1343"/>
      <c r="BA77" s="1343"/>
      <c r="BB77" s="1343"/>
      <c r="BC77" s="1343"/>
      <c r="BD77" s="1343"/>
      <c r="BE77" s="1428">
        <v>9</v>
      </c>
      <c r="BF77" s="1428">
        <v>9</v>
      </c>
      <c r="BG77" s="1428"/>
      <c r="BH77" s="1429"/>
      <c r="BI77" s="1378"/>
      <c r="BJ77" s="1376"/>
      <c r="BK77" s="1376"/>
      <c r="BL77" s="1376"/>
      <c r="BM77" s="1376"/>
      <c r="BN77" s="1376"/>
      <c r="BO77" s="1376"/>
      <c r="BP77" s="1376"/>
      <c r="BQ77" s="1376"/>
      <c r="BR77" s="1376"/>
      <c r="BS77" s="1376"/>
      <c r="BT77" s="1376"/>
      <c r="BU77" s="1376"/>
      <c r="BV77" s="1386"/>
      <c r="BW77" s="1386"/>
      <c r="BX77" s="1386"/>
      <c r="BY77" s="1386"/>
      <c r="BZ77" s="1386"/>
      <c r="CA77" s="1386"/>
      <c r="CB77" s="1386"/>
      <c r="CC77" s="1386"/>
      <c r="CD77" s="1386"/>
      <c r="CE77" s="1386"/>
      <c r="CF77" s="1386"/>
      <c r="CG77" s="1386"/>
      <c r="CH77" s="1386"/>
      <c r="CI77" s="1376"/>
      <c r="CJ77" s="1376"/>
      <c r="CK77" s="1376"/>
      <c r="CL77" s="1376"/>
      <c r="CM77" s="1376"/>
      <c r="CN77" s="1400"/>
      <c r="CO77" s="1401"/>
      <c r="CP77" s="82"/>
      <c r="CQ77" s="82"/>
      <c r="CR77" s="82"/>
      <c r="CS77" s="82"/>
      <c r="CT77" s="1414"/>
      <c r="CU77" s="1415">
        <v>4</v>
      </c>
      <c r="CV77" s="1386">
        <v>4</v>
      </c>
      <c r="CW77" s="1416">
        <v>4</v>
      </c>
      <c r="CX77" s="37"/>
      <c r="CY77" s="37"/>
      <c r="CZ77" s="37"/>
      <c r="DA77" s="37"/>
      <c r="DB77" s="37"/>
      <c r="DC77" s="37"/>
      <c r="DD77" s="37"/>
      <c r="DE77" s="1264"/>
      <c r="DF77" s="1264"/>
      <c r="DG77" s="1264"/>
      <c r="DH77" s="1264"/>
      <c r="DI77" s="1264"/>
      <c r="DJ77" s="1264"/>
      <c r="DK77" s="1421"/>
      <c r="DL77" s="1421"/>
      <c r="DM77" s="1421"/>
      <c r="DN77" s="37"/>
      <c r="DO77" s="37"/>
    </row>
    <row r="78" ht="41.1" customHeight="1" spans="1:119">
      <c r="A78" s="1271">
        <v>43667</v>
      </c>
      <c r="B78" s="37" t="s">
        <v>258</v>
      </c>
      <c r="C78" s="1275">
        <v>4500022133</v>
      </c>
      <c r="D78" s="122" t="s">
        <v>259</v>
      </c>
      <c r="E78" s="32" t="s">
        <v>260</v>
      </c>
      <c r="F78" s="32" t="s">
        <v>256</v>
      </c>
      <c r="G78" s="32" t="s">
        <v>257</v>
      </c>
      <c r="H78" s="396">
        <v>4</v>
      </c>
      <c r="I78" s="37"/>
      <c r="J78" s="37"/>
      <c r="K78" s="37"/>
      <c r="L78" s="239"/>
      <c r="M78" s="1297"/>
      <c r="N78" s="1302"/>
      <c r="O78" s="1302"/>
      <c r="P78" s="1303"/>
      <c r="Q78" s="1302"/>
      <c r="R78" s="1302"/>
      <c r="S78" s="1325"/>
      <c r="T78" s="1302"/>
      <c r="U78" s="1326"/>
      <c r="V78" s="1316"/>
      <c r="W78" s="1317"/>
      <c r="X78" s="1318"/>
      <c r="Y78" s="1337"/>
      <c r="Z78" s="1339"/>
      <c r="AA78" s="1340"/>
      <c r="AB78" s="1340"/>
      <c r="AC78" s="1341"/>
      <c r="AD78" s="1342"/>
      <c r="AE78" s="1343"/>
      <c r="AF78" s="1343"/>
      <c r="AG78" s="1343"/>
      <c r="AH78" s="1343"/>
      <c r="AI78" s="1343"/>
      <c r="AJ78" s="1343"/>
      <c r="AK78" s="1343"/>
      <c r="AL78" s="1343"/>
      <c r="AM78" s="1343"/>
      <c r="AN78" s="1343"/>
      <c r="AO78" s="1343"/>
      <c r="AP78" s="1343"/>
      <c r="AQ78" s="1343"/>
      <c r="AR78" s="1343"/>
      <c r="AS78" s="1343"/>
      <c r="AT78" s="1343"/>
      <c r="AU78" s="1343"/>
      <c r="AV78" s="1343"/>
      <c r="AW78" s="1343"/>
      <c r="AX78" s="1343"/>
      <c r="AY78" s="1343"/>
      <c r="AZ78" s="1343"/>
      <c r="BA78" s="1343"/>
      <c r="BB78" s="1343"/>
      <c r="BC78" s="1343"/>
      <c r="BD78" s="1343"/>
      <c r="BE78" s="1428">
        <v>4</v>
      </c>
      <c r="BF78" s="1428">
        <v>4</v>
      </c>
      <c r="BG78" s="1428"/>
      <c r="BH78" s="1429"/>
      <c r="BI78" s="1378"/>
      <c r="BJ78" s="1376"/>
      <c r="BK78" s="1376"/>
      <c r="BL78" s="1376"/>
      <c r="BM78" s="1376"/>
      <c r="BN78" s="1376"/>
      <c r="BO78" s="1376"/>
      <c r="BP78" s="1376"/>
      <c r="BQ78" s="1376"/>
      <c r="BR78" s="1376"/>
      <c r="BS78" s="1376"/>
      <c r="BT78" s="1376"/>
      <c r="BU78" s="1376"/>
      <c r="BV78" s="1386"/>
      <c r="BW78" s="1386"/>
      <c r="BX78" s="1386"/>
      <c r="BY78" s="1386"/>
      <c r="BZ78" s="1386"/>
      <c r="CA78" s="1386"/>
      <c r="CB78" s="1386"/>
      <c r="CC78" s="1386"/>
      <c r="CD78" s="1386"/>
      <c r="CE78" s="1386"/>
      <c r="CF78" s="1386"/>
      <c r="CG78" s="1386"/>
      <c r="CH78" s="1386"/>
      <c r="CI78" s="1376"/>
      <c r="CJ78" s="1376"/>
      <c r="CK78" s="1376"/>
      <c r="CL78" s="1376"/>
      <c r="CM78" s="1376"/>
      <c r="CN78" s="1400"/>
      <c r="CO78" s="1401"/>
      <c r="CP78" s="82"/>
      <c r="CQ78" s="82"/>
      <c r="CR78" s="82"/>
      <c r="CS78" s="82"/>
      <c r="CT78" s="1414"/>
      <c r="CU78" s="1415">
        <v>1</v>
      </c>
      <c r="CV78" s="1386">
        <v>2</v>
      </c>
      <c r="CW78" s="1416">
        <v>1</v>
      </c>
      <c r="CX78" s="37"/>
      <c r="CY78" s="37"/>
      <c r="CZ78" s="37"/>
      <c r="DA78" s="37"/>
      <c r="DB78" s="37"/>
      <c r="DC78" s="37"/>
      <c r="DD78" s="37"/>
      <c r="DE78" s="1264"/>
      <c r="DF78" s="1264"/>
      <c r="DG78" s="1264"/>
      <c r="DH78" s="1264"/>
      <c r="DI78" s="1264"/>
      <c r="DJ78" s="1264"/>
      <c r="DK78" s="1421"/>
      <c r="DL78" s="1421"/>
      <c r="DM78" s="1421"/>
      <c r="DN78" s="37"/>
      <c r="DO78" s="37"/>
    </row>
    <row r="79" ht="41.1" customHeight="1" spans="1:119">
      <c r="A79" s="1271">
        <v>43671</v>
      </c>
      <c r="B79" s="37" t="s">
        <v>261</v>
      </c>
      <c r="C79" s="1275" t="s">
        <v>252</v>
      </c>
      <c r="D79" s="122"/>
      <c r="E79" s="32" t="s">
        <v>262</v>
      </c>
      <c r="F79" s="32" t="s">
        <v>256</v>
      </c>
      <c r="G79" s="32" t="s">
        <v>257</v>
      </c>
      <c r="H79" s="396">
        <v>3</v>
      </c>
      <c r="I79" s="37"/>
      <c r="J79" s="37"/>
      <c r="K79" s="37"/>
      <c r="L79" s="239"/>
      <c r="M79" s="1297"/>
      <c r="N79" s="1302"/>
      <c r="O79" s="1302"/>
      <c r="P79" s="1303"/>
      <c r="Q79" s="1302"/>
      <c r="R79" s="1302"/>
      <c r="S79" s="1325"/>
      <c r="T79" s="1302"/>
      <c r="U79" s="1326"/>
      <c r="V79" s="1316"/>
      <c r="W79" s="1317"/>
      <c r="X79" s="1318"/>
      <c r="Y79" s="1337"/>
      <c r="Z79" s="1339"/>
      <c r="AA79" s="1340"/>
      <c r="AB79" s="1340"/>
      <c r="AC79" s="1341"/>
      <c r="AD79" s="1342"/>
      <c r="AE79" s="1343"/>
      <c r="AF79" s="1343"/>
      <c r="AG79" s="1343"/>
      <c r="AH79" s="1343"/>
      <c r="AI79" s="1343"/>
      <c r="AJ79" s="1343"/>
      <c r="AK79" s="1343"/>
      <c r="AL79" s="1343"/>
      <c r="AM79" s="1343"/>
      <c r="AN79" s="1343"/>
      <c r="AO79" s="1343"/>
      <c r="AP79" s="1343"/>
      <c r="AQ79" s="1343"/>
      <c r="AR79" s="1343"/>
      <c r="AS79" s="1343"/>
      <c r="AT79" s="1343"/>
      <c r="AU79" s="1343"/>
      <c r="AV79" s="1343"/>
      <c r="AW79" s="1343"/>
      <c r="AX79" s="1343"/>
      <c r="AY79" s="1343"/>
      <c r="AZ79" s="1343"/>
      <c r="BA79" s="1343"/>
      <c r="BB79" s="1343"/>
      <c r="BC79" s="1343"/>
      <c r="BD79" s="1343"/>
      <c r="BE79" s="1428"/>
      <c r="BF79" s="1428"/>
      <c r="BG79" s="1428"/>
      <c r="BH79" s="1429"/>
      <c r="BI79" s="1378"/>
      <c r="BJ79" s="1376"/>
      <c r="BK79" s="1376"/>
      <c r="BL79" s="1376"/>
      <c r="BM79" s="1376"/>
      <c r="BN79" s="1376"/>
      <c r="BO79" s="1376"/>
      <c r="BP79" s="1376"/>
      <c r="BQ79" s="1376"/>
      <c r="BR79" s="1376"/>
      <c r="BS79" s="1376"/>
      <c r="BT79" s="1376"/>
      <c r="BU79" s="1376"/>
      <c r="BV79" s="1386"/>
      <c r="BW79" s="1386"/>
      <c r="BX79" s="1386"/>
      <c r="BY79" s="1386"/>
      <c r="BZ79" s="1386"/>
      <c r="CA79" s="1386"/>
      <c r="CB79" s="1386"/>
      <c r="CC79" s="1386"/>
      <c r="CD79" s="1386"/>
      <c r="CE79" s="1386"/>
      <c r="CF79" s="1386"/>
      <c r="CG79" s="1386"/>
      <c r="CH79" s="1386"/>
      <c r="CI79" s="1376"/>
      <c r="CJ79" s="1376"/>
      <c r="CK79" s="1376"/>
      <c r="CL79" s="1376"/>
      <c r="CM79" s="1376"/>
      <c r="CN79" s="1400"/>
      <c r="CO79" s="1401"/>
      <c r="CP79" s="82"/>
      <c r="CQ79" s="82"/>
      <c r="CR79" s="82"/>
      <c r="CS79" s="82"/>
      <c r="CT79" s="1414"/>
      <c r="CU79" s="1415">
        <v>1</v>
      </c>
      <c r="CV79" s="1386">
        <v>1</v>
      </c>
      <c r="CW79" s="1416">
        <v>1</v>
      </c>
      <c r="CX79" s="37"/>
      <c r="CY79" s="37"/>
      <c r="CZ79" s="37"/>
      <c r="DA79" s="37"/>
      <c r="DB79" s="37"/>
      <c r="DC79" s="37"/>
      <c r="DD79" s="37"/>
      <c r="DE79" s="1264"/>
      <c r="DF79" s="1264"/>
      <c r="DG79" s="1264"/>
      <c r="DH79" s="1264"/>
      <c r="DI79" s="1264"/>
      <c r="DJ79" s="1264"/>
      <c r="DK79" s="1421"/>
      <c r="DL79" s="1421"/>
      <c r="DM79" s="1421"/>
      <c r="DN79" s="37"/>
      <c r="DO79" s="37"/>
    </row>
    <row r="80" ht="41.1" customHeight="1" spans="1:119">
      <c r="A80" s="1271">
        <v>43671</v>
      </c>
      <c r="B80" s="37" t="s">
        <v>263</v>
      </c>
      <c r="C80" s="1275">
        <v>4500021345</v>
      </c>
      <c r="D80" s="122"/>
      <c r="E80" s="32" t="s">
        <v>260</v>
      </c>
      <c r="F80" s="32" t="s">
        <v>256</v>
      </c>
      <c r="G80" s="32" t="s">
        <v>257</v>
      </c>
      <c r="H80" s="396">
        <v>1</v>
      </c>
      <c r="I80" s="37"/>
      <c r="J80" s="37"/>
      <c r="K80" s="37"/>
      <c r="L80" s="239"/>
      <c r="M80" s="1297"/>
      <c r="N80" s="1302"/>
      <c r="O80" s="1302"/>
      <c r="P80" s="1303"/>
      <c r="Q80" s="1302"/>
      <c r="R80" s="1302"/>
      <c r="S80" s="1325"/>
      <c r="T80" s="1302"/>
      <c r="U80" s="1326"/>
      <c r="V80" s="1316"/>
      <c r="W80" s="1317"/>
      <c r="X80" s="1318"/>
      <c r="Y80" s="1337"/>
      <c r="Z80" s="1339"/>
      <c r="AA80" s="1340"/>
      <c r="AB80" s="1340"/>
      <c r="AC80" s="1341"/>
      <c r="AD80" s="1342"/>
      <c r="AE80" s="1343"/>
      <c r="AF80" s="1343"/>
      <c r="AG80" s="1343"/>
      <c r="AH80" s="1343"/>
      <c r="AI80" s="1343"/>
      <c r="AJ80" s="1343"/>
      <c r="AK80" s="1343"/>
      <c r="AL80" s="1343"/>
      <c r="AM80" s="1343"/>
      <c r="AN80" s="1343"/>
      <c r="AO80" s="1343"/>
      <c r="AP80" s="1343"/>
      <c r="AQ80" s="1343"/>
      <c r="AR80" s="1343"/>
      <c r="AS80" s="1343"/>
      <c r="AT80" s="1343"/>
      <c r="AU80" s="1343"/>
      <c r="AV80" s="1343"/>
      <c r="AW80" s="1343"/>
      <c r="AX80" s="1343"/>
      <c r="AY80" s="1343"/>
      <c r="AZ80" s="1343"/>
      <c r="BA80" s="1343"/>
      <c r="BB80" s="1343"/>
      <c r="BC80" s="1343"/>
      <c r="BD80" s="1343"/>
      <c r="BE80" s="1428">
        <v>1</v>
      </c>
      <c r="BF80" s="1428">
        <v>1</v>
      </c>
      <c r="BG80" s="1428"/>
      <c r="BH80" s="1429"/>
      <c r="BI80" s="1378"/>
      <c r="BJ80" s="1376"/>
      <c r="BK80" s="1376"/>
      <c r="BL80" s="1376"/>
      <c r="BM80" s="1376"/>
      <c r="BN80" s="1376"/>
      <c r="BO80" s="1376"/>
      <c r="BP80" s="1376"/>
      <c r="BQ80" s="1376"/>
      <c r="BR80" s="1376"/>
      <c r="BS80" s="1376"/>
      <c r="BT80" s="1376"/>
      <c r="BU80" s="1376"/>
      <c r="BV80" s="1386"/>
      <c r="BW80" s="1386"/>
      <c r="BX80" s="1386"/>
      <c r="BY80" s="1386"/>
      <c r="BZ80" s="1386"/>
      <c r="CA80" s="1386"/>
      <c r="CB80" s="1386"/>
      <c r="CC80" s="1386"/>
      <c r="CD80" s="1386"/>
      <c r="CE80" s="1386"/>
      <c r="CF80" s="1386"/>
      <c r="CG80" s="1386"/>
      <c r="CH80" s="1386"/>
      <c r="CI80" s="1376"/>
      <c r="CJ80" s="1376"/>
      <c r="CK80" s="1376"/>
      <c r="CL80" s="1376"/>
      <c r="CM80" s="1376"/>
      <c r="CN80" s="1400"/>
      <c r="CO80" s="1401"/>
      <c r="CP80" s="82"/>
      <c r="CQ80" s="82"/>
      <c r="CR80" s="82"/>
      <c r="CS80" s="82"/>
      <c r="CT80" s="1414"/>
      <c r="CU80" s="1415"/>
      <c r="CV80" s="1386"/>
      <c r="CW80" s="1416">
        <v>1</v>
      </c>
      <c r="CX80" s="37"/>
      <c r="CY80" s="37"/>
      <c r="CZ80" s="37"/>
      <c r="DA80" s="37"/>
      <c r="DB80" s="37"/>
      <c r="DC80" s="37"/>
      <c r="DD80" s="37"/>
      <c r="DE80" s="1264"/>
      <c r="DF80" s="1264"/>
      <c r="DG80" s="1264"/>
      <c r="DH80" s="1264"/>
      <c r="DI80" s="1264"/>
      <c r="DJ80" s="1264"/>
      <c r="DK80" s="1421"/>
      <c r="DL80" s="1421"/>
      <c r="DM80" s="1421"/>
      <c r="DN80" s="37"/>
      <c r="DO80" s="37"/>
    </row>
    <row r="81" ht="41.1" customHeight="1" spans="1:119">
      <c r="A81" s="1271">
        <v>43675</v>
      </c>
      <c r="B81" s="37" t="s">
        <v>186</v>
      </c>
      <c r="C81" s="1275" t="s">
        <v>252</v>
      </c>
      <c r="D81" s="122" t="s">
        <v>264</v>
      </c>
      <c r="E81" s="32" t="s">
        <v>265</v>
      </c>
      <c r="F81" s="32" t="s">
        <v>235</v>
      </c>
      <c r="G81" s="32" t="s">
        <v>222</v>
      </c>
      <c r="H81" s="396">
        <v>18</v>
      </c>
      <c r="I81" s="37"/>
      <c r="J81" s="37"/>
      <c r="K81" s="37"/>
      <c r="L81" s="239"/>
      <c r="M81" s="1297"/>
      <c r="N81" s="1302"/>
      <c r="O81" s="1302"/>
      <c r="P81" s="1303"/>
      <c r="Q81" s="1302"/>
      <c r="R81" s="1302"/>
      <c r="S81" s="1325"/>
      <c r="T81" s="1302"/>
      <c r="U81" s="1326"/>
      <c r="V81" s="1316"/>
      <c r="W81" s="1317"/>
      <c r="X81" s="1318"/>
      <c r="Y81" s="1337"/>
      <c r="Z81" s="1339"/>
      <c r="AA81" s="1340"/>
      <c r="AB81" s="1340"/>
      <c r="AC81" s="1341"/>
      <c r="AD81" s="1342"/>
      <c r="AE81" s="1343">
        <v>2</v>
      </c>
      <c r="AF81" s="1343"/>
      <c r="AG81" s="1343"/>
      <c r="AH81" s="1343">
        <v>2</v>
      </c>
      <c r="AI81" s="1343"/>
      <c r="AJ81" s="1343"/>
      <c r="AK81" s="1343"/>
      <c r="AL81" s="1343"/>
      <c r="AM81" s="1343"/>
      <c r="AN81" s="1343"/>
      <c r="AO81" s="1343"/>
      <c r="AP81" s="1343"/>
      <c r="AQ81" s="1343"/>
      <c r="AR81" s="1343"/>
      <c r="AS81" s="1343"/>
      <c r="AT81" s="1343"/>
      <c r="AU81" s="1343"/>
      <c r="AV81" s="1343"/>
      <c r="AW81" s="1343"/>
      <c r="AX81" s="1343"/>
      <c r="AY81" s="1343"/>
      <c r="AZ81" s="1343"/>
      <c r="BA81" s="1343"/>
      <c r="BB81" s="1343"/>
      <c r="BC81" s="1343"/>
      <c r="BD81" s="1343"/>
      <c r="BE81" s="1428"/>
      <c r="BF81" s="1428"/>
      <c r="BG81" s="1428"/>
      <c r="BH81" s="1429"/>
      <c r="BI81" s="1378"/>
      <c r="BJ81" s="1376"/>
      <c r="BK81" s="1376"/>
      <c r="BL81" s="1376"/>
      <c r="BM81" s="1376"/>
      <c r="BN81" s="1376"/>
      <c r="BO81" s="1376"/>
      <c r="BP81" s="1376"/>
      <c r="BQ81" s="1376"/>
      <c r="BR81" s="1376"/>
      <c r="BS81" s="1376"/>
      <c r="BT81" s="1376"/>
      <c r="BU81" s="1376"/>
      <c r="BV81" s="1386">
        <v>2</v>
      </c>
      <c r="BW81" s="1386">
        <v>2</v>
      </c>
      <c r="BX81" s="1386">
        <v>2</v>
      </c>
      <c r="BY81" s="1386">
        <v>2</v>
      </c>
      <c r="BZ81" s="1386">
        <v>2</v>
      </c>
      <c r="CA81" s="1386"/>
      <c r="CB81" s="1386"/>
      <c r="CC81" s="1386"/>
      <c r="CD81" s="1386"/>
      <c r="CE81" s="1386">
        <v>2</v>
      </c>
      <c r="CF81" s="1386">
        <v>2</v>
      </c>
      <c r="CG81" s="1386">
        <v>2</v>
      </c>
      <c r="CH81" s="1386">
        <v>2</v>
      </c>
      <c r="CI81" s="1376"/>
      <c r="CJ81" s="1376"/>
      <c r="CK81" s="1376"/>
      <c r="CL81" s="1376"/>
      <c r="CM81" s="1376"/>
      <c r="CN81" s="1400"/>
      <c r="CO81" s="1401"/>
      <c r="CP81" s="82"/>
      <c r="CQ81" s="82"/>
      <c r="CR81" s="82"/>
      <c r="CS81" s="82"/>
      <c r="CT81" s="1414"/>
      <c r="CU81" s="1415"/>
      <c r="CV81" s="1386"/>
      <c r="CW81" s="1416"/>
      <c r="CX81" s="37"/>
      <c r="CY81" s="37"/>
      <c r="CZ81" s="37"/>
      <c r="DA81" s="37"/>
      <c r="DB81" s="37"/>
      <c r="DC81" s="37"/>
      <c r="DD81" s="37"/>
      <c r="DE81" s="1264"/>
      <c r="DF81" s="1264"/>
      <c r="DG81" s="1264"/>
      <c r="DH81" s="1264"/>
      <c r="DI81" s="1264"/>
      <c r="DJ81" s="1264"/>
      <c r="DK81" s="1421"/>
      <c r="DL81" s="1421"/>
      <c r="DM81" s="1421"/>
      <c r="DN81" s="37"/>
      <c r="DO81" s="37"/>
    </row>
    <row r="82" ht="41.1" customHeight="1" spans="1:119">
      <c r="A82" s="1271">
        <v>43672</v>
      </c>
      <c r="B82" s="37" t="s">
        <v>266</v>
      </c>
      <c r="C82" s="1275">
        <v>450019786</v>
      </c>
      <c r="D82" s="122" t="s">
        <v>219</v>
      </c>
      <c r="E82" s="32" t="s">
        <v>260</v>
      </c>
      <c r="F82" s="32" t="s">
        <v>221</v>
      </c>
      <c r="G82" s="32" t="s">
        <v>222</v>
      </c>
      <c r="H82" s="396">
        <v>13</v>
      </c>
      <c r="I82" s="37"/>
      <c r="J82" s="37"/>
      <c r="K82" s="37"/>
      <c r="L82" s="239"/>
      <c r="M82" s="1297"/>
      <c r="N82" s="1302"/>
      <c r="O82" s="1302"/>
      <c r="P82" s="1303"/>
      <c r="Q82" s="1302"/>
      <c r="R82" s="1302"/>
      <c r="S82" s="1325"/>
      <c r="T82" s="1302"/>
      <c r="U82" s="1326"/>
      <c r="V82" s="1316"/>
      <c r="W82" s="1317"/>
      <c r="X82" s="1318"/>
      <c r="Y82" s="1337"/>
      <c r="Z82" s="1339"/>
      <c r="AA82" s="1340"/>
      <c r="AB82" s="1340"/>
      <c r="AC82" s="1341"/>
      <c r="AD82" s="1342"/>
      <c r="AE82" s="1343">
        <v>13</v>
      </c>
      <c r="AF82" s="1343"/>
      <c r="AG82" s="1343"/>
      <c r="AH82" s="1343">
        <v>13</v>
      </c>
      <c r="AI82" s="1343"/>
      <c r="AJ82" s="1343"/>
      <c r="AK82" s="1343"/>
      <c r="AL82" s="1343"/>
      <c r="AM82" s="1343"/>
      <c r="AN82" s="1343"/>
      <c r="AO82" s="1343"/>
      <c r="AP82" s="1343"/>
      <c r="AQ82" s="1343"/>
      <c r="AR82" s="1343"/>
      <c r="AS82" s="1343"/>
      <c r="AT82" s="1343"/>
      <c r="AU82" s="1343"/>
      <c r="AV82" s="1343"/>
      <c r="AW82" s="1343"/>
      <c r="AX82" s="1343"/>
      <c r="AY82" s="1343"/>
      <c r="AZ82" s="1343"/>
      <c r="BA82" s="1343"/>
      <c r="BB82" s="1343"/>
      <c r="BC82" s="1343"/>
      <c r="BD82" s="1343"/>
      <c r="BE82" s="1428"/>
      <c r="BF82" s="1428"/>
      <c r="BG82" s="1428"/>
      <c r="BH82" s="1429"/>
      <c r="BI82" s="1378"/>
      <c r="BJ82" s="1376"/>
      <c r="BK82" s="1376"/>
      <c r="BL82" s="1376"/>
      <c r="BM82" s="1376"/>
      <c r="BN82" s="1376"/>
      <c r="BO82" s="1376"/>
      <c r="BP82" s="1376"/>
      <c r="BQ82" s="1376"/>
      <c r="BR82" s="1376"/>
      <c r="BS82" s="1376"/>
      <c r="BT82" s="1376"/>
      <c r="BU82" s="1376"/>
      <c r="BV82" s="1386">
        <v>1</v>
      </c>
      <c r="BW82" s="1386">
        <v>1</v>
      </c>
      <c r="BX82" s="1386">
        <v>1</v>
      </c>
      <c r="BY82" s="1386">
        <v>1</v>
      </c>
      <c r="BZ82" s="1386">
        <v>1</v>
      </c>
      <c r="CA82" s="1386">
        <v>1</v>
      </c>
      <c r="CB82" s="1386">
        <v>1</v>
      </c>
      <c r="CC82" s="1386">
        <v>1</v>
      </c>
      <c r="CD82" s="1386">
        <v>1</v>
      </c>
      <c r="CE82" s="1386">
        <v>1</v>
      </c>
      <c r="CF82" s="1386">
        <v>1</v>
      </c>
      <c r="CG82" s="1386">
        <v>1</v>
      </c>
      <c r="CH82" s="1386">
        <v>1</v>
      </c>
      <c r="CI82" s="1376"/>
      <c r="CJ82" s="1376"/>
      <c r="CK82" s="1376"/>
      <c r="CL82" s="1376"/>
      <c r="CM82" s="1376"/>
      <c r="CN82" s="1400"/>
      <c r="CO82" s="1401"/>
      <c r="CP82" s="82"/>
      <c r="CQ82" s="82"/>
      <c r="CR82" s="82"/>
      <c r="CS82" s="82"/>
      <c r="CT82" s="1414"/>
      <c r="CU82" s="1415"/>
      <c r="CV82" s="1386"/>
      <c r="CW82" s="1416"/>
      <c r="CX82" s="37"/>
      <c r="CY82" s="37"/>
      <c r="CZ82" s="37"/>
      <c r="DA82" s="37"/>
      <c r="DB82" s="37"/>
      <c r="DC82" s="37"/>
      <c r="DD82" s="37"/>
      <c r="DE82" s="1264"/>
      <c r="DF82" s="1264"/>
      <c r="DG82" s="1264"/>
      <c r="DH82" s="1264"/>
      <c r="DI82" s="1264"/>
      <c r="DJ82" s="1264"/>
      <c r="DK82" s="1421"/>
      <c r="DL82" s="1421"/>
      <c r="DM82" s="1421"/>
      <c r="DN82" s="37"/>
      <c r="DO82" s="37"/>
    </row>
    <row r="83" ht="41.1" customHeight="1" spans="1:119">
      <c r="A83" s="1271">
        <v>43678</v>
      </c>
      <c r="B83" s="37" t="s">
        <v>263</v>
      </c>
      <c r="C83" s="1275">
        <v>4500019768</v>
      </c>
      <c r="D83" s="122" t="s">
        <v>267</v>
      </c>
      <c r="E83" s="32" t="s">
        <v>268</v>
      </c>
      <c r="F83" s="32" t="s">
        <v>269</v>
      </c>
      <c r="G83" s="32" t="s">
        <v>270</v>
      </c>
      <c r="H83" s="396">
        <v>1</v>
      </c>
      <c r="I83" s="37"/>
      <c r="J83" s="37"/>
      <c r="K83" s="37"/>
      <c r="L83" s="239"/>
      <c r="M83" s="1297"/>
      <c r="N83" s="1302"/>
      <c r="O83" s="1302"/>
      <c r="P83" s="1303"/>
      <c r="Q83" s="1302"/>
      <c r="R83" s="1302"/>
      <c r="S83" s="1325"/>
      <c r="T83" s="1302"/>
      <c r="U83" s="1326"/>
      <c r="V83" s="1316"/>
      <c r="W83" s="1317"/>
      <c r="X83" s="1318"/>
      <c r="Y83" s="1337"/>
      <c r="Z83" s="1339"/>
      <c r="AA83" s="1340"/>
      <c r="AB83" s="1340"/>
      <c r="AC83" s="1341"/>
      <c r="AD83" s="1342"/>
      <c r="AE83" s="1343"/>
      <c r="AF83" s="1343"/>
      <c r="AG83" s="1343"/>
      <c r="AH83" s="1343"/>
      <c r="AI83" s="1343"/>
      <c r="AJ83" s="1343"/>
      <c r="AK83" s="1343"/>
      <c r="AL83" s="1343"/>
      <c r="AM83" s="1343"/>
      <c r="AN83" s="1343"/>
      <c r="AO83" s="1343"/>
      <c r="AP83" s="1343"/>
      <c r="AQ83" s="1343"/>
      <c r="AR83" s="1343"/>
      <c r="AS83" s="1343"/>
      <c r="AT83" s="1343"/>
      <c r="AU83" s="1343"/>
      <c r="AV83" s="1343"/>
      <c r="AW83" s="1343"/>
      <c r="AX83" s="1343"/>
      <c r="AY83" s="1343"/>
      <c r="AZ83" s="1343"/>
      <c r="BA83" s="1343"/>
      <c r="BB83" s="1343"/>
      <c r="BC83" s="1343"/>
      <c r="BD83" s="1343"/>
      <c r="BE83" s="1428">
        <v>1</v>
      </c>
      <c r="BF83" s="1428">
        <v>1</v>
      </c>
      <c r="BG83" s="1428"/>
      <c r="BH83" s="1429"/>
      <c r="BI83" s="1378"/>
      <c r="BJ83" s="1376"/>
      <c r="BK83" s="1376"/>
      <c r="BL83" s="1376"/>
      <c r="BM83" s="1376"/>
      <c r="BN83" s="1376"/>
      <c r="BO83" s="1376"/>
      <c r="BP83" s="1376"/>
      <c r="BQ83" s="1376"/>
      <c r="BR83" s="1376"/>
      <c r="BS83" s="1376"/>
      <c r="BT83" s="1376"/>
      <c r="BU83" s="1376"/>
      <c r="BV83" s="1386"/>
      <c r="BW83" s="1386"/>
      <c r="BX83" s="1386"/>
      <c r="BY83" s="1386"/>
      <c r="BZ83" s="1386"/>
      <c r="CA83" s="1386"/>
      <c r="CB83" s="1386"/>
      <c r="CC83" s="1386"/>
      <c r="CD83" s="1386"/>
      <c r="CE83" s="1386"/>
      <c r="CF83" s="1386"/>
      <c r="CG83" s="1386"/>
      <c r="CH83" s="1386"/>
      <c r="CI83" s="1376"/>
      <c r="CJ83" s="1376"/>
      <c r="CK83" s="1376"/>
      <c r="CL83" s="1376"/>
      <c r="CM83" s="1376"/>
      <c r="CN83" s="1400"/>
      <c r="CO83" s="1401"/>
      <c r="CP83" s="82"/>
      <c r="CQ83" s="82"/>
      <c r="CR83" s="82"/>
      <c r="CS83" s="82"/>
      <c r="CT83" s="1414"/>
      <c r="CU83" s="1415"/>
      <c r="CV83" s="1386"/>
      <c r="CW83" s="1416">
        <v>1</v>
      </c>
      <c r="CX83" s="37"/>
      <c r="CY83" s="37"/>
      <c r="CZ83" s="37"/>
      <c r="DA83" s="37"/>
      <c r="DB83" s="37"/>
      <c r="DC83" s="37"/>
      <c r="DD83" s="37"/>
      <c r="DE83" s="1264"/>
      <c r="DF83" s="1264"/>
      <c r="DG83" s="1264"/>
      <c r="DH83" s="1264"/>
      <c r="DI83" s="1264"/>
      <c r="DJ83" s="1264"/>
      <c r="DK83" s="1421"/>
      <c r="DL83" s="1421"/>
      <c r="DM83" s="1421"/>
      <c r="DN83" s="37"/>
      <c r="DO83" s="37"/>
    </row>
    <row r="84" ht="41.1" customHeight="1" spans="1:119">
      <c r="A84" s="1271">
        <v>43678</v>
      </c>
      <c r="B84" s="37" t="s">
        <v>271</v>
      </c>
      <c r="C84" s="1275">
        <v>4500022323</v>
      </c>
      <c r="D84" s="122" t="s">
        <v>272</v>
      </c>
      <c r="E84" s="32" t="s">
        <v>260</v>
      </c>
      <c r="F84" s="32" t="s">
        <v>256</v>
      </c>
      <c r="G84" s="32" t="s">
        <v>270</v>
      </c>
      <c r="H84" s="396">
        <v>1</v>
      </c>
      <c r="I84" s="37"/>
      <c r="J84" s="37"/>
      <c r="K84" s="37"/>
      <c r="L84" s="239"/>
      <c r="M84" s="1297"/>
      <c r="N84" s="1302"/>
      <c r="O84" s="1302"/>
      <c r="P84" s="1303"/>
      <c r="Q84" s="1302"/>
      <c r="R84" s="1302"/>
      <c r="S84" s="1325"/>
      <c r="T84" s="1302"/>
      <c r="U84" s="1326"/>
      <c r="V84" s="1316"/>
      <c r="W84" s="1317"/>
      <c r="X84" s="1318"/>
      <c r="Y84" s="1337"/>
      <c r="Z84" s="1339"/>
      <c r="AA84" s="1340"/>
      <c r="AB84" s="1340"/>
      <c r="AC84" s="1341"/>
      <c r="AD84" s="1342"/>
      <c r="AE84" s="1343"/>
      <c r="AF84" s="1343"/>
      <c r="AG84" s="1343"/>
      <c r="AH84" s="1343"/>
      <c r="AI84" s="1343"/>
      <c r="AJ84" s="1343"/>
      <c r="AK84" s="1343"/>
      <c r="AL84" s="1343"/>
      <c r="AM84" s="1343"/>
      <c r="AN84" s="1343"/>
      <c r="AO84" s="1343"/>
      <c r="AP84" s="1343"/>
      <c r="AQ84" s="1343"/>
      <c r="AR84" s="1343"/>
      <c r="AS84" s="1343"/>
      <c r="AT84" s="1343"/>
      <c r="AU84" s="1343"/>
      <c r="AV84" s="1343"/>
      <c r="AW84" s="1343"/>
      <c r="AX84" s="1343"/>
      <c r="AY84" s="1343"/>
      <c r="AZ84" s="1343"/>
      <c r="BA84" s="1343"/>
      <c r="BB84" s="1343"/>
      <c r="BC84" s="1343"/>
      <c r="BD84" s="1343"/>
      <c r="BE84" s="1428">
        <v>1</v>
      </c>
      <c r="BF84" s="1428">
        <v>1</v>
      </c>
      <c r="BG84" s="1428"/>
      <c r="BH84" s="1429"/>
      <c r="BI84" s="1378"/>
      <c r="BJ84" s="1376"/>
      <c r="BK84" s="1376"/>
      <c r="BL84" s="1376"/>
      <c r="BM84" s="1376"/>
      <c r="BN84" s="1376"/>
      <c r="BO84" s="1376"/>
      <c r="BP84" s="1376"/>
      <c r="BQ84" s="1376"/>
      <c r="BR84" s="1376"/>
      <c r="BS84" s="1376"/>
      <c r="BT84" s="1376"/>
      <c r="BU84" s="1376"/>
      <c r="BV84" s="1386"/>
      <c r="BW84" s="1386"/>
      <c r="BX84" s="1386"/>
      <c r="BY84" s="1386"/>
      <c r="BZ84" s="1386"/>
      <c r="CA84" s="1386"/>
      <c r="CB84" s="1386"/>
      <c r="CC84" s="1386"/>
      <c r="CD84" s="1386"/>
      <c r="CE84" s="1386"/>
      <c r="CF84" s="1386"/>
      <c r="CG84" s="1386"/>
      <c r="CH84" s="1386"/>
      <c r="CI84" s="1376"/>
      <c r="CJ84" s="1376"/>
      <c r="CK84" s="1376"/>
      <c r="CL84" s="1376"/>
      <c r="CM84" s="1376"/>
      <c r="CN84" s="1400"/>
      <c r="CO84" s="1401"/>
      <c r="CP84" s="82"/>
      <c r="CQ84" s="82"/>
      <c r="CR84" s="82"/>
      <c r="CS84" s="82"/>
      <c r="CT84" s="1414"/>
      <c r="CU84" s="1415"/>
      <c r="CV84" s="1386"/>
      <c r="CW84" s="1416">
        <v>1</v>
      </c>
      <c r="CX84" s="37"/>
      <c r="CY84" s="37"/>
      <c r="CZ84" s="37"/>
      <c r="DA84" s="37"/>
      <c r="DB84" s="37"/>
      <c r="DC84" s="37"/>
      <c r="DD84" s="37"/>
      <c r="DE84" s="1264"/>
      <c r="DF84" s="1264"/>
      <c r="DG84" s="1264"/>
      <c r="DH84" s="1264"/>
      <c r="DI84" s="1264"/>
      <c r="DJ84" s="1264"/>
      <c r="DK84" s="1421"/>
      <c r="DL84" s="1421"/>
      <c r="DM84" s="1421"/>
      <c r="DN84" s="37"/>
      <c r="DO84" s="37"/>
    </row>
    <row r="85" ht="41.1" customHeight="1" spans="1:119">
      <c r="A85" s="1271">
        <v>43678</v>
      </c>
      <c r="B85" s="37" t="s">
        <v>273</v>
      </c>
      <c r="C85" s="1275">
        <v>4500020704</v>
      </c>
      <c r="D85" s="122" t="s">
        <v>164</v>
      </c>
      <c r="E85" s="32" t="s">
        <v>274</v>
      </c>
      <c r="F85" s="32" t="s">
        <v>256</v>
      </c>
      <c r="G85" s="32" t="s">
        <v>257</v>
      </c>
      <c r="H85" s="396">
        <v>9</v>
      </c>
      <c r="I85" s="37"/>
      <c r="J85" s="37"/>
      <c r="K85" s="37"/>
      <c r="L85" s="239"/>
      <c r="M85" s="1297"/>
      <c r="N85" s="1302"/>
      <c r="O85" s="1302"/>
      <c r="P85" s="1303"/>
      <c r="Q85" s="1302"/>
      <c r="R85" s="1302"/>
      <c r="S85" s="1325"/>
      <c r="T85" s="1302"/>
      <c r="U85" s="1326"/>
      <c r="V85" s="1316"/>
      <c r="W85" s="1317"/>
      <c r="X85" s="1318"/>
      <c r="Y85" s="1337"/>
      <c r="Z85" s="1339"/>
      <c r="AA85" s="1340"/>
      <c r="AB85" s="1340"/>
      <c r="AC85" s="1341"/>
      <c r="AD85" s="1342"/>
      <c r="AE85" s="1343"/>
      <c r="AF85" s="1343"/>
      <c r="AG85" s="1343"/>
      <c r="AH85" s="1343"/>
      <c r="AI85" s="1343"/>
      <c r="AJ85" s="1343"/>
      <c r="AK85" s="1343"/>
      <c r="AL85" s="1343"/>
      <c r="AM85" s="1343"/>
      <c r="AN85" s="1343"/>
      <c r="AO85" s="1343"/>
      <c r="AP85" s="1343"/>
      <c r="AQ85" s="1343"/>
      <c r="AR85" s="1343"/>
      <c r="AS85" s="1343"/>
      <c r="AT85" s="1343"/>
      <c r="AU85" s="1343"/>
      <c r="AV85" s="1343"/>
      <c r="AW85" s="1343"/>
      <c r="AX85" s="1343"/>
      <c r="AY85" s="1343"/>
      <c r="AZ85" s="1343"/>
      <c r="BA85" s="1343"/>
      <c r="BB85" s="1343"/>
      <c r="BC85" s="1343"/>
      <c r="BD85" s="1343"/>
      <c r="BE85" s="1428">
        <v>9</v>
      </c>
      <c r="BF85" s="1428">
        <v>9</v>
      </c>
      <c r="BG85" s="1428"/>
      <c r="BH85" s="1429"/>
      <c r="BI85" s="1378"/>
      <c r="BJ85" s="1376"/>
      <c r="BK85" s="1376"/>
      <c r="BL85" s="1376"/>
      <c r="BM85" s="1376"/>
      <c r="BN85" s="1376"/>
      <c r="BO85" s="1376"/>
      <c r="BP85" s="1376"/>
      <c r="BQ85" s="1376"/>
      <c r="BR85" s="1376"/>
      <c r="BS85" s="1376"/>
      <c r="BT85" s="1376"/>
      <c r="BU85" s="1376"/>
      <c r="BV85" s="1386"/>
      <c r="BW85" s="1386"/>
      <c r="BX85" s="1386"/>
      <c r="BY85" s="1386"/>
      <c r="BZ85" s="1386"/>
      <c r="CA85" s="1386"/>
      <c r="CB85" s="1386"/>
      <c r="CC85" s="1386"/>
      <c r="CD85" s="1386"/>
      <c r="CE85" s="1386"/>
      <c r="CF85" s="1386"/>
      <c r="CG85" s="1386"/>
      <c r="CH85" s="1386"/>
      <c r="CI85" s="1376"/>
      <c r="CJ85" s="1376"/>
      <c r="CK85" s="1376"/>
      <c r="CL85" s="1376"/>
      <c r="CM85" s="1376"/>
      <c r="CN85" s="1400"/>
      <c r="CO85" s="1401"/>
      <c r="CP85" s="82"/>
      <c r="CQ85" s="82"/>
      <c r="CR85" s="82"/>
      <c r="CS85" s="82"/>
      <c r="CT85" s="1414"/>
      <c r="CU85" s="1415">
        <v>3</v>
      </c>
      <c r="CV85" s="1386">
        <v>3</v>
      </c>
      <c r="CW85" s="1416">
        <v>3</v>
      </c>
      <c r="CX85" s="37"/>
      <c r="CY85" s="37"/>
      <c r="CZ85" s="37"/>
      <c r="DA85" s="37"/>
      <c r="DB85" s="37"/>
      <c r="DC85" s="37"/>
      <c r="DD85" s="37"/>
      <c r="DE85" s="1264"/>
      <c r="DF85" s="1264"/>
      <c r="DG85" s="1264"/>
      <c r="DH85" s="1264"/>
      <c r="DI85" s="1264"/>
      <c r="DJ85" s="1264"/>
      <c r="DK85" s="1421"/>
      <c r="DL85" s="1421"/>
      <c r="DM85" s="1421"/>
      <c r="DN85" s="37"/>
      <c r="DO85" s="37"/>
    </row>
    <row r="86" ht="41.1" customHeight="1" spans="1:119">
      <c r="A86" s="1271">
        <v>43679</v>
      </c>
      <c r="B86" s="37" t="s">
        <v>207</v>
      </c>
      <c r="C86" s="1275">
        <v>4500022498</v>
      </c>
      <c r="D86" s="122" t="s">
        <v>209</v>
      </c>
      <c r="E86" s="32" t="s">
        <v>275</v>
      </c>
      <c r="F86" s="35" t="s">
        <v>256</v>
      </c>
      <c r="G86" s="32" t="s">
        <v>257</v>
      </c>
      <c r="H86" s="396">
        <v>9</v>
      </c>
      <c r="I86" s="37"/>
      <c r="J86" s="37"/>
      <c r="K86" s="37"/>
      <c r="L86" s="239"/>
      <c r="M86" s="1297"/>
      <c r="N86" s="1302"/>
      <c r="O86" s="1302"/>
      <c r="P86" s="1303"/>
      <c r="Q86" s="1302"/>
      <c r="R86" s="1302"/>
      <c r="S86" s="1325"/>
      <c r="T86" s="1302"/>
      <c r="U86" s="1326"/>
      <c r="V86" s="1316"/>
      <c r="W86" s="1317"/>
      <c r="X86" s="1318"/>
      <c r="Y86" s="1337"/>
      <c r="Z86" s="1339"/>
      <c r="AA86" s="1340"/>
      <c r="AB86" s="1340"/>
      <c r="AC86" s="1341"/>
      <c r="AD86" s="1342"/>
      <c r="AE86" s="1343"/>
      <c r="AF86" s="1343"/>
      <c r="AG86" s="1343"/>
      <c r="AH86" s="1343"/>
      <c r="AI86" s="1343"/>
      <c r="AJ86" s="1343"/>
      <c r="AK86" s="1343"/>
      <c r="AL86" s="1343"/>
      <c r="AM86" s="1343"/>
      <c r="AN86" s="1343"/>
      <c r="AO86" s="1343"/>
      <c r="AP86" s="1343"/>
      <c r="AQ86" s="1343"/>
      <c r="AR86" s="1343"/>
      <c r="AS86" s="1343"/>
      <c r="AT86" s="1343"/>
      <c r="AU86" s="1343"/>
      <c r="AV86" s="1343"/>
      <c r="AW86" s="1343"/>
      <c r="AX86" s="1343"/>
      <c r="AY86" s="1343"/>
      <c r="AZ86" s="1343"/>
      <c r="BA86" s="1343"/>
      <c r="BB86" s="1343"/>
      <c r="BC86" s="1343"/>
      <c r="BD86" s="1343"/>
      <c r="BE86" s="1428">
        <v>9</v>
      </c>
      <c r="BF86" s="1428">
        <v>9</v>
      </c>
      <c r="BG86" s="1428"/>
      <c r="BH86" s="1429"/>
      <c r="BI86" s="1378"/>
      <c r="BJ86" s="1376"/>
      <c r="BK86" s="1376"/>
      <c r="BL86" s="1376"/>
      <c r="BM86" s="1376"/>
      <c r="BN86" s="1376"/>
      <c r="BO86" s="1376"/>
      <c r="BP86" s="1376"/>
      <c r="BQ86" s="1376"/>
      <c r="BR86" s="1376"/>
      <c r="BS86" s="1376"/>
      <c r="BT86" s="1376"/>
      <c r="BU86" s="1376"/>
      <c r="BV86" s="1386"/>
      <c r="BW86" s="1386"/>
      <c r="BX86" s="1386"/>
      <c r="BY86" s="1386"/>
      <c r="BZ86" s="1386"/>
      <c r="CA86" s="1386"/>
      <c r="CB86" s="1386"/>
      <c r="CC86" s="1386"/>
      <c r="CD86" s="1386"/>
      <c r="CE86" s="1386"/>
      <c r="CF86" s="1386"/>
      <c r="CG86" s="1386"/>
      <c r="CH86" s="1386"/>
      <c r="CI86" s="1376"/>
      <c r="CJ86" s="1376"/>
      <c r="CK86" s="1376"/>
      <c r="CL86" s="1376"/>
      <c r="CM86" s="1376"/>
      <c r="CN86" s="1400"/>
      <c r="CO86" s="1401"/>
      <c r="CP86" s="82"/>
      <c r="CQ86" s="82"/>
      <c r="CR86" s="82"/>
      <c r="CS86" s="82"/>
      <c r="CT86" s="1414"/>
      <c r="CU86" s="1415">
        <v>3</v>
      </c>
      <c r="CV86" s="1386">
        <v>3</v>
      </c>
      <c r="CW86" s="1416">
        <v>3</v>
      </c>
      <c r="CX86" s="37"/>
      <c r="CY86" s="37"/>
      <c r="CZ86" s="37"/>
      <c r="DA86" s="37"/>
      <c r="DB86" s="37"/>
      <c r="DC86" s="37"/>
      <c r="DD86" s="37"/>
      <c r="DE86" s="1264"/>
      <c r="DF86" s="1264"/>
      <c r="DG86" s="1264"/>
      <c r="DH86" s="1264"/>
      <c r="DI86" s="1264"/>
      <c r="DJ86" s="1264"/>
      <c r="DK86" s="1421"/>
      <c r="DL86" s="1421"/>
      <c r="DM86" s="1421"/>
      <c r="DN86" s="37"/>
      <c r="DO86" s="37"/>
    </row>
    <row r="87" ht="41.1" customHeight="1" spans="1:119">
      <c r="A87" s="1271">
        <v>43680</v>
      </c>
      <c r="B87" s="37" t="s">
        <v>138</v>
      </c>
      <c r="C87" s="1275" t="s">
        <v>252</v>
      </c>
      <c r="D87" s="122" t="s">
        <v>276</v>
      </c>
      <c r="E87" s="32" t="s">
        <v>277</v>
      </c>
      <c r="F87" s="35" t="s">
        <v>247</v>
      </c>
      <c r="G87" s="32" t="s">
        <v>278</v>
      </c>
      <c r="H87" s="396">
        <v>12</v>
      </c>
      <c r="I87" s="37"/>
      <c r="J87" s="37"/>
      <c r="K87" s="37"/>
      <c r="L87" s="239"/>
      <c r="M87" s="1297"/>
      <c r="N87" s="1302"/>
      <c r="O87" s="1302"/>
      <c r="P87" s="1303"/>
      <c r="Q87" s="1302"/>
      <c r="R87" s="1302"/>
      <c r="S87" s="1325"/>
      <c r="T87" s="1302"/>
      <c r="U87" s="1326"/>
      <c r="V87" s="1316"/>
      <c r="W87" s="1317"/>
      <c r="X87" s="1318"/>
      <c r="Y87" s="1337"/>
      <c r="Z87" s="1339"/>
      <c r="AA87" s="1340"/>
      <c r="AB87" s="1340"/>
      <c r="AC87" s="1341"/>
      <c r="AD87" s="1342"/>
      <c r="AE87" s="1343"/>
      <c r="AF87" s="1343"/>
      <c r="AG87" s="1343"/>
      <c r="AH87" s="1343"/>
      <c r="AI87" s="1343"/>
      <c r="AJ87" s="1343"/>
      <c r="AK87" s="1343"/>
      <c r="AL87" s="1343"/>
      <c r="AM87" s="1343"/>
      <c r="AN87" s="1343"/>
      <c r="AO87" s="1343"/>
      <c r="AP87" s="1343">
        <v>12</v>
      </c>
      <c r="AQ87" s="1343">
        <v>12</v>
      </c>
      <c r="AR87" s="1343"/>
      <c r="AS87" s="1343"/>
      <c r="AT87" s="1343"/>
      <c r="AU87" s="1343"/>
      <c r="AV87" s="1343"/>
      <c r="AW87" s="1343"/>
      <c r="AX87" s="1343"/>
      <c r="AY87" s="1343"/>
      <c r="AZ87" s="1343"/>
      <c r="BA87" s="1343"/>
      <c r="BB87" s="1343"/>
      <c r="BC87" s="1343"/>
      <c r="BD87" s="1343"/>
      <c r="BE87" s="1428"/>
      <c r="BF87" s="1428"/>
      <c r="BG87" s="1428"/>
      <c r="BH87" s="1429"/>
      <c r="BI87" s="1378"/>
      <c r="BJ87" s="1376"/>
      <c r="BK87" s="1376"/>
      <c r="BL87" s="1376"/>
      <c r="BM87" s="1376"/>
      <c r="BN87" s="1376"/>
      <c r="BO87" s="1376"/>
      <c r="BP87" s="1376"/>
      <c r="BQ87" s="1376"/>
      <c r="BR87" s="1376"/>
      <c r="BS87" s="1376"/>
      <c r="BT87" s="1376"/>
      <c r="BU87" s="1376"/>
      <c r="BV87" s="1386"/>
      <c r="BW87" s="1386"/>
      <c r="BX87" s="1386"/>
      <c r="BY87" s="1386"/>
      <c r="BZ87" s="1386"/>
      <c r="CA87" s="1386"/>
      <c r="CB87" s="1386"/>
      <c r="CC87" s="1386"/>
      <c r="CD87" s="1386"/>
      <c r="CE87" s="1386"/>
      <c r="CF87" s="1386"/>
      <c r="CG87" s="1386"/>
      <c r="CH87" s="1386"/>
      <c r="CI87" s="1376">
        <v>2</v>
      </c>
      <c r="CJ87" s="1376">
        <v>2</v>
      </c>
      <c r="CK87" s="1376">
        <v>2</v>
      </c>
      <c r="CL87" s="1376">
        <v>2</v>
      </c>
      <c r="CM87" s="1376">
        <v>2</v>
      </c>
      <c r="CN87" s="1400">
        <v>2</v>
      </c>
      <c r="CO87" s="1401"/>
      <c r="CP87" s="82"/>
      <c r="CQ87" s="82"/>
      <c r="CR87" s="82"/>
      <c r="CS87" s="82"/>
      <c r="CT87" s="1414"/>
      <c r="CU87" s="1415"/>
      <c r="CV87" s="1386"/>
      <c r="CW87" s="1416"/>
      <c r="CX87" s="37"/>
      <c r="CY87" s="37"/>
      <c r="CZ87" s="37"/>
      <c r="DA87" s="37"/>
      <c r="DB87" s="37"/>
      <c r="DC87" s="37"/>
      <c r="DD87" s="37"/>
      <c r="DE87" s="1264"/>
      <c r="DF87" s="1264"/>
      <c r="DG87" s="1264"/>
      <c r="DH87" s="1264"/>
      <c r="DI87" s="1264"/>
      <c r="DJ87" s="1264"/>
      <c r="DK87" s="1421"/>
      <c r="DL87" s="1421"/>
      <c r="DM87" s="1421"/>
      <c r="DN87" s="37"/>
      <c r="DO87" s="37"/>
    </row>
    <row r="88" ht="41.1" customHeight="1" spans="1:119">
      <c r="A88" s="1271">
        <v>43682</v>
      </c>
      <c r="B88" s="37" t="s">
        <v>254</v>
      </c>
      <c r="C88" s="1275">
        <v>4500020707</v>
      </c>
      <c r="D88" s="122" t="s">
        <v>164</v>
      </c>
      <c r="E88" s="32" t="s">
        <v>279</v>
      </c>
      <c r="F88" s="32" t="s">
        <v>256</v>
      </c>
      <c r="G88" s="32" t="s">
        <v>257</v>
      </c>
      <c r="H88" s="396">
        <v>12</v>
      </c>
      <c r="I88" s="37"/>
      <c r="J88" s="37"/>
      <c r="K88" s="37"/>
      <c r="L88" s="239"/>
      <c r="M88" s="1297"/>
      <c r="N88" s="1302"/>
      <c r="O88" s="1302"/>
      <c r="P88" s="1303"/>
      <c r="Q88" s="1302"/>
      <c r="R88" s="1302"/>
      <c r="S88" s="1325"/>
      <c r="T88" s="1302"/>
      <c r="U88" s="1326"/>
      <c r="V88" s="1316"/>
      <c r="W88" s="1317"/>
      <c r="X88" s="1318"/>
      <c r="Y88" s="1337"/>
      <c r="Z88" s="1339"/>
      <c r="AA88" s="1340"/>
      <c r="AB88" s="1340"/>
      <c r="AC88" s="1341"/>
      <c r="AD88" s="1342"/>
      <c r="AE88" s="1343"/>
      <c r="AF88" s="1343"/>
      <c r="AG88" s="1343"/>
      <c r="AH88" s="1343"/>
      <c r="AI88" s="1343"/>
      <c r="AJ88" s="1343"/>
      <c r="AK88" s="1343"/>
      <c r="AL88" s="1343"/>
      <c r="AM88" s="1343"/>
      <c r="AN88" s="1343"/>
      <c r="AO88" s="1343"/>
      <c r="AP88" s="1343"/>
      <c r="AQ88" s="1343"/>
      <c r="AR88" s="1343"/>
      <c r="AS88" s="1343"/>
      <c r="AT88" s="1343"/>
      <c r="AU88" s="1343"/>
      <c r="AV88" s="1343"/>
      <c r="AW88" s="1343"/>
      <c r="AX88" s="1343"/>
      <c r="AY88" s="1343"/>
      <c r="AZ88" s="1343"/>
      <c r="BA88" s="1343"/>
      <c r="BB88" s="1343"/>
      <c r="BC88" s="1343"/>
      <c r="BD88" s="1343"/>
      <c r="BE88" s="1428">
        <v>12</v>
      </c>
      <c r="BF88" s="1428">
        <v>12</v>
      </c>
      <c r="BG88" s="1428"/>
      <c r="BH88" s="1429"/>
      <c r="BI88" s="1378"/>
      <c r="BJ88" s="1376"/>
      <c r="BK88" s="1376"/>
      <c r="BL88" s="1376"/>
      <c r="BM88" s="1376"/>
      <c r="BN88" s="1376"/>
      <c r="BO88" s="1376"/>
      <c r="BP88" s="1376"/>
      <c r="BQ88" s="1376"/>
      <c r="BR88" s="1376"/>
      <c r="BS88" s="1376"/>
      <c r="BT88" s="1376"/>
      <c r="BU88" s="1376"/>
      <c r="BV88" s="1386"/>
      <c r="BW88" s="1386"/>
      <c r="BX88" s="1386"/>
      <c r="BY88" s="1386"/>
      <c r="BZ88" s="1386"/>
      <c r="CA88" s="1386"/>
      <c r="CB88" s="1386"/>
      <c r="CC88" s="1386"/>
      <c r="CD88" s="1386"/>
      <c r="CE88" s="1386"/>
      <c r="CF88" s="1386"/>
      <c r="CG88" s="1386"/>
      <c r="CH88" s="1386"/>
      <c r="CI88" s="1376"/>
      <c r="CJ88" s="1376"/>
      <c r="CK88" s="1376"/>
      <c r="CL88" s="1376"/>
      <c r="CM88" s="1376"/>
      <c r="CN88" s="1400"/>
      <c r="CO88" s="1401"/>
      <c r="CP88" s="82"/>
      <c r="CQ88" s="82"/>
      <c r="CR88" s="82"/>
      <c r="CS88" s="82"/>
      <c r="CT88" s="1414"/>
      <c r="CU88" s="1415">
        <v>4</v>
      </c>
      <c r="CV88" s="1386">
        <v>4</v>
      </c>
      <c r="CW88" s="1416">
        <v>4</v>
      </c>
      <c r="CX88" s="37"/>
      <c r="CY88" s="37"/>
      <c r="CZ88" s="37"/>
      <c r="DA88" s="37"/>
      <c r="DB88" s="37"/>
      <c r="DC88" s="37"/>
      <c r="DD88" s="37"/>
      <c r="DE88" s="1264"/>
      <c r="DF88" s="1264"/>
      <c r="DG88" s="1264"/>
      <c r="DH88" s="1264"/>
      <c r="DI88" s="1264"/>
      <c r="DJ88" s="1264"/>
      <c r="DK88" s="1421"/>
      <c r="DL88" s="1421"/>
      <c r="DM88" s="1421"/>
      <c r="DN88" s="37"/>
      <c r="DO88" s="37"/>
    </row>
    <row r="89" ht="41.1" customHeight="1" spans="1:119">
      <c r="A89" s="1271">
        <v>43683</v>
      </c>
      <c r="B89" s="37" t="s">
        <v>273</v>
      </c>
      <c r="C89" s="1275">
        <v>4500021874</v>
      </c>
      <c r="D89" s="122" t="s">
        <v>164</v>
      </c>
      <c r="E89" s="32" t="s">
        <v>280</v>
      </c>
      <c r="F89" s="32" t="s">
        <v>224</v>
      </c>
      <c r="G89" s="32" t="s">
        <v>222</v>
      </c>
      <c r="H89" s="396">
        <v>22</v>
      </c>
      <c r="I89" s="37"/>
      <c r="J89" s="37"/>
      <c r="K89" s="37"/>
      <c r="L89" s="239"/>
      <c r="M89" s="1297"/>
      <c r="N89" s="1302"/>
      <c r="O89" s="1302"/>
      <c r="P89" s="1303"/>
      <c r="Q89" s="1302"/>
      <c r="R89" s="1302"/>
      <c r="S89" s="1325"/>
      <c r="T89" s="1302"/>
      <c r="U89" s="1326"/>
      <c r="V89" s="1316"/>
      <c r="W89" s="1317"/>
      <c r="X89" s="1318"/>
      <c r="Y89" s="1337"/>
      <c r="Z89" s="1339"/>
      <c r="AA89" s="1340"/>
      <c r="AB89" s="1340"/>
      <c r="AC89" s="1341"/>
      <c r="AD89" s="1342"/>
      <c r="AE89" s="1343">
        <v>22</v>
      </c>
      <c r="AF89" s="1343"/>
      <c r="AG89" s="1343"/>
      <c r="AH89" s="1343">
        <v>22</v>
      </c>
      <c r="AI89" s="1343"/>
      <c r="AJ89" s="1343"/>
      <c r="AK89" s="1343"/>
      <c r="AL89" s="1343"/>
      <c r="AM89" s="1343"/>
      <c r="AN89" s="1343"/>
      <c r="AO89" s="1343"/>
      <c r="AP89" s="1343"/>
      <c r="AQ89" s="1343"/>
      <c r="AR89" s="1343"/>
      <c r="AS89" s="1343"/>
      <c r="AT89" s="1343"/>
      <c r="AU89" s="1343"/>
      <c r="AV89" s="1343"/>
      <c r="AW89" s="1343"/>
      <c r="AX89" s="1343"/>
      <c r="AY89" s="1343"/>
      <c r="AZ89" s="1343"/>
      <c r="BA89" s="1343"/>
      <c r="BB89" s="1343"/>
      <c r="BC89" s="1343"/>
      <c r="BD89" s="1343"/>
      <c r="BE89" s="1428"/>
      <c r="BF89" s="1428"/>
      <c r="BG89" s="1428"/>
      <c r="BH89" s="1429"/>
      <c r="BI89" s="1378"/>
      <c r="BJ89" s="1376"/>
      <c r="BK89" s="1376"/>
      <c r="BL89" s="1376"/>
      <c r="BM89" s="1376"/>
      <c r="BN89" s="1376"/>
      <c r="BO89" s="1376"/>
      <c r="BP89" s="1376"/>
      <c r="BQ89" s="1376"/>
      <c r="BR89" s="1376"/>
      <c r="BS89" s="1376"/>
      <c r="BT89" s="1376"/>
      <c r="BU89" s="1376"/>
      <c r="BV89" s="1386">
        <v>2</v>
      </c>
      <c r="BW89" s="1386">
        <v>2</v>
      </c>
      <c r="BX89" s="1386">
        <v>2</v>
      </c>
      <c r="BY89" s="1386">
        <v>2</v>
      </c>
      <c r="BZ89" s="1386">
        <v>2</v>
      </c>
      <c r="CA89" s="1386">
        <v>2</v>
      </c>
      <c r="CB89" s="1386">
        <v>2</v>
      </c>
      <c r="CC89" s="1386"/>
      <c r="CD89" s="1386"/>
      <c r="CE89" s="1386">
        <v>2</v>
      </c>
      <c r="CF89" s="1386">
        <v>2</v>
      </c>
      <c r="CG89" s="1386">
        <v>2</v>
      </c>
      <c r="CH89" s="1386">
        <v>2</v>
      </c>
      <c r="CI89" s="1376"/>
      <c r="CJ89" s="1376"/>
      <c r="CK89" s="1376"/>
      <c r="CL89" s="1376"/>
      <c r="CM89" s="1376"/>
      <c r="CN89" s="1400"/>
      <c r="CO89" s="1401"/>
      <c r="CP89" s="82"/>
      <c r="CQ89" s="82"/>
      <c r="CR89" s="82"/>
      <c r="CS89" s="82"/>
      <c r="CT89" s="1414"/>
      <c r="CU89" s="1415"/>
      <c r="CV89" s="1386"/>
      <c r="CW89" s="1416"/>
      <c r="CX89" s="37"/>
      <c r="CY89" s="37"/>
      <c r="CZ89" s="37"/>
      <c r="DA89" s="37"/>
      <c r="DB89" s="37"/>
      <c r="DC89" s="37"/>
      <c r="DD89" s="37"/>
      <c r="DE89" s="1264"/>
      <c r="DF89" s="1264"/>
      <c r="DG89" s="1264"/>
      <c r="DH89" s="1264"/>
      <c r="DI89" s="1264"/>
      <c r="DJ89" s="1264"/>
      <c r="DK89" s="1421"/>
      <c r="DL89" s="1421"/>
      <c r="DM89" s="1421"/>
      <c r="DN89" s="37"/>
      <c r="DO89" s="37"/>
    </row>
    <row r="90" ht="41.1" customHeight="1" spans="1:119">
      <c r="A90" s="1271">
        <v>43683</v>
      </c>
      <c r="B90" s="37" t="s">
        <v>281</v>
      </c>
      <c r="C90" s="1275">
        <v>4500021576</v>
      </c>
      <c r="D90" s="122" t="s">
        <v>282</v>
      </c>
      <c r="E90" s="32" t="s">
        <v>283</v>
      </c>
      <c r="F90" s="32" t="s">
        <v>284</v>
      </c>
      <c r="G90" s="32" t="s">
        <v>222</v>
      </c>
      <c r="H90" s="396">
        <v>13</v>
      </c>
      <c r="I90" s="37"/>
      <c r="J90" s="37"/>
      <c r="K90" s="37"/>
      <c r="L90" s="239"/>
      <c r="M90" s="1297"/>
      <c r="N90" s="1302"/>
      <c r="O90" s="1302"/>
      <c r="P90" s="1303"/>
      <c r="Q90" s="1302"/>
      <c r="R90" s="1302"/>
      <c r="S90" s="1325"/>
      <c r="T90" s="1302"/>
      <c r="U90" s="1326"/>
      <c r="V90" s="1316"/>
      <c r="W90" s="1317"/>
      <c r="X90" s="1318"/>
      <c r="Y90" s="1337"/>
      <c r="Z90" s="1339"/>
      <c r="AA90" s="1340"/>
      <c r="AB90" s="1340"/>
      <c r="AC90" s="1341"/>
      <c r="AD90" s="1342"/>
      <c r="AE90" s="1343"/>
      <c r="AF90" s="1343"/>
      <c r="AG90" s="1343"/>
      <c r="AH90" s="1343"/>
      <c r="AI90" s="1343"/>
      <c r="AJ90" s="1343"/>
      <c r="AK90" s="1343"/>
      <c r="AL90" s="1343"/>
      <c r="AM90" s="1343"/>
      <c r="AN90" s="1343"/>
      <c r="AO90" s="1343"/>
      <c r="AP90" s="1343"/>
      <c r="AQ90" s="1343"/>
      <c r="AR90" s="1343"/>
      <c r="AS90" s="1343"/>
      <c r="AT90" s="1343"/>
      <c r="AU90" s="1343"/>
      <c r="AV90" s="1343"/>
      <c r="AW90" s="1343"/>
      <c r="AX90" s="1343"/>
      <c r="AY90" s="1343"/>
      <c r="AZ90" s="1343"/>
      <c r="BA90" s="1343"/>
      <c r="BB90" s="1343"/>
      <c r="BC90" s="1343"/>
      <c r="BD90" s="1343"/>
      <c r="BE90" s="1428"/>
      <c r="BF90" s="1428"/>
      <c r="BG90" s="1428"/>
      <c r="BH90" s="1429"/>
      <c r="BI90" s="1378"/>
      <c r="BJ90" s="1376"/>
      <c r="BK90" s="1376"/>
      <c r="BL90" s="1376"/>
      <c r="BM90" s="1376"/>
      <c r="BN90" s="1376"/>
      <c r="BO90" s="1376"/>
      <c r="BP90" s="1376"/>
      <c r="BQ90" s="1376"/>
      <c r="BR90" s="1376"/>
      <c r="BS90" s="1376"/>
      <c r="BT90" s="1376"/>
      <c r="BU90" s="1376"/>
      <c r="BV90" s="1386">
        <v>1</v>
      </c>
      <c r="BW90" s="1386">
        <v>1</v>
      </c>
      <c r="BX90" s="1386">
        <v>1</v>
      </c>
      <c r="BY90" s="1386">
        <v>1</v>
      </c>
      <c r="BZ90" s="1386">
        <v>1</v>
      </c>
      <c r="CA90" s="1386">
        <v>1</v>
      </c>
      <c r="CB90" s="1386">
        <v>1</v>
      </c>
      <c r="CC90" s="1386">
        <v>1</v>
      </c>
      <c r="CD90" s="1386">
        <v>1</v>
      </c>
      <c r="CE90" s="1386">
        <v>1</v>
      </c>
      <c r="CF90" s="1386">
        <v>1</v>
      </c>
      <c r="CG90" s="1386">
        <v>1</v>
      </c>
      <c r="CH90" s="1386">
        <v>1</v>
      </c>
      <c r="CI90" s="1376"/>
      <c r="CJ90" s="1376"/>
      <c r="CK90" s="1376"/>
      <c r="CL90" s="1376"/>
      <c r="CM90" s="1376"/>
      <c r="CN90" s="1400"/>
      <c r="CO90" s="1401"/>
      <c r="CP90" s="82"/>
      <c r="CQ90" s="82"/>
      <c r="CR90" s="82"/>
      <c r="CS90" s="82"/>
      <c r="CT90" s="1414"/>
      <c r="CU90" s="1415"/>
      <c r="CV90" s="1386"/>
      <c r="CW90" s="1416"/>
      <c r="CX90" s="37"/>
      <c r="CY90" s="37"/>
      <c r="CZ90" s="37"/>
      <c r="DA90" s="37"/>
      <c r="DB90" s="37"/>
      <c r="DC90" s="37"/>
      <c r="DD90" s="37"/>
      <c r="DE90" s="1264"/>
      <c r="DF90" s="1264"/>
      <c r="DG90" s="1264"/>
      <c r="DH90" s="1264"/>
      <c r="DI90" s="1264"/>
      <c r="DJ90" s="1264"/>
      <c r="DK90" s="1421"/>
      <c r="DL90" s="1421"/>
      <c r="DM90" s="1421"/>
      <c r="DN90" s="37"/>
      <c r="DO90" s="37"/>
    </row>
    <row r="91" ht="41.1" customHeight="1" spans="1:119">
      <c r="A91" s="1271">
        <v>43686</v>
      </c>
      <c r="B91" s="31" t="s">
        <v>285</v>
      </c>
      <c r="C91" s="1275">
        <v>4500022135</v>
      </c>
      <c r="D91" s="122" t="s">
        <v>286</v>
      </c>
      <c r="E91" s="32" t="s">
        <v>283</v>
      </c>
      <c r="F91" s="1273" t="s">
        <v>256</v>
      </c>
      <c r="G91" s="32" t="s">
        <v>257</v>
      </c>
      <c r="H91" s="396">
        <v>3</v>
      </c>
      <c r="I91" s="37"/>
      <c r="J91" s="37"/>
      <c r="K91" s="37"/>
      <c r="L91" s="239"/>
      <c r="M91" s="1297"/>
      <c r="N91" s="1302"/>
      <c r="O91" s="1302"/>
      <c r="P91" s="1303"/>
      <c r="Q91" s="1302"/>
      <c r="R91" s="1302"/>
      <c r="S91" s="1325"/>
      <c r="T91" s="1302"/>
      <c r="U91" s="1326"/>
      <c r="V91" s="1316"/>
      <c r="W91" s="1317"/>
      <c r="X91" s="1318"/>
      <c r="Y91" s="1337"/>
      <c r="Z91" s="1339"/>
      <c r="AA91" s="1340"/>
      <c r="AB91" s="1340"/>
      <c r="AC91" s="1341"/>
      <c r="AD91" s="1342"/>
      <c r="AE91" s="1343"/>
      <c r="AF91" s="1343"/>
      <c r="AG91" s="1343"/>
      <c r="AH91" s="1343"/>
      <c r="AI91" s="1343"/>
      <c r="AJ91" s="1343"/>
      <c r="AK91" s="1343"/>
      <c r="AL91" s="1343"/>
      <c r="AM91" s="1343"/>
      <c r="AN91" s="1343"/>
      <c r="AO91" s="1343"/>
      <c r="AP91" s="1343"/>
      <c r="AQ91" s="1343"/>
      <c r="AR91" s="1343"/>
      <c r="AS91" s="1343"/>
      <c r="AT91" s="1343"/>
      <c r="AU91" s="1343"/>
      <c r="AV91" s="1343"/>
      <c r="AW91" s="1343"/>
      <c r="AX91" s="1343"/>
      <c r="AY91" s="1343"/>
      <c r="AZ91" s="1343"/>
      <c r="BA91" s="1343"/>
      <c r="BB91" s="1343"/>
      <c r="BC91" s="1343"/>
      <c r="BD91" s="1343"/>
      <c r="BE91" s="1428">
        <v>3</v>
      </c>
      <c r="BF91" s="1428">
        <v>3</v>
      </c>
      <c r="BG91" s="1428"/>
      <c r="BH91" s="1429"/>
      <c r="BI91" s="1378"/>
      <c r="BJ91" s="1376"/>
      <c r="BK91" s="1376"/>
      <c r="BL91" s="1376"/>
      <c r="BM91" s="1376"/>
      <c r="BN91" s="1376"/>
      <c r="BO91" s="1376"/>
      <c r="BP91" s="1376"/>
      <c r="BQ91" s="1376"/>
      <c r="BR91" s="1376"/>
      <c r="BS91" s="1376"/>
      <c r="BT91" s="1376"/>
      <c r="BU91" s="1376"/>
      <c r="BV91" s="1386"/>
      <c r="BW91" s="1386"/>
      <c r="BX91" s="1386"/>
      <c r="BY91" s="1386"/>
      <c r="BZ91" s="1386"/>
      <c r="CA91" s="1386"/>
      <c r="CB91" s="1386"/>
      <c r="CC91" s="1386"/>
      <c r="CD91" s="1386"/>
      <c r="CE91" s="1386"/>
      <c r="CF91" s="1386"/>
      <c r="CG91" s="1386"/>
      <c r="CH91" s="1386"/>
      <c r="CI91" s="1376"/>
      <c r="CJ91" s="1376"/>
      <c r="CK91" s="1376"/>
      <c r="CL91" s="1376"/>
      <c r="CM91" s="1376"/>
      <c r="CN91" s="1400"/>
      <c r="CO91" s="1401"/>
      <c r="CP91" s="82"/>
      <c r="CQ91" s="82"/>
      <c r="CR91" s="82"/>
      <c r="CS91" s="82"/>
      <c r="CT91" s="1414"/>
      <c r="CU91" s="1415">
        <v>1</v>
      </c>
      <c r="CV91" s="1386">
        <v>1</v>
      </c>
      <c r="CW91" s="1416">
        <v>1</v>
      </c>
      <c r="CX91" s="37"/>
      <c r="CY91" s="37"/>
      <c r="CZ91" s="37"/>
      <c r="DA91" s="37"/>
      <c r="DB91" s="37"/>
      <c r="DC91" s="37"/>
      <c r="DD91" s="37"/>
      <c r="DE91" s="1264"/>
      <c r="DF91" s="1264"/>
      <c r="DG91" s="1264"/>
      <c r="DH91" s="1264"/>
      <c r="DI91" s="1264"/>
      <c r="DJ91" s="1264"/>
      <c r="DK91" s="1421"/>
      <c r="DL91" s="1421"/>
      <c r="DM91" s="1421"/>
      <c r="DN91" s="37"/>
      <c r="DO91" s="37"/>
    </row>
    <row r="92" ht="41.1" customHeight="1" spans="1:119">
      <c r="A92" s="1271">
        <v>43686</v>
      </c>
      <c r="B92" s="37" t="s">
        <v>287</v>
      </c>
      <c r="C92" s="1275">
        <v>4500017857</v>
      </c>
      <c r="D92" s="1423" t="s">
        <v>288</v>
      </c>
      <c r="E92" s="32" t="s">
        <v>280</v>
      </c>
      <c r="F92" s="1273" t="s">
        <v>247</v>
      </c>
      <c r="G92" s="38" t="s">
        <v>240</v>
      </c>
      <c r="H92" s="396">
        <v>12</v>
      </c>
      <c r="I92" s="37"/>
      <c r="J92" s="37"/>
      <c r="K92" s="37"/>
      <c r="L92" s="239"/>
      <c r="M92" s="1297"/>
      <c r="N92" s="1302"/>
      <c r="O92" s="1302"/>
      <c r="P92" s="1303"/>
      <c r="Q92" s="1302"/>
      <c r="R92" s="1302"/>
      <c r="S92" s="1325"/>
      <c r="T92" s="1302"/>
      <c r="U92" s="1326"/>
      <c r="V92" s="1316"/>
      <c r="W92" s="1317"/>
      <c r="X92" s="1318"/>
      <c r="Y92" s="1337"/>
      <c r="Z92" s="1339"/>
      <c r="AA92" s="1340"/>
      <c r="AB92" s="1340"/>
      <c r="AC92" s="1341"/>
      <c r="AD92" s="1342"/>
      <c r="AE92" s="1343"/>
      <c r="AF92" s="1343"/>
      <c r="AG92" s="1343"/>
      <c r="AH92" s="1343"/>
      <c r="AI92" s="1343"/>
      <c r="AJ92" s="1343"/>
      <c r="AK92" s="1343"/>
      <c r="AL92" s="1343"/>
      <c r="AM92" s="1343"/>
      <c r="AN92" s="1343"/>
      <c r="AO92" s="1343"/>
      <c r="AP92" s="1343">
        <v>12</v>
      </c>
      <c r="AQ92" s="1343"/>
      <c r="AR92" s="1343"/>
      <c r="AS92" s="1343"/>
      <c r="AT92" s="1343"/>
      <c r="AU92" s="1343"/>
      <c r="AV92" s="1343"/>
      <c r="AW92" s="1343"/>
      <c r="AX92" s="1343"/>
      <c r="AY92" s="1343"/>
      <c r="AZ92" s="1343"/>
      <c r="BA92" s="1343"/>
      <c r="BB92" s="1343"/>
      <c r="BC92" s="1343"/>
      <c r="BD92" s="1343"/>
      <c r="BE92" s="1428"/>
      <c r="BF92" s="1428"/>
      <c r="BG92" s="1428"/>
      <c r="BH92" s="1429"/>
      <c r="BI92" s="1378"/>
      <c r="BJ92" s="1376"/>
      <c r="BK92" s="1376"/>
      <c r="BL92" s="1376"/>
      <c r="BM92" s="1376"/>
      <c r="BN92" s="1376"/>
      <c r="BO92" s="1376"/>
      <c r="BP92" s="1376"/>
      <c r="BQ92" s="1376"/>
      <c r="BR92" s="1376"/>
      <c r="BS92" s="1376"/>
      <c r="BT92" s="1376"/>
      <c r="BU92" s="1376"/>
      <c r="BV92" s="1386"/>
      <c r="BW92" s="1386"/>
      <c r="BX92" s="1386"/>
      <c r="BY92" s="1386"/>
      <c r="BZ92" s="1386"/>
      <c r="CA92" s="1386"/>
      <c r="CB92" s="1386"/>
      <c r="CC92" s="1386"/>
      <c r="CD92" s="1386"/>
      <c r="CE92" s="1386"/>
      <c r="CF92" s="1386"/>
      <c r="CG92" s="1386"/>
      <c r="CH92" s="1386"/>
      <c r="CI92" s="1376">
        <v>2</v>
      </c>
      <c r="CJ92" s="1376">
        <v>2</v>
      </c>
      <c r="CK92" s="1376">
        <v>2</v>
      </c>
      <c r="CL92" s="1376">
        <v>2</v>
      </c>
      <c r="CM92" s="1376">
        <v>2</v>
      </c>
      <c r="CN92" s="1400">
        <v>2</v>
      </c>
      <c r="CO92" s="1401"/>
      <c r="CP92" s="82"/>
      <c r="CQ92" s="82"/>
      <c r="CR92" s="82"/>
      <c r="CS92" s="82"/>
      <c r="CT92" s="1414"/>
      <c r="CU92" s="1415"/>
      <c r="CV92" s="1386"/>
      <c r="CW92" s="1416"/>
      <c r="CX92" s="37"/>
      <c r="CY92" s="37"/>
      <c r="CZ92" s="37"/>
      <c r="DA92" s="37"/>
      <c r="DB92" s="37"/>
      <c r="DC92" s="37"/>
      <c r="DD92" s="37"/>
      <c r="DE92" s="1264"/>
      <c r="DF92" s="1264"/>
      <c r="DG92" s="1264"/>
      <c r="DH92" s="1264"/>
      <c r="DI92" s="1264"/>
      <c r="DJ92" s="1264"/>
      <c r="DK92" s="1421"/>
      <c r="DL92" s="1421"/>
      <c r="DM92" s="1421"/>
      <c r="DN92" s="37"/>
      <c r="DO92" s="37"/>
    </row>
    <row r="93" ht="41.1" customHeight="1" spans="1:119">
      <c r="A93" s="1271">
        <v>43687</v>
      </c>
      <c r="B93" s="37" t="s">
        <v>289</v>
      </c>
      <c r="C93" s="1275">
        <v>4500022562</v>
      </c>
      <c r="D93" s="122" t="s">
        <v>166</v>
      </c>
      <c r="E93" s="32" t="s">
        <v>283</v>
      </c>
      <c r="F93" s="1273" t="s">
        <v>129</v>
      </c>
      <c r="G93" s="38" t="s">
        <v>130</v>
      </c>
      <c r="H93" s="396">
        <v>12</v>
      </c>
      <c r="I93" s="37"/>
      <c r="J93" s="37"/>
      <c r="K93" s="37"/>
      <c r="L93" s="239"/>
      <c r="M93" s="1297"/>
      <c r="N93" s="1302"/>
      <c r="O93" s="1302"/>
      <c r="P93" s="1303"/>
      <c r="Q93" s="1302"/>
      <c r="R93" s="1302"/>
      <c r="S93" s="1325"/>
      <c r="T93" s="1302"/>
      <c r="U93" s="1326"/>
      <c r="V93" s="1316"/>
      <c r="W93" s="1317">
        <v>12</v>
      </c>
      <c r="X93" s="1318"/>
      <c r="Y93" s="1337"/>
      <c r="Z93" s="1339"/>
      <c r="AA93" s="1340"/>
      <c r="AB93" s="1340">
        <v>12</v>
      </c>
      <c r="AC93" s="1341"/>
      <c r="AD93" s="1342"/>
      <c r="AE93" s="1343"/>
      <c r="AF93" s="1343"/>
      <c r="AG93" s="1343"/>
      <c r="AH93" s="1343"/>
      <c r="AI93" s="1343"/>
      <c r="AJ93" s="1343"/>
      <c r="AK93" s="1343"/>
      <c r="AL93" s="1343"/>
      <c r="AM93" s="1343"/>
      <c r="AN93" s="1343"/>
      <c r="AO93" s="1343"/>
      <c r="AP93" s="1343"/>
      <c r="AQ93" s="1343"/>
      <c r="AR93" s="1343"/>
      <c r="AS93" s="1343"/>
      <c r="AT93" s="1343"/>
      <c r="AU93" s="1343"/>
      <c r="AV93" s="1343"/>
      <c r="AW93" s="1343"/>
      <c r="AX93" s="1343"/>
      <c r="AY93" s="1343"/>
      <c r="AZ93" s="1343"/>
      <c r="BA93" s="1343"/>
      <c r="BB93" s="1343"/>
      <c r="BC93" s="1343"/>
      <c r="BD93" s="1343"/>
      <c r="BE93" s="1428"/>
      <c r="BF93" s="1428"/>
      <c r="BG93" s="1428"/>
      <c r="BH93" s="1429"/>
      <c r="BI93" s="1378"/>
      <c r="BJ93" s="1376">
        <v>1</v>
      </c>
      <c r="BK93" s="1376">
        <v>1</v>
      </c>
      <c r="BL93" s="1376">
        <v>1</v>
      </c>
      <c r="BM93" s="1376">
        <v>1</v>
      </c>
      <c r="BN93" s="1376">
        <v>1</v>
      </c>
      <c r="BO93" s="1376">
        <v>1</v>
      </c>
      <c r="BP93" s="1376">
        <v>1</v>
      </c>
      <c r="BQ93" s="1376">
        <v>1</v>
      </c>
      <c r="BR93" s="1376">
        <v>1</v>
      </c>
      <c r="BS93" s="1376">
        <v>1</v>
      </c>
      <c r="BT93" s="1376">
        <v>1</v>
      </c>
      <c r="BU93" s="1376">
        <v>1</v>
      </c>
      <c r="BV93" s="1386"/>
      <c r="BW93" s="1386"/>
      <c r="BX93" s="1386"/>
      <c r="BY93" s="1386"/>
      <c r="BZ93" s="1386"/>
      <c r="CA93" s="1386"/>
      <c r="CB93" s="1386"/>
      <c r="CC93" s="1386"/>
      <c r="CD93" s="1386"/>
      <c r="CE93" s="1386"/>
      <c r="CF93" s="1386"/>
      <c r="CG93" s="1386"/>
      <c r="CH93" s="1386"/>
      <c r="CI93" s="1376"/>
      <c r="CJ93" s="1376"/>
      <c r="CK93" s="1376"/>
      <c r="CL93" s="1376"/>
      <c r="CM93" s="1376"/>
      <c r="CN93" s="1400"/>
      <c r="CO93" s="1401"/>
      <c r="CP93" s="82"/>
      <c r="CQ93" s="82"/>
      <c r="CR93" s="82"/>
      <c r="CS93" s="82"/>
      <c r="CT93" s="1414"/>
      <c r="CU93" s="1415"/>
      <c r="CV93" s="1386"/>
      <c r="CW93" s="1416"/>
      <c r="CX93" s="37"/>
      <c r="CY93" s="37"/>
      <c r="CZ93" s="37"/>
      <c r="DA93" s="37"/>
      <c r="DB93" s="37"/>
      <c r="DC93" s="37"/>
      <c r="DD93" s="37"/>
      <c r="DE93" s="1264"/>
      <c r="DF93" s="1264"/>
      <c r="DG93" s="1264"/>
      <c r="DH93" s="1264"/>
      <c r="DI93" s="1264"/>
      <c r="DJ93" s="1264"/>
      <c r="DK93" s="1421"/>
      <c r="DL93" s="1421"/>
      <c r="DM93" s="1421"/>
      <c r="DN93" s="37"/>
      <c r="DO93" s="37"/>
    </row>
    <row r="94" ht="41.1" customHeight="1" spans="1:119">
      <c r="A94" s="1271">
        <v>43689</v>
      </c>
      <c r="B94" s="37" t="s">
        <v>290</v>
      </c>
      <c r="C94" s="1275">
        <v>4500019647</v>
      </c>
      <c r="D94" s="224" t="s">
        <v>291</v>
      </c>
      <c r="E94" s="32" t="s">
        <v>283</v>
      </c>
      <c r="F94" s="1273" t="s">
        <v>292</v>
      </c>
      <c r="G94" s="38" t="s">
        <v>240</v>
      </c>
      <c r="H94" s="396">
        <v>6</v>
      </c>
      <c r="I94" s="37"/>
      <c r="J94" s="37"/>
      <c r="K94" s="37"/>
      <c r="L94" s="239"/>
      <c r="M94" s="1297"/>
      <c r="N94" s="1302"/>
      <c r="O94" s="1302"/>
      <c r="P94" s="1303"/>
      <c r="Q94" s="1302"/>
      <c r="R94" s="1302"/>
      <c r="S94" s="1325"/>
      <c r="T94" s="1302"/>
      <c r="U94" s="1326"/>
      <c r="V94" s="1316"/>
      <c r="W94" s="1317"/>
      <c r="X94" s="1318"/>
      <c r="Y94" s="1337"/>
      <c r="Z94" s="1339"/>
      <c r="AA94" s="1340"/>
      <c r="AB94" s="1340"/>
      <c r="AC94" s="1341"/>
      <c r="AD94" s="1342"/>
      <c r="AE94" s="1343"/>
      <c r="AF94" s="1343"/>
      <c r="AG94" s="1343"/>
      <c r="AH94" s="1343"/>
      <c r="AI94" s="1343"/>
      <c r="AJ94" s="1343"/>
      <c r="AK94" s="1343"/>
      <c r="AL94" s="1343"/>
      <c r="AM94" s="1343"/>
      <c r="AN94" s="1343"/>
      <c r="AO94" s="1343"/>
      <c r="AP94" s="1343"/>
      <c r="AQ94" s="1343"/>
      <c r="AR94" s="1343">
        <v>6</v>
      </c>
      <c r="AS94" s="1343">
        <v>6</v>
      </c>
      <c r="AT94" s="1343">
        <v>6</v>
      </c>
      <c r="AU94" s="1343"/>
      <c r="AV94" s="1343"/>
      <c r="AW94" s="1343"/>
      <c r="AX94" s="1343"/>
      <c r="AY94" s="1343"/>
      <c r="AZ94" s="1343"/>
      <c r="BA94" s="1343"/>
      <c r="BB94" s="1343"/>
      <c r="BC94" s="1343"/>
      <c r="BD94" s="1343"/>
      <c r="BE94" s="1428"/>
      <c r="BF94" s="1428"/>
      <c r="BG94" s="1428"/>
      <c r="BH94" s="1429"/>
      <c r="BI94" s="1378"/>
      <c r="BJ94" s="1376"/>
      <c r="BK94" s="1376"/>
      <c r="BL94" s="1376"/>
      <c r="BM94" s="1376"/>
      <c r="BN94" s="1376"/>
      <c r="BO94" s="1376"/>
      <c r="BP94" s="1376"/>
      <c r="BQ94" s="1376"/>
      <c r="BR94" s="1376"/>
      <c r="BS94" s="1376"/>
      <c r="BT94" s="1376"/>
      <c r="BU94" s="1376"/>
      <c r="BV94" s="1386"/>
      <c r="BW94" s="1386"/>
      <c r="BX94" s="1386"/>
      <c r="BY94" s="1386"/>
      <c r="BZ94" s="1386"/>
      <c r="CA94" s="1386"/>
      <c r="CB94" s="1386"/>
      <c r="CC94" s="1386"/>
      <c r="CD94" s="1386"/>
      <c r="CE94" s="1386"/>
      <c r="CF94" s="1386"/>
      <c r="CG94" s="1386"/>
      <c r="CH94" s="1386"/>
      <c r="CI94" s="1376">
        <v>1</v>
      </c>
      <c r="CJ94" s="1376">
        <v>1</v>
      </c>
      <c r="CK94" s="1376">
        <v>1</v>
      </c>
      <c r="CL94" s="1376">
        <v>1</v>
      </c>
      <c r="CM94" s="1376">
        <v>1</v>
      </c>
      <c r="CN94" s="1400">
        <v>1</v>
      </c>
      <c r="CO94" s="1401"/>
      <c r="CP94" s="82"/>
      <c r="CQ94" s="82"/>
      <c r="CR94" s="82"/>
      <c r="CS94" s="82"/>
      <c r="CT94" s="1414"/>
      <c r="CU94" s="1415"/>
      <c r="CV94" s="1386"/>
      <c r="CW94" s="1416"/>
      <c r="CX94" s="37"/>
      <c r="CY94" s="37"/>
      <c r="CZ94" s="37"/>
      <c r="DA94" s="37"/>
      <c r="DB94" s="37"/>
      <c r="DC94" s="37"/>
      <c r="DD94" s="37"/>
      <c r="DE94" s="1264"/>
      <c r="DF94" s="1264"/>
      <c r="DG94" s="1264"/>
      <c r="DH94" s="1264"/>
      <c r="DI94" s="1264"/>
      <c r="DJ94" s="1264"/>
      <c r="DK94" s="1421"/>
      <c r="DL94" s="1421"/>
      <c r="DM94" s="1421"/>
      <c r="DN94" s="37"/>
      <c r="DO94" s="37"/>
    </row>
    <row r="95" ht="41.1" customHeight="1" spans="1:119">
      <c r="A95" s="1271">
        <v>43689</v>
      </c>
      <c r="B95" s="37" t="s">
        <v>258</v>
      </c>
      <c r="C95" s="1275">
        <v>4500022128</v>
      </c>
      <c r="D95" s="224" t="s">
        <v>293</v>
      </c>
      <c r="E95" s="32" t="s">
        <v>283</v>
      </c>
      <c r="F95" s="1273" t="s">
        <v>247</v>
      </c>
      <c r="G95" s="38" t="s">
        <v>240</v>
      </c>
      <c r="H95" s="396">
        <v>12</v>
      </c>
      <c r="I95" s="37"/>
      <c r="J95" s="37"/>
      <c r="K95" s="37"/>
      <c r="L95" s="239"/>
      <c r="M95" s="1297"/>
      <c r="N95" s="1302"/>
      <c r="O95" s="1302"/>
      <c r="P95" s="1303"/>
      <c r="Q95" s="1302"/>
      <c r="R95" s="1302"/>
      <c r="S95" s="1325"/>
      <c r="T95" s="1302"/>
      <c r="U95" s="1326"/>
      <c r="V95" s="1316"/>
      <c r="W95" s="1317"/>
      <c r="X95" s="1318"/>
      <c r="Y95" s="1337"/>
      <c r="Z95" s="1339"/>
      <c r="AA95" s="1340"/>
      <c r="AB95" s="1340"/>
      <c r="AC95" s="1341"/>
      <c r="AD95" s="1342"/>
      <c r="AE95" s="1343"/>
      <c r="AF95" s="1343"/>
      <c r="AG95" s="1343"/>
      <c r="AH95" s="1343"/>
      <c r="AI95" s="1343"/>
      <c r="AJ95" s="1343"/>
      <c r="AK95" s="1343"/>
      <c r="AL95" s="1343"/>
      <c r="AM95" s="1343"/>
      <c r="AN95" s="1343"/>
      <c r="AO95" s="1343"/>
      <c r="AP95" s="1343">
        <v>12</v>
      </c>
      <c r="AQ95" s="1343">
        <v>12</v>
      </c>
      <c r="AR95" s="1343"/>
      <c r="AS95" s="1343"/>
      <c r="AT95" s="1343"/>
      <c r="AU95" s="1343"/>
      <c r="AV95" s="1343"/>
      <c r="AW95" s="1343"/>
      <c r="AX95" s="1343"/>
      <c r="AY95" s="1343"/>
      <c r="AZ95" s="1343"/>
      <c r="BA95" s="1343"/>
      <c r="BB95" s="1343"/>
      <c r="BC95" s="1343"/>
      <c r="BD95" s="1343"/>
      <c r="BE95" s="1428"/>
      <c r="BF95" s="1428"/>
      <c r="BG95" s="1428"/>
      <c r="BH95" s="1429"/>
      <c r="BI95" s="1378"/>
      <c r="BJ95" s="1376"/>
      <c r="BK95" s="1376"/>
      <c r="BL95" s="1376"/>
      <c r="BM95" s="1376"/>
      <c r="BN95" s="1376"/>
      <c r="BO95" s="1376"/>
      <c r="BP95" s="1376"/>
      <c r="BQ95" s="1376"/>
      <c r="BR95" s="1376"/>
      <c r="BS95" s="1376"/>
      <c r="BT95" s="1376"/>
      <c r="BU95" s="1376"/>
      <c r="BV95" s="1386"/>
      <c r="BW95" s="1386"/>
      <c r="BX95" s="1386"/>
      <c r="BY95" s="1386"/>
      <c r="BZ95" s="1386"/>
      <c r="CA95" s="1386"/>
      <c r="CB95" s="1386"/>
      <c r="CC95" s="1386"/>
      <c r="CD95" s="1386"/>
      <c r="CE95" s="1386"/>
      <c r="CF95" s="1386"/>
      <c r="CG95" s="1386"/>
      <c r="CH95" s="1386"/>
      <c r="CI95" s="1376">
        <v>2</v>
      </c>
      <c r="CJ95" s="1376">
        <v>2</v>
      </c>
      <c r="CK95" s="1376">
        <v>2</v>
      </c>
      <c r="CL95" s="1376">
        <v>2</v>
      </c>
      <c r="CM95" s="1376">
        <v>2</v>
      </c>
      <c r="CN95" s="1400">
        <v>2</v>
      </c>
      <c r="CO95" s="1401"/>
      <c r="CP95" s="82"/>
      <c r="CQ95" s="82"/>
      <c r="CR95" s="82"/>
      <c r="CS95" s="82"/>
      <c r="CT95" s="1414"/>
      <c r="CU95" s="1415"/>
      <c r="CV95" s="1386"/>
      <c r="CW95" s="1416"/>
      <c r="CX95" s="37"/>
      <c r="CY95" s="37"/>
      <c r="CZ95" s="37"/>
      <c r="DA95" s="37"/>
      <c r="DB95" s="37"/>
      <c r="DC95" s="37"/>
      <c r="DD95" s="37"/>
      <c r="DE95" s="1264"/>
      <c r="DF95" s="1264"/>
      <c r="DG95" s="1264"/>
      <c r="DH95" s="1264"/>
      <c r="DI95" s="1264"/>
      <c r="DJ95" s="1264"/>
      <c r="DK95" s="1421"/>
      <c r="DL95" s="1421"/>
      <c r="DM95" s="1421"/>
      <c r="DN95" s="37"/>
      <c r="DO95" s="37"/>
    </row>
    <row r="96" ht="41.1" customHeight="1" spans="1:119">
      <c r="A96" s="1271">
        <v>43689</v>
      </c>
      <c r="B96" s="37" t="s">
        <v>258</v>
      </c>
      <c r="C96" s="1275">
        <v>4500022128</v>
      </c>
      <c r="D96" s="224" t="s">
        <v>293</v>
      </c>
      <c r="E96" s="32" t="s">
        <v>283</v>
      </c>
      <c r="F96" s="1273" t="s">
        <v>221</v>
      </c>
      <c r="G96" s="38" t="s">
        <v>222</v>
      </c>
      <c r="H96" s="396">
        <v>4</v>
      </c>
      <c r="I96" s="37"/>
      <c r="J96" s="37"/>
      <c r="K96" s="37"/>
      <c r="L96" s="239"/>
      <c r="M96" s="1297"/>
      <c r="N96" s="1302"/>
      <c r="O96" s="1302"/>
      <c r="P96" s="1303"/>
      <c r="Q96" s="1302"/>
      <c r="R96" s="1302"/>
      <c r="S96" s="1325"/>
      <c r="T96" s="1302"/>
      <c r="U96" s="1326"/>
      <c r="V96" s="1316"/>
      <c r="W96" s="1317"/>
      <c r="X96" s="1318"/>
      <c r="Y96" s="1337"/>
      <c r="Z96" s="1339"/>
      <c r="AA96" s="1340"/>
      <c r="AB96" s="1340"/>
      <c r="AC96" s="1341"/>
      <c r="AD96" s="1342"/>
      <c r="AE96" s="1343">
        <v>4</v>
      </c>
      <c r="AF96" s="1343"/>
      <c r="AG96" s="1343"/>
      <c r="AH96" s="1343"/>
      <c r="AI96" s="1343">
        <v>4</v>
      </c>
      <c r="AJ96" s="1343"/>
      <c r="AK96" s="1343"/>
      <c r="AL96" s="1343"/>
      <c r="AM96" s="1343"/>
      <c r="AN96" s="1343"/>
      <c r="AO96" s="1343"/>
      <c r="AP96" s="1343"/>
      <c r="AQ96" s="1343"/>
      <c r="AR96" s="1343"/>
      <c r="AS96" s="1343"/>
      <c r="AT96" s="1343"/>
      <c r="AU96" s="1343"/>
      <c r="AV96" s="1343"/>
      <c r="AW96" s="1343"/>
      <c r="AX96" s="1343"/>
      <c r="AY96" s="1343"/>
      <c r="AZ96" s="1343"/>
      <c r="BA96" s="1343"/>
      <c r="BB96" s="1343"/>
      <c r="BC96" s="1343"/>
      <c r="BD96" s="1343"/>
      <c r="BE96" s="1428"/>
      <c r="BF96" s="1428"/>
      <c r="BG96" s="1428"/>
      <c r="BH96" s="1429"/>
      <c r="BI96" s="1378"/>
      <c r="BJ96" s="1376"/>
      <c r="BK96" s="1376"/>
      <c r="BL96" s="1376"/>
      <c r="BM96" s="1376"/>
      <c r="BN96" s="1376"/>
      <c r="BO96" s="1376"/>
      <c r="BP96" s="1376"/>
      <c r="BQ96" s="1376"/>
      <c r="BR96" s="1376"/>
      <c r="BS96" s="1376"/>
      <c r="BT96" s="1376"/>
      <c r="BU96" s="1376"/>
      <c r="BV96" s="1386"/>
      <c r="BW96" s="1386"/>
      <c r="BX96" s="1386"/>
      <c r="BY96" s="1386"/>
      <c r="BZ96" s="1386"/>
      <c r="CA96" s="1386">
        <v>1</v>
      </c>
      <c r="CB96" s="1386"/>
      <c r="CC96" s="1386"/>
      <c r="CD96" s="1386">
        <v>1</v>
      </c>
      <c r="CE96" s="1386"/>
      <c r="CF96" s="1386">
        <v>1</v>
      </c>
      <c r="CG96" s="1386"/>
      <c r="CH96" s="1386">
        <v>1</v>
      </c>
      <c r="CI96" s="1376"/>
      <c r="CJ96" s="1376"/>
      <c r="CK96" s="1376"/>
      <c r="CL96" s="1376"/>
      <c r="CM96" s="1376"/>
      <c r="CN96" s="1400"/>
      <c r="CO96" s="1401"/>
      <c r="CP96" s="82"/>
      <c r="CQ96" s="82"/>
      <c r="CR96" s="82"/>
      <c r="CS96" s="82"/>
      <c r="CT96" s="1414"/>
      <c r="CU96" s="1415"/>
      <c r="CV96" s="1386"/>
      <c r="CW96" s="1416"/>
      <c r="CX96" s="37"/>
      <c r="CY96" s="37"/>
      <c r="CZ96" s="37"/>
      <c r="DA96" s="37"/>
      <c r="DB96" s="37"/>
      <c r="DC96" s="37"/>
      <c r="DD96" s="37"/>
      <c r="DE96" s="1264"/>
      <c r="DF96" s="1264"/>
      <c r="DG96" s="1264"/>
      <c r="DH96" s="1264"/>
      <c r="DI96" s="1264"/>
      <c r="DJ96" s="1264"/>
      <c r="DK96" s="1421"/>
      <c r="DL96" s="1421"/>
      <c r="DM96" s="1421"/>
      <c r="DN96" s="37"/>
      <c r="DO96" s="37"/>
    </row>
    <row r="97" ht="41.1" customHeight="1" spans="1:119">
      <c r="A97" s="1271">
        <v>43689</v>
      </c>
      <c r="B97" s="37" t="s">
        <v>287</v>
      </c>
      <c r="C97" s="1275">
        <v>4500017361</v>
      </c>
      <c r="D97" s="1423" t="s">
        <v>294</v>
      </c>
      <c r="E97" s="1424" t="s">
        <v>280</v>
      </c>
      <c r="F97" s="35" t="s">
        <v>295</v>
      </c>
      <c r="G97" s="38" t="s">
        <v>222</v>
      </c>
      <c r="H97" s="396">
        <v>26</v>
      </c>
      <c r="I97" s="37"/>
      <c r="J97" s="37"/>
      <c r="K97" s="37"/>
      <c r="L97" s="239"/>
      <c r="M97" s="1297"/>
      <c r="N97" s="1302"/>
      <c r="O97" s="1302"/>
      <c r="P97" s="1303"/>
      <c r="Q97" s="1302"/>
      <c r="R97" s="1302"/>
      <c r="S97" s="1325"/>
      <c r="T97" s="1302"/>
      <c r="U97" s="1326"/>
      <c r="V97" s="1316"/>
      <c r="W97" s="1317"/>
      <c r="X97" s="1318"/>
      <c r="Y97" s="1337"/>
      <c r="Z97" s="1339"/>
      <c r="AA97" s="1340"/>
      <c r="AB97" s="1340"/>
      <c r="AC97" s="1341"/>
      <c r="AD97" s="1342"/>
      <c r="AE97" s="1343">
        <v>26</v>
      </c>
      <c r="AF97" s="1343"/>
      <c r="AG97" s="1343"/>
      <c r="AH97" s="1343"/>
      <c r="AI97" s="1343"/>
      <c r="AJ97" s="1343"/>
      <c r="AK97" s="1343"/>
      <c r="AL97" s="1343">
        <v>26</v>
      </c>
      <c r="AM97" s="1343"/>
      <c r="AN97" s="1343"/>
      <c r="AO97" s="1343"/>
      <c r="AP97" s="1343"/>
      <c r="AQ97" s="1343"/>
      <c r="AR97" s="1343"/>
      <c r="AS97" s="1343"/>
      <c r="AT97" s="1343"/>
      <c r="AU97" s="1343"/>
      <c r="AV97" s="1343"/>
      <c r="AW97" s="1343"/>
      <c r="AX97" s="1343"/>
      <c r="AY97" s="1343"/>
      <c r="AZ97" s="1343"/>
      <c r="BA97" s="1343"/>
      <c r="BB97" s="1343"/>
      <c r="BC97" s="1343"/>
      <c r="BD97" s="1343"/>
      <c r="BE97" s="1428"/>
      <c r="BF97" s="1428"/>
      <c r="BG97" s="1428"/>
      <c r="BH97" s="1429"/>
      <c r="BI97" s="1378"/>
      <c r="BJ97" s="1376"/>
      <c r="BK97" s="1376"/>
      <c r="BL97" s="1376"/>
      <c r="BM97" s="1376"/>
      <c r="BN97" s="1376"/>
      <c r="BO97" s="1376"/>
      <c r="BP97" s="1376"/>
      <c r="BQ97" s="1376"/>
      <c r="BR97" s="1376"/>
      <c r="BS97" s="1376"/>
      <c r="BT97" s="1376"/>
      <c r="BU97" s="1376"/>
      <c r="BV97" s="1386">
        <v>2</v>
      </c>
      <c r="BW97" s="1386">
        <v>2</v>
      </c>
      <c r="BX97" s="1386">
        <v>2</v>
      </c>
      <c r="BY97" s="1386">
        <v>2</v>
      </c>
      <c r="BZ97" s="1386">
        <v>2</v>
      </c>
      <c r="CA97" s="1386">
        <v>2</v>
      </c>
      <c r="CB97" s="1386">
        <v>2</v>
      </c>
      <c r="CC97" s="1386">
        <v>2</v>
      </c>
      <c r="CD97" s="1386">
        <v>2</v>
      </c>
      <c r="CE97" s="1386">
        <v>2</v>
      </c>
      <c r="CF97" s="1386">
        <v>2</v>
      </c>
      <c r="CG97" s="1386">
        <v>2</v>
      </c>
      <c r="CH97" s="1386">
        <v>2</v>
      </c>
      <c r="CI97" s="1376"/>
      <c r="CJ97" s="1376"/>
      <c r="CK97" s="1376"/>
      <c r="CL97" s="1376"/>
      <c r="CM97" s="1376"/>
      <c r="CN97" s="1400"/>
      <c r="CO97" s="1401"/>
      <c r="CP97" s="82"/>
      <c r="CQ97" s="82"/>
      <c r="CR97" s="82"/>
      <c r="CS97" s="82"/>
      <c r="CT97" s="1414"/>
      <c r="CU97" s="1415"/>
      <c r="CV97" s="1386"/>
      <c r="CW97" s="1416"/>
      <c r="CX97" s="37"/>
      <c r="CY97" s="37"/>
      <c r="CZ97" s="37"/>
      <c r="DA97" s="37"/>
      <c r="DB97" s="37"/>
      <c r="DC97" s="37"/>
      <c r="DD97" s="37"/>
      <c r="DE97" s="1264"/>
      <c r="DF97" s="1264"/>
      <c r="DG97" s="1264"/>
      <c r="DH97" s="1264"/>
      <c r="DI97" s="1264"/>
      <c r="DJ97" s="1264"/>
      <c r="DK97" s="1421"/>
      <c r="DL97" s="1421"/>
      <c r="DM97" s="1421"/>
      <c r="DN97" s="37"/>
      <c r="DO97" s="37"/>
    </row>
    <row r="98" ht="41.1" customHeight="1" spans="1:119">
      <c r="A98" s="1271">
        <v>43689</v>
      </c>
      <c r="B98" s="37" t="s">
        <v>296</v>
      </c>
      <c r="C98" s="1275">
        <v>4500018407</v>
      </c>
      <c r="D98" s="122" t="s">
        <v>297</v>
      </c>
      <c r="E98" s="32" t="s">
        <v>283</v>
      </c>
      <c r="F98" s="1273" t="s">
        <v>298</v>
      </c>
      <c r="G98" s="38" t="s">
        <v>299</v>
      </c>
      <c r="H98" s="396">
        <v>1</v>
      </c>
      <c r="I98" s="37"/>
      <c r="J98" s="37"/>
      <c r="K98" s="37"/>
      <c r="L98" s="239"/>
      <c r="M98" s="1297"/>
      <c r="N98" s="1302"/>
      <c r="O98" s="1302"/>
      <c r="P98" s="1303"/>
      <c r="Q98" s="1302"/>
      <c r="R98" s="1302"/>
      <c r="S98" s="1325"/>
      <c r="T98" s="1302"/>
      <c r="U98" s="1326"/>
      <c r="V98" s="1316"/>
      <c r="W98" s="1317"/>
      <c r="X98" s="1318"/>
      <c r="Y98" s="1337"/>
      <c r="Z98" s="1339"/>
      <c r="AA98" s="1340"/>
      <c r="AB98" s="1340"/>
      <c r="AC98" s="1341"/>
      <c r="AD98" s="1342"/>
      <c r="AE98" s="1343"/>
      <c r="AF98" s="1343"/>
      <c r="AG98" s="1343"/>
      <c r="AH98" s="1343"/>
      <c r="AI98" s="1343"/>
      <c r="AJ98" s="1343"/>
      <c r="AK98" s="1343"/>
      <c r="AL98" s="1343"/>
      <c r="AM98" s="1343"/>
      <c r="AN98" s="1343"/>
      <c r="AO98" s="1343"/>
      <c r="AP98" s="1343"/>
      <c r="AQ98" s="1343"/>
      <c r="AR98" s="1343"/>
      <c r="AS98" s="1343"/>
      <c r="AT98" s="1343"/>
      <c r="AU98" s="1343"/>
      <c r="AV98" s="1343"/>
      <c r="AW98" s="1343"/>
      <c r="AX98" s="1343"/>
      <c r="AY98" s="1343"/>
      <c r="AZ98" s="1343"/>
      <c r="BA98" s="1343"/>
      <c r="BB98" s="1343"/>
      <c r="BC98" s="1343"/>
      <c r="BD98" s="1343"/>
      <c r="BE98" s="1428">
        <v>1</v>
      </c>
      <c r="BF98" s="1428">
        <v>1</v>
      </c>
      <c r="BG98" s="1428"/>
      <c r="BH98" s="1429"/>
      <c r="BI98" s="1378"/>
      <c r="BJ98" s="1376"/>
      <c r="BK98" s="1376"/>
      <c r="BL98" s="1376"/>
      <c r="BM98" s="1376"/>
      <c r="BN98" s="1376"/>
      <c r="BO98" s="1376"/>
      <c r="BP98" s="1376"/>
      <c r="BQ98" s="1376"/>
      <c r="BR98" s="1376"/>
      <c r="BS98" s="1376"/>
      <c r="BT98" s="1376"/>
      <c r="BU98" s="1376"/>
      <c r="BV98" s="1386"/>
      <c r="BW98" s="1386"/>
      <c r="BX98" s="1386"/>
      <c r="BY98" s="1386"/>
      <c r="BZ98" s="1386"/>
      <c r="CA98" s="1386"/>
      <c r="CB98" s="1386"/>
      <c r="CC98" s="1386"/>
      <c r="CD98" s="1386"/>
      <c r="CE98" s="1386"/>
      <c r="CF98" s="1386"/>
      <c r="CG98" s="1386"/>
      <c r="CH98" s="1386"/>
      <c r="CI98" s="1376"/>
      <c r="CJ98" s="1376"/>
      <c r="CK98" s="1376"/>
      <c r="CL98" s="1376"/>
      <c r="CM98" s="1376"/>
      <c r="CN98" s="1400"/>
      <c r="CO98" s="1401"/>
      <c r="CP98" s="82"/>
      <c r="CQ98" s="82"/>
      <c r="CR98" s="82"/>
      <c r="CS98" s="82"/>
      <c r="CT98" s="1414"/>
      <c r="CU98" s="1415"/>
      <c r="CV98" s="1386">
        <v>1</v>
      </c>
      <c r="CW98" s="1416"/>
      <c r="CX98" s="37"/>
      <c r="CY98" s="37"/>
      <c r="CZ98" s="37"/>
      <c r="DA98" s="37"/>
      <c r="DB98" s="37"/>
      <c r="DC98" s="37"/>
      <c r="DD98" s="37"/>
      <c r="DE98" s="1264"/>
      <c r="DF98" s="1264"/>
      <c r="DG98" s="1264"/>
      <c r="DH98" s="1264"/>
      <c r="DI98" s="1264"/>
      <c r="DJ98" s="1264"/>
      <c r="DK98" s="1421"/>
      <c r="DL98" s="1421"/>
      <c r="DM98" s="1421"/>
      <c r="DN98" s="37"/>
      <c r="DO98" s="37"/>
    </row>
    <row r="99" ht="41.1" customHeight="1" spans="1:119">
      <c r="A99" s="1271">
        <v>43690</v>
      </c>
      <c r="B99" s="37" t="s">
        <v>300</v>
      </c>
      <c r="C99" s="1275">
        <v>4500017962</v>
      </c>
      <c r="D99" s="122" t="s">
        <v>301</v>
      </c>
      <c r="E99" s="1425" t="s">
        <v>280</v>
      </c>
      <c r="F99" s="1273" t="s">
        <v>302</v>
      </c>
      <c r="G99" s="38" t="s">
        <v>222</v>
      </c>
      <c r="H99" s="396">
        <v>1</v>
      </c>
      <c r="I99" s="37"/>
      <c r="J99" s="37"/>
      <c r="K99" s="37"/>
      <c r="L99" s="239"/>
      <c r="M99" s="1297"/>
      <c r="N99" s="1302"/>
      <c r="O99" s="1302"/>
      <c r="P99" s="1303"/>
      <c r="Q99" s="1302"/>
      <c r="R99" s="1302"/>
      <c r="S99" s="1325"/>
      <c r="T99" s="1302"/>
      <c r="U99" s="1326"/>
      <c r="V99" s="1316"/>
      <c r="W99" s="1317"/>
      <c r="X99" s="1318"/>
      <c r="Y99" s="1337"/>
      <c r="Z99" s="1339"/>
      <c r="AA99" s="1340"/>
      <c r="AB99" s="1340"/>
      <c r="AC99" s="1341"/>
      <c r="AD99" s="1342"/>
      <c r="AE99" s="1343"/>
      <c r="AF99" s="1343"/>
      <c r="AG99" s="1343"/>
      <c r="AH99" s="1343"/>
      <c r="AI99" s="1343"/>
      <c r="AJ99" s="1343"/>
      <c r="AK99" s="1343"/>
      <c r="AL99" s="1343"/>
      <c r="AM99" s="1343"/>
      <c r="AN99" s="1343"/>
      <c r="AO99" s="1343"/>
      <c r="AP99" s="1343"/>
      <c r="AQ99" s="1343"/>
      <c r="AR99" s="1343"/>
      <c r="AS99" s="1343"/>
      <c r="AT99" s="1343"/>
      <c r="AU99" s="1343"/>
      <c r="AV99" s="1343"/>
      <c r="AW99" s="1343"/>
      <c r="AX99" s="1343"/>
      <c r="AY99" s="1343"/>
      <c r="AZ99" s="1343"/>
      <c r="BA99" s="1343"/>
      <c r="BB99" s="1343"/>
      <c r="BC99" s="1343"/>
      <c r="BD99" s="1343"/>
      <c r="BE99" s="1428"/>
      <c r="BF99" s="1428"/>
      <c r="BG99" s="1428"/>
      <c r="BH99" s="1429"/>
      <c r="BI99" s="1378"/>
      <c r="BJ99" s="1376"/>
      <c r="BK99" s="1376"/>
      <c r="BL99" s="1376"/>
      <c r="BM99" s="1376"/>
      <c r="BN99" s="1376"/>
      <c r="BO99" s="1376"/>
      <c r="BP99" s="1376"/>
      <c r="BQ99" s="1376"/>
      <c r="BR99" s="1376"/>
      <c r="BS99" s="1376"/>
      <c r="BT99" s="1376"/>
      <c r="BU99" s="1376"/>
      <c r="BV99" s="1386">
        <v>1</v>
      </c>
      <c r="BW99" s="1386"/>
      <c r="BX99" s="1386"/>
      <c r="BY99" s="1386"/>
      <c r="BZ99" s="1386"/>
      <c r="CA99" s="1386"/>
      <c r="CB99" s="1386"/>
      <c r="CC99" s="1386"/>
      <c r="CD99" s="1386"/>
      <c r="CE99" s="1386"/>
      <c r="CF99" s="1386"/>
      <c r="CG99" s="1386"/>
      <c r="CH99" s="1386"/>
      <c r="CI99" s="1376"/>
      <c r="CJ99" s="1376"/>
      <c r="CK99" s="1376"/>
      <c r="CL99" s="1376"/>
      <c r="CM99" s="1376"/>
      <c r="CN99" s="1400"/>
      <c r="CO99" s="1401"/>
      <c r="CP99" s="82"/>
      <c r="CQ99" s="82"/>
      <c r="CR99" s="82"/>
      <c r="CS99" s="82"/>
      <c r="CT99" s="1414"/>
      <c r="CU99" s="1415"/>
      <c r="CV99" s="1386"/>
      <c r="CW99" s="1416"/>
      <c r="CX99" s="37"/>
      <c r="CY99" s="37"/>
      <c r="CZ99" s="37"/>
      <c r="DA99" s="37"/>
      <c r="DB99" s="37"/>
      <c r="DC99" s="37"/>
      <c r="DD99" s="37"/>
      <c r="DE99" s="1264"/>
      <c r="DF99" s="1264"/>
      <c r="DG99" s="1264"/>
      <c r="DH99" s="1264"/>
      <c r="DI99" s="1264"/>
      <c r="DJ99" s="1264"/>
      <c r="DK99" s="1421"/>
      <c r="DL99" s="1421"/>
      <c r="DM99" s="1421"/>
      <c r="DN99" s="37"/>
      <c r="DO99" s="37"/>
    </row>
    <row r="100" ht="41.1" customHeight="1" spans="1:119">
      <c r="A100" s="1271">
        <v>43690</v>
      </c>
      <c r="B100" s="37" t="s">
        <v>258</v>
      </c>
      <c r="C100" s="1275">
        <v>4500022128</v>
      </c>
      <c r="D100" s="224" t="s">
        <v>293</v>
      </c>
      <c r="E100" s="32" t="s">
        <v>283</v>
      </c>
      <c r="F100" s="1273" t="s">
        <v>247</v>
      </c>
      <c r="G100" s="38" t="s">
        <v>240</v>
      </c>
      <c r="H100" s="396">
        <v>6</v>
      </c>
      <c r="I100" s="37"/>
      <c r="J100" s="37"/>
      <c r="K100" s="37"/>
      <c r="L100" s="239"/>
      <c r="M100" s="1297"/>
      <c r="N100" s="1302"/>
      <c r="O100" s="1302"/>
      <c r="P100" s="1303"/>
      <c r="Q100" s="1302"/>
      <c r="R100" s="1302"/>
      <c r="S100" s="1325"/>
      <c r="T100" s="1302"/>
      <c r="U100" s="1326"/>
      <c r="V100" s="1316"/>
      <c r="W100" s="1317"/>
      <c r="X100" s="1318"/>
      <c r="Y100" s="1337"/>
      <c r="Z100" s="1339"/>
      <c r="AA100" s="1340"/>
      <c r="AB100" s="1340"/>
      <c r="AC100" s="1341"/>
      <c r="AD100" s="1342"/>
      <c r="AE100" s="1343"/>
      <c r="AF100" s="1343"/>
      <c r="AG100" s="1343"/>
      <c r="AH100" s="1343"/>
      <c r="AI100" s="1343"/>
      <c r="AJ100" s="1343"/>
      <c r="AK100" s="1343"/>
      <c r="AL100" s="1343"/>
      <c r="AM100" s="1343"/>
      <c r="AN100" s="1343"/>
      <c r="AO100" s="1343"/>
      <c r="AP100" s="1343">
        <v>6</v>
      </c>
      <c r="AQ100" s="1343">
        <v>6</v>
      </c>
      <c r="AR100" s="1343"/>
      <c r="AS100" s="1343"/>
      <c r="AT100" s="1343"/>
      <c r="AU100" s="1343"/>
      <c r="AV100" s="1343"/>
      <c r="AW100" s="1343"/>
      <c r="AX100" s="1343"/>
      <c r="AY100" s="1343"/>
      <c r="AZ100" s="1343"/>
      <c r="BA100" s="1343"/>
      <c r="BB100" s="1343"/>
      <c r="BC100" s="1343"/>
      <c r="BD100" s="1343"/>
      <c r="BE100" s="1428"/>
      <c r="BF100" s="1428"/>
      <c r="BG100" s="1428"/>
      <c r="BH100" s="1429"/>
      <c r="BI100" s="1378"/>
      <c r="BJ100" s="1376"/>
      <c r="BK100" s="1376"/>
      <c r="BL100" s="1376"/>
      <c r="BM100" s="1376"/>
      <c r="BN100" s="1376"/>
      <c r="BO100" s="1376"/>
      <c r="BP100" s="1376"/>
      <c r="BQ100" s="1376"/>
      <c r="BR100" s="1376"/>
      <c r="BS100" s="1376"/>
      <c r="BT100" s="1376"/>
      <c r="BU100" s="1376"/>
      <c r="BV100" s="1386"/>
      <c r="BW100" s="1386"/>
      <c r="BX100" s="1386"/>
      <c r="BY100" s="1386"/>
      <c r="BZ100" s="1386"/>
      <c r="CA100" s="1386"/>
      <c r="CB100" s="1386"/>
      <c r="CC100" s="1386"/>
      <c r="CD100" s="1386"/>
      <c r="CE100" s="1386"/>
      <c r="CF100" s="1386"/>
      <c r="CG100" s="1386"/>
      <c r="CH100" s="1386"/>
      <c r="CI100" s="1376">
        <v>1</v>
      </c>
      <c r="CJ100" s="1376">
        <v>1</v>
      </c>
      <c r="CK100" s="1376">
        <v>1</v>
      </c>
      <c r="CL100" s="1376">
        <v>1</v>
      </c>
      <c r="CM100" s="1376">
        <v>1</v>
      </c>
      <c r="CN100" s="1400">
        <v>1</v>
      </c>
      <c r="CO100" s="1401"/>
      <c r="CP100" s="82"/>
      <c r="CQ100" s="82"/>
      <c r="CR100" s="82"/>
      <c r="CS100" s="82"/>
      <c r="CT100" s="1414"/>
      <c r="CU100" s="1415"/>
      <c r="CV100" s="1386"/>
      <c r="CW100" s="1416"/>
      <c r="CX100" s="37"/>
      <c r="CY100" s="37"/>
      <c r="CZ100" s="37"/>
      <c r="DA100" s="37"/>
      <c r="DB100" s="37"/>
      <c r="DC100" s="37"/>
      <c r="DD100" s="37"/>
      <c r="DE100" s="1264"/>
      <c r="DF100" s="1264"/>
      <c r="DG100" s="1264"/>
      <c r="DH100" s="1264"/>
      <c r="DI100" s="1264"/>
      <c r="DJ100" s="1264"/>
      <c r="DK100" s="1421"/>
      <c r="DL100" s="1421"/>
      <c r="DM100" s="1421"/>
      <c r="DN100" s="37"/>
      <c r="DO100" s="37"/>
    </row>
    <row r="101" ht="41.1" customHeight="1" spans="1:119">
      <c r="A101" s="1271">
        <v>43691</v>
      </c>
      <c r="B101" s="37" t="s">
        <v>303</v>
      </c>
      <c r="C101" s="1275">
        <v>4500021249</v>
      </c>
      <c r="D101" s="35" t="s">
        <v>304</v>
      </c>
      <c r="E101" s="32" t="s">
        <v>283</v>
      </c>
      <c r="F101" s="35" t="s">
        <v>256</v>
      </c>
      <c r="G101" s="1426" t="s">
        <v>305</v>
      </c>
      <c r="H101" s="396">
        <v>15</v>
      </c>
      <c r="I101" s="37"/>
      <c r="J101" s="37"/>
      <c r="K101" s="37"/>
      <c r="L101" s="239"/>
      <c r="M101" s="1297"/>
      <c r="N101" s="1302"/>
      <c r="O101" s="1302"/>
      <c r="P101" s="1303"/>
      <c r="Q101" s="1302"/>
      <c r="R101" s="1302"/>
      <c r="S101" s="1325"/>
      <c r="T101" s="1302"/>
      <c r="U101" s="1326"/>
      <c r="V101" s="1316"/>
      <c r="W101" s="1317"/>
      <c r="X101" s="1318"/>
      <c r="Y101" s="1337"/>
      <c r="Z101" s="1339"/>
      <c r="AA101" s="1340"/>
      <c r="AB101" s="1340"/>
      <c r="AC101" s="1341"/>
      <c r="AD101" s="1342"/>
      <c r="AE101" s="1343"/>
      <c r="AF101" s="1343"/>
      <c r="AG101" s="1343"/>
      <c r="AH101" s="1343"/>
      <c r="AI101" s="1343"/>
      <c r="AJ101" s="1343"/>
      <c r="AK101" s="1343"/>
      <c r="AL101" s="1343"/>
      <c r="AM101" s="1343"/>
      <c r="AN101" s="1343"/>
      <c r="AO101" s="1343"/>
      <c r="AP101" s="1343"/>
      <c r="AQ101" s="1343"/>
      <c r="AR101" s="1343"/>
      <c r="AS101" s="1343"/>
      <c r="AT101" s="1343"/>
      <c r="AU101" s="1343"/>
      <c r="AV101" s="1343"/>
      <c r="AW101" s="1343"/>
      <c r="AX101" s="1343"/>
      <c r="AY101" s="1343"/>
      <c r="AZ101" s="1343"/>
      <c r="BA101" s="1343"/>
      <c r="BB101" s="1343"/>
      <c r="BC101" s="1343"/>
      <c r="BD101" s="1343"/>
      <c r="BE101" s="1428">
        <v>15</v>
      </c>
      <c r="BF101" s="1428"/>
      <c r="BG101" s="1428"/>
      <c r="BH101" s="1429"/>
      <c r="BI101" s="1378"/>
      <c r="BJ101" s="1376"/>
      <c r="BK101" s="1376"/>
      <c r="BL101" s="1376"/>
      <c r="BM101" s="1376"/>
      <c r="BN101" s="1376"/>
      <c r="BO101" s="1376"/>
      <c r="BP101" s="1376"/>
      <c r="BQ101" s="1376"/>
      <c r="BR101" s="1376"/>
      <c r="BS101" s="1376"/>
      <c r="BT101" s="1376"/>
      <c r="BU101" s="1376"/>
      <c r="BV101" s="1386"/>
      <c r="BW101" s="1386"/>
      <c r="BX101" s="1386"/>
      <c r="BY101" s="1386"/>
      <c r="BZ101" s="1386"/>
      <c r="CA101" s="1386"/>
      <c r="CB101" s="1386"/>
      <c r="CC101" s="1386"/>
      <c r="CD101" s="1386"/>
      <c r="CE101" s="1386"/>
      <c r="CF101" s="1386"/>
      <c r="CG101" s="1386"/>
      <c r="CH101" s="1386"/>
      <c r="CI101" s="1376"/>
      <c r="CJ101" s="1376"/>
      <c r="CK101" s="1376"/>
      <c r="CL101" s="1376"/>
      <c r="CM101" s="1376"/>
      <c r="CN101" s="1400"/>
      <c r="CO101" s="1401"/>
      <c r="CP101" s="82"/>
      <c r="CQ101" s="82"/>
      <c r="CR101" s="82"/>
      <c r="CS101" s="82"/>
      <c r="CT101" s="1414"/>
      <c r="CU101" s="1415">
        <v>5</v>
      </c>
      <c r="CV101" s="1386">
        <v>5</v>
      </c>
      <c r="CW101" s="1416">
        <v>5</v>
      </c>
      <c r="CX101" s="37"/>
      <c r="CY101" s="37"/>
      <c r="CZ101" s="37"/>
      <c r="DA101" s="37"/>
      <c r="DB101" s="37"/>
      <c r="DC101" s="37"/>
      <c r="DD101" s="37"/>
      <c r="DE101" s="1264"/>
      <c r="DF101" s="1264"/>
      <c r="DG101" s="1264"/>
      <c r="DH101" s="1264"/>
      <c r="DI101" s="1264"/>
      <c r="DJ101" s="1264"/>
      <c r="DK101" s="1421"/>
      <c r="DL101" s="1421"/>
      <c r="DM101" s="1421"/>
      <c r="DN101" s="37"/>
      <c r="DO101" s="37"/>
    </row>
    <row r="102" ht="41.1" customHeight="1" spans="1:119">
      <c r="A102" s="1271">
        <v>43691</v>
      </c>
      <c r="B102" s="37" t="s">
        <v>207</v>
      </c>
      <c r="C102" s="1275">
        <v>4500022498</v>
      </c>
      <c r="D102" s="122" t="s">
        <v>209</v>
      </c>
      <c r="E102" s="32" t="s">
        <v>275</v>
      </c>
      <c r="F102" s="35" t="s">
        <v>256</v>
      </c>
      <c r="G102" s="32" t="s">
        <v>257</v>
      </c>
      <c r="H102" s="396">
        <v>9</v>
      </c>
      <c r="I102" s="37"/>
      <c r="J102" s="37"/>
      <c r="K102" s="37"/>
      <c r="L102" s="239"/>
      <c r="M102" s="1297"/>
      <c r="N102" s="1302"/>
      <c r="O102" s="1302"/>
      <c r="P102" s="1303"/>
      <c r="Q102" s="1302"/>
      <c r="R102" s="1302"/>
      <c r="S102" s="1325"/>
      <c r="T102" s="1302"/>
      <c r="U102" s="1326"/>
      <c r="V102" s="1316"/>
      <c r="W102" s="1317"/>
      <c r="X102" s="1318"/>
      <c r="Y102" s="1337"/>
      <c r="Z102" s="1339"/>
      <c r="AA102" s="1340"/>
      <c r="AB102" s="1340"/>
      <c r="AC102" s="1341"/>
      <c r="AD102" s="1342"/>
      <c r="AE102" s="1343"/>
      <c r="AF102" s="1343"/>
      <c r="AG102" s="1343"/>
      <c r="AH102" s="1343"/>
      <c r="AI102" s="1343"/>
      <c r="AJ102" s="1343"/>
      <c r="AK102" s="1343"/>
      <c r="AL102" s="1343"/>
      <c r="AM102" s="1343"/>
      <c r="AN102" s="1343"/>
      <c r="AO102" s="1343"/>
      <c r="AP102" s="1343"/>
      <c r="AQ102" s="1343"/>
      <c r="AR102" s="1343"/>
      <c r="AS102" s="1343"/>
      <c r="AT102" s="1343"/>
      <c r="AU102" s="1343"/>
      <c r="AV102" s="1343"/>
      <c r="AW102" s="1343"/>
      <c r="AX102" s="1343"/>
      <c r="AY102" s="1343"/>
      <c r="AZ102" s="1343"/>
      <c r="BA102" s="1343"/>
      <c r="BB102" s="1343"/>
      <c r="BC102" s="1343"/>
      <c r="BD102" s="1343"/>
      <c r="BE102" s="1428">
        <v>9</v>
      </c>
      <c r="BF102" s="1428">
        <v>9</v>
      </c>
      <c r="BG102" s="1428"/>
      <c r="BH102" s="1429"/>
      <c r="BI102" s="1378"/>
      <c r="BJ102" s="1376"/>
      <c r="BK102" s="1376"/>
      <c r="BL102" s="1376"/>
      <c r="BM102" s="1376"/>
      <c r="BN102" s="1376"/>
      <c r="BO102" s="1376"/>
      <c r="BP102" s="1376"/>
      <c r="BQ102" s="1376"/>
      <c r="BR102" s="1376"/>
      <c r="BS102" s="1376"/>
      <c r="BT102" s="1376"/>
      <c r="BU102" s="1376"/>
      <c r="BV102" s="1386"/>
      <c r="BW102" s="1386"/>
      <c r="BX102" s="1386"/>
      <c r="BY102" s="1386"/>
      <c r="BZ102" s="1386"/>
      <c r="CA102" s="1386"/>
      <c r="CB102" s="1386"/>
      <c r="CC102" s="1386"/>
      <c r="CD102" s="1386"/>
      <c r="CE102" s="1386"/>
      <c r="CF102" s="1386"/>
      <c r="CG102" s="1386"/>
      <c r="CH102" s="1386"/>
      <c r="CI102" s="1376"/>
      <c r="CJ102" s="1376"/>
      <c r="CK102" s="1376"/>
      <c r="CL102" s="1376"/>
      <c r="CM102" s="1376"/>
      <c r="CN102" s="1400"/>
      <c r="CO102" s="1401"/>
      <c r="CP102" s="82"/>
      <c r="CQ102" s="82"/>
      <c r="CR102" s="82"/>
      <c r="CS102" s="82"/>
      <c r="CT102" s="1414"/>
      <c r="CU102" s="1415">
        <v>3</v>
      </c>
      <c r="CV102" s="1386">
        <v>3</v>
      </c>
      <c r="CW102" s="1416">
        <v>3</v>
      </c>
      <c r="CX102" s="37"/>
      <c r="CY102" s="37"/>
      <c r="CZ102" s="37"/>
      <c r="DA102" s="37"/>
      <c r="DB102" s="37"/>
      <c r="DC102" s="37"/>
      <c r="DD102" s="37"/>
      <c r="DE102" s="1264"/>
      <c r="DF102" s="1264"/>
      <c r="DG102" s="1264"/>
      <c r="DH102" s="1264"/>
      <c r="DI102" s="1264"/>
      <c r="DJ102" s="1264"/>
      <c r="DK102" s="1421"/>
      <c r="DL102" s="1421"/>
      <c r="DM102" s="1421"/>
      <c r="DN102" s="37"/>
      <c r="DO102" s="37"/>
    </row>
    <row r="103" ht="41.1" customHeight="1" spans="1:119">
      <c r="A103" s="1271">
        <v>43691</v>
      </c>
      <c r="B103" s="37" t="s">
        <v>300</v>
      </c>
      <c r="C103" s="1275">
        <v>4500017962</v>
      </c>
      <c r="D103" s="122" t="s">
        <v>301</v>
      </c>
      <c r="E103" s="1425" t="s">
        <v>280</v>
      </c>
      <c r="F103" s="1273" t="s">
        <v>306</v>
      </c>
      <c r="G103" s="38" t="s">
        <v>222</v>
      </c>
      <c r="H103" s="396">
        <v>2</v>
      </c>
      <c r="I103" s="37"/>
      <c r="J103" s="37"/>
      <c r="K103" s="37"/>
      <c r="L103" s="239"/>
      <c r="M103" s="1297"/>
      <c r="N103" s="1302"/>
      <c r="O103" s="1302"/>
      <c r="P103" s="1303"/>
      <c r="Q103" s="1302"/>
      <c r="R103" s="1302"/>
      <c r="S103" s="1325"/>
      <c r="T103" s="1302"/>
      <c r="U103" s="1326"/>
      <c r="V103" s="1316"/>
      <c r="W103" s="1317"/>
      <c r="X103" s="1318"/>
      <c r="Y103" s="1337"/>
      <c r="Z103" s="1339"/>
      <c r="AA103" s="1340"/>
      <c r="AB103" s="1340"/>
      <c r="AC103" s="1341"/>
      <c r="AD103" s="1342"/>
      <c r="AE103" s="1343"/>
      <c r="AF103" s="1343"/>
      <c r="AG103" s="1343"/>
      <c r="AH103" s="1343"/>
      <c r="AI103" s="1343"/>
      <c r="AJ103" s="1343"/>
      <c r="AK103" s="1343"/>
      <c r="AL103" s="1343"/>
      <c r="AM103" s="1343"/>
      <c r="AN103" s="1343"/>
      <c r="AO103" s="1343"/>
      <c r="AP103" s="1343"/>
      <c r="AQ103" s="1343"/>
      <c r="AR103" s="1343"/>
      <c r="AS103" s="1343"/>
      <c r="AT103" s="1343"/>
      <c r="AU103" s="1343"/>
      <c r="AV103" s="1343"/>
      <c r="AW103" s="1343"/>
      <c r="AX103" s="1343"/>
      <c r="AY103" s="1343"/>
      <c r="AZ103" s="1343"/>
      <c r="BA103" s="1343"/>
      <c r="BB103" s="1343"/>
      <c r="BC103" s="1343"/>
      <c r="BD103" s="1343"/>
      <c r="BE103" s="1428"/>
      <c r="BF103" s="1428"/>
      <c r="BG103" s="1428"/>
      <c r="BH103" s="1429"/>
      <c r="BI103" s="1378"/>
      <c r="BJ103" s="1376"/>
      <c r="BK103" s="1376"/>
      <c r="BL103" s="1376"/>
      <c r="BM103" s="1376"/>
      <c r="BN103" s="1376"/>
      <c r="BO103" s="1376"/>
      <c r="BP103" s="1376"/>
      <c r="BQ103" s="1376"/>
      <c r="BR103" s="1376"/>
      <c r="BS103" s="1376"/>
      <c r="BT103" s="1376"/>
      <c r="BU103" s="1376"/>
      <c r="BV103" s="1386"/>
      <c r="BW103" s="1386"/>
      <c r="BX103" s="1386"/>
      <c r="BY103" s="1386"/>
      <c r="BZ103" s="1386">
        <v>2</v>
      </c>
      <c r="CA103" s="1386"/>
      <c r="CB103" s="1386"/>
      <c r="CC103" s="1386"/>
      <c r="CD103" s="1386"/>
      <c r="CE103" s="1386"/>
      <c r="CF103" s="1386"/>
      <c r="CG103" s="1386"/>
      <c r="CH103" s="1386"/>
      <c r="CI103" s="1376"/>
      <c r="CJ103" s="1376"/>
      <c r="CK103" s="1376"/>
      <c r="CL103" s="1376"/>
      <c r="CM103" s="1376"/>
      <c r="CN103" s="1400"/>
      <c r="CO103" s="1401"/>
      <c r="CP103" s="82"/>
      <c r="CQ103" s="82"/>
      <c r="CR103" s="82"/>
      <c r="CS103" s="82"/>
      <c r="CT103" s="1414"/>
      <c r="CU103" s="1415"/>
      <c r="CV103" s="1386"/>
      <c r="CW103" s="1416"/>
      <c r="CX103" s="37"/>
      <c r="CY103" s="37"/>
      <c r="CZ103" s="37"/>
      <c r="DA103" s="37"/>
      <c r="DB103" s="37"/>
      <c r="DC103" s="37"/>
      <c r="DD103" s="37"/>
      <c r="DE103" s="1264"/>
      <c r="DF103" s="1264"/>
      <c r="DG103" s="1264"/>
      <c r="DH103" s="1264"/>
      <c r="DI103" s="1264"/>
      <c r="DJ103" s="1264"/>
      <c r="DK103" s="1421"/>
      <c r="DL103" s="1421"/>
      <c r="DM103" s="1421"/>
      <c r="DN103" s="37"/>
      <c r="DO103" s="37"/>
    </row>
    <row r="104" ht="41.1" customHeight="1" spans="1:119">
      <c r="A104" s="1271">
        <v>43693</v>
      </c>
      <c r="B104" s="37" t="s">
        <v>307</v>
      </c>
      <c r="C104" s="1275">
        <v>4500022480</v>
      </c>
      <c r="D104" s="122" t="s">
        <v>308</v>
      </c>
      <c r="E104" s="1425" t="s">
        <v>283</v>
      </c>
      <c r="F104" s="1273" t="s">
        <v>221</v>
      </c>
      <c r="G104" s="38" t="s">
        <v>222</v>
      </c>
      <c r="H104" s="396">
        <v>2</v>
      </c>
      <c r="I104" s="37"/>
      <c r="J104" s="37"/>
      <c r="K104" s="37"/>
      <c r="L104" s="239"/>
      <c r="M104" s="1297"/>
      <c r="N104" s="1302"/>
      <c r="O104" s="1302"/>
      <c r="P104" s="1303"/>
      <c r="Q104" s="1302"/>
      <c r="R104" s="1302"/>
      <c r="S104" s="1325"/>
      <c r="T104" s="1302"/>
      <c r="U104" s="1326"/>
      <c r="V104" s="1316"/>
      <c r="W104" s="1317"/>
      <c r="X104" s="1318"/>
      <c r="Y104" s="1337"/>
      <c r="Z104" s="1339"/>
      <c r="AA104" s="1340"/>
      <c r="AB104" s="1340"/>
      <c r="AC104" s="1341"/>
      <c r="AD104" s="1342"/>
      <c r="AE104" s="1343">
        <v>2</v>
      </c>
      <c r="AF104" s="1343"/>
      <c r="AG104" s="1343"/>
      <c r="AH104" s="1343"/>
      <c r="AI104" s="1343"/>
      <c r="AJ104" s="1343"/>
      <c r="AK104" s="1343"/>
      <c r="AL104" s="1343">
        <v>2</v>
      </c>
      <c r="AM104" s="1343"/>
      <c r="AN104" s="1343"/>
      <c r="AO104" s="1343"/>
      <c r="AP104" s="1343"/>
      <c r="AQ104" s="1343"/>
      <c r="AR104" s="1343"/>
      <c r="AS104" s="1343"/>
      <c r="AT104" s="1343"/>
      <c r="AU104" s="1343"/>
      <c r="AV104" s="1343"/>
      <c r="AW104" s="1343"/>
      <c r="AX104" s="1343"/>
      <c r="AY104" s="1343"/>
      <c r="AZ104" s="1343"/>
      <c r="BA104" s="1343"/>
      <c r="BB104" s="1343"/>
      <c r="BC104" s="1343"/>
      <c r="BD104" s="1343"/>
      <c r="BE104" s="1428"/>
      <c r="BF104" s="1428"/>
      <c r="BG104" s="1428"/>
      <c r="BH104" s="1429"/>
      <c r="BI104" s="1378"/>
      <c r="BJ104" s="1376"/>
      <c r="BK104" s="1376"/>
      <c r="BL104" s="1376"/>
      <c r="BM104" s="1376"/>
      <c r="BN104" s="1376"/>
      <c r="BO104" s="1376"/>
      <c r="BP104" s="1376"/>
      <c r="BQ104" s="1376"/>
      <c r="BR104" s="1376"/>
      <c r="BS104" s="1376"/>
      <c r="BT104" s="1376"/>
      <c r="BU104" s="1376"/>
      <c r="BV104" s="1386"/>
      <c r="BW104" s="1386">
        <v>1</v>
      </c>
      <c r="BX104" s="1386"/>
      <c r="BY104" s="1386">
        <v>1</v>
      </c>
      <c r="BZ104" s="1386"/>
      <c r="CA104" s="1386"/>
      <c r="CB104" s="1386"/>
      <c r="CC104" s="1386"/>
      <c r="CD104" s="1386"/>
      <c r="CE104" s="1386"/>
      <c r="CF104" s="1386"/>
      <c r="CG104" s="1386"/>
      <c r="CH104" s="1386"/>
      <c r="CI104" s="1376"/>
      <c r="CJ104" s="1376"/>
      <c r="CK104" s="1376"/>
      <c r="CL104" s="1376"/>
      <c r="CM104" s="1376"/>
      <c r="CN104" s="1400"/>
      <c r="CO104" s="1401"/>
      <c r="CP104" s="82"/>
      <c r="CQ104" s="82"/>
      <c r="CR104" s="82"/>
      <c r="CS104" s="82"/>
      <c r="CT104" s="1414"/>
      <c r="CU104" s="1415"/>
      <c r="CV104" s="1386"/>
      <c r="CW104" s="1416"/>
      <c r="CX104" s="37"/>
      <c r="CY104" s="37"/>
      <c r="CZ104" s="37"/>
      <c r="DA104" s="37"/>
      <c r="DB104" s="37"/>
      <c r="DC104" s="37"/>
      <c r="DD104" s="37"/>
      <c r="DE104" s="1264"/>
      <c r="DF104" s="1264"/>
      <c r="DG104" s="1264"/>
      <c r="DH104" s="1264"/>
      <c r="DI104" s="1264"/>
      <c r="DJ104" s="1264"/>
      <c r="DK104" s="1421"/>
      <c r="DL104" s="1421"/>
      <c r="DM104" s="1421"/>
      <c r="DN104" s="37"/>
      <c r="DO104" s="37"/>
    </row>
    <row r="105" ht="41.1" customHeight="1" spans="1:119">
      <c r="A105" s="1271">
        <v>43693</v>
      </c>
      <c r="B105" s="37" t="s">
        <v>309</v>
      </c>
      <c r="C105" s="1275">
        <v>4500022323</v>
      </c>
      <c r="D105" s="122" t="s">
        <v>272</v>
      </c>
      <c r="E105" s="32" t="s">
        <v>275</v>
      </c>
      <c r="F105" s="35" t="s">
        <v>256</v>
      </c>
      <c r="G105" s="1426" t="s">
        <v>305</v>
      </c>
      <c r="H105" s="396">
        <v>18</v>
      </c>
      <c r="I105" s="37"/>
      <c r="J105" s="37"/>
      <c r="K105" s="37"/>
      <c r="L105" s="239"/>
      <c r="M105" s="1297"/>
      <c r="N105" s="1302"/>
      <c r="O105" s="1302"/>
      <c r="P105" s="1303"/>
      <c r="Q105" s="1302"/>
      <c r="R105" s="1302"/>
      <c r="S105" s="1325"/>
      <c r="T105" s="1302"/>
      <c r="U105" s="1326"/>
      <c r="V105" s="1316"/>
      <c r="W105" s="1317"/>
      <c r="X105" s="1318"/>
      <c r="Y105" s="1337"/>
      <c r="Z105" s="1339"/>
      <c r="AA105" s="1340"/>
      <c r="AB105" s="1340"/>
      <c r="AC105" s="1341"/>
      <c r="AD105" s="1342"/>
      <c r="AE105" s="1343"/>
      <c r="AF105" s="1343"/>
      <c r="AG105" s="1343"/>
      <c r="AH105" s="1343"/>
      <c r="AI105" s="1343"/>
      <c r="AJ105" s="1343"/>
      <c r="AK105" s="1343"/>
      <c r="AL105" s="1343"/>
      <c r="AM105" s="1343"/>
      <c r="AN105" s="1343"/>
      <c r="AO105" s="1343"/>
      <c r="AP105" s="1343"/>
      <c r="AQ105" s="1343"/>
      <c r="AR105" s="1343"/>
      <c r="AS105" s="1343"/>
      <c r="AT105" s="1343"/>
      <c r="AU105" s="1343"/>
      <c r="AV105" s="1343"/>
      <c r="AW105" s="1343"/>
      <c r="AX105" s="1343"/>
      <c r="AY105" s="1343"/>
      <c r="AZ105" s="1343"/>
      <c r="BA105" s="1343"/>
      <c r="BB105" s="1343"/>
      <c r="BC105" s="1343"/>
      <c r="BD105" s="1343"/>
      <c r="BE105" s="1428">
        <v>18</v>
      </c>
      <c r="BF105" s="1428">
        <v>18</v>
      </c>
      <c r="BG105" s="1428"/>
      <c r="BH105" s="1429"/>
      <c r="BI105" s="1378"/>
      <c r="BJ105" s="1376"/>
      <c r="BK105" s="1376"/>
      <c r="BL105" s="1376"/>
      <c r="BM105" s="1376"/>
      <c r="BN105" s="1376"/>
      <c r="BO105" s="1376"/>
      <c r="BP105" s="1376"/>
      <c r="BQ105" s="1376"/>
      <c r="BR105" s="1376"/>
      <c r="BS105" s="1376"/>
      <c r="BT105" s="1376"/>
      <c r="BU105" s="1376"/>
      <c r="BV105" s="1386"/>
      <c r="BW105" s="1386"/>
      <c r="BX105" s="1386"/>
      <c r="BY105" s="1386"/>
      <c r="BZ105" s="1386"/>
      <c r="CA105" s="1386"/>
      <c r="CB105" s="1386"/>
      <c r="CC105" s="1386"/>
      <c r="CD105" s="1386"/>
      <c r="CE105" s="1386"/>
      <c r="CF105" s="1386"/>
      <c r="CG105" s="1386"/>
      <c r="CH105" s="1386"/>
      <c r="CI105" s="1376"/>
      <c r="CJ105" s="1376"/>
      <c r="CK105" s="1376"/>
      <c r="CL105" s="1376"/>
      <c r="CM105" s="1376"/>
      <c r="CN105" s="1400"/>
      <c r="CO105" s="1401"/>
      <c r="CP105" s="82"/>
      <c r="CQ105" s="82"/>
      <c r="CR105" s="82"/>
      <c r="CS105" s="82"/>
      <c r="CT105" s="1414"/>
      <c r="CU105" s="1415">
        <v>6</v>
      </c>
      <c r="CV105" s="1386">
        <v>6</v>
      </c>
      <c r="CW105" s="1416">
        <v>6</v>
      </c>
      <c r="CX105" s="37"/>
      <c r="CY105" s="37"/>
      <c r="CZ105" s="37"/>
      <c r="DA105" s="37"/>
      <c r="DB105" s="37"/>
      <c r="DC105" s="37"/>
      <c r="DD105" s="37"/>
      <c r="DE105" s="1264"/>
      <c r="DF105" s="1264"/>
      <c r="DG105" s="1264"/>
      <c r="DH105" s="1264"/>
      <c r="DI105" s="1264"/>
      <c r="DJ105" s="1264"/>
      <c r="DK105" s="1421"/>
      <c r="DL105" s="1421"/>
      <c r="DM105" s="1421"/>
      <c r="DN105" s="37"/>
      <c r="DO105" s="37"/>
    </row>
    <row r="106" ht="41.1" customHeight="1" spans="1:119">
      <c r="A106" s="1271">
        <v>43694</v>
      </c>
      <c r="B106" s="37" t="s">
        <v>310</v>
      </c>
      <c r="C106" s="1275">
        <v>4500022229</v>
      </c>
      <c r="D106" s="122" t="s">
        <v>226</v>
      </c>
      <c r="E106" s="1425" t="s">
        <v>283</v>
      </c>
      <c r="F106" s="1273" t="s">
        <v>256</v>
      </c>
      <c r="G106" s="1426" t="s">
        <v>305</v>
      </c>
      <c r="H106" s="396">
        <v>3</v>
      </c>
      <c r="I106" s="37"/>
      <c r="J106" s="37"/>
      <c r="K106" s="37"/>
      <c r="L106" s="239"/>
      <c r="M106" s="1297"/>
      <c r="N106" s="1302"/>
      <c r="O106" s="1302"/>
      <c r="P106" s="1303"/>
      <c r="Q106" s="1302"/>
      <c r="R106" s="1302"/>
      <c r="S106" s="1325"/>
      <c r="T106" s="1302"/>
      <c r="U106" s="1326"/>
      <c r="V106" s="1316"/>
      <c r="W106" s="1317"/>
      <c r="X106" s="1318"/>
      <c r="Y106" s="1337"/>
      <c r="Z106" s="1339"/>
      <c r="AA106" s="1340"/>
      <c r="AB106" s="1340"/>
      <c r="AC106" s="1341"/>
      <c r="AD106" s="1342"/>
      <c r="AE106" s="1427"/>
      <c r="AF106" s="1427"/>
      <c r="AG106" s="1427"/>
      <c r="AH106" s="1427"/>
      <c r="AI106" s="1427"/>
      <c r="AJ106" s="1343"/>
      <c r="AK106" s="1343"/>
      <c r="AL106" s="1343"/>
      <c r="AM106" s="1343"/>
      <c r="AN106" s="1343"/>
      <c r="AO106" s="1343"/>
      <c r="AP106" s="1343"/>
      <c r="AQ106" s="1343"/>
      <c r="AR106" s="1343"/>
      <c r="AS106" s="1343"/>
      <c r="AT106" s="1343"/>
      <c r="AU106" s="1343"/>
      <c r="AV106" s="1343"/>
      <c r="AW106" s="1343"/>
      <c r="AX106" s="1343"/>
      <c r="AY106" s="1343"/>
      <c r="AZ106" s="1343"/>
      <c r="BA106" s="1343"/>
      <c r="BB106" s="1343"/>
      <c r="BC106" s="1343"/>
      <c r="BD106" s="1343"/>
      <c r="BE106" s="1428">
        <v>3</v>
      </c>
      <c r="BF106" s="1428">
        <v>3</v>
      </c>
      <c r="BG106" s="1428"/>
      <c r="BH106" s="1429"/>
      <c r="BI106" s="1378"/>
      <c r="BJ106" s="1376"/>
      <c r="BK106" s="1376"/>
      <c r="BL106" s="1376"/>
      <c r="BM106" s="1376"/>
      <c r="BN106" s="1376"/>
      <c r="BO106" s="1376"/>
      <c r="BP106" s="1376"/>
      <c r="BQ106" s="1376"/>
      <c r="BR106" s="1376"/>
      <c r="BS106" s="1376"/>
      <c r="BT106" s="1376"/>
      <c r="BU106" s="1376"/>
      <c r="BV106" s="1386"/>
      <c r="BW106" s="1386"/>
      <c r="BX106" s="1386"/>
      <c r="BY106" s="1386"/>
      <c r="BZ106" s="1386"/>
      <c r="CA106" s="1386"/>
      <c r="CB106" s="1386"/>
      <c r="CC106" s="1386"/>
      <c r="CD106" s="1386"/>
      <c r="CE106" s="1386"/>
      <c r="CF106" s="1386"/>
      <c r="CG106" s="1386"/>
      <c r="CH106" s="1386"/>
      <c r="CI106" s="1376"/>
      <c r="CJ106" s="1376"/>
      <c r="CK106" s="1376"/>
      <c r="CL106" s="1376"/>
      <c r="CM106" s="1376"/>
      <c r="CN106" s="1400"/>
      <c r="CO106" s="1401"/>
      <c r="CP106" s="82"/>
      <c r="CQ106" s="82"/>
      <c r="CR106" s="82"/>
      <c r="CS106" s="82"/>
      <c r="CT106" s="1414"/>
      <c r="CU106" s="1415">
        <v>1</v>
      </c>
      <c r="CV106" s="1386">
        <v>1</v>
      </c>
      <c r="CW106" s="1416">
        <v>1</v>
      </c>
      <c r="CX106" s="37"/>
      <c r="CY106" s="37"/>
      <c r="CZ106" s="37"/>
      <c r="DA106" s="37"/>
      <c r="DB106" s="37"/>
      <c r="DC106" s="37"/>
      <c r="DD106" s="37"/>
      <c r="DE106" s="1264"/>
      <c r="DF106" s="1264"/>
      <c r="DG106" s="1264"/>
      <c r="DH106" s="1264"/>
      <c r="DI106" s="1264"/>
      <c r="DJ106" s="1264"/>
      <c r="DK106" s="1421"/>
      <c r="DL106" s="1421"/>
      <c r="DM106" s="1421"/>
      <c r="DN106" s="37"/>
      <c r="DO106" s="37"/>
    </row>
    <row r="107" ht="41.1" customHeight="1" spans="1:119">
      <c r="A107" s="1271">
        <v>43696</v>
      </c>
      <c r="B107" s="37" t="s">
        <v>144</v>
      </c>
      <c r="C107" s="1275">
        <v>4500019758</v>
      </c>
      <c r="D107" s="122" t="s">
        <v>311</v>
      </c>
      <c r="E107" s="1425" t="s">
        <v>283</v>
      </c>
      <c r="F107" s="1273" t="s">
        <v>312</v>
      </c>
      <c r="G107" s="1426" t="s">
        <v>222</v>
      </c>
      <c r="H107" s="396">
        <v>12</v>
      </c>
      <c r="I107" s="37"/>
      <c r="J107" s="37"/>
      <c r="K107" s="37"/>
      <c r="L107" s="239"/>
      <c r="M107" s="1297"/>
      <c r="N107" s="1302"/>
      <c r="O107" s="1302"/>
      <c r="P107" s="1303"/>
      <c r="Q107" s="1302"/>
      <c r="R107" s="1302"/>
      <c r="S107" s="1325"/>
      <c r="T107" s="1302"/>
      <c r="U107" s="1326"/>
      <c r="V107" s="1316"/>
      <c r="W107" s="1317"/>
      <c r="X107" s="1318"/>
      <c r="Y107" s="1337"/>
      <c r="Z107" s="1339"/>
      <c r="AA107" s="1340"/>
      <c r="AB107" s="1340"/>
      <c r="AC107" s="1341"/>
      <c r="AD107" s="1342"/>
      <c r="AE107" s="1343">
        <v>12</v>
      </c>
      <c r="AF107" s="1343"/>
      <c r="AG107" s="1343"/>
      <c r="AH107" s="1343"/>
      <c r="AI107" s="1343">
        <v>12</v>
      </c>
      <c r="AJ107" s="1343"/>
      <c r="AK107" s="1343"/>
      <c r="AL107" s="1343"/>
      <c r="AM107" s="1343"/>
      <c r="AN107" s="1343"/>
      <c r="AO107" s="1343"/>
      <c r="AP107" s="1343"/>
      <c r="AQ107" s="1343"/>
      <c r="AR107" s="1343"/>
      <c r="AS107" s="1343"/>
      <c r="AT107" s="1343"/>
      <c r="AU107" s="1343"/>
      <c r="AV107" s="1343"/>
      <c r="AW107" s="1343"/>
      <c r="AX107" s="1343"/>
      <c r="AY107" s="1343"/>
      <c r="AZ107" s="1343"/>
      <c r="BA107" s="1343"/>
      <c r="BB107" s="1343"/>
      <c r="BC107" s="1343"/>
      <c r="BD107" s="1343"/>
      <c r="BE107" s="1428"/>
      <c r="BF107" s="1428"/>
      <c r="BG107" s="1428"/>
      <c r="BH107" s="1429"/>
      <c r="BI107" s="1378"/>
      <c r="BJ107" s="1376"/>
      <c r="BK107" s="1376"/>
      <c r="BL107" s="1376"/>
      <c r="BM107" s="1376"/>
      <c r="BN107" s="1376"/>
      <c r="BO107" s="1376"/>
      <c r="BP107" s="1376"/>
      <c r="BQ107" s="1376"/>
      <c r="BR107" s="1376"/>
      <c r="BS107" s="1376"/>
      <c r="BT107" s="1376"/>
      <c r="BU107" s="1376"/>
      <c r="BV107" s="1386">
        <v>1</v>
      </c>
      <c r="BW107" s="1386">
        <v>1</v>
      </c>
      <c r="BX107" s="1386">
        <v>1</v>
      </c>
      <c r="BY107" s="1386">
        <v>1</v>
      </c>
      <c r="BZ107" s="1386">
        <v>1</v>
      </c>
      <c r="CA107" s="1386">
        <v>1</v>
      </c>
      <c r="CB107" s="1386">
        <v>1</v>
      </c>
      <c r="CC107" s="1386">
        <v>1</v>
      </c>
      <c r="CD107" s="1386">
        <v>1</v>
      </c>
      <c r="CE107" s="1386">
        <v>1</v>
      </c>
      <c r="CF107" s="1386">
        <v>1</v>
      </c>
      <c r="CG107" s="1386">
        <v>1</v>
      </c>
      <c r="CH107" s="1386">
        <v>1</v>
      </c>
      <c r="CI107" s="1376"/>
      <c r="CJ107" s="1376"/>
      <c r="CK107" s="1376"/>
      <c r="CL107" s="1376"/>
      <c r="CM107" s="1376"/>
      <c r="CN107" s="1400"/>
      <c r="CO107" s="1401"/>
      <c r="CP107" s="82"/>
      <c r="CQ107" s="82"/>
      <c r="CR107" s="82"/>
      <c r="CS107" s="82"/>
      <c r="CT107" s="1414"/>
      <c r="CU107" s="1415"/>
      <c r="CV107" s="1386"/>
      <c r="CW107" s="1416"/>
      <c r="CX107" s="37"/>
      <c r="CY107" s="37"/>
      <c r="CZ107" s="37"/>
      <c r="DA107" s="37"/>
      <c r="DB107" s="37"/>
      <c r="DC107" s="37"/>
      <c r="DD107" s="37"/>
      <c r="DE107" s="1264"/>
      <c r="DF107" s="1264"/>
      <c r="DG107" s="1264"/>
      <c r="DH107" s="1264"/>
      <c r="DI107" s="1264"/>
      <c r="DJ107" s="1264"/>
      <c r="DK107" s="1421"/>
      <c r="DL107" s="1421"/>
      <c r="DM107" s="1421"/>
      <c r="DN107" s="37"/>
      <c r="DO107" s="37"/>
    </row>
    <row r="108" ht="41.1" customHeight="1" spans="1:119">
      <c r="A108" s="1271">
        <v>43697</v>
      </c>
      <c r="B108" s="37" t="s">
        <v>310</v>
      </c>
      <c r="C108" s="1275">
        <v>4500022229</v>
      </c>
      <c r="D108" s="122" t="s">
        <v>226</v>
      </c>
      <c r="E108" s="1425" t="s">
        <v>283</v>
      </c>
      <c r="F108" s="1273" t="s">
        <v>256</v>
      </c>
      <c r="G108" s="1426" t="s">
        <v>305</v>
      </c>
      <c r="H108" s="396">
        <v>6</v>
      </c>
      <c r="I108" s="37"/>
      <c r="J108" s="37"/>
      <c r="K108" s="37"/>
      <c r="L108" s="239"/>
      <c r="M108" s="1297"/>
      <c r="N108" s="1302"/>
      <c r="O108" s="1302"/>
      <c r="P108" s="1303"/>
      <c r="Q108" s="1302"/>
      <c r="R108" s="1302"/>
      <c r="S108" s="1325"/>
      <c r="T108" s="1302"/>
      <c r="U108" s="1326"/>
      <c r="V108" s="1316"/>
      <c r="W108" s="1317"/>
      <c r="X108" s="1318"/>
      <c r="Y108" s="1337"/>
      <c r="Z108" s="1339"/>
      <c r="AA108" s="1340"/>
      <c r="AB108" s="1340"/>
      <c r="AC108" s="1341"/>
      <c r="AD108" s="1342"/>
      <c r="AE108" s="1343"/>
      <c r="AF108" s="1343"/>
      <c r="AG108" s="1343"/>
      <c r="AH108" s="1343"/>
      <c r="AI108" s="1343"/>
      <c r="AJ108" s="1343"/>
      <c r="AK108" s="1343"/>
      <c r="AL108" s="1343"/>
      <c r="AM108" s="1343"/>
      <c r="AN108" s="1343"/>
      <c r="AO108" s="1343"/>
      <c r="AP108" s="1343"/>
      <c r="AQ108" s="1343"/>
      <c r="AR108" s="1343"/>
      <c r="AS108" s="1343"/>
      <c r="AT108" s="1343"/>
      <c r="AU108" s="1343"/>
      <c r="AV108" s="1343"/>
      <c r="AW108" s="1343"/>
      <c r="AX108" s="1343"/>
      <c r="AY108" s="1343"/>
      <c r="AZ108" s="1343"/>
      <c r="BA108" s="1343"/>
      <c r="BB108" s="1343"/>
      <c r="BC108" s="1343"/>
      <c r="BD108" s="1343"/>
      <c r="BE108" s="1428">
        <v>6</v>
      </c>
      <c r="BF108" s="1428">
        <v>6</v>
      </c>
      <c r="BG108" s="1428"/>
      <c r="BH108" s="1429"/>
      <c r="BI108" s="1378"/>
      <c r="BJ108" s="1376"/>
      <c r="BK108" s="1376"/>
      <c r="BL108" s="1376"/>
      <c r="BM108" s="1376"/>
      <c r="BN108" s="1376"/>
      <c r="BO108" s="1376"/>
      <c r="BP108" s="1376"/>
      <c r="BQ108" s="1376"/>
      <c r="BR108" s="1376"/>
      <c r="BS108" s="1376"/>
      <c r="BT108" s="1376"/>
      <c r="BU108" s="1376"/>
      <c r="BV108" s="1386"/>
      <c r="BW108" s="1386"/>
      <c r="BX108" s="1386"/>
      <c r="BY108" s="1386"/>
      <c r="BZ108" s="1386"/>
      <c r="CA108" s="1386"/>
      <c r="CB108" s="1386"/>
      <c r="CC108" s="1386"/>
      <c r="CD108" s="1386"/>
      <c r="CE108" s="1386"/>
      <c r="CF108" s="1386"/>
      <c r="CG108" s="1386"/>
      <c r="CH108" s="1386"/>
      <c r="CI108" s="1376"/>
      <c r="CJ108" s="1376"/>
      <c r="CK108" s="1376"/>
      <c r="CL108" s="1376"/>
      <c r="CM108" s="1376"/>
      <c r="CN108" s="1400"/>
      <c r="CO108" s="1401"/>
      <c r="CP108" s="82"/>
      <c r="CQ108" s="82"/>
      <c r="CR108" s="82"/>
      <c r="CS108" s="82"/>
      <c r="CT108" s="1414"/>
      <c r="CU108" s="1415">
        <v>2</v>
      </c>
      <c r="CV108" s="1386">
        <v>2</v>
      </c>
      <c r="CW108" s="1416">
        <v>2</v>
      </c>
      <c r="CX108" s="37"/>
      <c r="CY108" s="37"/>
      <c r="CZ108" s="37"/>
      <c r="DA108" s="37"/>
      <c r="DB108" s="37"/>
      <c r="DC108" s="37"/>
      <c r="DD108" s="37"/>
      <c r="DE108" s="1264"/>
      <c r="DF108" s="1264"/>
      <c r="DG108" s="1264"/>
      <c r="DH108" s="1264"/>
      <c r="DI108" s="1264"/>
      <c r="DJ108" s="1264"/>
      <c r="DK108" s="1421"/>
      <c r="DL108" s="1421"/>
      <c r="DM108" s="1421"/>
      <c r="DN108" s="37"/>
      <c r="DO108" s="37"/>
    </row>
    <row r="109" ht="41.1" customHeight="1" spans="1:119">
      <c r="A109" s="1271">
        <v>43704</v>
      </c>
      <c r="B109" s="37" t="s">
        <v>313</v>
      </c>
      <c r="C109" s="1275">
        <v>4500023487</v>
      </c>
      <c r="D109" s="122" t="s">
        <v>314</v>
      </c>
      <c r="E109" s="38" t="s">
        <v>275</v>
      </c>
      <c r="F109" s="1273" t="s">
        <v>315</v>
      </c>
      <c r="G109" s="38" t="s">
        <v>316</v>
      </c>
      <c r="H109" s="396">
        <v>36</v>
      </c>
      <c r="I109" s="37"/>
      <c r="J109" s="37"/>
      <c r="K109" s="37"/>
      <c r="L109" s="239"/>
      <c r="M109" s="1297"/>
      <c r="N109" s="1302"/>
      <c r="O109" s="1302"/>
      <c r="P109" s="1303"/>
      <c r="Q109" s="1302"/>
      <c r="R109" s="1302"/>
      <c r="S109" s="1325"/>
      <c r="T109" s="1302"/>
      <c r="U109" s="1326"/>
      <c r="V109" s="1316"/>
      <c r="W109" s="1317"/>
      <c r="X109" s="1318"/>
      <c r="Y109" s="1337"/>
      <c r="Z109" s="1339"/>
      <c r="AA109" s="1340"/>
      <c r="AB109" s="1340"/>
      <c r="AC109" s="1341"/>
      <c r="AD109" s="1342"/>
      <c r="AE109" s="1343">
        <v>36</v>
      </c>
      <c r="AF109" s="1343"/>
      <c r="AG109" s="1343"/>
      <c r="AH109" s="1343">
        <v>36</v>
      </c>
      <c r="AI109" s="1343"/>
      <c r="AJ109" s="1343"/>
      <c r="AK109" s="1343"/>
      <c r="AL109" s="1343"/>
      <c r="AM109" s="1343"/>
      <c r="AN109" s="1343"/>
      <c r="AO109" s="1343"/>
      <c r="AP109" s="1343"/>
      <c r="AQ109" s="1343"/>
      <c r="AR109" s="1343"/>
      <c r="AS109" s="1343"/>
      <c r="AT109" s="1343"/>
      <c r="AU109" s="1343"/>
      <c r="AV109" s="1343"/>
      <c r="AW109" s="1343"/>
      <c r="AX109" s="1343"/>
      <c r="AY109" s="1343"/>
      <c r="AZ109" s="1343"/>
      <c r="BA109" s="1343"/>
      <c r="BB109" s="1343"/>
      <c r="BC109" s="1343"/>
      <c r="BD109" s="1343"/>
      <c r="BE109" s="1428"/>
      <c r="BF109" s="1428"/>
      <c r="BG109" s="1428"/>
      <c r="BH109" s="1429"/>
      <c r="BI109" s="1378"/>
      <c r="BJ109" s="1376"/>
      <c r="BK109" s="1376"/>
      <c r="BL109" s="1376"/>
      <c r="BM109" s="1376"/>
      <c r="BN109" s="1376"/>
      <c r="BO109" s="1376"/>
      <c r="BP109" s="1376"/>
      <c r="BQ109" s="1376"/>
      <c r="BR109" s="1376"/>
      <c r="BS109" s="1376"/>
      <c r="BT109" s="1376"/>
      <c r="BU109" s="1376"/>
      <c r="BV109" s="1386">
        <v>4</v>
      </c>
      <c r="BW109" s="1386">
        <v>4</v>
      </c>
      <c r="BX109" s="1386">
        <v>4</v>
      </c>
      <c r="BY109" s="1386">
        <v>4</v>
      </c>
      <c r="BZ109" s="1386">
        <v>4</v>
      </c>
      <c r="CA109" s="1386"/>
      <c r="CB109" s="1386"/>
      <c r="CC109" s="1386"/>
      <c r="CD109" s="1386"/>
      <c r="CE109" s="1386">
        <v>4</v>
      </c>
      <c r="CF109" s="1386">
        <v>4</v>
      </c>
      <c r="CG109" s="1386">
        <v>4</v>
      </c>
      <c r="CH109" s="1386">
        <v>4</v>
      </c>
      <c r="CI109" s="1376"/>
      <c r="CJ109" s="1376"/>
      <c r="CK109" s="1376"/>
      <c r="CL109" s="1376"/>
      <c r="CM109" s="1376"/>
      <c r="CN109" s="1400"/>
      <c r="CO109" s="1401"/>
      <c r="CP109" s="82"/>
      <c r="CQ109" s="82"/>
      <c r="CR109" s="82"/>
      <c r="CS109" s="82"/>
      <c r="CT109" s="1414"/>
      <c r="CU109" s="1415"/>
      <c r="CV109" s="1386"/>
      <c r="CW109" s="1416"/>
      <c r="CX109" s="37"/>
      <c r="CY109" s="37"/>
      <c r="CZ109" s="37"/>
      <c r="DA109" s="37"/>
      <c r="DB109" s="37"/>
      <c r="DC109" s="37"/>
      <c r="DD109" s="37"/>
      <c r="DE109" s="1264"/>
      <c r="DF109" s="1264"/>
      <c r="DG109" s="1264"/>
      <c r="DH109" s="1264"/>
      <c r="DI109" s="1264"/>
      <c r="DJ109" s="1264"/>
      <c r="DK109" s="1421"/>
      <c r="DL109" s="1421"/>
      <c r="DM109" s="1421"/>
      <c r="DN109" s="37"/>
      <c r="DO109" s="37"/>
    </row>
    <row r="110" ht="41.1" customHeight="1" spans="1:119">
      <c r="A110" s="1271">
        <v>43704</v>
      </c>
      <c r="B110" s="37" t="s">
        <v>186</v>
      </c>
      <c r="C110" s="1275">
        <v>4500023487</v>
      </c>
      <c r="D110" s="122" t="s">
        <v>314</v>
      </c>
      <c r="E110" s="38" t="s">
        <v>280</v>
      </c>
      <c r="F110" s="1273" t="s">
        <v>315</v>
      </c>
      <c r="G110" s="38" t="s">
        <v>316</v>
      </c>
      <c r="H110" s="396">
        <v>18</v>
      </c>
      <c r="I110" s="37"/>
      <c r="J110" s="37"/>
      <c r="K110" s="37"/>
      <c r="L110" s="239"/>
      <c r="M110" s="1297"/>
      <c r="N110" s="1302"/>
      <c r="O110" s="1302"/>
      <c r="P110" s="1303"/>
      <c r="Q110" s="1302"/>
      <c r="R110" s="1302"/>
      <c r="S110" s="1325"/>
      <c r="T110" s="1302"/>
      <c r="U110" s="1326"/>
      <c r="V110" s="1316"/>
      <c r="W110" s="1317"/>
      <c r="X110" s="1318"/>
      <c r="Y110" s="1337"/>
      <c r="Z110" s="1339"/>
      <c r="AA110" s="1340"/>
      <c r="AB110" s="1340"/>
      <c r="AC110" s="1341"/>
      <c r="AD110" s="1342"/>
      <c r="AE110" s="1343">
        <v>18</v>
      </c>
      <c r="AF110" s="1343"/>
      <c r="AG110" s="1343"/>
      <c r="AH110" s="1343">
        <v>18</v>
      </c>
      <c r="AI110" s="1343"/>
      <c r="AJ110" s="1343"/>
      <c r="AK110" s="1343"/>
      <c r="AL110" s="1343"/>
      <c r="AM110" s="1343"/>
      <c r="AN110" s="1343"/>
      <c r="AO110" s="1343"/>
      <c r="AP110" s="1343"/>
      <c r="AQ110" s="1343"/>
      <c r="AR110" s="1343"/>
      <c r="AS110" s="1343"/>
      <c r="AT110" s="1343"/>
      <c r="AU110" s="1343"/>
      <c r="AV110" s="1343"/>
      <c r="AW110" s="1343"/>
      <c r="AX110" s="1343"/>
      <c r="AY110" s="1343"/>
      <c r="AZ110" s="1343"/>
      <c r="BA110" s="1343"/>
      <c r="BB110" s="1343"/>
      <c r="BC110" s="1343"/>
      <c r="BD110" s="1343"/>
      <c r="BE110" s="1428"/>
      <c r="BF110" s="1428"/>
      <c r="BG110" s="1428"/>
      <c r="BH110" s="1429"/>
      <c r="BI110" s="1378"/>
      <c r="BJ110" s="1376"/>
      <c r="BK110" s="1376"/>
      <c r="BL110" s="1376"/>
      <c r="BM110" s="1376"/>
      <c r="BN110" s="1376"/>
      <c r="BO110" s="1376"/>
      <c r="BP110" s="1376"/>
      <c r="BQ110" s="1376"/>
      <c r="BR110" s="1376"/>
      <c r="BS110" s="1376"/>
      <c r="BT110" s="1376"/>
      <c r="BU110" s="1376"/>
      <c r="BV110" s="1386">
        <v>2</v>
      </c>
      <c r="BW110" s="1386">
        <v>2</v>
      </c>
      <c r="BX110" s="1386">
        <v>2</v>
      </c>
      <c r="BY110" s="1386">
        <v>2</v>
      </c>
      <c r="BZ110" s="1386">
        <v>2</v>
      </c>
      <c r="CA110" s="1386"/>
      <c r="CB110" s="1386"/>
      <c r="CC110" s="1386"/>
      <c r="CD110" s="1386"/>
      <c r="CE110" s="1386">
        <v>2</v>
      </c>
      <c r="CF110" s="1386">
        <v>2</v>
      </c>
      <c r="CG110" s="1386">
        <v>2</v>
      </c>
      <c r="CH110" s="1386">
        <v>2</v>
      </c>
      <c r="CI110" s="1376"/>
      <c r="CJ110" s="1376"/>
      <c r="CK110" s="1376"/>
      <c r="CL110" s="1376"/>
      <c r="CM110" s="1376"/>
      <c r="CN110" s="1400"/>
      <c r="CO110" s="1401"/>
      <c r="CP110" s="82"/>
      <c r="CQ110" s="82"/>
      <c r="CR110" s="82"/>
      <c r="CS110" s="82"/>
      <c r="CT110" s="1414"/>
      <c r="CU110" s="1415"/>
      <c r="CV110" s="1386"/>
      <c r="CW110" s="1416"/>
      <c r="CX110" s="37"/>
      <c r="CY110" s="37"/>
      <c r="CZ110" s="37"/>
      <c r="DA110" s="37"/>
      <c r="DB110" s="37"/>
      <c r="DC110" s="37"/>
      <c r="DD110" s="37"/>
      <c r="DE110" s="1264"/>
      <c r="DF110" s="1264"/>
      <c r="DG110" s="1264"/>
      <c r="DH110" s="1264"/>
      <c r="DI110" s="1264"/>
      <c r="DJ110" s="1264"/>
      <c r="DK110" s="1421"/>
      <c r="DL110" s="1421"/>
      <c r="DM110" s="1421"/>
      <c r="DN110" s="37"/>
      <c r="DO110" s="37"/>
    </row>
    <row r="111" ht="41.1" customHeight="1" spans="1:119">
      <c r="A111" s="1271">
        <v>43706</v>
      </c>
      <c r="B111" s="37" t="s">
        <v>138</v>
      </c>
      <c r="C111" s="1275">
        <v>4500019967</v>
      </c>
      <c r="D111" s="122" t="s">
        <v>177</v>
      </c>
      <c r="E111" s="1425" t="s">
        <v>283</v>
      </c>
      <c r="F111" s="35" t="s">
        <v>317</v>
      </c>
      <c r="G111" s="1426" t="s">
        <v>305</v>
      </c>
      <c r="H111" s="396">
        <v>9</v>
      </c>
      <c r="I111" s="37"/>
      <c r="J111" s="37"/>
      <c r="K111" s="37"/>
      <c r="L111" s="239"/>
      <c r="M111" s="1297"/>
      <c r="N111" s="1302"/>
      <c r="O111" s="1302"/>
      <c r="P111" s="1303"/>
      <c r="Q111" s="1302"/>
      <c r="R111" s="1302"/>
      <c r="S111" s="1325"/>
      <c r="T111" s="1302"/>
      <c r="U111" s="1326"/>
      <c r="V111" s="1316"/>
      <c r="W111" s="1317"/>
      <c r="X111" s="1318"/>
      <c r="Y111" s="1337"/>
      <c r="Z111" s="1339"/>
      <c r="AA111" s="1340"/>
      <c r="AB111" s="1340"/>
      <c r="AC111" s="1341"/>
      <c r="AD111" s="1342"/>
      <c r="AE111" s="1343"/>
      <c r="AF111" s="1343"/>
      <c r="AG111" s="1343"/>
      <c r="AH111" s="1343"/>
      <c r="AI111" s="1343"/>
      <c r="AJ111" s="1343"/>
      <c r="AK111" s="1343"/>
      <c r="AL111" s="1343"/>
      <c r="AM111" s="1343"/>
      <c r="AN111" s="1343"/>
      <c r="AO111" s="1343"/>
      <c r="AP111" s="1343"/>
      <c r="AQ111" s="1343"/>
      <c r="AR111" s="1343"/>
      <c r="AS111" s="1343"/>
      <c r="AT111" s="1343"/>
      <c r="AU111" s="1343"/>
      <c r="AV111" s="1343"/>
      <c r="AW111" s="1343"/>
      <c r="AX111" s="1343"/>
      <c r="AY111" s="1343"/>
      <c r="AZ111" s="1343"/>
      <c r="BA111" s="1343"/>
      <c r="BB111" s="1343"/>
      <c r="BC111" s="1343"/>
      <c r="BD111" s="1343"/>
      <c r="BE111" s="1428">
        <v>9</v>
      </c>
      <c r="BF111" s="1428">
        <v>9</v>
      </c>
      <c r="BG111" s="1428"/>
      <c r="BH111" s="1429"/>
      <c r="BI111" s="1378"/>
      <c r="BJ111" s="1376"/>
      <c r="BK111" s="1376"/>
      <c r="BL111" s="1376"/>
      <c r="BM111" s="1376"/>
      <c r="BN111" s="1376"/>
      <c r="BO111" s="1376"/>
      <c r="BP111" s="1376"/>
      <c r="BQ111" s="1376"/>
      <c r="BR111" s="1376"/>
      <c r="BS111" s="1376"/>
      <c r="BT111" s="1376"/>
      <c r="BU111" s="1376"/>
      <c r="BV111" s="1386"/>
      <c r="BW111" s="1386"/>
      <c r="BX111" s="1386"/>
      <c r="BY111" s="1386"/>
      <c r="BZ111" s="1386"/>
      <c r="CA111" s="1386"/>
      <c r="CB111" s="1386"/>
      <c r="CC111" s="1386"/>
      <c r="CD111" s="1386"/>
      <c r="CE111" s="1386"/>
      <c r="CF111" s="1386"/>
      <c r="CG111" s="1386"/>
      <c r="CH111" s="1386"/>
      <c r="CI111" s="1376"/>
      <c r="CJ111" s="1376"/>
      <c r="CK111" s="1376"/>
      <c r="CL111" s="1376"/>
      <c r="CM111" s="1376"/>
      <c r="CN111" s="1400"/>
      <c r="CO111" s="1401"/>
      <c r="CP111" s="82"/>
      <c r="CQ111" s="82"/>
      <c r="CR111" s="82"/>
      <c r="CS111" s="82"/>
      <c r="CT111" s="1414"/>
      <c r="CU111" s="1415">
        <v>3</v>
      </c>
      <c r="CV111" s="1386">
        <v>3</v>
      </c>
      <c r="CW111" s="1416">
        <v>3</v>
      </c>
      <c r="CX111" s="37"/>
      <c r="CY111" s="37"/>
      <c r="CZ111" s="37"/>
      <c r="DA111" s="37"/>
      <c r="DB111" s="37"/>
      <c r="DC111" s="37"/>
      <c r="DD111" s="37"/>
      <c r="DE111" s="1264"/>
      <c r="DF111" s="1264"/>
      <c r="DG111" s="1264"/>
      <c r="DH111" s="1264"/>
      <c r="DI111" s="1264"/>
      <c r="DJ111" s="1264"/>
      <c r="DK111" s="1421"/>
      <c r="DL111" s="1421"/>
      <c r="DM111" s="1421"/>
      <c r="DN111" s="37"/>
      <c r="DO111" s="37"/>
    </row>
    <row r="112" ht="41.1" customHeight="1" spans="1:119">
      <c r="A112" s="1271">
        <v>43706</v>
      </c>
      <c r="B112" s="37" t="s">
        <v>271</v>
      </c>
      <c r="C112" s="1275">
        <v>4500022323</v>
      </c>
      <c r="D112" s="122" t="s">
        <v>272</v>
      </c>
      <c r="E112" s="1425" t="s">
        <v>318</v>
      </c>
      <c r="F112" s="35" t="s">
        <v>256</v>
      </c>
      <c r="G112" s="1426" t="s">
        <v>305</v>
      </c>
      <c r="H112" s="396">
        <v>1</v>
      </c>
      <c r="I112" s="37"/>
      <c r="J112" s="37"/>
      <c r="K112" s="37"/>
      <c r="L112" s="239"/>
      <c r="M112" s="1297"/>
      <c r="N112" s="1302"/>
      <c r="O112" s="1302"/>
      <c r="P112" s="1303"/>
      <c r="Q112" s="1302"/>
      <c r="R112" s="1302"/>
      <c r="S112" s="1325"/>
      <c r="T112" s="1302"/>
      <c r="U112" s="1326"/>
      <c r="V112" s="1316"/>
      <c r="W112" s="1317"/>
      <c r="X112" s="1318"/>
      <c r="Y112" s="1337"/>
      <c r="Z112" s="1339"/>
      <c r="AA112" s="1340"/>
      <c r="AB112" s="1340"/>
      <c r="AC112" s="1341"/>
      <c r="AD112" s="1342"/>
      <c r="AE112" s="1343"/>
      <c r="AF112" s="1343"/>
      <c r="AG112" s="1343"/>
      <c r="AH112" s="1343"/>
      <c r="AI112" s="1343"/>
      <c r="AJ112" s="1343"/>
      <c r="AK112" s="1343"/>
      <c r="AL112" s="1343"/>
      <c r="AM112" s="1343"/>
      <c r="AN112" s="1343"/>
      <c r="AO112" s="1343"/>
      <c r="AP112" s="1343"/>
      <c r="AQ112" s="1343"/>
      <c r="AR112" s="1343"/>
      <c r="AS112" s="1343"/>
      <c r="AT112" s="1343"/>
      <c r="AU112" s="1343"/>
      <c r="AV112" s="1343"/>
      <c r="AW112" s="1343"/>
      <c r="AX112" s="1343"/>
      <c r="AY112" s="1343"/>
      <c r="AZ112" s="1343"/>
      <c r="BA112" s="1343"/>
      <c r="BB112" s="1343"/>
      <c r="BC112" s="1343"/>
      <c r="BD112" s="1343"/>
      <c r="BE112" s="1428">
        <v>1</v>
      </c>
      <c r="BF112" s="1428">
        <v>1</v>
      </c>
      <c r="BG112" s="1428"/>
      <c r="BH112" s="1429"/>
      <c r="BI112" s="1378"/>
      <c r="BJ112" s="1376"/>
      <c r="BK112" s="1376"/>
      <c r="BL112" s="1376"/>
      <c r="BM112" s="1376"/>
      <c r="BN112" s="1376"/>
      <c r="BO112" s="1376"/>
      <c r="BP112" s="1376"/>
      <c r="BQ112" s="1376"/>
      <c r="BR112" s="1376"/>
      <c r="BS112" s="1376"/>
      <c r="BT112" s="1376"/>
      <c r="BU112" s="1376"/>
      <c r="BV112" s="1386"/>
      <c r="BW112" s="1386"/>
      <c r="BX112" s="1386"/>
      <c r="BY112" s="1386"/>
      <c r="BZ112" s="1386"/>
      <c r="CA112" s="1386"/>
      <c r="CB112" s="1386"/>
      <c r="CC112" s="1386"/>
      <c r="CD112" s="1386"/>
      <c r="CE112" s="1386"/>
      <c r="CF112" s="1386"/>
      <c r="CG112" s="1386"/>
      <c r="CH112" s="1386"/>
      <c r="CI112" s="1376"/>
      <c r="CJ112" s="1376"/>
      <c r="CK112" s="1376"/>
      <c r="CL112" s="1376"/>
      <c r="CM112" s="1376"/>
      <c r="CN112" s="1400"/>
      <c r="CO112" s="1401"/>
      <c r="CP112" s="82"/>
      <c r="CQ112" s="82"/>
      <c r="CR112" s="82"/>
      <c r="CS112" s="82"/>
      <c r="CT112" s="1414"/>
      <c r="CU112" s="1415"/>
      <c r="CV112" s="1386">
        <v>1</v>
      </c>
      <c r="CW112" s="1416"/>
      <c r="CX112" s="37"/>
      <c r="CY112" s="37"/>
      <c r="CZ112" s="37"/>
      <c r="DA112" s="37"/>
      <c r="DB112" s="37"/>
      <c r="DC112" s="37"/>
      <c r="DD112" s="37"/>
      <c r="DE112" s="1264"/>
      <c r="DF112" s="1264"/>
      <c r="DG112" s="1264"/>
      <c r="DH112" s="1264"/>
      <c r="DI112" s="1264"/>
      <c r="DJ112" s="1264"/>
      <c r="DK112" s="1421"/>
      <c r="DL112" s="1421"/>
      <c r="DM112" s="1421"/>
      <c r="DN112" s="37"/>
      <c r="DO112" s="37"/>
    </row>
    <row r="113" ht="41.1" customHeight="1" spans="1:119">
      <c r="A113" s="185">
        <v>43712</v>
      </c>
      <c r="B113" s="1271" t="s">
        <v>319</v>
      </c>
      <c r="C113" s="1275">
        <v>4500019564</v>
      </c>
      <c r="D113" s="122" t="s">
        <v>320</v>
      </c>
      <c r="E113" s="1425" t="s">
        <v>283</v>
      </c>
      <c r="F113" s="1273" t="s">
        <v>221</v>
      </c>
      <c r="G113" s="38" t="s">
        <v>222</v>
      </c>
      <c r="H113" s="396">
        <v>4</v>
      </c>
      <c r="I113" s="37"/>
      <c r="J113" s="37"/>
      <c r="K113" s="37"/>
      <c r="L113" s="239"/>
      <c r="M113" s="1297"/>
      <c r="N113" s="1302"/>
      <c r="O113" s="1302"/>
      <c r="P113" s="1303"/>
      <c r="Q113" s="1302"/>
      <c r="R113" s="1302"/>
      <c r="S113" s="1325"/>
      <c r="T113" s="1302"/>
      <c r="U113" s="1326"/>
      <c r="V113" s="1316"/>
      <c r="W113" s="1317"/>
      <c r="X113" s="1318"/>
      <c r="Y113" s="1337"/>
      <c r="Z113" s="1339"/>
      <c r="AA113" s="1340"/>
      <c r="AB113" s="1340"/>
      <c r="AC113" s="1341"/>
      <c r="AD113" s="1342"/>
      <c r="AE113" s="1343"/>
      <c r="AF113" s="1343"/>
      <c r="AG113" s="1343">
        <v>4</v>
      </c>
      <c r="AH113" s="1343"/>
      <c r="AI113" s="1343"/>
      <c r="AJ113" s="1343"/>
      <c r="AK113" s="1343"/>
      <c r="AL113" s="1343">
        <v>4</v>
      </c>
      <c r="AM113" s="1343"/>
      <c r="AN113" s="1343"/>
      <c r="AO113" s="1343"/>
      <c r="AP113" s="1343"/>
      <c r="AQ113" s="1343"/>
      <c r="AR113" s="1343"/>
      <c r="AS113" s="1343"/>
      <c r="AT113" s="1343"/>
      <c r="AU113" s="1343"/>
      <c r="AV113" s="1343"/>
      <c r="AW113" s="1343"/>
      <c r="AX113" s="1343"/>
      <c r="AY113" s="1343"/>
      <c r="AZ113" s="1343"/>
      <c r="BA113" s="1343"/>
      <c r="BB113" s="1343"/>
      <c r="BC113" s="1343"/>
      <c r="BD113" s="1343"/>
      <c r="BE113" s="1428"/>
      <c r="BF113" s="1428"/>
      <c r="BG113" s="1428"/>
      <c r="BH113" s="1429"/>
      <c r="BI113" s="1378"/>
      <c r="BJ113" s="1376"/>
      <c r="BK113" s="1376"/>
      <c r="BL113" s="1376"/>
      <c r="BM113" s="1376"/>
      <c r="BN113" s="1376"/>
      <c r="BO113" s="1376"/>
      <c r="BP113" s="1376"/>
      <c r="BQ113" s="1376"/>
      <c r="BR113" s="1376"/>
      <c r="BS113" s="1376"/>
      <c r="BT113" s="1376"/>
      <c r="BU113" s="1376"/>
      <c r="BV113" s="1386">
        <v>1</v>
      </c>
      <c r="BW113" s="1386">
        <v>1</v>
      </c>
      <c r="BX113" s="1386"/>
      <c r="BY113" s="1386"/>
      <c r="BZ113" s="1386"/>
      <c r="CA113" s="1386">
        <v>1</v>
      </c>
      <c r="CB113" s="1386"/>
      <c r="CC113" s="1386"/>
      <c r="CD113" s="1386"/>
      <c r="CE113" s="1386">
        <v>1</v>
      </c>
      <c r="CF113" s="1386"/>
      <c r="CG113" s="1386"/>
      <c r="CH113" s="1386"/>
      <c r="CI113" s="1376"/>
      <c r="CJ113" s="1376"/>
      <c r="CK113" s="1376"/>
      <c r="CL113" s="1376"/>
      <c r="CM113" s="1376"/>
      <c r="CN113" s="1400"/>
      <c r="CO113" s="1401"/>
      <c r="CP113" s="82"/>
      <c r="CQ113" s="82"/>
      <c r="CR113" s="82"/>
      <c r="CS113" s="82"/>
      <c r="CT113" s="1414"/>
      <c r="CU113" s="1415"/>
      <c r="CV113" s="1386"/>
      <c r="CW113" s="1416"/>
      <c r="CX113" s="37"/>
      <c r="CY113" s="37"/>
      <c r="CZ113" s="37"/>
      <c r="DA113" s="37"/>
      <c r="DB113" s="37"/>
      <c r="DC113" s="37"/>
      <c r="DD113" s="37"/>
      <c r="DE113" s="1264"/>
      <c r="DF113" s="1264"/>
      <c r="DG113" s="1264"/>
      <c r="DH113" s="1264"/>
      <c r="DI113" s="1264"/>
      <c r="DJ113" s="1264"/>
      <c r="DK113" s="1421"/>
      <c r="DL113" s="1421"/>
      <c r="DM113" s="1421"/>
      <c r="DN113" s="37"/>
      <c r="DO113" s="37"/>
    </row>
    <row r="114" ht="41.1" customHeight="1" spans="1:119">
      <c r="A114" s="1271">
        <v>43712</v>
      </c>
      <c r="B114" s="37" t="s">
        <v>321</v>
      </c>
      <c r="C114" s="1275"/>
      <c r="D114" s="122"/>
      <c r="E114" s="1425" t="s">
        <v>322</v>
      </c>
      <c r="F114" s="35">
        <v>9209</v>
      </c>
      <c r="G114" s="1426" t="s">
        <v>323</v>
      </c>
      <c r="H114" s="396">
        <v>3</v>
      </c>
      <c r="I114" s="37"/>
      <c r="J114" s="37"/>
      <c r="K114" s="37"/>
      <c r="L114" s="239"/>
      <c r="M114" s="1297"/>
      <c r="N114" s="1302"/>
      <c r="O114" s="1302"/>
      <c r="P114" s="1303"/>
      <c r="Q114" s="1302"/>
      <c r="R114" s="1302"/>
      <c r="S114" s="1325"/>
      <c r="T114" s="1302"/>
      <c r="U114" s="1326"/>
      <c r="V114" s="1316"/>
      <c r="W114" s="1317"/>
      <c r="X114" s="1318"/>
      <c r="Y114" s="1337"/>
      <c r="Z114" s="1339"/>
      <c r="AA114" s="1340"/>
      <c r="AB114" s="1340"/>
      <c r="AC114" s="1341"/>
      <c r="AD114" s="1342"/>
      <c r="AE114" s="1343"/>
      <c r="AF114" s="1343"/>
      <c r="AG114" s="1343"/>
      <c r="AH114" s="1343"/>
      <c r="AI114" s="1343"/>
      <c r="AJ114" s="1343"/>
      <c r="AK114" s="1343"/>
      <c r="AL114" s="1343"/>
      <c r="AM114" s="1343"/>
      <c r="AN114" s="1343"/>
      <c r="AO114" s="1343"/>
      <c r="AP114" s="1343"/>
      <c r="AQ114" s="1343"/>
      <c r="AR114" s="1343"/>
      <c r="AS114" s="1343"/>
      <c r="AT114" s="1343"/>
      <c r="AU114" s="1343"/>
      <c r="AV114" s="1343"/>
      <c r="AW114" s="1343"/>
      <c r="AX114" s="1343"/>
      <c r="AY114" s="1343"/>
      <c r="AZ114" s="1343"/>
      <c r="BA114" s="1343"/>
      <c r="BB114" s="1343"/>
      <c r="BC114" s="1343"/>
      <c r="BD114" s="1343"/>
      <c r="BE114" s="1428">
        <v>3</v>
      </c>
      <c r="BF114" s="1428">
        <v>3</v>
      </c>
      <c r="BG114" s="1428"/>
      <c r="BH114" s="1429"/>
      <c r="BI114" s="1378"/>
      <c r="BJ114" s="1376"/>
      <c r="BK114" s="1376"/>
      <c r="BL114" s="1376"/>
      <c r="BM114" s="1376"/>
      <c r="BN114" s="1376"/>
      <c r="BO114" s="1376"/>
      <c r="BP114" s="1376"/>
      <c r="BQ114" s="1376"/>
      <c r="BR114" s="1376"/>
      <c r="BS114" s="1376"/>
      <c r="BT114" s="1376"/>
      <c r="BU114" s="1376"/>
      <c r="BV114" s="1386"/>
      <c r="BW114" s="1386"/>
      <c r="BX114" s="1386"/>
      <c r="BY114" s="1386"/>
      <c r="BZ114" s="1386"/>
      <c r="CA114" s="1386"/>
      <c r="CB114" s="1386"/>
      <c r="CC114" s="1386"/>
      <c r="CD114" s="1386"/>
      <c r="CE114" s="1386"/>
      <c r="CF114" s="1386"/>
      <c r="CG114" s="1386"/>
      <c r="CH114" s="1386"/>
      <c r="CI114" s="1376"/>
      <c r="CJ114" s="1376"/>
      <c r="CK114" s="1376"/>
      <c r="CL114" s="1376"/>
      <c r="CM114" s="1376"/>
      <c r="CN114" s="1400"/>
      <c r="CO114" s="1401"/>
      <c r="CP114" s="82"/>
      <c r="CQ114" s="82"/>
      <c r="CR114" s="82"/>
      <c r="CS114" s="82"/>
      <c r="CT114" s="1414"/>
      <c r="CU114" s="1415">
        <v>1</v>
      </c>
      <c r="CV114" s="1386">
        <v>1</v>
      </c>
      <c r="CW114" s="1416">
        <v>1</v>
      </c>
      <c r="CX114" s="37"/>
      <c r="CY114" s="37"/>
      <c r="CZ114" s="37"/>
      <c r="DA114" s="37"/>
      <c r="DB114" s="37"/>
      <c r="DC114" s="37"/>
      <c r="DD114" s="37"/>
      <c r="DE114" s="1264"/>
      <c r="DF114" s="1264"/>
      <c r="DG114" s="1264"/>
      <c r="DH114" s="1264"/>
      <c r="DI114" s="1264"/>
      <c r="DJ114" s="1264"/>
      <c r="DK114" s="1421"/>
      <c r="DL114" s="1421"/>
      <c r="DM114" s="1421"/>
      <c r="DN114" s="37"/>
      <c r="DO114" s="37"/>
    </row>
    <row r="115" ht="41.1" customHeight="1" spans="1:119">
      <c r="A115" s="1271">
        <v>43712</v>
      </c>
      <c r="B115" s="37" t="s">
        <v>300</v>
      </c>
      <c r="C115" s="1275"/>
      <c r="D115" s="122" t="s">
        <v>301</v>
      </c>
      <c r="E115" s="1425" t="s">
        <v>275</v>
      </c>
      <c r="F115" s="35" t="s">
        <v>236</v>
      </c>
      <c r="G115" s="38" t="s">
        <v>240</v>
      </c>
      <c r="H115" s="396">
        <v>24</v>
      </c>
      <c r="I115" s="37"/>
      <c r="J115" s="37"/>
      <c r="K115" s="37"/>
      <c r="L115" s="239"/>
      <c r="M115" s="1297"/>
      <c r="N115" s="1302"/>
      <c r="O115" s="1302"/>
      <c r="P115" s="1303"/>
      <c r="Q115" s="1302"/>
      <c r="R115" s="1302"/>
      <c r="S115" s="1325"/>
      <c r="T115" s="1302"/>
      <c r="U115" s="1326"/>
      <c r="V115" s="1316"/>
      <c r="W115" s="1317"/>
      <c r="X115" s="1318"/>
      <c r="Y115" s="1337"/>
      <c r="Z115" s="1339"/>
      <c r="AA115" s="1340"/>
      <c r="AB115" s="1340"/>
      <c r="AC115" s="1341"/>
      <c r="AD115" s="1342"/>
      <c r="AE115" s="1343"/>
      <c r="AF115" s="1343"/>
      <c r="AG115" s="1343"/>
      <c r="AH115" s="1343"/>
      <c r="AI115" s="1343"/>
      <c r="AJ115" s="1343"/>
      <c r="AK115" s="1343"/>
      <c r="AL115" s="1343"/>
      <c r="AM115" s="1343"/>
      <c r="AN115" s="1343"/>
      <c r="AO115" s="1343"/>
      <c r="AP115" s="1343">
        <v>24</v>
      </c>
      <c r="AQ115" s="1343">
        <v>24</v>
      </c>
      <c r="AR115" s="1343"/>
      <c r="AS115" s="1343"/>
      <c r="AT115" s="1343">
        <v>24</v>
      </c>
      <c r="AU115" s="1343"/>
      <c r="AV115" s="1343"/>
      <c r="AW115" s="1343"/>
      <c r="AX115" s="1343"/>
      <c r="AY115" s="1343"/>
      <c r="AZ115" s="1343"/>
      <c r="BA115" s="1343"/>
      <c r="BB115" s="1343"/>
      <c r="BC115" s="1343"/>
      <c r="BD115" s="1343"/>
      <c r="BE115" s="1428"/>
      <c r="BF115" s="1428"/>
      <c r="BG115" s="1428"/>
      <c r="BH115" s="1429"/>
      <c r="BI115" s="1378"/>
      <c r="BJ115" s="1376"/>
      <c r="BK115" s="1376"/>
      <c r="BL115" s="1376"/>
      <c r="BM115" s="1376"/>
      <c r="BN115" s="1376"/>
      <c r="BO115" s="1376"/>
      <c r="BP115" s="1376"/>
      <c r="BQ115" s="1376"/>
      <c r="BR115" s="1376"/>
      <c r="BS115" s="1376"/>
      <c r="BT115" s="1376"/>
      <c r="BU115" s="1376"/>
      <c r="BV115" s="1386"/>
      <c r="BW115" s="1386"/>
      <c r="BX115" s="1386"/>
      <c r="BY115" s="1386"/>
      <c r="BZ115" s="1386"/>
      <c r="CA115" s="1386"/>
      <c r="CB115" s="1386"/>
      <c r="CC115" s="1386"/>
      <c r="CD115" s="1386"/>
      <c r="CE115" s="1386"/>
      <c r="CF115" s="1386"/>
      <c r="CG115" s="1386"/>
      <c r="CH115" s="1386"/>
      <c r="CI115" s="1376">
        <v>4</v>
      </c>
      <c r="CJ115" s="1376">
        <v>4</v>
      </c>
      <c r="CK115" s="1376">
        <v>4</v>
      </c>
      <c r="CL115" s="1376">
        <v>4</v>
      </c>
      <c r="CM115" s="1376">
        <v>4</v>
      </c>
      <c r="CN115" s="1400">
        <v>4</v>
      </c>
      <c r="CO115" s="1401"/>
      <c r="CP115" s="82"/>
      <c r="CQ115" s="82"/>
      <c r="CR115" s="82"/>
      <c r="CS115" s="82"/>
      <c r="CT115" s="1414"/>
      <c r="CU115" s="1415"/>
      <c r="CV115" s="1386"/>
      <c r="CW115" s="1416"/>
      <c r="CX115" s="37"/>
      <c r="CY115" s="37"/>
      <c r="CZ115" s="37"/>
      <c r="DA115" s="37"/>
      <c r="DB115" s="37"/>
      <c r="DC115" s="37"/>
      <c r="DD115" s="37"/>
      <c r="DE115" s="1264"/>
      <c r="DF115" s="1264"/>
      <c r="DG115" s="1264"/>
      <c r="DH115" s="1264"/>
      <c r="DI115" s="1264"/>
      <c r="DJ115" s="1264"/>
      <c r="DK115" s="1421"/>
      <c r="DL115" s="1421"/>
      <c r="DM115" s="1421"/>
      <c r="DN115" s="37"/>
      <c r="DO115" s="37"/>
    </row>
    <row r="116" ht="41.1" customHeight="1" spans="1:119">
      <c r="A116" s="1271">
        <v>43712</v>
      </c>
      <c r="B116" s="37" t="s">
        <v>300</v>
      </c>
      <c r="C116" s="1275"/>
      <c r="D116" s="122" t="s">
        <v>301</v>
      </c>
      <c r="E116" s="1425" t="s">
        <v>275</v>
      </c>
      <c r="F116" s="35">
        <v>9202</v>
      </c>
      <c r="G116" s="38" t="s">
        <v>222</v>
      </c>
      <c r="H116" s="396">
        <v>8</v>
      </c>
      <c r="I116" s="37"/>
      <c r="J116" s="37"/>
      <c r="K116" s="37"/>
      <c r="L116" s="239"/>
      <c r="M116" s="1297"/>
      <c r="N116" s="1302"/>
      <c r="O116" s="1302"/>
      <c r="P116" s="1303"/>
      <c r="Q116" s="1302"/>
      <c r="R116" s="1302"/>
      <c r="S116" s="1325"/>
      <c r="T116" s="1302"/>
      <c r="U116" s="1326"/>
      <c r="V116" s="1316"/>
      <c r="W116" s="1317"/>
      <c r="X116" s="1318"/>
      <c r="Y116" s="1337"/>
      <c r="Z116" s="1339"/>
      <c r="AA116" s="1340"/>
      <c r="AB116" s="1340"/>
      <c r="AC116" s="1341"/>
      <c r="AD116" s="1342"/>
      <c r="AE116" s="1343">
        <v>8</v>
      </c>
      <c r="AF116" s="1343"/>
      <c r="AG116" s="1343"/>
      <c r="AH116" s="1343">
        <v>8</v>
      </c>
      <c r="AI116" s="1343"/>
      <c r="AJ116" s="1343"/>
      <c r="AK116" s="1343"/>
      <c r="AL116" s="1343"/>
      <c r="AM116" s="1343"/>
      <c r="AN116" s="1343"/>
      <c r="AO116" s="1343"/>
      <c r="AP116" s="1343"/>
      <c r="AQ116" s="1343"/>
      <c r="AR116" s="1343"/>
      <c r="AS116" s="1343"/>
      <c r="AT116" s="1343"/>
      <c r="AU116" s="1343"/>
      <c r="AV116" s="1343"/>
      <c r="AW116" s="1343"/>
      <c r="AX116" s="1343"/>
      <c r="AY116" s="1343"/>
      <c r="AZ116" s="1343"/>
      <c r="BA116" s="1343"/>
      <c r="BB116" s="1343"/>
      <c r="BC116" s="1343"/>
      <c r="BD116" s="1343"/>
      <c r="BE116" s="1428"/>
      <c r="BF116" s="1428"/>
      <c r="BG116" s="1428"/>
      <c r="BH116" s="1429"/>
      <c r="BI116" s="1378"/>
      <c r="BJ116" s="1376"/>
      <c r="BK116" s="1376"/>
      <c r="BL116" s="1376"/>
      <c r="BM116" s="1376"/>
      <c r="BN116" s="1376"/>
      <c r="BO116" s="1376"/>
      <c r="BP116" s="1376"/>
      <c r="BQ116" s="1376"/>
      <c r="BR116" s="1376"/>
      <c r="BS116" s="1376"/>
      <c r="BT116" s="1376"/>
      <c r="BU116" s="1376"/>
      <c r="BV116" s="1386"/>
      <c r="BW116" s="1386"/>
      <c r="BX116" s="1386"/>
      <c r="BY116" s="1386"/>
      <c r="BZ116" s="1386"/>
      <c r="CA116" s="1386"/>
      <c r="CB116" s="1386"/>
      <c r="CC116" s="1386">
        <v>4</v>
      </c>
      <c r="CD116" s="1386">
        <v>4</v>
      </c>
      <c r="CE116" s="1386"/>
      <c r="CF116" s="1386"/>
      <c r="CG116" s="1386"/>
      <c r="CH116" s="1386"/>
      <c r="CI116" s="1376"/>
      <c r="CJ116" s="1376"/>
      <c r="CK116" s="1376"/>
      <c r="CL116" s="1376"/>
      <c r="CM116" s="1376"/>
      <c r="CN116" s="1400"/>
      <c r="CO116" s="1401"/>
      <c r="CP116" s="82"/>
      <c r="CQ116" s="82"/>
      <c r="CR116" s="82"/>
      <c r="CS116" s="82"/>
      <c r="CT116" s="1414"/>
      <c r="CU116" s="1415"/>
      <c r="CV116" s="1386"/>
      <c r="CW116" s="1416"/>
      <c r="CX116" s="37"/>
      <c r="CY116" s="37"/>
      <c r="CZ116" s="37"/>
      <c r="DA116" s="37"/>
      <c r="DB116" s="37"/>
      <c r="DC116" s="37"/>
      <c r="DD116" s="37"/>
      <c r="DE116" s="1264"/>
      <c r="DF116" s="1264"/>
      <c r="DG116" s="1264"/>
      <c r="DH116" s="1264"/>
      <c r="DI116" s="1264"/>
      <c r="DJ116" s="1264"/>
      <c r="DK116" s="1421"/>
      <c r="DL116" s="1421"/>
      <c r="DM116" s="1421"/>
      <c r="DN116" s="37"/>
      <c r="DO116" s="37"/>
    </row>
    <row r="117" ht="41.1" customHeight="1" spans="1:119">
      <c r="A117" s="1271">
        <v>43717</v>
      </c>
      <c r="B117" s="37" t="s">
        <v>324</v>
      </c>
      <c r="C117" s="1275">
        <v>4500023472</v>
      </c>
      <c r="D117" s="122" t="s">
        <v>325</v>
      </c>
      <c r="E117" s="1425" t="s">
        <v>283</v>
      </c>
      <c r="F117" s="35" t="s">
        <v>256</v>
      </c>
      <c r="G117" s="1426" t="s">
        <v>305</v>
      </c>
      <c r="H117" s="396">
        <v>3</v>
      </c>
      <c r="I117" s="37"/>
      <c r="J117" s="37"/>
      <c r="K117" s="37"/>
      <c r="L117" s="239"/>
      <c r="M117" s="1297"/>
      <c r="N117" s="1302"/>
      <c r="O117" s="1302"/>
      <c r="P117" s="1303"/>
      <c r="Q117" s="1302"/>
      <c r="R117" s="1302"/>
      <c r="S117" s="1325"/>
      <c r="T117" s="1302"/>
      <c r="U117" s="1326"/>
      <c r="V117" s="1316"/>
      <c r="W117" s="1317"/>
      <c r="X117" s="1318"/>
      <c r="Y117" s="1337"/>
      <c r="Z117" s="1339"/>
      <c r="AA117" s="1340"/>
      <c r="AB117" s="1340"/>
      <c r="AC117" s="1341"/>
      <c r="AD117" s="1342"/>
      <c r="AE117" s="1343"/>
      <c r="AF117" s="1343"/>
      <c r="AG117" s="1343"/>
      <c r="AH117" s="1343"/>
      <c r="AI117" s="1343"/>
      <c r="AJ117" s="1343"/>
      <c r="AK117" s="1343"/>
      <c r="AL117" s="1343"/>
      <c r="AM117" s="1343"/>
      <c r="AN117" s="1343"/>
      <c r="AO117" s="1343"/>
      <c r="AP117" s="1343"/>
      <c r="AQ117" s="1343"/>
      <c r="AR117" s="1343"/>
      <c r="AS117" s="1343"/>
      <c r="AT117" s="1343"/>
      <c r="AU117" s="1343"/>
      <c r="AV117" s="1343"/>
      <c r="AW117" s="1343"/>
      <c r="AX117" s="1343"/>
      <c r="AY117" s="1343"/>
      <c r="AZ117" s="1343"/>
      <c r="BA117" s="1343"/>
      <c r="BB117" s="1343"/>
      <c r="BC117" s="1343"/>
      <c r="BD117" s="1343"/>
      <c r="BE117" s="1428">
        <v>3</v>
      </c>
      <c r="BF117" s="1428">
        <v>3</v>
      </c>
      <c r="BG117" s="1428"/>
      <c r="BH117" s="1429"/>
      <c r="BI117" s="1378"/>
      <c r="BJ117" s="1376"/>
      <c r="BK117" s="1376"/>
      <c r="BL117" s="1376"/>
      <c r="BM117" s="1376"/>
      <c r="BN117" s="1376"/>
      <c r="BO117" s="1376"/>
      <c r="BP117" s="1376"/>
      <c r="BQ117" s="1376"/>
      <c r="BR117" s="1376"/>
      <c r="BS117" s="1376"/>
      <c r="BT117" s="1376"/>
      <c r="BU117" s="1376"/>
      <c r="BV117" s="1386"/>
      <c r="BW117" s="1386"/>
      <c r="BX117" s="1386"/>
      <c r="BY117" s="1386"/>
      <c r="BZ117" s="1386"/>
      <c r="CA117" s="1386"/>
      <c r="CB117" s="1386"/>
      <c r="CC117" s="1386"/>
      <c r="CD117" s="1386"/>
      <c r="CE117" s="1386"/>
      <c r="CF117" s="1386"/>
      <c r="CG117" s="1386"/>
      <c r="CH117" s="1386"/>
      <c r="CI117" s="1376"/>
      <c r="CJ117" s="1376"/>
      <c r="CK117" s="1376"/>
      <c r="CL117" s="1376"/>
      <c r="CM117" s="1376"/>
      <c r="CN117" s="1400"/>
      <c r="CO117" s="1401"/>
      <c r="CP117" s="82"/>
      <c r="CQ117" s="82"/>
      <c r="CR117" s="82"/>
      <c r="CS117" s="82"/>
      <c r="CT117" s="1414"/>
      <c r="CU117" s="1415">
        <v>1</v>
      </c>
      <c r="CV117" s="1386">
        <v>1</v>
      </c>
      <c r="CW117" s="1416">
        <v>1</v>
      </c>
      <c r="CX117" s="37"/>
      <c r="CY117" s="37"/>
      <c r="CZ117" s="37"/>
      <c r="DA117" s="37"/>
      <c r="DB117" s="37"/>
      <c r="DC117" s="37"/>
      <c r="DD117" s="37"/>
      <c r="DE117" s="1264"/>
      <c r="DF117" s="1264"/>
      <c r="DG117" s="1264"/>
      <c r="DH117" s="1264"/>
      <c r="DI117" s="1264"/>
      <c r="DJ117" s="1264"/>
      <c r="DK117" s="1421"/>
      <c r="DL117" s="1421"/>
      <c r="DM117" s="1421"/>
      <c r="DN117" s="37"/>
      <c r="DO117" s="37"/>
    </row>
    <row r="118" ht="41.1" customHeight="1" spans="1:119">
      <c r="A118" s="1271">
        <v>43719</v>
      </c>
      <c r="B118" s="37" t="s">
        <v>138</v>
      </c>
      <c r="C118" s="1275">
        <v>4500023297</v>
      </c>
      <c r="D118" s="122" t="s">
        <v>326</v>
      </c>
      <c r="E118" s="1425" t="s">
        <v>283</v>
      </c>
      <c r="F118" s="1273" t="s">
        <v>247</v>
      </c>
      <c r="G118" s="38" t="s">
        <v>240</v>
      </c>
      <c r="H118" s="396">
        <v>12</v>
      </c>
      <c r="I118" s="37"/>
      <c r="J118" s="37"/>
      <c r="K118" s="37"/>
      <c r="L118" s="239"/>
      <c r="M118" s="1297"/>
      <c r="N118" s="1302"/>
      <c r="O118" s="1302"/>
      <c r="P118" s="1303"/>
      <c r="Q118" s="1302"/>
      <c r="R118" s="1302"/>
      <c r="S118" s="1325"/>
      <c r="T118" s="1302"/>
      <c r="U118" s="1326"/>
      <c r="V118" s="1316"/>
      <c r="W118" s="1317"/>
      <c r="X118" s="1318"/>
      <c r="Y118" s="1337"/>
      <c r="Z118" s="1339"/>
      <c r="AA118" s="1340"/>
      <c r="AB118" s="1340"/>
      <c r="AC118" s="1341"/>
      <c r="AD118" s="1342"/>
      <c r="AE118" s="1343"/>
      <c r="AF118" s="1343"/>
      <c r="AG118" s="1343"/>
      <c r="AH118" s="1343"/>
      <c r="AI118" s="1343"/>
      <c r="AJ118" s="1343"/>
      <c r="AK118" s="1343"/>
      <c r="AL118" s="1343"/>
      <c r="AM118" s="1343"/>
      <c r="AN118" s="1343"/>
      <c r="AO118" s="1343"/>
      <c r="AP118" s="1343">
        <v>12</v>
      </c>
      <c r="AQ118" s="1343">
        <v>12</v>
      </c>
      <c r="AR118" s="1343"/>
      <c r="AS118" s="1343"/>
      <c r="AT118" s="1343"/>
      <c r="AU118" s="1343"/>
      <c r="AV118" s="1343"/>
      <c r="AW118" s="1343"/>
      <c r="AX118" s="1343"/>
      <c r="AY118" s="1343"/>
      <c r="AZ118" s="1343"/>
      <c r="BA118" s="1343"/>
      <c r="BB118" s="1343"/>
      <c r="BC118" s="1343"/>
      <c r="BD118" s="1343"/>
      <c r="BE118" s="1428"/>
      <c r="BF118" s="1428"/>
      <c r="BG118" s="1428"/>
      <c r="BH118" s="1429"/>
      <c r="BI118" s="1378"/>
      <c r="BJ118" s="1376"/>
      <c r="BK118" s="1376"/>
      <c r="BL118" s="1376"/>
      <c r="BM118" s="1376"/>
      <c r="BN118" s="1376"/>
      <c r="BO118" s="1376"/>
      <c r="BP118" s="1376"/>
      <c r="BQ118" s="1376"/>
      <c r="BR118" s="1376"/>
      <c r="BS118" s="1376"/>
      <c r="BT118" s="1376"/>
      <c r="BU118" s="1376"/>
      <c r="BV118" s="1386"/>
      <c r="BW118" s="1386"/>
      <c r="BX118" s="1386"/>
      <c r="BY118" s="1386"/>
      <c r="BZ118" s="1386"/>
      <c r="CA118" s="1386"/>
      <c r="CB118" s="1386"/>
      <c r="CC118" s="1386"/>
      <c r="CD118" s="1386"/>
      <c r="CE118" s="1386"/>
      <c r="CF118" s="1386"/>
      <c r="CG118" s="1386"/>
      <c r="CH118" s="1386"/>
      <c r="CI118" s="1376">
        <v>2</v>
      </c>
      <c r="CJ118" s="1376">
        <v>2</v>
      </c>
      <c r="CK118" s="1376">
        <v>2</v>
      </c>
      <c r="CL118" s="1376">
        <v>2</v>
      </c>
      <c r="CM118" s="1376">
        <v>2</v>
      </c>
      <c r="CN118" s="1400">
        <v>2</v>
      </c>
      <c r="CO118" s="1401"/>
      <c r="CP118" s="82"/>
      <c r="CQ118" s="82"/>
      <c r="CR118" s="82"/>
      <c r="CS118" s="82"/>
      <c r="CT118" s="1414"/>
      <c r="CU118" s="1415"/>
      <c r="CV118" s="1386"/>
      <c r="CW118" s="1416"/>
      <c r="CX118" s="37"/>
      <c r="CY118" s="37"/>
      <c r="CZ118" s="37"/>
      <c r="DA118" s="37"/>
      <c r="DB118" s="37"/>
      <c r="DC118" s="37"/>
      <c r="DD118" s="37"/>
      <c r="DE118" s="1264"/>
      <c r="DF118" s="1264"/>
      <c r="DG118" s="1264"/>
      <c r="DH118" s="1264"/>
      <c r="DI118" s="1264"/>
      <c r="DJ118" s="1264"/>
      <c r="DK118" s="1421"/>
      <c r="DL118" s="1421"/>
      <c r="DM118" s="1421"/>
      <c r="DN118" s="37"/>
      <c r="DO118" s="37"/>
    </row>
    <row r="119" ht="41.1" customHeight="1" spans="1:119">
      <c r="A119" s="1271">
        <v>43719</v>
      </c>
      <c r="B119" s="37" t="s">
        <v>327</v>
      </c>
      <c r="C119" s="1275"/>
      <c r="D119" s="122"/>
      <c r="E119" s="1425" t="s">
        <v>328</v>
      </c>
      <c r="F119" s="35" t="s">
        <v>329</v>
      </c>
      <c r="G119" s="38" t="s">
        <v>240</v>
      </c>
      <c r="H119" s="396">
        <v>3</v>
      </c>
      <c r="I119" s="37"/>
      <c r="J119" s="37"/>
      <c r="K119" s="37"/>
      <c r="L119" s="239"/>
      <c r="M119" s="1297"/>
      <c r="N119" s="1302"/>
      <c r="O119" s="1302"/>
      <c r="P119" s="1303"/>
      <c r="Q119" s="1302"/>
      <c r="R119" s="1302"/>
      <c r="S119" s="1325"/>
      <c r="T119" s="1302"/>
      <c r="U119" s="1326"/>
      <c r="V119" s="1316"/>
      <c r="W119" s="1317"/>
      <c r="X119" s="1318"/>
      <c r="Y119" s="1337"/>
      <c r="Z119" s="1339"/>
      <c r="AA119" s="1340"/>
      <c r="AB119" s="1340"/>
      <c r="AC119" s="1341"/>
      <c r="AD119" s="1342"/>
      <c r="AE119" s="1343"/>
      <c r="AF119" s="1343"/>
      <c r="AG119" s="1343"/>
      <c r="AH119" s="1343"/>
      <c r="AI119" s="1343"/>
      <c r="AJ119" s="1343"/>
      <c r="AK119" s="1343"/>
      <c r="AL119" s="1343"/>
      <c r="AM119" s="1343"/>
      <c r="AN119" s="1343"/>
      <c r="AO119" s="1343"/>
      <c r="AP119" s="1343"/>
      <c r="AQ119" s="1343"/>
      <c r="AR119" s="1343"/>
      <c r="AS119" s="1343"/>
      <c r="AT119" s="1343"/>
      <c r="AU119" s="1343">
        <v>3</v>
      </c>
      <c r="AV119" s="1343"/>
      <c r="AW119" s="1343"/>
      <c r="AX119" s="1343"/>
      <c r="AY119" s="1343"/>
      <c r="AZ119" s="1343"/>
      <c r="BA119" s="1343"/>
      <c r="BB119" s="1343"/>
      <c r="BC119" s="1343"/>
      <c r="BD119" s="1343"/>
      <c r="BE119" s="1428"/>
      <c r="BF119" s="1428"/>
      <c r="BG119" s="1428"/>
      <c r="BH119" s="1429"/>
      <c r="BI119" s="1378"/>
      <c r="BJ119" s="1376"/>
      <c r="BK119" s="1376"/>
      <c r="BL119" s="1376"/>
      <c r="BM119" s="1376"/>
      <c r="BN119" s="1376"/>
      <c r="BO119" s="1376"/>
      <c r="BP119" s="1376"/>
      <c r="BQ119" s="1376"/>
      <c r="BR119" s="1376"/>
      <c r="BS119" s="1376"/>
      <c r="BT119" s="1376"/>
      <c r="BU119" s="1376"/>
      <c r="BV119" s="1386"/>
      <c r="BW119" s="1386"/>
      <c r="BX119" s="1386"/>
      <c r="BY119" s="1386"/>
      <c r="BZ119" s="1386"/>
      <c r="CA119" s="1386"/>
      <c r="CB119" s="1386"/>
      <c r="CC119" s="1386"/>
      <c r="CD119" s="1386"/>
      <c r="CE119" s="1386"/>
      <c r="CF119" s="1386"/>
      <c r="CG119" s="1386"/>
      <c r="CH119" s="1386"/>
      <c r="CI119" s="1376"/>
      <c r="CJ119" s="1376"/>
      <c r="CK119" s="1376"/>
      <c r="CL119" s="1376"/>
      <c r="CM119" s="1376"/>
      <c r="CN119" s="1400"/>
      <c r="CO119" s="1401"/>
      <c r="CP119" s="82"/>
      <c r="CQ119" s="82"/>
      <c r="CR119" s="82"/>
      <c r="CS119" s="82"/>
      <c r="CT119" s="1414"/>
      <c r="CU119" s="1415"/>
      <c r="CV119" s="1386"/>
      <c r="CW119" s="1416"/>
      <c r="CX119" s="37"/>
      <c r="CY119" s="37"/>
      <c r="CZ119" s="37"/>
      <c r="DA119" s="37"/>
      <c r="DB119" s="37"/>
      <c r="DC119" s="37"/>
      <c r="DD119" s="37"/>
      <c r="DE119" s="1264"/>
      <c r="DF119" s="1264"/>
      <c r="DG119" s="1264"/>
      <c r="DH119" s="1264"/>
      <c r="DI119" s="1264"/>
      <c r="DJ119" s="1264"/>
      <c r="DK119" s="1421"/>
      <c r="DL119" s="1421"/>
      <c r="DM119" s="1421"/>
      <c r="DN119" s="37"/>
      <c r="DO119" s="37"/>
    </row>
    <row r="120" ht="41.1" customHeight="1" spans="1:119">
      <c r="A120" s="1271">
        <v>43731</v>
      </c>
      <c r="B120" s="37" t="s">
        <v>330</v>
      </c>
      <c r="C120" s="1275">
        <v>4500024755</v>
      </c>
      <c r="D120" s="122" t="s">
        <v>331</v>
      </c>
      <c r="E120" s="1425" t="s">
        <v>275</v>
      </c>
      <c r="F120" s="35">
        <v>9201</v>
      </c>
      <c r="G120" s="38" t="s">
        <v>130</v>
      </c>
      <c r="H120" s="396">
        <v>12</v>
      </c>
      <c r="I120" s="37"/>
      <c r="J120" s="37"/>
      <c r="K120" s="37"/>
      <c r="L120" s="239"/>
      <c r="M120" s="1297"/>
      <c r="N120" s="1302"/>
      <c r="O120" s="1302"/>
      <c r="P120" s="1303"/>
      <c r="Q120" s="1302"/>
      <c r="R120" s="1302"/>
      <c r="S120" s="1325"/>
      <c r="T120" s="1302"/>
      <c r="U120" s="1326"/>
      <c r="V120" s="1316">
        <v>12</v>
      </c>
      <c r="W120" s="1317"/>
      <c r="X120" s="1318"/>
      <c r="Y120" s="1337"/>
      <c r="Z120" s="1339">
        <v>12</v>
      </c>
      <c r="AA120" s="1340"/>
      <c r="AB120" s="1340"/>
      <c r="AC120" s="1341"/>
      <c r="AD120" s="1342"/>
      <c r="AE120" s="1343"/>
      <c r="AF120" s="1343"/>
      <c r="AG120" s="1343"/>
      <c r="AH120" s="1343"/>
      <c r="AI120" s="1343"/>
      <c r="AJ120" s="1343"/>
      <c r="AK120" s="1343"/>
      <c r="AL120" s="1343"/>
      <c r="AM120" s="1343"/>
      <c r="AN120" s="1343"/>
      <c r="AO120" s="1343"/>
      <c r="AP120" s="1343"/>
      <c r="AQ120" s="1343"/>
      <c r="AR120" s="1343"/>
      <c r="AS120" s="1343"/>
      <c r="AT120" s="1343"/>
      <c r="AU120" s="1343"/>
      <c r="AV120" s="1343"/>
      <c r="AW120" s="1343"/>
      <c r="AX120" s="1343"/>
      <c r="AY120" s="1343"/>
      <c r="AZ120" s="1343"/>
      <c r="BA120" s="1343"/>
      <c r="BB120" s="1343"/>
      <c r="BC120" s="1343"/>
      <c r="BD120" s="1343"/>
      <c r="BE120" s="1428"/>
      <c r="BF120" s="1428"/>
      <c r="BG120" s="1428"/>
      <c r="BH120" s="1429"/>
      <c r="BI120" s="1378"/>
      <c r="BJ120" s="1378">
        <v>1</v>
      </c>
      <c r="BK120" s="1378">
        <v>1</v>
      </c>
      <c r="BL120" s="1378">
        <v>1</v>
      </c>
      <c r="BM120" s="1378">
        <v>1</v>
      </c>
      <c r="BN120" s="1378">
        <v>1</v>
      </c>
      <c r="BO120" s="1378">
        <v>1</v>
      </c>
      <c r="BP120" s="1378">
        <v>1</v>
      </c>
      <c r="BQ120" s="1378">
        <v>1</v>
      </c>
      <c r="BR120" s="1378">
        <v>1</v>
      </c>
      <c r="BS120" s="1378">
        <v>1</v>
      </c>
      <c r="BT120" s="1378">
        <v>1</v>
      </c>
      <c r="BU120" s="1378">
        <v>1</v>
      </c>
      <c r="BV120" s="1386"/>
      <c r="BW120" s="1386"/>
      <c r="BX120" s="1386"/>
      <c r="BY120" s="1386"/>
      <c r="BZ120" s="1386"/>
      <c r="CA120" s="1386"/>
      <c r="CB120" s="1386"/>
      <c r="CC120" s="1386"/>
      <c r="CD120" s="1386"/>
      <c r="CE120" s="1386"/>
      <c r="CF120" s="1386"/>
      <c r="CG120" s="1386"/>
      <c r="CH120" s="1386"/>
      <c r="CI120" s="1376"/>
      <c r="CJ120" s="1376"/>
      <c r="CK120" s="1376"/>
      <c r="CL120" s="1376"/>
      <c r="CM120" s="1376"/>
      <c r="CN120" s="1400"/>
      <c r="CO120" s="1401"/>
      <c r="CP120" s="82"/>
      <c r="CQ120" s="82"/>
      <c r="CR120" s="82"/>
      <c r="CS120" s="82"/>
      <c r="CT120" s="1414"/>
      <c r="CU120" s="1415"/>
      <c r="CV120" s="1386"/>
      <c r="CW120" s="1416"/>
      <c r="CX120" s="37"/>
      <c r="CY120" s="37"/>
      <c r="CZ120" s="37"/>
      <c r="DA120" s="37"/>
      <c r="DB120" s="37"/>
      <c r="DC120" s="37"/>
      <c r="DD120" s="37"/>
      <c r="DE120" s="1264"/>
      <c r="DF120" s="1264"/>
      <c r="DG120" s="1264"/>
      <c r="DH120" s="1264"/>
      <c r="DI120" s="1264"/>
      <c r="DJ120" s="1264"/>
      <c r="DK120" s="1421"/>
      <c r="DL120" s="1421"/>
      <c r="DM120" s="1421"/>
      <c r="DN120" s="37"/>
      <c r="DO120" s="37"/>
    </row>
    <row r="121" ht="41.1" customHeight="1" spans="1:119">
      <c r="A121" s="1271">
        <v>43732</v>
      </c>
      <c r="B121" s="37" t="s">
        <v>266</v>
      </c>
      <c r="C121" s="1275">
        <v>4500022166</v>
      </c>
      <c r="D121" s="122" t="s">
        <v>332</v>
      </c>
      <c r="E121" s="1425" t="s">
        <v>283</v>
      </c>
      <c r="F121" s="35" t="s">
        <v>256</v>
      </c>
      <c r="G121" s="1426" t="s">
        <v>305</v>
      </c>
      <c r="H121" s="396">
        <v>4</v>
      </c>
      <c r="I121" s="37"/>
      <c r="J121" s="37"/>
      <c r="K121" s="37"/>
      <c r="L121" s="239"/>
      <c r="M121" s="1297"/>
      <c r="N121" s="1302"/>
      <c r="O121" s="1302"/>
      <c r="P121" s="1303"/>
      <c r="Q121" s="1302"/>
      <c r="R121" s="1302"/>
      <c r="S121" s="1325"/>
      <c r="T121" s="1302"/>
      <c r="U121" s="1326"/>
      <c r="V121" s="1316"/>
      <c r="W121" s="1317"/>
      <c r="X121" s="1318"/>
      <c r="Y121" s="1337"/>
      <c r="Z121" s="1339"/>
      <c r="AA121" s="1340"/>
      <c r="AB121" s="1340"/>
      <c r="AC121" s="1341"/>
      <c r="AD121" s="1342"/>
      <c r="AE121" s="1343"/>
      <c r="AF121" s="1343"/>
      <c r="AG121" s="1343"/>
      <c r="AH121" s="1343"/>
      <c r="AI121" s="1343"/>
      <c r="AJ121" s="1343"/>
      <c r="AK121" s="1343"/>
      <c r="AL121" s="1343"/>
      <c r="AM121" s="1343"/>
      <c r="AN121" s="1343"/>
      <c r="AO121" s="1343"/>
      <c r="AP121" s="1343"/>
      <c r="AQ121" s="1343"/>
      <c r="AR121" s="1343"/>
      <c r="AS121" s="1343"/>
      <c r="AT121" s="1343"/>
      <c r="AU121" s="1343"/>
      <c r="AV121" s="1343"/>
      <c r="AW121" s="1343"/>
      <c r="AX121" s="1343"/>
      <c r="AY121" s="1343"/>
      <c r="AZ121" s="1343"/>
      <c r="BA121" s="1343"/>
      <c r="BB121" s="1343"/>
      <c r="BC121" s="1343"/>
      <c r="BD121" s="1343"/>
      <c r="BE121" s="1428">
        <v>4</v>
      </c>
      <c r="BF121" s="1428">
        <v>4</v>
      </c>
      <c r="BG121" s="1428"/>
      <c r="BH121" s="1429"/>
      <c r="BI121" s="1378"/>
      <c r="BJ121" s="1376"/>
      <c r="BK121" s="1376"/>
      <c r="BL121" s="1376"/>
      <c r="BM121" s="1376"/>
      <c r="BN121" s="1376"/>
      <c r="BO121" s="1376"/>
      <c r="BP121" s="1376"/>
      <c r="BQ121" s="1376"/>
      <c r="BR121" s="1376"/>
      <c r="BS121" s="1376"/>
      <c r="BT121" s="1376"/>
      <c r="BU121" s="1376"/>
      <c r="BV121" s="1386"/>
      <c r="BW121" s="1386"/>
      <c r="BX121" s="1386"/>
      <c r="BY121" s="1386"/>
      <c r="BZ121" s="1386"/>
      <c r="CA121" s="1386"/>
      <c r="CB121" s="1386"/>
      <c r="CC121" s="1386"/>
      <c r="CD121" s="1386"/>
      <c r="CE121" s="1386"/>
      <c r="CF121" s="1386"/>
      <c r="CG121" s="1386"/>
      <c r="CH121" s="1386"/>
      <c r="CI121" s="1376"/>
      <c r="CJ121" s="1376"/>
      <c r="CK121" s="1376"/>
      <c r="CL121" s="1376"/>
      <c r="CM121" s="1376"/>
      <c r="CN121" s="1400"/>
      <c r="CO121" s="1401"/>
      <c r="CP121" s="82"/>
      <c r="CQ121" s="82"/>
      <c r="CR121" s="82"/>
      <c r="CS121" s="82"/>
      <c r="CT121" s="1414"/>
      <c r="CU121" s="1415">
        <v>1</v>
      </c>
      <c r="CV121" s="1386">
        <v>1</v>
      </c>
      <c r="CW121" s="1416">
        <v>2</v>
      </c>
      <c r="CX121" s="37"/>
      <c r="CY121" s="37"/>
      <c r="CZ121" s="37"/>
      <c r="DA121" s="37"/>
      <c r="DB121" s="37"/>
      <c r="DC121" s="37"/>
      <c r="DD121" s="37"/>
      <c r="DE121" s="1264"/>
      <c r="DF121" s="1264"/>
      <c r="DG121" s="1264"/>
      <c r="DH121" s="1264"/>
      <c r="DI121" s="1264"/>
      <c r="DJ121" s="1264"/>
      <c r="DK121" s="1421"/>
      <c r="DL121" s="1421"/>
      <c r="DM121" s="1421"/>
      <c r="DN121" s="37"/>
      <c r="DO121" s="37"/>
    </row>
    <row r="122" ht="41.1" customHeight="1" spans="1:119">
      <c r="A122" s="1271">
        <v>43747</v>
      </c>
      <c r="B122" s="37" t="s">
        <v>333</v>
      </c>
      <c r="C122" s="1275">
        <v>4500024278</v>
      </c>
      <c r="D122" s="1423" t="s">
        <v>334</v>
      </c>
      <c r="E122" s="1425" t="s">
        <v>280</v>
      </c>
      <c r="F122" s="35" t="s">
        <v>256</v>
      </c>
      <c r="G122" s="1426" t="s">
        <v>305</v>
      </c>
      <c r="H122" s="396">
        <v>6</v>
      </c>
      <c r="I122" s="37"/>
      <c r="J122" s="37"/>
      <c r="K122" s="37"/>
      <c r="L122" s="239"/>
      <c r="M122" s="1297"/>
      <c r="N122" s="1302"/>
      <c r="O122" s="1302"/>
      <c r="P122" s="1303"/>
      <c r="Q122" s="1302"/>
      <c r="R122" s="1302"/>
      <c r="S122" s="1325"/>
      <c r="T122" s="1302"/>
      <c r="U122" s="1326"/>
      <c r="V122" s="1316"/>
      <c r="W122" s="1317"/>
      <c r="X122" s="1318"/>
      <c r="Y122" s="1337"/>
      <c r="Z122" s="1339"/>
      <c r="AA122" s="1340"/>
      <c r="AB122" s="1340"/>
      <c r="AC122" s="1341"/>
      <c r="AD122" s="1342"/>
      <c r="AE122" s="1343"/>
      <c r="AF122" s="1343"/>
      <c r="AG122" s="1343"/>
      <c r="AH122" s="1343"/>
      <c r="AI122" s="1343"/>
      <c r="AJ122" s="1343"/>
      <c r="AK122" s="1343"/>
      <c r="AL122" s="1343"/>
      <c r="AM122" s="1343"/>
      <c r="AN122" s="1343"/>
      <c r="AO122" s="1343"/>
      <c r="AP122" s="1343"/>
      <c r="AQ122" s="1343"/>
      <c r="AR122" s="1343"/>
      <c r="AS122" s="1343"/>
      <c r="AT122" s="1343"/>
      <c r="AU122" s="1343"/>
      <c r="AV122" s="1343"/>
      <c r="AW122" s="1343"/>
      <c r="AX122" s="1343"/>
      <c r="AY122" s="1343"/>
      <c r="AZ122" s="1343"/>
      <c r="BA122" s="1343"/>
      <c r="BB122" s="1343"/>
      <c r="BC122" s="1343"/>
      <c r="BD122" s="1343"/>
      <c r="BE122" s="1428">
        <v>6</v>
      </c>
      <c r="BF122" s="1428"/>
      <c r="BG122" s="1428"/>
      <c r="BH122" s="1429"/>
      <c r="BI122" s="1378"/>
      <c r="BJ122" s="1376"/>
      <c r="BK122" s="1376"/>
      <c r="BL122" s="1376"/>
      <c r="BM122" s="1376"/>
      <c r="BN122" s="1376"/>
      <c r="BO122" s="1376"/>
      <c r="BP122" s="1376"/>
      <c r="BQ122" s="1376"/>
      <c r="BR122" s="1376"/>
      <c r="BS122" s="1376"/>
      <c r="BT122" s="1376"/>
      <c r="BU122" s="1376"/>
      <c r="BV122" s="1386"/>
      <c r="BW122" s="1386"/>
      <c r="BX122" s="1386"/>
      <c r="BY122" s="1386"/>
      <c r="BZ122" s="1386"/>
      <c r="CA122" s="1386"/>
      <c r="CB122" s="1386"/>
      <c r="CC122" s="1386"/>
      <c r="CD122" s="1386"/>
      <c r="CE122" s="1386"/>
      <c r="CF122" s="1386"/>
      <c r="CG122" s="1386"/>
      <c r="CH122" s="1386"/>
      <c r="CI122" s="1376"/>
      <c r="CJ122" s="1376"/>
      <c r="CK122" s="1376"/>
      <c r="CL122" s="1376"/>
      <c r="CM122" s="1376"/>
      <c r="CN122" s="1400"/>
      <c r="CO122" s="1401"/>
      <c r="CP122" s="82"/>
      <c r="CQ122" s="82"/>
      <c r="CR122" s="82"/>
      <c r="CS122" s="82"/>
      <c r="CT122" s="1414"/>
      <c r="CU122" s="1415">
        <v>2</v>
      </c>
      <c r="CV122" s="1386">
        <v>2</v>
      </c>
      <c r="CW122" s="1416">
        <v>2</v>
      </c>
      <c r="CX122" s="37"/>
      <c r="CY122" s="37"/>
      <c r="CZ122" s="37"/>
      <c r="DA122" s="37"/>
      <c r="DB122" s="37"/>
      <c r="DC122" s="37"/>
      <c r="DD122" s="37"/>
      <c r="DE122" s="1264"/>
      <c r="DF122" s="1264"/>
      <c r="DG122" s="1264"/>
      <c r="DH122" s="1264"/>
      <c r="DI122" s="1264"/>
      <c r="DJ122" s="1264"/>
      <c r="DK122" s="1421"/>
      <c r="DL122" s="1421"/>
      <c r="DM122" s="1421"/>
      <c r="DN122" s="37"/>
      <c r="DO122" s="37"/>
    </row>
    <row r="123" ht="41.1" customHeight="1" spans="1:119">
      <c r="A123" s="1271">
        <v>43752</v>
      </c>
      <c r="B123" s="37" t="s">
        <v>321</v>
      </c>
      <c r="C123" s="1275" t="s">
        <v>335</v>
      </c>
      <c r="D123" s="1423"/>
      <c r="E123" s="1425" t="s">
        <v>280</v>
      </c>
      <c r="F123" s="35">
        <v>9202</v>
      </c>
      <c r="G123" s="1426" t="s">
        <v>222</v>
      </c>
      <c r="H123" s="396">
        <v>12</v>
      </c>
      <c r="I123" s="37"/>
      <c r="J123" s="37"/>
      <c r="K123" s="37"/>
      <c r="L123" s="239"/>
      <c r="M123" s="1297"/>
      <c r="N123" s="1302"/>
      <c r="O123" s="1302"/>
      <c r="P123" s="1303"/>
      <c r="Q123" s="1302"/>
      <c r="R123" s="1302"/>
      <c r="S123" s="1325"/>
      <c r="T123" s="1302"/>
      <c r="U123" s="1326"/>
      <c r="V123" s="1316"/>
      <c r="W123" s="1317"/>
      <c r="X123" s="1318"/>
      <c r="Y123" s="1337"/>
      <c r="Z123" s="1339"/>
      <c r="AA123" s="1340"/>
      <c r="AB123" s="1340"/>
      <c r="AC123" s="1341"/>
      <c r="AD123" s="1342"/>
      <c r="AE123" s="1343">
        <v>12</v>
      </c>
      <c r="AF123" s="1343"/>
      <c r="AG123" s="1343"/>
      <c r="AH123" s="1343">
        <v>12</v>
      </c>
      <c r="AI123" s="1343"/>
      <c r="AJ123" s="1343"/>
      <c r="AK123" s="1343"/>
      <c r="AL123" s="1343"/>
      <c r="AM123" s="1343"/>
      <c r="AN123" s="1343"/>
      <c r="AO123" s="1343"/>
      <c r="AP123" s="1343"/>
      <c r="AQ123" s="1343"/>
      <c r="AR123" s="1343"/>
      <c r="AS123" s="1343"/>
      <c r="AT123" s="1343"/>
      <c r="AU123" s="1343"/>
      <c r="AV123" s="1343"/>
      <c r="AW123" s="1343"/>
      <c r="AX123" s="1343"/>
      <c r="AY123" s="1343"/>
      <c r="AZ123" s="1343"/>
      <c r="BA123" s="1343"/>
      <c r="BB123" s="1343"/>
      <c r="BC123" s="1343"/>
      <c r="BD123" s="1343"/>
      <c r="BE123" s="1428"/>
      <c r="BF123" s="1428"/>
      <c r="BG123" s="1428"/>
      <c r="BH123" s="1429"/>
      <c r="BI123" s="1378"/>
      <c r="BJ123" s="1376"/>
      <c r="BK123" s="1376"/>
      <c r="BL123" s="1376"/>
      <c r="BM123" s="1376"/>
      <c r="BN123" s="1376"/>
      <c r="BO123" s="1376"/>
      <c r="BP123" s="1376"/>
      <c r="BQ123" s="1376"/>
      <c r="BR123" s="1376"/>
      <c r="BS123" s="1376"/>
      <c r="BT123" s="1376"/>
      <c r="BU123" s="1376"/>
      <c r="BV123" s="1386">
        <v>2</v>
      </c>
      <c r="BW123" s="1386"/>
      <c r="BX123" s="1386">
        <v>2</v>
      </c>
      <c r="BY123" s="1386"/>
      <c r="BZ123" s="1386"/>
      <c r="CA123" s="1386">
        <v>2</v>
      </c>
      <c r="CB123" s="1386"/>
      <c r="CC123" s="1386">
        <v>2</v>
      </c>
      <c r="CD123" s="1386"/>
      <c r="CE123" s="1386">
        <v>2</v>
      </c>
      <c r="CF123" s="1386"/>
      <c r="CG123" s="1386"/>
      <c r="CH123" s="1386">
        <v>2</v>
      </c>
      <c r="CI123" s="1376"/>
      <c r="CJ123" s="1376"/>
      <c r="CK123" s="1376"/>
      <c r="CL123" s="1376"/>
      <c r="CM123" s="1376"/>
      <c r="CN123" s="1400"/>
      <c r="CO123" s="1401"/>
      <c r="CP123" s="82"/>
      <c r="CQ123" s="82"/>
      <c r="CR123" s="82"/>
      <c r="CS123" s="82"/>
      <c r="CT123" s="1414"/>
      <c r="CU123" s="1415"/>
      <c r="CV123" s="1386"/>
      <c r="CW123" s="1416"/>
      <c r="CX123" s="37"/>
      <c r="CY123" s="37"/>
      <c r="CZ123" s="37"/>
      <c r="DA123" s="37"/>
      <c r="DB123" s="37"/>
      <c r="DC123" s="37"/>
      <c r="DD123" s="37"/>
      <c r="DE123" s="1264"/>
      <c r="DF123" s="1264"/>
      <c r="DG123" s="1264"/>
      <c r="DH123" s="1264"/>
      <c r="DI123" s="1264"/>
      <c r="DJ123" s="1264"/>
      <c r="DK123" s="1421"/>
      <c r="DL123" s="1421"/>
      <c r="DM123" s="1421"/>
      <c r="DN123" s="37"/>
      <c r="DO123" s="37"/>
    </row>
    <row r="124" ht="41.1" customHeight="1" spans="1:119">
      <c r="A124" s="1271">
        <v>43780</v>
      </c>
      <c r="B124" s="37" t="s">
        <v>336</v>
      </c>
      <c r="C124" s="1275" t="s">
        <v>335</v>
      </c>
      <c r="D124" s="1423"/>
      <c r="E124" s="1425" t="s">
        <v>275</v>
      </c>
      <c r="F124" s="35">
        <v>9202</v>
      </c>
      <c r="G124" s="1426" t="s">
        <v>222</v>
      </c>
      <c r="H124" s="396">
        <v>26</v>
      </c>
      <c r="I124" s="37"/>
      <c r="J124" s="37"/>
      <c r="K124" s="37"/>
      <c r="L124" s="239"/>
      <c r="M124" s="1297"/>
      <c r="N124" s="1302"/>
      <c r="O124" s="1302"/>
      <c r="P124" s="1303"/>
      <c r="Q124" s="1302"/>
      <c r="R124" s="1302"/>
      <c r="S124" s="1325"/>
      <c r="T124" s="1302"/>
      <c r="U124" s="1326"/>
      <c r="V124" s="1316"/>
      <c r="W124" s="1317"/>
      <c r="X124" s="1318"/>
      <c r="Y124" s="1337"/>
      <c r="Z124" s="1339"/>
      <c r="AA124" s="1340"/>
      <c r="AB124" s="1340"/>
      <c r="AC124" s="1341"/>
      <c r="AD124" s="1342"/>
      <c r="AE124" s="1343">
        <v>26</v>
      </c>
      <c r="AF124" s="1343"/>
      <c r="AG124" s="1343"/>
      <c r="AH124" s="1343">
        <v>26</v>
      </c>
      <c r="AI124" s="1343"/>
      <c r="AJ124" s="1343"/>
      <c r="AK124" s="1343"/>
      <c r="AL124" s="1343"/>
      <c r="AM124" s="1343"/>
      <c r="AN124" s="1343"/>
      <c r="AO124" s="1343"/>
      <c r="AP124" s="1343"/>
      <c r="AQ124" s="1343"/>
      <c r="AR124" s="1343"/>
      <c r="AS124" s="1343"/>
      <c r="AT124" s="1343"/>
      <c r="AU124" s="1343"/>
      <c r="AV124" s="1343"/>
      <c r="AW124" s="1343"/>
      <c r="AX124" s="1343"/>
      <c r="AY124" s="1343"/>
      <c r="AZ124" s="1343"/>
      <c r="BA124" s="1343"/>
      <c r="BB124" s="1343"/>
      <c r="BC124" s="1343"/>
      <c r="BD124" s="1343"/>
      <c r="BE124" s="1428"/>
      <c r="BF124" s="1428"/>
      <c r="BG124" s="1428"/>
      <c r="BH124" s="1429"/>
      <c r="BI124" s="1378"/>
      <c r="BJ124" s="1376"/>
      <c r="BK124" s="1376"/>
      <c r="BL124" s="1376"/>
      <c r="BM124" s="1376"/>
      <c r="BN124" s="1376"/>
      <c r="BO124" s="1376"/>
      <c r="BP124" s="1376"/>
      <c r="BQ124" s="1376"/>
      <c r="BR124" s="1376"/>
      <c r="BS124" s="1376"/>
      <c r="BT124" s="1376"/>
      <c r="BU124" s="1376"/>
      <c r="BV124" s="1386">
        <v>2</v>
      </c>
      <c r="BW124" s="1386">
        <v>2</v>
      </c>
      <c r="BX124" s="1386">
        <v>2</v>
      </c>
      <c r="BY124" s="1386">
        <v>2</v>
      </c>
      <c r="BZ124" s="1386">
        <v>2</v>
      </c>
      <c r="CA124" s="1386">
        <v>2</v>
      </c>
      <c r="CB124" s="1386">
        <v>2</v>
      </c>
      <c r="CC124" s="1386">
        <v>2</v>
      </c>
      <c r="CD124" s="1386">
        <v>2</v>
      </c>
      <c r="CE124" s="1386">
        <v>2</v>
      </c>
      <c r="CF124" s="1386">
        <v>2</v>
      </c>
      <c r="CG124" s="1386">
        <v>2</v>
      </c>
      <c r="CH124" s="1386">
        <v>2</v>
      </c>
      <c r="CI124" s="1376"/>
      <c r="CJ124" s="1376"/>
      <c r="CK124" s="1376"/>
      <c r="CL124" s="1376"/>
      <c r="CM124" s="1376"/>
      <c r="CN124" s="1400"/>
      <c r="CO124" s="1401"/>
      <c r="CP124" s="82"/>
      <c r="CQ124" s="82"/>
      <c r="CR124" s="82"/>
      <c r="CS124" s="82"/>
      <c r="CT124" s="1414"/>
      <c r="CU124" s="1415"/>
      <c r="CV124" s="1386"/>
      <c r="CW124" s="1416"/>
      <c r="CX124" s="37"/>
      <c r="CY124" s="37"/>
      <c r="CZ124" s="37"/>
      <c r="DA124" s="37"/>
      <c r="DB124" s="37"/>
      <c r="DC124" s="37"/>
      <c r="DD124" s="37"/>
      <c r="DE124" s="1264"/>
      <c r="DF124" s="1264"/>
      <c r="DG124" s="1264"/>
      <c r="DH124" s="1264"/>
      <c r="DI124" s="1264"/>
      <c r="DJ124" s="1264"/>
      <c r="DK124" s="1421"/>
      <c r="DL124" s="1421"/>
      <c r="DM124" s="1421"/>
      <c r="DN124" s="37"/>
      <c r="DO124" s="37"/>
    </row>
    <row r="125" ht="41.1" customHeight="1" spans="1:119">
      <c r="A125" s="1271">
        <v>43782</v>
      </c>
      <c r="B125" s="37" t="s">
        <v>337</v>
      </c>
      <c r="C125" s="1275">
        <v>4500024746</v>
      </c>
      <c r="D125" s="122" t="s">
        <v>314</v>
      </c>
      <c r="E125" s="1425" t="s">
        <v>280</v>
      </c>
      <c r="F125" s="35">
        <v>9202</v>
      </c>
      <c r="G125" s="1426" t="s">
        <v>222</v>
      </c>
      <c r="H125" s="396">
        <v>3</v>
      </c>
      <c r="I125" s="37"/>
      <c r="J125" s="37"/>
      <c r="K125" s="37"/>
      <c r="L125" s="239"/>
      <c r="M125" s="1297"/>
      <c r="N125" s="1302"/>
      <c r="O125" s="1302"/>
      <c r="P125" s="1303"/>
      <c r="Q125" s="1302"/>
      <c r="R125" s="1302"/>
      <c r="S125" s="1325"/>
      <c r="T125" s="1302"/>
      <c r="U125" s="1326"/>
      <c r="V125" s="1316"/>
      <c r="W125" s="1317"/>
      <c r="X125" s="1318"/>
      <c r="Y125" s="1337"/>
      <c r="Z125" s="1339"/>
      <c r="AA125" s="1340"/>
      <c r="AB125" s="1340"/>
      <c r="AC125" s="1341"/>
      <c r="AD125" s="1342"/>
      <c r="AE125" s="1343">
        <v>3</v>
      </c>
      <c r="AF125" s="1343"/>
      <c r="AG125" s="1343"/>
      <c r="AH125" s="1343">
        <v>3</v>
      </c>
      <c r="AI125" s="1343"/>
      <c r="AJ125" s="1343"/>
      <c r="AK125" s="1343"/>
      <c r="AL125" s="1343"/>
      <c r="AM125" s="1343"/>
      <c r="AN125" s="1343"/>
      <c r="AO125" s="1343"/>
      <c r="AP125" s="1343"/>
      <c r="AQ125" s="1343"/>
      <c r="AR125" s="1343"/>
      <c r="AS125" s="1343"/>
      <c r="AT125" s="1343"/>
      <c r="AU125" s="1343"/>
      <c r="AV125" s="1343"/>
      <c r="AW125" s="1343"/>
      <c r="AX125" s="1343"/>
      <c r="AY125" s="1343"/>
      <c r="AZ125" s="1343"/>
      <c r="BA125" s="1343"/>
      <c r="BB125" s="1343"/>
      <c r="BC125" s="1343"/>
      <c r="BD125" s="1343"/>
      <c r="BE125" s="1428"/>
      <c r="BF125" s="1428"/>
      <c r="BG125" s="1428"/>
      <c r="BH125" s="1429"/>
      <c r="BI125" s="1378"/>
      <c r="BJ125" s="1376"/>
      <c r="BK125" s="1376"/>
      <c r="BL125" s="1376"/>
      <c r="BM125" s="1376"/>
      <c r="BN125" s="1376"/>
      <c r="BO125" s="1376"/>
      <c r="BP125" s="1376"/>
      <c r="BQ125" s="1376"/>
      <c r="BR125" s="1376"/>
      <c r="BS125" s="1376"/>
      <c r="BT125" s="1376"/>
      <c r="BU125" s="1376"/>
      <c r="BV125" s="1386"/>
      <c r="BW125" s="1386"/>
      <c r="BX125" s="1386">
        <v>1</v>
      </c>
      <c r="BY125" s="1386"/>
      <c r="BZ125" s="1386"/>
      <c r="CA125" s="1386"/>
      <c r="CB125" s="1386"/>
      <c r="CC125" s="1386"/>
      <c r="CD125" s="1386"/>
      <c r="CE125" s="1386">
        <v>1</v>
      </c>
      <c r="CF125" s="1386"/>
      <c r="CG125" s="1386"/>
      <c r="CH125" s="1386">
        <v>1</v>
      </c>
      <c r="CI125" s="1376"/>
      <c r="CJ125" s="1376"/>
      <c r="CK125" s="1376"/>
      <c r="CL125" s="1376"/>
      <c r="CM125" s="1376"/>
      <c r="CN125" s="1400"/>
      <c r="CO125" s="1401"/>
      <c r="CP125" s="82"/>
      <c r="CQ125" s="82"/>
      <c r="CR125" s="82"/>
      <c r="CS125" s="82"/>
      <c r="CT125" s="1414"/>
      <c r="CU125" s="1415"/>
      <c r="CV125" s="1386"/>
      <c r="CW125" s="1416"/>
      <c r="CX125" s="37"/>
      <c r="CY125" s="37"/>
      <c r="CZ125" s="37"/>
      <c r="DA125" s="37"/>
      <c r="DB125" s="37"/>
      <c r="DC125" s="37"/>
      <c r="DD125" s="37"/>
      <c r="DE125" s="1264"/>
      <c r="DF125" s="1264"/>
      <c r="DG125" s="1264"/>
      <c r="DH125" s="1264"/>
      <c r="DI125" s="1264"/>
      <c r="DJ125" s="1264"/>
      <c r="DK125" s="1421"/>
      <c r="DL125" s="1421"/>
      <c r="DM125" s="1421"/>
      <c r="DN125" s="37"/>
      <c r="DO125" s="37"/>
    </row>
    <row r="126" ht="41.1" customHeight="1" spans="1:119">
      <c r="A126" s="1271">
        <v>43788</v>
      </c>
      <c r="B126" s="37" t="s">
        <v>273</v>
      </c>
      <c r="C126" s="1275">
        <v>4500025754</v>
      </c>
      <c r="D126" s="122" t="s">
        <v>164</v>
      </c>
      <c r="E126" s="1425" t="s">
        <v>283</v>
      </c>
      <c r="F126" s="35">
        <v>9209</v>
      </c>
      <c r="G126" s="1426" t="s">
        <v>305</v>
      </c>
      <c r="H126" s="396">
        <v>9</v>
      </c>
      <c r="I126" s="37"/>
      <c r="J126" s="37"/>
      <c r="K126" s="37"/>
      <c r="L126" s="239"/>
      <c r="M126" s="1297"/>
      <c r="N126" s="1302"/>
      <c r="O126" s="1302"/>
      <c r="P126" s="1303"/>
      <c r="Q126" s="1302"/>
      <c r="R126" s="1302"/>
      <c r="S126" s="1325"/>
      <c r="T126" s="1302"/>
      <c r="U126" s="1326"/>
      <c r="V126" s="1316"/>
      <c r="W126" s="1317"/>
      <c r="X126" s="1318"/>
      <c r="Y126" s="1337"/>
      <c r="Z126" s="1339"/>
      <c r="AA126" s="1340"/>
      <c r="AB126" s="1340"/>
      <c r="AC126" s="1341"/>
      <c r="AD126" s="1342"/>
      <c r="AE126" s="1343"/>
      <c r="AF126" s="1343"/>
      <c r="AG126" s="1343"/>
      <c r="AH126" s="1343"/>
      <c r="AI126" s="1343"/>
      <c r="AJ126" s="1343"/>
      <c r="AK126" s="1343"/>
      <c r="AL126" s="1343"/>
      <c r="AM126" s="1343"/>
      <c r="AN126" s="1343"/>
      <c r="AO126" s="1343"/>
      <c r="AP126" s="1343"/>
      <c r="AQ126" s="1343"/>
      <c r="AR126" s="1343"/>
      <c r="AS126" s="1343"/>
      <c r="AT126" s="1343"/>
      <c r="AU126" s="1343"/>
      <c r="AV126" s="1343"/>
      <c r="AW126" s="1343"/>
      <c r="AX126" s="1343"/>
      <c r="AY126" s="1343"/>
      <c r="AZ126" s="1343"/>
      <c r="BA126" s="1343"/>
      <c r="BB126" s="1343"/>
      <c r="BC126" s="1343"/>
      <c r="BD126" s="1343"/>
      <c r="BE126" s="1428"/>
      <c r="BF126" s="1428"/>
      <c r="BG126" s="1428">
        <v>9</v>
      </c>
      <c r="BH126" s="1429">
        <v>9</v>
      </c>
      <c r="BI126" s="1378"/>
      <c r="BJ126" s="1376"/>
      <c r="BK126" s="1376"/>
      <c r="BL126" s="1376"/>
      <c r="BM126" s="1376"/>
      <c r="BN126" s="1376"/>
      <c r="BO126" s="1376"/>
      <c r="BP126" s="1376"/>
      <c r="BQ126" s="1376"/>
      <c r="BR126" s="1376"/>
      <c r="BS126" s="1376"/>
      <c r="BT126" s="1376"/>
      <c r="BU126" s="1376"/>
      <c r="BV126" s="1386"/>
      <c r="BW126" s="1386"/>
      <c r="BX126" s="1386"/>
      <c r="BY126" s="1386"/>
      <c r="BZ126" s="1386"/>
      <c r="CA126" s="1386"/>
      <c r="CB126" s="1386"/>
      <c r="CC126" s="1386"/>
      <c r="CD126" s="1386"/>
      <c r="CE126" s="1386"/>
      <c r="CF126" s="1386"/>
      <c r="CG126" s="1386"/>
      <c r="CH126" s="1386"/>
      <c r="CI126" s="1376"/>
      <c r="CJ126" s="1376"/>
      <c r="CK126" s="1376"/>
      <c r="CL126" s="1376"/>
      <c r="CM126" s="1376"/>
      <c r="CN126" s="1400"/>
      <c r="CO126" s="1401"/>
      <c r="CP126" s="82"/>
      <c r="CQ126" s="82"/>
      <c r="CR126" s="82"/>
      <c r="CS126" s="82"/>
      <c r="CT126" s="1414"/>
      <c r="CU126" s="1415">
        <v>3</v>
      </c>
      <c r="CV126" s="1386">
        <v>3</v>
      </c>
      <c r="CW126" s="1416">
        <v>3</v>
      </c>
      <c r="CX126" s="37"/>
      <c r="CY126" s="37"/>
      <c r="CZ126" s="37"/>
      <c r="DA126" s="37"/>
      <c r="DB126" s="37"/>
      <c r="DC126" s="37"/>
      <c r="DD126" s="37"/>
      <c r="DE126" s="1264"/>
      <c r="DF126" s="1264"/>
      <c r="DG126" s="1264"/>
      <c r="DH126" s="1264"/>
      <c r="DI126" s="1264"/>
      <c r="DJ126" s="1264"/>
      <c r="DK126" s="1421"/>
      <c r="DL126" s="1421"/>
      <c r="DM126" s="1421"/>
      <c r="DN126" s="37"/>
      <c r="DO126" s="37"/>
    </row>
    <row r="127" ht="41.1" customHeight="1" spans="1:119">
      <c r="A127" s="1271">
        <v>43789</v>
      </c>
      <c r="B127" s="37" t="s">
        <v>303</v>
      </c>
      <c r="C127" s="1275">
        <v>4500026403</v>
      </c>
      <c r="D127" s="122" t="s">
        <v>338</v>
      </c>
      <c r="E127" s="1425" t="s">
        <v>283</v>
      </c>
      <c r="F127" s="35">
        <v>9202</v>
      </c>
      <c r="G127" s="1426" t="s">
        <v>222</v>
      </c>
      <c r="H127" s="396">
        <v>1</v>
      </c>
      <c r="I127" s="37"/>
      <c r="J127" s="37"/>
      <c r="K127" s="37"/>
      <c r="L127" s="239"/>
      <c r="M127" s="1297"/>
      <c r="N127" s="1302"/>
      <c r="O127" s="1302"/>
      <c r="P127" s="1303"/>
      <c r="Q127" s="1302"/>
      <c r="R127" s="1302"/>
      <c r="S127" s="1325"/>
      <c r="T127" s="1302"/>
      <c r="U127" s="1326"/>
      <c r="V127" s="1316"/>
      <c r="W127" s="1317"/>
      <c r="X127" s="1318"/>
      <c r="Y127" s="1337"/>
      <c r="Z127" s="1339"/>
      <c r="AA127" s="1340"/>
      <c r="AB127" s="1340"/>
      <c r="AC127" s="1341"/>
      <c r="AD127" s="1342"/>
      <c r="AE127" s="1343"/>
      <c r="AF127" s="1343"/>
      <c r="AG127" s="1343">
        <v>1</v>
      </c>
      <c r="AH127" s="1343"/>
      <c r="AI127" s="1343"/>
      <c r="AJ127" s="1343"/>
      <c r="AK127" s="1343"/>
      <c r="AL127" s="1343">
        <v>1</v>
      </c>
      <c r="AM127" s="1343"/>
      <c r="AN127" s="1343"/>
      <c r="AO127" s="1343"/>
      <c r="AP127" s="1343"/>
      <c r="AQ127" s="1343"/>
      <c r="AR127" s="1343"/>
      <c r="AS127" s="1343"/>
      <c r="AT127" s="1343"/>
      <c r="AU127" s="1343"/>
      <c r="AV127" s="1343"/>
      <c r="AW127" s="1343"/>
      <c r="AX127" s="1343"/>
      <c r="AY127" s="1343"/>
      <c r="AZ127" s="1343"/>
      <c r="BA127" s="1343"/>
      <c r="BB127" s="1343"/>
      <c r="BC127" s="1343"/>
      <c r="BD127" s="1343"/>
      <c r="BE127" s="1428"/>
      <c r="BF127" s="1428"/>
      <c r="BG127" s="1428"/>
      <c r="BH127" s="1429"/>
      <c r="BI127" s="1378"/>
      <c r="BJ127" s="1376"/>
      <c r="BK127" s="1376"/>
      <c r="BL127" s="1376"/>
      <c r="BM127" s="1376"/>
      <c r="BN127" s="1376"/>
      <c r="BO127" s="1376"/>
      <c r="BP127" s="1376"/>
      <c r="BQ127" s="1376"/>
      <c r="BR127" s="1376"/>
      <c r="BS127" s="1376"/>
      <c r="BT127" s="1376"/>
      <c r="BU127" s="1376"/>
      <c r="BV127" s="1386"/>
      <c r="BW127" s="1386"/>
      <c r="BX127" s="1386"/>
      <c r="BY127" s="1386"/>
      <c r="BZ127" s="1386"/>
      <c r="CA127" s="1386"/>
      <c r="CB127" s="1386"/>
      <c r="CC127" s="1386"/>
      <c r="CD127" s="1386"/>
      <c r="CE127" s="1386">
        <v>1</v>
      </c>
      <c r="CF127" s="1386"/>
      <c r="CG127" s="1386"/>
      <c r="CH127" s="1386"/>
      <c r="CI127" s="1376"/>
      <c r="CJ127" s="1376"/>
      <c r="CK127" s="1376"/>
      <c r="CL127" s="1376"/>
      <c r="CM127" s="1376"/>
      <c r="CN127" s="1400"/>
      <c r="CO127" s="1401"/>
      <c r="CP127" s="82"/>
      <c r="CQ127" s="82"/>
      <c r="CR127" s="82"/>
      <c r="CS127" s="82"/>
      <c r="CT127" s="1414"/>
      <c r="CU127" s="1415"/>
      <c r="CV127" s="1386"/>
      <c r="CW127" s="1416"/>
      <c r="CX127" s="37"/>
      <c r="CY127" s="37"/>
      <c r="CZ127" s="37"/>
      <c r="DA127" s="37"/>
      <c r="DB127" s="37"/>
      <c r="DC127" s="37"/>
      <c r="DD127" s="37"/>
      <c r="DE127" s="1264"/>
      <c r="DF127" s="1264"/>
      <c r="DG127" s="1264"/>
      <c r="DH127" s="1264"/>
      <c r="DI127" s="1264"/>
      <c r="DJ127" s="1264"/>
      <c r="DK127" s="1421"/>
      <c r="DL127" s="1421"/>
      <c r="DM127" s="1421"/>
      <c r="DN127" s="37"/>
      <c r="DO127" s="37"/>
    </row>
    <row r="128" ht="41.1" customHeight="1" spans="1:119">
      <c r="A128" s="1271">
        <v>43789</v>
      </c>
      <c r="B128" s="37" t="s">
        <v>303</v>
      </c>
      <c r="C128" s="1275">
        <v>4500026403</v>
      </c>
      <c r="D128" s="122" t="s">
        <v>338</v>
      </c>
      <c r="E128" s="1425" t="s">
        <v>283</v>
      </c>
      <c r="F128" s="35">
        <v>9204</v>
      </c>
      <c r="G128" s="38" t="s">
        <v>240</v>
      </c>
      <c r="H128" s="396">
        <v>1</v>
      </c>
      <c r="I128" s="37"/>
      <c r="J128" s="37"/>
      <c r="K128" s="37"/>
      <c r="L128" s="239"/>
      <c r="M128" s="1297"/>
      <c r="N128" s="1302"/>
      <c r="O128" s="1302"/>
      <c r="P128" s="1303"/>
      <c r="Q128" s="1302"/>
      <c r="R128" s="1302"/>
      <c r="S128" s="1325"/>
      <c r="T128" s="1302"/>
      <c r="U128" s="1326"/>
      <c r="V128" s="1316"/>
      <c r="W128" s="1317"/>
      <c r="X128" s="1318"/>
      <c r="Y128" s="1337"/>
      <c r="Z128" s="1339"/>
      <c r="AA128" s="1340"/>
      <c r="AB128" s="1340"/>
      <c r="AC128" s="1341"/>
      <c r="AD128" s="1342"/>
      <c r="AE128" s="1343"/>
      <c r="AF128" s="1343"/>
      <c r="AG128" s="1343"/>
      <c r="AH128" s="1343"/>
      <c r="AI128" s="1343"/>
      <c r="AJ128" s="1343"/>
      <c r="AK128" s="1343"/>
      <c r="AL128" s="1343"/>
      <c r="AM128" s="1343"/>
      <c r="AN128" s="1343"/>
      <c r="AO128" s="1343"/>
      <c r="AP128" s="1343"/>
      <c r="AQ128" s="1343"/>
      <c r="AR128" s="1343">
        <v>1</v>
      </c>
      <c r="AS128" s="1343">
        <v>1</v>
      </c>
      <c r="AT128" s="1343"/>
      <c r="AU128" s="1343"/>
      <c r="AV128" s="1343"/>
      <c r="AW128" s="1343"/>
      <c r="AX128" s="1343"/>
      <c r="AY128" s="1343"/>
      <c r="AZ128" s="1343"/>
      <c r="BA128" s="1343"/>
      <c r="BB128" s="1343"/>
      <c r="BC128" s="1343"/>
      <c r="BD128" s="1343"/>
      <c r="BE128" s="1428"/>
      <c r="BF128" s="1428"/>
      <c r="BG128" s="1428"/>
      <c r="BH128" s="1429"/>
      <c r="BI128" s="1378"/>
      <c r="BJ128" s="1376"/>
      <c r="BK128" s="1376"/>
      <c r="BL128" s="1376"/>
      <c r="BM128" s="1376"/>
      <c r="BN128" s="1376"/>
      <c r="BO128" s="1376"/>
      <c r="BP128" s="1376"/>
      <c r="BQ128" s="1376"/>
      <c r="BR128" s="1376"/>
      <c r="BS128" s="1376"/>
      <c r="BT128" s="1376"/>
      <c r="BU128" s="1376"/>
      <c r="BV128" s="1386"/>
      <c r="BW128" s="1386"/>
      <c r="BX128" s="1386"/>
      <c r="BY128" s="1386"/>
      <c r="BZ128" s="1386"/>
      <c r="CA128" s="1386"/>
      <c r="CB128" s="1386"/>
      <c r="CC128" s="1386"/>
      <c r="CD128" s="1386"/>
      <c r="CE128" s="1386"/>
      <c r="CF128" s="1386"/>
      <c r="CG128" s="1386"/>
      <c r="CH128" s="1386"/>
      <c r="CI128" s="1376">
        <v>1</v>
      </c>
      <c r="CJ128" s="1376"/>
      <c r="CK128" s="1376"/>
      <c r="CL128" s="1376"/>
      <c r="CM128" s="1376"/>
      <c r="CN128" s="1400"/>
      <c r="CO128" s="1401"/>
      <c r="CP128" s="82"/>
      <c r="CQ128" s="82"/>
      <c r="CR128" s="82"/>
      <c r="CS128" s="82"/>
      <c r="CT128" s="1414"/>
      <c r="CU128" s="1415"/>
      <c r="CV128" s="1386"/>
      <c r="CW128" s="1416"/>
      <c r="CX128" s="37"/>
      <c r="CY128" s="37"/>
      <c r="CZ128" s="37"/>
      <c r="DA128" s="37"/>
      <c r="DB128" s="37"/>
      <c r="DC128" s="37"/>
      <c r="DD128" s="37"/>
      <c r="DE128" s="1264"/>
      <c r="DF128" s="1264"/>
      <c r="DG128" s="1264"/>
      <c r="DH128" s="1264"/>
      <c r="DI128" s="1264"/>
      <c r="DJ128" s="1264"/>
      <c r="DK128" s="1421"/>
      <c r="DL128" s="1421"/>
      <c r="DM128" s="1421"/>
      <c r="DN128" s="37"/>
      <c r="DO128" s="37"/>
    </row>
    <row r="129" ht="41.1" customHeight="1" spans="1:119">
      <c r="A129" s="1271">
        <v>43791</v>
      </c>
      <c r="B129" s="37" t="s">
        <v>339</v>
      </c>
      <c r="C129" s="1275">
        <v>4500026405</v>
      </c>
      <c r="D129" s="122" t="s">
        <v>212</v>
      </c>
      <c r="E129" s="1425" t="s">
        <v>280</v>
      </c>
      <c r="F129" s="35">
        <v>9202</v>
      </c>
      <c r="G129" s="1426" t="s">
        <v>222</v>
      </c>
      <c r="H129" s="396">
        <v>11</v>
      </c>
      <c r="I129" s="37"/>
      <c r="J129" s="37"/>
      <c r="K129" s="37"/>
      <c r="L129" s="239"/>
      <c r="M129" s="1297"/>
      <c r="N129" s="1302"/>
      <c r="O129" s="1302"/>
      <c r="P129" s="1303"/>
      <c r="Q129" s="1302"/>
      <c r="R129" s="1302"/>
      <c r="S129" s="1325"/>
      <c r="T129" s="1302"/>
      <c r="U129" s="1326"/>
      <c r="V129" s="1316"/>
      <c r="W129" s="1317"/>
      <c r="X129" s="1318"/>
      <c r="Y129" s="1337"/>
      <c r="Z129" s="1339"/>
      <c r="AA129" s="1340"/>
      <c r="AB129" s="1340"/>
      <c r="AC129" s="1341"/>
      <c r="AD129" s="1342"/>
      <c r="AE129" s="1343">
        <v>11</v>
      </c>
      <c r="AF129" s="1343"/>
      <c r="AG129" s="1343"/>
      <c r="AH129" s="1343"/>
      <c r="AI129" s="1343">
        <v>11</v>
      </c>
      <c r="AJ129" s="1343"/>
      <c r="AK129" s="1343"/>
      <c r="AL129" s="1343"/>
      <c r="AM129" s="1343"/>
      <c r="AN129" s="1343"/>
      <c r="AO129" s="1343"/>
      <c r="AP129" s="1343"/>
      <c r="AQ129" s="1343"/>
      <c r="AR129" s="1343"/>
      <c r="AS129" s="1343"/>
      <c r="AT129" s="1343"/>
      <c r="AU129" s="1343"/>
      <c r="AV129" s="1343"/>
      <c r="AW129" s="1343"/>
      <c r="AX129" s="1343"/>
      <c r="AY129" s="1343"/>
      <c r="AZ129" s="1343"/>
      <c r="BA129" s="1343"/>
      <c r="BB129" s="1343"/>
      <c r="BC129" s="1343"/>
      <c r="BD129" s="1343"/>
      <c r="BE129" s="1428"/>
      <c r="BF129" s="1428"/>
      <c r="BG129" s="1428"/>
      <c r="BH129" s="1429"/>
      <c r="BI129" s="1378"/>
      <c r="BJ129" s="1376"/>
      <c r="BK129" s="1376"/>
      <c r="BL129" s="1376"/>
      <c r="BM129" s="1376"/>
      <c r="BN129" s="1376"/>
      <c r="BO129" s="1376"/>
      <c r="BP129" s="1376"/>
      <c r="BQ129" s="1376"/>
      <c r="BR129" s="1376"/>
      <c r="BS129" s="1376"/>
      <c r="BT129" s="1376"/>
      <c r="BU129" s="1376"/>
      <c r="BV129" s="1386">
        <v>1</v>
      </c>
      <c r="BW129" s="1386">
        <v>1</v>
      </c>
      <c r="BX129" s="1386">
        <v>1</v>
      </c>
      <c r="BY129" s="1386">
        <v>1</v>
      </c>
      <c r="BZ129" s="1386">
        <v>1</v>
      </c>
      <c r="CA129" s="1386">
        <v>1</v>
      </c>
      <c r="CB129" s="1386">
        <v>1</v>
      </c>
      <c r="CC129" s="1386"/>
      <c r="CD129" s="1386"/>
      <c r="CE129" s="1386">
        <v>1</v>
      </c>
      <c r="CF129" s="1386">
        <v>1</v>
      </c>
      <c r="CG129" s="1386">
        <v>1</v>
      </c>
      <c r="CH129" s="1386">
        <v>1</v>
      </c>
      <c r="CI129" s="1376"/>
      <c r="CJ129" s="1376"/>
      <c r="CK129" s="1376"/>
      <c r="CL129" s="1376"/>
      <c r="CM129" s="1376"/>
      <c r="CN129" s="1400"/>
      <c r="CO129" s="1401"/>
      <c r="CP129" s="82"/>
      <c r="CQ129" s="82"/>
      <c r="CR129" s="82"/>
      <c r="CS129" s="82"/>
      <c r="CT129" s="1414"/>
      <c r="CU129" s="1415"/>
      <c r="CV129" s="1386"/>
      <c r="CW129" s="1416"/>
      <c r="CX129" s="37"/>
      <c r="CY129" s="37"/>
      <c r="CZ129" s="37"/>
      <c r="DA129" s="37"/>
      <c r="DB129" s="37"/>
      <c r="DC129" s="37"/>
      <c r="DD129" s="37"/>
      <c r="DE129" s="1264"/>
      <c r="DF129" s="1264"/>
      <c r="DG129" s="1264"/>
      <c r="DH129" s="1264"/>
      <c r="DI129" s="1264"/>
      <c r="DJ129" s="1264"/>
      <c r="DK129" s="1421"/>
      <c r="DL129" s="1421"/>
      <c r="DM129" s="1421"/>
      <c r="DN129" s="37"/>
      <c r="DO129" s="37"/>
    </row>
    <row r="130" ht="41.1" customHeight="1" spans="1:119">
      <c r="A130" s="1271">
        <v>43796</v>
      </c>
      <c r="B130" s="37" t="s">
        <v>333</v>
      </c>
      <c r="C130" s="1275">
        <v>4500024884</v>
      </c>
      <c r="D130" s="122" t="s">
        <v>340</v>
      </c>
      <c r="E130" s="1425" t="s">
        <v>322</v>
      </c>
      <c r="F130" s="35">
        <v>9204</v>
      </c>
      <c r="G130" s="38" t="s">
        <v>240</v>
      </c>
      <c r="H130" s="396">
        <v>1</v>
      </c>
      <c r="I130" s="37"/>
      <c r="J130" s="37"/>
      <c r="K130" s="37"/>
      <c r="L130" s="239"/>
      <c r="M130" s="1297"/>
      <c r="N130" s="1302"/>
      <c r="O130" s="1302"/>
      <c r="P130" s="1303"/>
      <c r="Q130" s="1302"/>
      <c r="R130" s="1302"/>
      <c r="S130" s="1325"/>
      <c r="T130" s="1302"/>
      <c r="U130" s="1326"/>
      <c r="V130" s="1316"/>
      <c r="W130" s="1317"/>
      <c r="X130" s="1318"/>
      <c r="Y130" s="1337"/>
      <c r="Z130" s="1339"/>
      <c r="AA130" s="1340"/>
      <c r="AB130" s="1340"/>
      <c r="AC130" s="1341"/>
      <c r="AD130" s="1342"/>
      <c r="AE130" s="1343"/>
      <c r="AF130" s="1343"/>
      <c r="AG130" s="1343"/>
      <c r="AH130" s="1343"/>
      <c r="AI130" s="1343"/>
      <c r="AJ130" s="1343"/>
      <c r="AK130" s="1343"/>
      <c r="AL130" s="1343"/>
      <c r="AM130" s="1343"/>
      <c r="AN130" s="1343"/>
      <c r="AO130" s="1343"/>
      <c r="AP130" s="1343">
        <v>1</v>
      </c>
      <c r="AQ130" s="1343"/>
      <c r="AR130" s="1343"/>
      <c r="AS130" s="1343"/>
      <c r="AT130" s="1343"/>
      <c r="AU130" s="1343"/>
      <c r="AV130" s="1343"/>
      <c r="AW130" s="1343"/>
      <c r="AX130" s="1343"/>
      <c r="AY130" s="1343"/>
      <c r="AZ130" s="1343"/>
      <c r="BA130" s="1343"/>
      <c r="BB130" s="1343"/>
      <c r="BC130" s="1343"/>
      <c r="BD130" s="1343"/>
      <c r="BE130" s="1428"/>
      <c r="BF130" s="1428"/>
      <c r="BG130" s="1428"/>
      <c r="BH130" s="1429"/>
      <c r="BI130" s="1378"/>
      <c r="BJ130" s="1376"/>
      <c r="BK130" s="1376"/>
      <c r="BL130" s="1376"/>
      <c r="BM130" s="1376"/>
      <c r="BN130" s="1376"/>
      <c r="BO130" s="1376"/>
      <c r="BP130" s="1376"/>
      <c r="BQ130" s="1376"/>
      <c r="BR130" s="1376"/>
      <c r="BS130" s="1376"/>
      <c r="BT130" s="1376"/>
      <c r="BU130" s="1376"/>
      <c r="BV130" s="1386"/>
      <c r="BW130" s="1386"/>
      <c r="BX130" s="1386"/>
      <c r="BY130" s="1386"/>
      <c r="BZ130" s="1386"/>
      <c r="CA130" s="1386"/>
      <c r="CB130" s="1386"/>
      <c r="CC130" s="1386"/>
      <c r="CD130" s="1386"/>
      <c r="CE130" s="1386"/>
      <c r="CF130" s="1386"/>
      <c r="CG130" s="1386"/>
      <c r="CH130" s="1386"/>
      <c r="CI130" s="1376"/>
      <c r="CJ130" s="1376"/>
      <c r="CK130" s="1376">
        <v>1</v>
      </c>
      <c r="CL130" s="1376"/>
      <c r="CM130" s="1376"/>
      <c r="CN130" s="1400"/>
      <c r="CO130" s="1401"/>
      <c r="CP130" s="82"/>
      <c r="CQ130" s="82"/>
      <c r="CR130" s="82"/>
      <c r="CS130" s="82"/>
      <c r="CT130" s="1414"/>
      <c r="CU130" s="1415"/>
      <c r="CV130" s="1386"/>
      <c r="CW130" s="1416"/>
      <c r="CX130" s="37"/>
      <c r="CY130" s="37"/>
      <c r="CZ130" s="37"/>
      <c r="DA130" s="37"/>
      <c r="DB130" s="37"/>
      <c r="DC130" s="37"/>
      <c r="DD130" s="37"/>
      <c r="DE130" s="1264"/>
      <c r="DF130" s="1264"/>
      <c r="DG130" s="1264"/>
      <c r="DH130" s="1264"/>
      <c r="DI130" s="1264"/>
      <c r="DJ130" s="1264"/>
      <c r="DK130" s="1421"/>
      <c r="DL130" s="1421"/>
      <c r="DM130" s="1421"/>
      <c r="DN130" s="37"/>
      <c r="DO130" s="37"/>
    </row>
    <row r="131" ht="41.1" customHeight="1" spans="1:119">
      <c r="A131" s="1271">
        <v>43796</v>
      </c>
      <c r="B131" s="37" t="s">
        <v>341</v>
      </c>
      <c r="C131" s="1275">
        <v>4500026271</v>
      </c>
      <c r="D131" s="122" t="s">
        <v>342</v>
      </c>
      <c r="E131" s="1425" t="s">
        <v>275</v>
      </c>
      <c r="F131" s="35">
        <v>9202</v>
      </c>
      <c r="G131" s="1426" t="s">
        <v>222</v>
      </c>
      <c r="H131" s="396">
        <v>9</v>
      </c>
      <c r="I131" s="37"/>
      <c r="J131" s="37"/>
      <c r="K131" s="37"/>
      <c r="L131" s="239"/>
      <c r="M131" s="1297"/>
      <c r="N131" s="1302"/>
      <c r="O131" s="1302"/>
      <c r="P131" s="1303"/>
      <c r="Q131" s="1302"/>
      <c r="R131" s="1302"/>
      <c r="S131" s="1325"/>
      <c r="T131" s="1302"/>
      <c r="U131" s="1326"/>
      <c r="V131" s="1316"/>
      <c r="W131" s="1317"/>
      <c r="X131" s="1318"/>
      <c r="Y131" s="1337"/>
      <c r="Z131" s="1339"/>
      <c r="AA131" s="1340"/>
      <c r="AB131" s="1340"/>
      <c r="AC131" s="1341"/>
      <c r="AD131" s="1342"/>
      <c r="AE131" s="1343">
        <v>9</v>
      </c>
      <c r="AF131" s="1343"/>
      <c r="AG131" s="1343"/>
      <c r="AH131" s="1343"/>
      <c r="AI131" s="1343">
        <v>9</v>
      </c>
      <c r="AJ131" s="1343"/>
      <c r="AK131" s="1343"/>
      <c r="AL131" s="1343"/>
      <c r="AM131" s="1343"/>
      <c r="AN131" s="1343"/>
      <c r="AO131" s="1343"/>
      <c r="AP131" s="1343"/>
      <c r="AQ131" s="1343"/>
      <c r="AR131" s="1343"/>
      <c r="AS131" s="1343"/>
      <c r="AT131" s="1343"/>
      <c r="AU131" s="1343"/>
      <c r="AV131" s="1343"/>
      <c r="AW131" s="1343"/>
      <c r="AX131" s="1343"/>
      <c r="AY131" s="1343"/>
      <c r="AZ131" s="1343"/>
      <c r="BA131" s="1343"/>
      <c r="BB131" s="1343"/>
      <c r="BC131" s="1343"/>
      <c r="BD131" s="1343"/>
      <c r="BE131" s="1428"/>
      <c r="BF131" s="1428"/>
      <c r="BG131" s="1428"/>
      <c r="BH131" s="1429"/>
      <c r="BI131" s="1378"/>
      <c r="BJ131" s="1376"/>
      <c r="BK131" s="1376"/>
      <c r="BL131" s="1376"/>
      <c r="BM131" s="1376"/>
      <c r="BN131" s="1376"/>
      <c r="BO131" s="1376"/>
      <c r="BP131" s="1376"/>
      <c r="BQ131" s="1376"/>
      <c r="BR131" s="1376"/>
      <c r="BS131" s="1376"/>
      <c r="BT131" s="1376"/>
      <c r="BU131" s="1376"/>
      <c r="BV131" s="1386">
        <v>1</v>
      </c>
      <c r="BW131" s="1386">
        <v>1</v>
      </c>
      <c r="BX131" s="1386">
        <v>1</v>
      </c>
      <c r="BY131" s="1386">
        <v>1</v>
      </c>
      <c r="BZ131" s="1386">
        <v>1</v>
      </c>
      <c r="CA131" s="1386"/>
      <c r="CB131" s="1386"/>
      <c r="CC131" s="1386"/>
      <c r="CD131" s="1386"/>
      <c r="CE131" s="1386">
        <v>1</v>
      </c>
      <c r="CF131" s="1386">
        <v>1</v>
      </c>
      <c r="CG131" s="1386">
        <v>1</v>
      </c>
      <c r="CH131" s="1386">
        <v>1</v>
      </c>
      <c r="CI131" s="1376"/>
      <c r="CJ131" s="1376"/>
      <c r="CK131" s="1376"/>
      <c r="CL131" s="1376"/>
      <c r="CM131" s="1376"/>
      <c r="CN131" s="1400"/>
      <c r="CO131" s="1401"/>
      <c r="CP131" s="82"/>
      <c r="CQ131" s="82"/>
      <c r="CR131" s="82"/>
      <c r="CS131" s="82"/>
      <c r="CT131" s="1414"/>
      <c r="CU131" s="1415"/>
      <c r="CV131" s="1386"/>
      <c r="CW131" s="1416"/>
      <c r="CX131" s="37"/>
      <c r="CY131" s="37"/>
      <c r="CZ131" s="37"/>
      <c r="DA131" s="37"/>
      <c r="DB131" s="37"/>
      <c r="DC131" s="37"/>
      <c r="DD131" s="37"/>
      <c r="DE131" s="1264"/>
      <c r="DF131" s="1264"/>
      <c r="DG131" s="1264"/>
      <c r="DH131" s="1264"/>
      <c r="DI131" s="1264"/>
      <c r="DJ131" s="1264"/>
      <c r="DK131" s="1421"/>
      <c r="DL131" s="1421"/>
      <c r="DM131" s="1421"/>
      <c r="DN131" s="37"/>
      <c r="DO131" s="37"/>
    </row>
    <row r="132" ht="41.1" customHeight="1" spans="1:119">
      <c r="A132" s="1271">
        <v>43797</v>
      </c>
      <c r="B132" s="37" t="s">
        <v>300</v>
      </c>
      <c r="C132" s="1275">
        <v>4500025608</v>
      </c>
      <c r="D132" s="122" t="s">
        <v>301</v>
      </c>
      <c r="E132" s="1425" t="s">
        <v>280</v>
      </c>
      <c r="F132" s="35" t="s">
        <v>343</v>
      </c>
      <c r="G132" s="1426" t="s">
        <v>278</v>
      </c>
      <c r="H132" s="396">
        <v>18</v>
      </c>
      <c r="I132" s="37"/>
      <c r="J132" s="37"/>
      <c r="K132" s="37"/>
      <c r="L132" s="239"/>
      <c r="M132" s="1297"/>
      <c r="N132" s="1302"/>
      <c r="O132" s="1302"/>
      <c r="P132" s="1303"/>
      <c r="Q132" s="1302"/>
      <c r="R132" s="1302"/>
      <c r="S132" s="1325"/>
      <c r="T132" s="1302"/>
      <c r="U132" s="1326"/>
      <c r="V132" s="1316"/>
      <c r="W132" s="1317"/>
      <c r="X132" s="1318"/>
      <c r="Y132" s="1337"/>
      <c r="Z132" s="1339"/>
      <c r="AA132" s="1340"/>
      <c r="AB132" s="1340"/>
      <c r="AC132" s="1341"/>
      <c r="AD132" s="1342"/>
      <c r="AE132" s="1343"/>
      <c r="AF132" s="1343"/>
      <c r="AG132" s="1343"/>
      <c r="AH132" s="1343"/>
      <c r="AI132" s="1343"/>
      <c r="AJ132" s="1343"/>
      <c r="AK132" s="1343"/>
      <c r="AL132" s="1343"/>
      <c r="AM132" s="1343"/>
      <c r="AN132" s="1343"/>
      <c r="AO132" s="1343"/>
      <c r="AP132" s="1343"/>
      <c r="AQ132" s="1343"/>
      <c r="AR132" s="1343">
        <v>18</v>
      </c>
      <c r="AS132" s="1343">
        <v>18</v>
      </c>
      <c r="AT132" s="1343">
        <v>18</v>
      </c>
      <c r="AU132" s="1343"/>
      <c r="AV132" s="1343">
        <v>18</v>
      </c>
      <c r="AW132" s="1343"/>
      <c r="AX132" s="1343"/>
      <c r="AY132" s="1343"/>
      <c r="AZ132" s="1343"/>
      <c r="BA132" s="1343"/>
      <c r="BB132" s="1343"/>
      <c r="BC132" s="1343"/>
      <c r="BD132" s="1343"/>
      <c r="BE132" s="1428"/>
      <c r="BF132" s="1428"/>
      <c r="BG132" s="1428"/>
      <c r="BH132" s="1429"/>
      <c r="BI132" s="1378"/>
      <c r="BJ132" s="1376"/>
      <c r="BK132" s="1376"/>
      <c r="BL132" s="1376"/>
      <c r="BM132" s="1376"/>
      <c r="BN132" s="1376"/>
      <c r="BO132" s="1376"/>
      <c r="BP132" s="1376"/>
      <c r="BQ132" s="1376"/>
      <c r="BR132" s="1376"/>
      <c r="BS132" s="1376"/>
      <c r="BT132" s="1376"/>
      <c r="BU132" s="1376"/>
      <c r="BV132" s="1386"/>
      <c r="BW132" s="1386"/>
      <c r="BX132" s="1386"/>
      <c r="BY132" s="1386"/>
      <c r="BZ132" s="1386"/>
      <c r="CA132" s="1386"/>
      <c r="CB132" s="1386"/>
      <c r="CC132" s="1386"/>
      <c r="CD132" s="1386"/>
      <c r="CE132" s="1386"/>
      <c r="CF132" s="1386"/>
      <c r="CG132" s="1386"/>
      <c r="CH132" s="1386"/>
      <c r="CI132" s="1376">
        <v>3</v>
      </c>
      <c r="CJ132" s="1376">
        <v>3</v>
      </c>
      <c r="CK132" s="1376">
        <v>3</v>
      </c>
      <c r="CL132" s="1376">
        <v>3</v>
      </c>
      <c r="CM132" s="1376">
        <v>3</v>
      </c>
      <c r="CN132" s="1376">
        <v>3</v>
      </c>
      <c r="CO132" s="1401"/>
      <c r="CP132" s="82"/>
      <c r="CQ132" s="82"/>
      <c r="CR132" s="82"/>
      <c r="CS132" s="82"/>
      <c r="CT132" s="1414"/>
      <c r="CU132" s="1415"/>
      <c r="CV132" s="1386"/>
      <c r="CW132" s="1416"/>
      <c r="CX132" s="37"/>
      <c r="CY132" s="37"/>
      <c r="CZ132" s="37"/>
      <c r="DA132" s="37"/>
      <c r="DB132" s="37"/>
      <c r="DC132" s="37"/>
      <c r="DD132" s="37"/>
      <c r="DE132" s="1264"/>
      <c r="DF132" s="1264"/>
      <c r="DG132" s="1264"/>
      <c r="DH132" s="1264"/>
      <c r="DI132" s="1264"/>
      <c r="DJ132" s="1264"/>
      <c r="DK132" s="1421"/>
      <c r="DL132" s="1421"/>
      <c r="DM132" s="1421"/>
      <c r="DN132" s="37"/>
      <c r="DO132" s="37"/>
    </row>
    <row r="133" ht="41.1" customHeight="1" spans="1:119">
      <c r="A133" s="1271">
        <v>43797</v>
      </c>
      <c r="B133" s="37" t="s">
        <v>138</v>
      </c>
      <c r="C133" s="1275">
        <v>4500026271</v>
      </c>
      <c r="D133" s="122" t="s">
        <v>342</v>
      </c>
      <c r="E133" s="1425" t="s">
        <v>283</v>
      </c>
      <c r="F133" s="35">
        <v>9201</v>
      </c>
      <c r="G133" s="1430" t="s">
        <v>130</v>
      </c>
      <c r="H133" s="396">
        <v>6</v>
      </c>
      <c r="I133" s="37"/>
      <c r="J133" s="37"/>
      <c r="K133" s="37"/>
      <c r="L133" s="239"/>
      <c r="M133" s="1297"/>
      <c r="N133" s="1302"/>
      <c r="O133" s="1302"/>
      <c r="P133" s="1303"/>
      <c r="Q133" s="1302"/>
      <c r="R133" s="1302"/>
      <c r="S133" s="1325"/>
      <c r="T133" s="1302"/>
      <c r="U133" s="1326"/>
      <c r="V133" s="1316">
        <v>6</v>
      </c>
      <c r="W133" s="1317"/>
      <c r="X133" s="1318"/>
      <c r="Y133" s="1337"/>
      <c r="Z133" s="1339">
        <v>6</v>
      </c>
      <c r="AA133" s="1340"/>
      <c r="AB133" s="1340"/>
      <c r="AC133" s="1341"/>
      <c r="AD133" s="1342"/>
      <c r="AE133" s="1343"/>
      <c r="AF133" s="1343"/>
      <c r="AG133" s="1343"/>
      <c r="AH133" s="1343"/>
      <c r="AI133" s="1343"/>
      <c r="AJ133" s="1343"/>
      <c r="AK133" s="1343"/>
      <c r="AL133" s="1343"/>
      <c r="AM133" s="1343"/>
      <c r="AN133" s="1343"/>
      <c r="AO133" s="1343"/>
      <c r="AP133" s="1343"/>
      <c r="AQ133" s="1343"/>
      <c r="AR133" s="1343"/>
      <c r="AS133" s="1343"/>
      <c r="AT133" s="1343"/>
      <c r="AU133" s="1343"/>
      <c r="AV133" s="1343"/>
      <c r="AW133" s="1343"/>
      <c r="AX133" s="1343"/>
      <c r="AY133" s="1343"/>
      <c r="AZ133" s="1343"/>
      <c r="BA133" s="1343"/>
      <c r="BB133" s="1343"/>
      <c r="BC133" s="1343"/>
      <c r="BD133" s="1343"/>
      <c r="BE133" s="1428"/>
      <c r="BF133" s="1428"/>
      <c r="BG133" s="1428"/>
      <c r="BH133" s="1429"/>
      <c r="BI133" s="1378"/>
      <c r="BJ133" s="1376"/>
      <c r="BK133" s="1376"/>
      <c r="BL133" s="1376"/>
      <c r="BM133" s="1376"/>
      <c r="BN133" s="1376"/>
      <c r="BO133" s="1376"/>
      <c r="BP133" s="1376"/>
      <c r="BQ133" s="1376"/>
      <c r="BR133" s="1376"/>
      <c r="BS133" s="1376"/>
      <c r="BT133" s="1376"/>
      <c r="BU133" s="1376"/>
      <c r="BV133" s="1386"/>
      <c r="BW133" s="1386"/>
      <c r="BX133" s="1386"/>
      <c r="BY133" s="1386"/>
      <c r="BZ133" s="1386"/>
      <c r="CA133" s="1386"/>
      <c r="CB133" s="1386"/>
      <c r="CC133" s="1386"/>
      <c r="CD133" s="1386"/>
      <c r="CE133" s="1386"/>
      <c r="CF133" s="1386"/>
      <c r="CG133" s="1386"/>
      <c r="CH133" s="1386"/>
      <c r="CI133" s="1376"/>
      <c r="CJ133" s="1376"/>
      <c r="CK133" s="1376"/>
      <c r="CL133" s="1376"/>
      <c r="CM133" s="1376"/>
      <c r="CN133" s="1400"/>
      <c r="CO133" s="1401"/>
      <c r="CP133" s="82"/>
      <c r="CQ133" s="82"/>
      <c r="CR133" s="82"/>
      <c r="CS133" s="82"/>
      <c r="CT133" s="1414"/>
      <c r="CU133" s="1415"/>
      <c r="CV133" s="1386"/>
      <c r="CW133" s="1416"/>
      <c r="CX133" s="37"/>
      <c r="CY133" s="37"/>
      <c r="CZ133" s="37"/>
      <c r="DA133" s="37"/>
      <c r="DB133" s="37"/>
      <c r="DC133" s="37"/>
      <c r="DD133" s="37"/>
      <c r="DE133" s="1264"/>
      <c r="DF133" s="1264"/>
      <c r="DG133" s="1264"/>
      <c r="DH133" s="1264"/>
      <c r="DI133" s="1264"/>
      <c r="DJ133" s="1264"/>
      <c r="DK133" s="1421"/>
      <c r="DL133" s="1421"/>
      <c r="DM133" s="1421"/>
      <c r="DN133" s="37"/>
      <c r="DO133" s="37"/>
    </row>
    <row r="134" ht="41.1" customHeight="1" spans="1:119">
      <c r="A134" s="1271">
        <v>43797</v>
      </c>
      <c r="B134" s="37" t="s">
        <v>138</v>
      </c>
      <c r="C134" s="1275">
        <v>4500026271</v>
      </c>
      <c r="D134" s="122" t="s">
        <v>342</v>
      </c>
      <c r="E134" s="1425" t="s">
        <v>283</v>
      </c>
      <c r="F134" s="35" t="s">
        <v>221</v>
      </c>
      <c r="G134" s="35" t="s">
        <v>222</v>
      </c>
      <c r="H134" s="396">
        <v>6</v>
      </c>
      <c r="I134" s="37"/>
      <c r="J134" s="37"/>
      <c r="K134" s="37"/>
      <c r="L134" s="239"/>
      <c r="M134" s="1297"/>
      <c r="N134" s="1302"/>
      <c r="O134" s="1302"/>
      <c r="P134" s="1303"/>
      <c r="Q134" s="1302"/>
      <c r="R134" s="1302"/>
      <c r="S134" s="1325"/>
      <c r="T134" s="1302"/>
      <c r="U134" s="1326"/>
      <c r="V134" s="1316"/>
      <c r="W134" s="1317"/>
      <c r="X134" s="1318"/>
      <c r="Y134" s="1337"/>
      <c r="Z134" s="1339"/>
      <c r="AA134" s="1340"/>
      <c r="AB134" s="1340"/>
      <c r="AC134" s="1341"/>
      <c r="AD134" s="1342"/>
      <c r="AE134" s="1343">
        <v>6</v>
      </c>
      <c r="AF134" s="1343"/>
      <c r="AG134" s="1343"/>
      <c r="AH134" s="1343"/>
      <c r="AI134" s="1343">
        <v>6</v>
      </c>
      <c r="AJ134" s="1343"/>
      <c r="AK134" s="1343"/>
      <c r="AL134" s="1343"/>
      <c r="AM134" s="1343"/>
      <c r="AN134" s="1343"/>
      <c r="AO134" s="1343"/>
      <c r="AP134" s="1343"/>
      <c r="AQ134" s="1343"/>
      <c r="AR134" s="1343"/>
      <c r="AS134" s="1343"/>
      <c r="AT134" s="1343"/>
      <c r="AU134" s="1343"/>
      <c r="AV134" s="1343"/>
      <c r="AW134" s="1343"/>
      <c r="AX134" s="1343"/>
      <c r="AY134" s="1343"/>
      <c r="AZ134" s="1343"/>
      <c r="BA134" s="1343"/>
      <c r="BB134" s="1343"/>
      <c r="BC134" s="1343"/>
      <c r="BD134" s="1343"/>
      <c r="BE134" s="1428"/>
      <c r="BF134" s="1428"/>
      <c r="BG134" s="1428"/>
      <c r="BH134" s="1429"/>
      <c r="BI134" s="1378"/>
      <c r="BJ134" s="1376"/>
      <c r="BK134" s="1376"/>
      <c r="BL134" s="1376"/>
      <c r="BM134" s="1376"/>
      <c r="BN134" s="1376"/>
      <c r="BO134" s="1376"/>
      <c r="BP134" s="1376"/>
      <c r="BQ134" s="1376"/>
      <c r="BR134" s="1376"/>
      <c r="BS134" s="1376"/>
      <c r="BT134" s="1376"/>
      <c r="BU134" s="1376"/>
      <c r="BV134" s="1386">
        <v>1</v>
      </c>
      <c r="BW134" s="1386"/>
      <c r="BX134" s="1386">
        <v>1</v>
      </c>
      <c r="BY134" s="1386">
        <v>1</v>
      </c>
      <c r="BZ134" s="1386">
        <v>1</v>
      </c>
      <c r="CA134" s="1386"/>
      <c r="CB134" s="1386"/>
      <c r="CC134" s="1386"/>
      <c r="CD134" s="1386"/>
      <c r="CE134" s="1386">
        <v>1</v>
      </c>
      <c r="CF134" s="1386"/>
      <c r="CG134" s="1386"/>
      <c r="CH134" s="1386">
        <v>1</v>
      </c>
      <c r="CI134" s="1376"/>
      <c r="CJ134" s="1376"/>
      <c r="CK134" s="1376"/>
      <c r="CL134" s="1376"/>
      <c r="CM134" s="1376"/>
      <c r="CN134" s="1400"/>
      <c r="CO134" s="1401"/>
      <c r="CP134" s="82"/>
      <c r="CQ134" s="82"/>
      <c r="CR134" s="82"/>
      <c r="CS134" s="82"/>
      <c r="CT134" s="1414"/>
      <c r="CU134" s="1415"/>
      <c r="CV134" s="1386"/>
      <c r="CW134" s="1416"/>
      <c r="CX134" s="37"/>
      <c r="CY134" s="37"/>
      <c r="CZ134" s="37"/>
      <c r="DA134" s="37"/>
      <c r="DB134" s="37"/>
      <c r="DC134" s="37"/>
      <c r="DD134" s="37"/>
      <c r="DE134" s="1264"/>
      <c r="DF134" s="1264"/>
      <c r="DG134" s="1264"/>
      <c r="DH134" s="1264"/>
      <c r="DI134" s="1264"/>
      <c r="DJ134" s="1264"/>
      <c r="DK134" s="1421"/>
      <c r="DL134" s="1421"/>
      <c r="DM134" s="1421"/>
      <c r="DN134" s="37"/>
      <c r="DO134" s="37"/>
    </row>
    <row r="135" ht="41.1" customHeight="1" spans="1:119">
      <c r="A135" s="1271">
        <v>43797</v>
      </c>
      <c r="B135" s="37" t="s">
        <v>138</v>
      </c>
      <c r="C135" s="1275">
        <v>4500026271</v>
      </c>
      <c r="D135" s="122" t="s">
        <v>342</v>
      </c>
      <c r="E135" s="1425" t="s">
        <v>283</v>
      </c>
      <c r="F135" s="35" t="s">
        <v>344</v>
      </c>
      <c r="G135" s="38" t="s">
        <v>232</v>
      </c>
      <c r="H135" s="396">
        <v>6</v>
      </c>
      <c r="I135" s="37"/>
      <c r="J135" s="37"/>
      <c r="K135" s="37"/>
      <c r="L135" s="239"/>
      <c r="M135" s="1297"/>
      <c r="N135" s="1302"/>
      <c r="O135" s="1302"/>
      <c r="P135" s="1303"/>
      <c r="Q135" s="1302"/>
      <c r="R135" s="1302"/>
      <c r="S135" s="1325"/>
      <c r="T135" s="1302"/>
      <c r="U135" s="1326"/>
      <c r="V135" s="1316"/>
      <c r="W135" s="1317"/>
      <c r="X135" s="1318"/>
      <c r="Y135" s="1337"/>
      <c r="Z135" s="1339"/>
      <c r="AA135" s="1340"/>
      <c r="AB135" s="1340"/>
      <c r="AC135" s="1341"/>
      <c r="AD135" s="1342"/>
      <c r="AE135" s="1343"/>
      <c r="AF135" s="1343"/>
      <c r="AG135" s="1343"/>
      <c r="AH135" s="1343"/>
      <c r="AI135" s="1343"/>
      <c r="AJ135" s="1343"/>
      <c r="AK135" s="1343"/>
      <c r="AL135" s="1343"/>
      <c r="AM135" s="1343"/>
      <c r="AN135" s="1343"/>
      <c r="AO135" s="1343"/>
      <c r="AP135" s="1343">
        <v>6</v>
      </c>
      <c r="AQ135" s="1343">
        <v>6</v>
      </c>
      <c r="AR135" s="1343"/>
      <c r="AS135" s="1343"/>
      <c r="AT135" s="1343"/>
      <c r="AU135" s="1343"/>
      <c r="AV135" s="1343"/>
      <c r="AW135" s="1343"/>
      <c r="AX135" s="1343"/>
      <c r="AY135" s="1343"/>
      <c r="AZ135" s="1343"/>
      <c r="BA135" s="1343"/>
      <c r="BB135" s="1343"/>
      <c r="BC135" s="1343"/>
      <c r="BD135" s="1343"/>
      <c r="BE135" s="1428"/>
      <c r="BF135" s="1428"/>
      <c r="BG135" s="1428"/>
      <c r="BH135" s="1429"/>
      <c r="BI135" s="1378"/>
      <c r="BJ135" s="1376"/>
      <c r="BK135" s="1376"/>
      <c r="BL135" s="1376"/>
      <c r="BM135" s="1376"/>
      <c r="BN135" s="1376"/>
      <c r="BO135" s="1376"/>
      <c r="BP135" s="1376"/>
      <c r="BQ135" s="1376"/>
      <c r="BR135" s="1376"/>
      <c r="BS135" s="1376"/>
      <c r="BT135" s="1376"/>
      <c r="BU135" s="1376"/>
      <c r="BV135" s="1386"/>
      <c r="BW135" s="1386"/>
      <c r="BX135" s="1386"/>
      <c r="BY135" s="1386"/>
      <c r="BZ135" s="1386"/>
      <c r="CA135" s="1386"/>
      <c r="CB135" s="1386"/>
      <c r="CC135" s="1386"/>
      <c r="CD135" s="1386"/>
      <c r="CE135" s="1386"/>
      <c r="CF135" s="1386"/>
      <c r="CG135" s="1386"/>
      <c r="CH135" s="1386"/>
      <c r="CI135" s="1376">
        <v>1</v>
      </c>
      <c r="CJ135" s="1376">
        <v>1</v>
      </c>
      <c r="CK135" s="1376">
        <v>1</v>
      </c>
      <c r="CL135" s="1376">
        <v>1</v>
      </c>
      <c r="CM135" s="1376">
        <v>1</v>
      </c>
      <c r="CN135" s="1376">
        <v>1</v>
      </c>
      <c r="CO135" s="1401"/>
      <c r="CP135" s="82"/>
      <c r="CQ135" s="82"/>
      <c r="CR135" s="82"/>
      <c r="CS135" s="82"/>
      <c r="CT135" s="1414"/>
      <c r="CU135" s="1415"/>
      <c r="CV135" s="1386"/>
      <c r="CW135" s="1416"/>
      <c r="CX135" s="37"/>
      <c r="CY135" s="37"/>
      <c r="CZ135" s="37"/>
      <c r="DA135" s="37"/>
      <c r="DB135" s="37"/>
      <c r="DC135" s="37"/>
      <c r="DD135" s="37"/>
      <c r="DE135" s="1264"/>
      <c r="DF135" s="1264"/>
      <c r="DG135" s="1264"/>
      <c r="DH135" s="1264"/>
      <c r="DI135" s="1264"/>
      <c r="DJ135" s="1264"/>
      <c r="DK135" s="1421"/>
      <c r="DL135" s="1421"/>
      <c r="DM135" s="1421"/>
      <c r="DN135" s="37"/>
      <c r="DO135" s="37"/>
    </row>
    <row r="136" ht="41.1" customHeight="1" spans="1:119">
      <c r="A136" s="1271">
        <v>43802</v>
      </c>
      <c r="B136" s="37" t="s">
        <v>266</v>
      </c>
      <c r="C136" s="1275">
        <v>4500026571</v>
      </c>
      <c r="D136" s="122" t="s">
        <v>345</v>
      </c>
      <c r="E136" s="1425" t="s">
        <v>283</v>
      </c>
      <c r="F136" s="1273" t="s">
        <v>221</v>
      </c>
      <c r="G136" s="38" t="s">
        <v>222</v>
      </c>
      <c r="H136" s="396">
        <v>13</v>
      </c>
      <c r="I136" s="37"/>
      <c r="J136" s="37"/>
      <c r="K136" s="37"/>
      <c r="L136" s="239"/>
      <c r="M136" s="1297"/>
      <c r="N136" s="1302"/>
      <c r="O136" s="1302"/>
      <c r="P136" s="1303"/>
      <c r="Q136" s="1302"/>
      <c r="R136" s="1302"/>
      <c r="S136" s="1325"/>
      <c r="T136" s="1302"/>
      <c r="U136" s="1326"/>
      <c r="V136" s="1316"/>
      <c r="W136" s="1317"/>
      <c r="X136" s="1318"/>
      <c r="Y136" s="1337"/>
      <c r="Z136" s="1339"/>
      <c r="AA136" s="1340"/>
      <c r="AB136" s="1340"/>
      <c r="AC136" s="1341"/>
      <c r="AD136" s="1342"/>
      <c r="AE136" s="1343">
        <v>13</v>
      </c>
      <c r="AF136" s="1343"/>
      <c r="AG136" s="1343"/>
      <c r="AH136" s="1343"/>
      <c r="AI136" s="1343">
        <v>13</v>
      </c>
      <c r="AJ136" s="1343"/>
      <c r="AK136" s="1343"/>
      <c r="AL136" s="1343"/>
      <c r="AM136" s="1343"/>
      <c r="AN136" s="1343"/>
      <c r="AO136" s="1343"/>
      <c r="AP136" s="1343"/>
      <c r="AQ136" s="1343"/>
      <c r="AR136" s="1343"/>
      <c r="AS136" s="1343"/>
      <c r="AT136" s="1343"/>
      <c r="AU136" s="1343"/>
      <c r="AV136" s="1343"/>
      <c r="AW136" s="1343"/>
      <c r="AX136" s="1343"/>
      <c r="AY136" s="1343"/>
      <c r="AZ136" s="1343"/>
      <c r="BA136" s="1343"/>
      <c r="BB136" s="1343"/>
      <c r="BC136" s="1343"/>
      <c r="BD136" s="1343"/>
      <c r="BE136" s="1428"/>
      <c r="BF136" s="1428"/>
      <c r="BG136" s="1428"/>
      <c r="BH136" s="1429"/>
      <c r="BI136" s="1378"/>
      <c r="BJ136" s="1376"/>
      <c r="BK136" s="1376"/>
      <c r="BL136" s="1376"/>
      <c r="BM136" s="1376"/>
      <c r="BN136" s="1376"/>
      <c r="BO136" s="1376"/>
      <c r="BP136" s="1376"/>
      <c r="BQ136" s="1376"/>
      <c r="BR136" s="1376"/>
      <c r="BS136" s="1376"/>
      <c r="BT136" s="1376"/>
      <c r="BU136" s="1376"/>
      <c r="BV136" s="1386">
        <v>1</v>
      </c>
      <c r="BW136" s="1386">
        <v>1</v>
      </c>
      <c r="BX136" s="1386">
        <v>1</v>
      </c>
      <c r="BY136" s="1386">
        <v>1</v>
      </c>
      <c r="BZ136" s="1386">
        <v>1</v>
      </c>
      <c r="CA136" s="1386">
        <v>1</v>
      </c>
      <c r="CB136" s="1386">
        <v>1</v>
      </c>
      <c r="CC136" s="1386">
        <v>1</v>
      </c>
      <c r="CD136" s="1386">
        <v>1</v>
      </c>
      <c r="CE136" s="1386">
        <v>1</v>
      </c>
      <c r="CF136" s="1386">
        <v>1</v>
      </c>
      <c r="CG136" s="1386">
        <v>1</v>
      </c>
      <c r="CH136" s="1386">
        <v>1</v>
      </c>
      <c r="CI136" s="1376"/>
      <c r="CJ136" s="1376"/>
      <c r="CK136" s="1376"/>
      <c r="CL136" s="1376"/>
      <c r="CM136" s="1376"/>
      <c r="CN136" s="1400"/>
      <c r="CO136" s="1401"/>
      <c r="CP136" s="82"/>
      <c r="CQ136" s="82"/>
      <c r="CR136" s="82"/>
      <c r="CS136" s="82"/>
      <c r="CT136" s="1414"/>
      <c r="CU136" s="1415"/>
      <c r="CV136" s="1386"/>
      <c r="CW136" s="1416"/>
      <c r="CX136" s="37"/>
      <c r="CY136" s="37"/>
      <c r="CZ136" s="37"/>
      <c r="DA136" s="37"/>
      <c r="DB136" s="37"/>
      <c r="DC136" s="37"/>
      <c r="DD136" s="37"/>
      <c r="DE136" s="1264"/>
      <c r="DF136" s="1264"/>
      <c r="DG136" s="1264"/>
      <c r="DH136" s="1264"/>
      <c r="DI136" s="1264"/>
      <c r="DJ136" s="1264"/>
      <c r="DK136" s="1421"/>
      <c r="DL136" s="1421"/>
      <c r="DM136" s="1421"/>
      <c r="DN136" s="37"/>
      <c r="DO136" s="37"/>
    </row>
    <row r="137" ht="41.1" customHeight="1" spans="1:119">
      <c r="A137" s="1271">
        <v>43810</v>
      </c>
      <c r="B137" s="37" t="s">
        <v>333</v>
      </c>
      <c r="C137" s="1275">
        <v>4500026904</v>
      </c>
      <c r="D137" s="122" t="s">
        <v>346</v>
      </c>
      <c r="E137" s="1425" t="s">
        <v>283</v>
      </c>
      <c r="F137" s="1273">
        <v>9202</v>
      </c>
      <c r="G137" s="35" t="s">
        <v>222</v>
      </c>
      <c r="H137" s="396">
        <v>2</v>
      </c>
      <c r="I137" s="37"/>
      <c r="J137" s="37"/>
      <c r="K137" s="37"/>
      <c r="L137" s="239"/>
      <c r="M137" s="1297"/>
      <c r="N137" s="1302"/>
      <c r="O137" s="1302"/>
      <c r="P137" s="1303"/>
      <c r="Q137" s="1302"/>
      <c r="R137" s="1302"/>
      <c r="S137" s="1325"/>
      <c r="T137" s="1302"/>
      <c r="U137" s="1326"/>
      <c r="V137" s="1316"/>
      <c r="W137" s="1317"/>
      <c r="X137" s="1318"/>
      <c r="Y137" s="1337"/>
      <c r="Z137" s="1339"/>
      <c r="AA137" s="1340"/>
      <c r="AB137" s="1340"/>
      <c r="AC137" s="1341"/>
      <c r="AD137" s="1342"/>
      <c r="AE137" s="1343">
        <v>2</v>
      </c>
      <c r="AF137" s="1343"/>
      <c r="AG137" s="1343"/>
      <c r="AH137" s="1343"/>
      <c r="AI137" s="1343">
        <v>2</v>
      </c>
      <c r="AJ137" s="1343"/>
      <c r="AK137" s="1343"/>
      <c r="AL137" s="1343"/>
      <c r="AM137" s="1343"/>
      <c r="AN137" s="1343"/>
      <c r="AO137" s="1343"/>
      <c r="AP137" s="1343"/>
      <c r="AQ137" s="1343"/>
      <c r="AR137" s="1343"/>
      <c r="AS137" s="1343"/>
      <c r="AT137" s="1343"/>
      <c r="AU137" s="1343"/>
      <c r="AV137" s="1343"/>
      <c r="AW137" s="1343"/>
      <c r="AX137" s="1343"/>
      <c r="AY137" s="1343"/>
      <c r="AZ137" s="1343"/>
      <c r="BA137" s="1343"/>
      <c r="BB137" s="1343"/>
      <c r="BC137" s="1343"/>
      <c r="BD137" s="1343"/>
      <c r="BE137" s="1428"/>
      <c r="BF137" s="1428"/>
      <c r="BG137" s="1428"/>
      <c r="BH137" s="1429"/>
      <c r="BI137" s="1378"/>
      <c r="BJ137" s="1376"/>
      <c r="BK137" s="1376"/>
      <c r="BL137" s="1376"/>
      <c r="BM137" s="1376"/>
      <c r="BN137" s="1376"/>
      <c r="BO137" s="1376"/>
      <c r="BP137" s="1376"/>
      <c r="BQ137" s="1376"/>
      <c r="BR137" s="1376"/>
      <c r="BS137" s="1376"/>
      <c r="BT137" s="1376"/>
      <c r="BU137" s="1376"/>
      <c r="BV137" s="1386">
        <v>1</v>
      </c>
      <c r="BW137" s="1386"/>
      <c r="BX137" s="1386"/>
      <c r="BY137" s="1386"/>
      <c r="BZ137" s="1386"/>
      <c r="CA137" s="1386"/>
      <c r="CB137" s="1386"/>
      <c r="CC137" s="1386"/>
      <c r="CD137" s="1386"/>
      <c r="CE137" s="1386">
        <v>1</v>
      </c>
      <c r="CF137" s="1386"/>
      <c r="CG137" s="1386"/>
      <c r="CH137" s="1386"/>
      <c r="CI137" s="1376"/>
      <c r="CJ137" s="1376"/>
      <c r="CK137" s="1376"/>
      <c r="CL137" s="1376"/>
      <c r="CM137" s="1376"/>
      <c r="CN137" s="1400"/>
      <c r="CO137" s="1401"/>
      <c r="CP137" s="82"/>
      <c r="CQ137" s="82"/>
      <c r="CR137" s="82"/>
      <c r="CS137" s="82"/>
      <c r="CT137" s="1414"/>
      <c r="CU137" s="1415"/>
      <c r="CV137" s="1386"/>
      <c r="CW137" s="1416"/>
      <c r="CX137" s="37"/>
      <c r="CY137" s="37"/>
      <c r="CZ137" s="37"/>
      <c r="DA137" s="37"/>
      <c r="DB137" s="37"/>
      <c r="DC137" s="37"/>
      <c r="DD137" s="37"/>
      <c r="DE137" s="1264"/>
      <c r="DF137" s="1264"/>
      <c r="DG137" s="1264"/>
      <c r="DH137" s="1264"/>
      <c r="DI137" s="1264"/>
      <c r="DJ137" s="1264"/>
      <c r="DK137" s="1421"/>
      <c r="DL137" s="1421"/>
      <c r="DM137" s="1421"/>
      <c r="DN137" s="37"/>
      <c r="DO137" s="37"/>
    </row>
    <row r="138" ht="41.1" customHeight="1" spans="1:119">
      <c r="A138" s="1271">
        <v>43810</v>
      </c>
      <c r="B138" s="37" t="s">
        <v>333</v>
      </c>
      <c r="C138" s="1275">
        <v>4500026904</v>
      </c>
      <c r="D138" s="122" t="s">
        <v>346</v>
      </c>
      <c r="E138" s="1425" t="s">
        <v>283</v>
      </c>
      <c r="F138" s="1273" t="s">
        <v>329</v>
      </c>
      <c r="G138" s="38" t="s">
        <v>232</v>
      </c>
      <c r="H138" s="396">
        <v>2</v>
      </c>
      <c r="I138" s="37"/>
      <c r="J138" s="37"/>
      <c r="K138" s="37"/>
      <c r="L138" s="239"/>
      <c r="M138" s="1297"/>
      <c r="N138" s="1302"/>
      <c r="O138" s="1302"/>
      <c r="P138" s="1303"/>
      <c r="Q138" s="1302"/>
      <c r="R138" s="1302"/>
      <c r="S138" s="1325"/>
      <c r="T138" s="1302"/>
      <c r="U138" s="1326"/>
      <c r="V138" s="1316"/>
      <c r="W138" s="1317"/>
      <c r="X138" s="1318"/>
      <c r="Y138" s="1337"/>
      <c r="Z138" s="1339"/>
      <c r="AA138" s="1340"/>
      <c r="AB138" s="1340"/>
      <c r="AC138" s="1341"/>
      <c r="AD138" s="1342"/>
      <c r="AE138" s="1343"/>
      <c r="AF138" s="1343"/>
      <c r="AG138" s="1343"/>
      <c r="AH138" s="1343"/>
      <c r="AI138" s="1343"/>
      <c r="AJ138" s="1343"/>
      <c r="AK138" s="1343"/>
      <c r="AL138" s="1343"/>
      <c r="AM138" s="1343"/>
      <c r="AN138" s="1343"/>
      <c r="AO138" s="1343"/>
      <c r="AP138" s="1343">
        <v>2</v>
      </c>
      <c r="AQ138" s="1343">
        <v>2</v>
      </c>
      <c r="AR138" s="1343"/>
      <c r="AS138" s="1343"/>
      <c r="AT138" s="1343"/>
      <c r="AU138" s="1343"/>
      <c r="AV138" s="1343"/>
      <c r="AW138" s="1343"/>
      <c r="AX138" s="1343"/>
      <c r="AY138" s="1343"/>
      <c r="AZ138" s="1343"/>
      <c r="BA138" s="1343"/>
      <c r="BB138" s="1343"/>
      <c r="BC138" s="1343"/>
      <c r="BD138" s="1343"/>
      <c r="BE138" s="1428"/>
      <c r="BF138" s="1428"/>
      <c r="BG138" s="1428"/>
      <c r="BH138" s="1429"/>
      <c r="BI138" s="1378"/>
      <c r="BJ138" s="1376"/>
      <c r="BK138" s="1376"/>
      <c r="BL138" s="1376"/>
      <c r="BM138" s="1376"/>
      <c r="BN138" s="1376"/>
      <c r="BO138" s="1376"/>
      <c r="BP138" s="1376"/>
      <c r="BQ138" s="1376"/>
      <c r="BR138" s="1376"/>
      <c r="BS138" s="1376"/>
      <c r="BT138" s="1376"/>
      <c r="BU138" s="1376"/>
      <c r="BV138" s="1386"/>
      <c r="BW138" s="1386"/>
      <c r="BX138" s="1386"/>
      <c r="BY138" s="1386"/>
      <c r="BZ138" s="1386"/>
      <c r="CA138" s="1386"/>
      <c r="CB138" s="1386"/>
      <c r="CC138" s="1386"/>
      <c r="CD138" s="1386"/>
      <c r="CE138" s="1386"/>
      <c r="CF138" s="1386"/>
      <c r="CG138" s="1386"/>
      <c r="CH138" s="1386"/>
      <c r="CI138" s="1376"/>
      <c r="CJ138" s="1376">
        <v>1</v>
      </c>
      <c r="CK138" s="1376"/>
      <c r="CL138" s="1376"/>
      <c r="CM138" s="1376"/>
      <c r="CN138" s="1400">
        <v>1</v>
      </c>
      <c r="CO138" s="1401"/>
      <c r="CP138" s="82"/>
      <c r="CQ138" s="82"/>
      <c r="CR138" s="82"/>
      <c r="CS138" s="82"/>
      <c r="CT138" s="1414"/>
      <c r="CU138" s="1415"/>
      <c r="CV138" s="1386"/>
      <c r="CW138" s="1416"/>
      <c r="CX138" s="37"/>
      <c r="CY138" s="37"/>
      <c r="CZ138" s="37"/>
      <c r="DA138" s="37"/>
      <c r="DB138" s="37"/>
      <c r="DC138" s="37"/>
      <c r="DD138" s="37"/>
      <c r="DE138" s="1264"/>
      <c r="DF138" s="1264"/>
      <c r="DG138" s="1264"/>
      <c r="DH138" s="1264"/>
      <c r="DI138" s="1264"/>
      <c r="DJ138" s="1264"/>
      <c r="DK138" s="1421"/>
      <c r="DL138" s="1421"/>
      <c r="DM138" s="1421"/>
      <c r="DN138" s="37"/>
      <c r="DO138" s="37"/>
    </row>
    <row r="139" ht="41.1" customHeight="1" spans="1:119">
      <c r="A139" s="1271">
        <v>43810</v>
      </c>
      <c r="B139" s="37" t="s">
        <v>347</v>
      </c>
      <c r="C139" s="1275" t="s">
        <v>335</v>
      </c>
      <c r="D139" s="122" t="s">
        <v>348</v>
      </c>
      <c r="E139" s="1273" t="s">
        <v>322</v>
      </c>
      <c r="F139" s="1273" t="s">
        <v>221</v>
      </c>
      <c r="G139" s="38" t="s">
        <v>222</v>
      </c>
      <c r="H139" s="396">
        <v>1</v>
      </c>
      <c r="I139" s="37"/>
      <c r="J139" s="37"/>
      <c r="K139" s="37"/>
      <c r="L139" s="239"/>
      <c r="M139" s="1297"/>
      <c r="N139" s="1302"/>
      <c r="O139" s="1302"/>
      <c r="P139" s="1303"/>
      <c r="Q139" s="1302"/>
      <c r="R139" s="1302"/>
      <c r="S139" s="1325"/>
      <c r="T139" s="1302"/>
      <c r="U139" s="1326"/>
      <c r="V139" s="1316"/>
      <c r="W139" s="1317"/>
      <c r="X139" s="1318"/>
      <c r="Y139" s="1337"/>
      <c r="Z139" s="1339"/>
      <c r="AA139" s="1340"/>
      <c r="AB139" s="1340"/>
      <c r="AC139" s="1341"/>
      <c r="AD139" s="1342"/>
      <c r="AE139" s="1343">
        <v>1</v>
      </c>
      <c r="AF139" s="1343"/>
      <c r="AG139" s="1343"/>
      <c r="AH139" s="1343"/>
      <c r="AI139" s="1343">
        <v>1</v>
      </c>
      <c r="AJ139" s="1343"/>
      <c r="AK139" s="1343"/>
      <c r="AL139" s="1343"/>
      <c r="AM139" s="1343"/>
      <c r="AN139" s="1343"/>
      <c r="AO139" s="1343"/>
      <c r="AP139" s="1343"/>
      <c r="AQ139" s="1343"/>
      <c r="AR139" s="1343"/>
      <c r="AS139" s="1343"/>
      <c r="AT139" s="1343"/>
      <c r="AU139" s="1343"/>
      <c r="AV139" s="1343"/>
      <c r="AW139" s="1343"/>
      <c r="AX139" s="1343"/>
      <c r="AY139" s="1343"/>
      <c r="AZ139" s="1343"/>
      <c r="BA139" s="1343"/>
      <c r="BB139" s="1343"/>
      <c r="BC139" s="1343"/>
      <c r="BD139" s="1343"/>
      <c r="BE139" s="1428"/>
      <c r="BF139" s="1428"/>
      <c r="BG139" s="1428"/>
      <c r="BH139" s="1429"/>
      <c r="BI139" s="1378"/>
      <c r="BJ139" s="1376"/>
      <c r="BK139" s="1376"/>
      <c r="BL139" s="1376"/>
      <c r="BM139" s="1376"/>
      <c r="BN139" s="1376"/>
      <c r="BO139" s="1376"/>
      <c r="BP139" s="1376"/>
      <c r="BQ139" s="1376"/>
      <c r="BR139" s="1376"/>
      <c r="BS139" s="1376"/>
      <c r="BT139" s="1376"/>
      <c r="BU139" s="1376"/>
      <c r="BV139" s="1386"/>
      <c r="BW139" s="1386"/>
      <c r="BX139" s="1386"/>
      <c r="BY139" s="1386"/>
      <c r="BZ139" s="1386"/>
      <c r="CA139" s="1386"/>
      <c r="CB139" s="1386"/>
      <c r="CC139" s="1386">
        <v>1</v>
      </c>
      <c r="CD139" s="1386"/>
      <c r="CE139" s="1386"/>
      <c r="CF139" s="1386"/>
      <c r="CG139" s="1386"/>
      <c r="CH139" s="1386"/>
      <c r="CI139" s="1376"/>
      <c r="CJ139" s="1376"/>
      <c r="CK139" s="1376"/>
      <c r="CL139" s="1376"/>
      <c r="CM139" s="1376"/>
      <c r="CN139" s="1400"/>
      <c r="CO139" s="1401"/>
      <c r="CP139" s="82"/>
      <c r="CQ139" s="82"/>
      <c r="CR139" s="82"/>
      <c r="CS139" s="82"/>
      <c r="CT139" s="1414"/>
      <c r="CU139" s="1415"/>
      <c r="CV139" s="1386"/>
      <c r="CW139" s="1416"/>
      <c r="CX139" s="37"/>
      <c r="CY139" s="37"/>
      <c r="CZ139" s="37"/>
      <c r="DA139" s="37"/>
      <c r="DB139" s="37"/>
      <c r="DC139" s="37"/>
      <c r="DD139" s="37"/>
      <c r="DE139" s="1264"/>
      <c r="DF139" s="1264"/>
      <c r="DG139" s="1264"/>
      <c r="DH139" s="1264"/>
      <c r="DI139" s="1264"/>
      <c r="DJ139" s="1264"/>
      <c r="DK139" s="1421"/>
      <c r="DL139" s="1421"/>
      <c r="DM139" s="1421"/>
      <c r="DN139" s="37"/>
      <c r="DO139" s="37"/>
    </row>
    <row r="140" ht="41.1" customHeight="1" spans="1:119">
      <c r="A140" s="1271">
        <v>43817</v>
      </c>
      <c r="B140" s="37" t="s">
        <v>349</v>
      </c>
      <c r="C140" s="1275">
        <v>4500027467</v>
      </c>
      <c r="D140" s="122" t="s">
        <v>350</v>
      </c>
      <c r="E140" s="1425" t="s">
        <v>275</v>
      </c>
      <c r="F140" s="1273">
        <v>9209</v>
      </c>
      <c r="G140" s="1426" t="s">
        <v>351</v>
      </c>
      <c r="H140" s="396">
        <v>2</v>
      </c>
      <c r="I140" s="37"/>
      <c r="J140" s="37"/>
      <c r="K140" s="37"/>
      <c r="L140" s="239"/>
      <c r="M140" s="1297"/>
      <c r="N140" s="1302"/>
      <c r="O140" s="1302"/>
      <c r="P140" s="1303"/>
      <c r="Q140" s="1302"/>
      <c r="R140" s="1302"/>
      <c r="S140" s="1325"/>
      <c r="T140" s="1302"/>
      <c r="U140" s="1326"/>
      <c r="V140" s="1316"/>
      <c r="W140" s="1317"/>
      <c r="X140" s="1318"/>
      <c r="Y140" s="1337"/>
      <c r="Z140" s="1339"/>
      <c r="AA140" s="1340"/>
      <c r="AB140" s="1340"/>
      <c r="AC140" s="1341"/>
      <c r="AD140" s="1342"/>
      <c r="AE140" s="1343"/>
      <c r="AF140" s="1343"/>
      <c r="AG140" s="1343"/>
      <c r="AH140" s="1343"/>
      <c r="AI140" s="1343"/>
      <c r="AJ140" s="1343"/>
      <c r="AK140" s="1343"/>
      <c r="AL140" s="1343"/>
      <c r="AM140" s="1343"/>
      <c r="AN140" s="1343"/>
      <c r="AO140" s="1343"/>
      <c r="AP140" s="1343"/>
      <c r="AQ140" s="1343"/>
      <c r="AR140" s="1343"/>
      <c r="AS140" s="1343"/>
      <c r="AT140" s="1343"/>
      <c r="AU140" s="1343"/>
      <c r="AV140" s="1343"/>
      <c r="AW140" s="1343"/>
      <c r="AX140" s="1343"/>
      <c r="AY140" s="1343"/>
      <c r="AZ140" s="1343"/>
      <c r="BA140" s="1343"/>
      <c r="BB140" s="1343"/>
      <c r="BC140" s="1343"/>
      <c r="BD140" s="1343"/>
      <c r="BE140" s="1428"/>
      <c r="BF140" s="1428"/>
      <c r="BG140" s="1428">
        <v>2</v>
      </c>
      <c r="BH140" s="1429">
        <v>2</v>
      </c>
      <c r="BI140" s="1378"/>
      <c r="BJ140" s="1376"/>
      <c r="BK140" s="1376"/>
      <c r="BL140" s="1376"/>
      <c r="BM140" s="1376"/>
      <c r="BN140" s="1376"/>
      <c r="BO140" s="1376"/>
      <c r="BP140" s="1376"/>
      <c r="BQ140" s="1376"/>
      <c r="BR140" s="1376"/>
      <c r="BS140" s="1376"/>
      <c r="BT140" s="1376"/>
      <c r="BU140" s="1376"/>
      <c r="BV140" s="1386"/>
      <c r="BW140" s="1386"/>
      <c r="BX140" s="1386"/>
      <c r="BY140" s="1386"/>
      <c r="BZ140" s="1386"/>
      <c r="CA140" s="1386"/>
      <c r="CB140" s="1386"/>
      <c r="CC140" s="1386"/>
      <c r="CD140" s="1386"/>
      <c r="CE140" s="1386"/>
      <c r="CF140" s="1386"/>
      <c r="CG140" s="1386"/>
      <c r="CH140" s="1386"/>
      <c r="CI140" s="1376"/>
      <c r="CJ140" s="1376"/>
      <c r="CK140" s="1376"/>
      <c r="CL140" s="1376"/>
      <c r="CM140" s="1376"/>
      <c r="CN140" s="1400"/>
      <c r="CO140" s="1401"/>
      <c r="CP140" s="82"/>
      <c r="CQ140" s="82"/>
      <c r="CR140" s="82"/>
      <c r="CS140" s="82"/>
      <c r="CT140" s="1414"/>
      <c r="CU140" s="1415">
        <v>1</v>
      </c>
      <c r="CV140" s="1386">
        <v>1</v>
      </c>
      <c r="CW140" s="1416"/>
      <c r="CX140" s="37"/>
      <c r="CY140" s="37"/>
      <c r="CZ140" s="37"/>
      <c r="DA140" s="37"/>
      <c r="DB140" s="37"/>
      <c r="DC140" s="37"/>
      <c r="DD140" s="37"/>
      <c r="DE140" s="1264"/>
      <c r="DF140" s="1264"/>
      <c r="DG140" s="1264"/>
      <c r="DH140" s="1264"/>
      <c r="DI140" s="1264"/>
      <c r="DJ140" s="1264"/>
      <c r="DK140" s="1421"/>
      <c r="DL140" s="1421"/>
      <c r="DM140" s="1421"/>
      <c r="DN140" s="37"/>
      <c r="DO140" s="37"/>
    </row>
    <row r="141" ht="41.1" customHeight="1" spans="1:119">
      <c r="A141" s="1271">
        <v>43818</v>
      </c>
      <c r="B141" s="37" t="s">
        <v>333</v>
      </c>
      <c r="C141" s="1275">
        <v>4500026748</v>
      </c>
      <c r="D141" s="122" t="s">
        <v>346</v>
      </c>
      <c r="E141" s="1425" t="s">
        <v>283</v>
      </c>
      <c r="F141" s="1273">
        <v>9202</v>
      </c>
      <c r="G141" s="38" t="s">
        <v>222</v>
      </c>
      <c r="H141" s="396">
        <v>2</v>
      </c>
      <c r="I141" s="37"/>
      <c r="J141" s="37"/>
      <c r="K141" s="37"/>
      <c r="L141" s="239"/>
      <c r="M141" s="1297"/>
      <c r="N141" s="1302"/>
      <c r="O141" s="1302"/>
      <c r="P141" s="1303"/>
      <c r="Q141" s="1302"/>
      <c r="R141" s="1302"/>
      <c r="S141" s="1325"/>
      <c r="T141" s="1302"/>
      <c r="U141" s="1326"/>
      <c r="V141" s="1316"/>
      <c r="W141" s="1317"/>
      <c r="X141" s="1318"/>
      <c r="Y141" s="1337"/>
      <c r="Z141" s="1339"/>
      <c r="AA141" s="1340"/>
      <c r="AB141" s="1340"/>
      <c r="AC141" s="1341"/>
      <c r="AD141" s="1342"/>
      <c r="AE141" s="1343">
        <v>2</v>
      </c>
      <c r="AF141" s="1343"/>
      <c r="AG141" s="1343"/>
      <c r="AH141" s="1343"/>
      <c r="AI141" s="1343">
        <v>2</v>
      </c>
      <c r="AJ141" s="1343"/>
      <c r="AK141" s="1343"/>
      <c r="AL141" s="1343"/>
      <c r="AM141" s="1343"/>
      <c r="AN141" s="1343"/>
      <c r="AO141" s="1343"/>
      <c r="AP141" s="1343"/>
      <c r="AQ141" s="1343"/>
      <c r="AR141" s="1343"/>
      <c r="AS141" s="1343"/>
      <c r="AT141" s="1343"/>
      <c r="AU141" s="1343"/>
      <c r="AV141" s="1343"/>
      <c r="AW141" s="1343"/>
      <c r="AX141" s="1343"/>
      <c r="AY141" s="1343"/>
      <c r="AZ141" s="1343"/>
      <c r="BA141" s="1343"/>
      <c r="BB141" s="1343"/>
      <c r="BC141" s="1343"/>
      <c r="BD141" s="1343"/>
      <c r="BE141" s="1428"/>
      <c r="BF141" s="1428"/>
      <c r="BG141" s="1428"/>
      <c r="BH141" s="1429"/>
      <c r="BI141" s="1378"/>
      <c r="BJ141" s="1376"/>
      <c r="BK141" s="1376"/>
      <c r="BL141" s="1376"/>
      <c r="BM141" s="1376"/>
      <c r="BN141" s="1376"/>
      <c r="BO141" s="1376"/>
      <c r="BP141" s="1376"/>
      <c r="BQ141" s="1376"/>
      <c r="BR141" s="1376"/>
      <c r="BS141" s="1376"/>
      <c r="BT141" s="1376"/>
      <c r="BU141" s="1376"/>
      <c r="BV141" s="1386">
        <v>1</v>
      </c>
      <c r="BW141" s="1386"/>
      <c r="BX141" s="1386"/>
      <c r="BY141" s="1386"/>
      <c r="BZ141" s="1386"/>
      <c r="CA141" s="1386"/>
      <c r="CB141" s="1386"/>
      <c r="CC141" s="1386"/>
      <c r="CD141" s="1386"/>
      <c r="CE141" s="1386">
        <v>1</v>
      </c>
      <c r="CF141" s="1386"/>
      <c r="CG141" s="1386"/>
      <c r="CH141" s="1386"/>
      <c r="CI141" s="1376"/>
      <c r="CJ141" s="1376"/>
      <c r="CK141" s="1376"/>
      <c r="CL141" s="1376"/>
      <c r="CM141" s="1376"/>
      <c r="CN141" s="1400"/>
      <c r="CO141" s="1401"/>
      <c r="CP141" s="82"/>
      <c r="CQ141" s="82"/>
      <c r="CR141" s="82"/>
      <c r="CS141" s="82"/>
      <c r="CT141" s="1414"/>
      <c r="CU141" s="1415"/>
      <c r="CV141" s="1386"/>
      <c r="CW141" s="1416"/>
      <c r="CX141" s="37"/>
      <c r="CY141" s="37"/>
      <c r="CZ141" s="37"/>
      <c r="DA141" s="37"/>
      <c r="DB141" s="37"/>
      <c r="DC141" s="37"/>
      <c r="DD141" s="37"/>
      <c r="DE141" s="1264"/>
      <c r="DF141" s="1264"/>
      <c r="DG141" s="1264"/>
      <c r="DH141" s="1264"/>
      <c r="DI141" s="1264"/>
      <c r="DJ141" s="1264"/>
      <c r="DK141" s="1421"/>
      <c r="DL141" s="1421"/>
      <c r="DM141" s="1421"/>
      <c r="DN141" s="37"/>
      <c r="DO141" s="37"/>
    </row>
    <row r="142" ht="41.1" customHeight="1" spans="1:119">
      <c r="A142" s="1271">
        <v>43818</v>
      </c>
      <c r="B142" s="37" t="s">
        <v>333</v>
      </c>
      <c r="C142" s="1275">
        <v>4500026748</v>
      </c>
      <c r="D142" s="122" t="s">
        <v>346</v>
      </c>
      <c r="E142" s="1425" t="s">
        <v>283</v>
      </c>
      <c r="F142" s="1273" t="s">
        <v>344</v>
      </c>
      <c r="G142" s="38" t="s">
        <v>232</v>
      </c>
      <c r="H142" s="396">
        <v>2</v>
      </c>
      <c r="I142" s="37"/>
      <c r="J142" s="37"/>
      <c r="K142" s="37"/>
      <c r="L142" s="239"/>
      <c r="M142" s="1297"/>
      <c r="N142" s="1302"/>
      <c r="O142" s="1302"/>
      <c r="P142" s="1303"/>
      <c r="Q142" s="1302"/>
      <c r="R142" s="1302"/>
      <c r="S142" s="1325"/>
      <c r="T142" s="1302"/>
      <c r="U142" s="1326"/>
      <c r="V142" s="1316"/>
      <c r="W142" s="1317"/>
      <c r="X142" s="1318"/>
      <c r="Y142" s="1337"/>
      <c r="Z142" s="1339"/>
      <c r="AA142" s="1340"/>
      <c r="AB142" s="1340"/>
      <c r="AC142" s="1341"/>
      <c r="AD142" s="1342"/>
      <c r="AE142" s="1343"/>
      <c r="AF142" s="1343"/>
      <c r="AG142" s="1343"/>
      <c r="AH142" s="1343"/>
      <c r="AI142" s="1343"/>
      <c r="AJ142" s="1343"/>
      <c r="AK142" s="1343"/>
      <c r="AL142" s="1343"/>
      <c r="AM142" s="1343"/>
      <c r="AN142" s="1343"/>
      <c r="AO142" s="1343"/>
      <c r="AP142" s="1343">
        <v>2</v>
      </c>
      <c r="AQ142" s="1343">
        <v>2</v>
      </c>
      <c r="AR142" s="1343"/>
      <c r="AS142" s="1343"/>
      <c r="AT142" s="1343"/>
      <c r="AU142" s="1343"/>
      <c r="AV142" s="1343"/>
      <c r="AW142" s="1343"/>
      <c r="AX142" s="1343"/>
      <c r="AY142" s="1343"/>
      <c r="AZ142" s="1343"/>
      <c r="BA142" s="1343"/>
      <c r="BB142" s="1343"/>
      <c r="BC142" s="1343"/>
      <c r="BD142" s="1343"/>
      <c r="BE142" s="1428"/>
      <c r="BF142" s="1428"/>
      <c r="BG142" s="1428"/>
      <c r="BH142" s="1429"/>
      <c r="BI142" s="1378"/>
      <c r="BJ142" s="1376"/>
      <c r="BK142" s="1376"/>
      <c r="BL142" s="1376"/>
      <c r="BM142" s="1376"/>
      <c r="BN142" s="1376"/>
      <c r="BO142" s="1376"/>
      <c r="BP142" s="1376"/>
      <c r="BQ142" s="1376"/>
      <c r="BR142" s="1376"/>
      <c r="BS142" s="1376"/>
      <c r="BT142" s="1376"/>
      <c r="BU142" s="1376"/>
      <c r="BV142" s="1386"/>
      <c r="BW142" s="1386"/>
      <c r="BX142" s="1386"/>
      <c r="BY142" s="1386"/>
      <c r="BZ142" s="1386"/>
      <c r="CA142" s="1386"/>
      <c r="CB142" s="1386"/>
      <c r="CC142" s="1386"/>
      <c r="CD142" s="1386"/>
      <c r="CE142" s="1386"/>
      <c r="CF142" s="1386"/>
      <c r="CG142" s="1386"/>
      <c r="CH142" s="1386"/>
      <c r="CI142" s="1376">
        <v>1</v>
      </c>
      <c r="CJ142" s="1376"/>
      <c r="CK142" s="1376"/>
      <c r="CL142" s="1376">
        <v>1</v>
      </c>
      <c r="CM142" s="1376"/>
      <c r="CN142" s="1400"/>
      <c r="CO142" s="1401"/>
      <c r="CP142" s="82"/>
      <c r="CQ142" s="82"/>
      <c r="CR142" s="82"/>
      <c r="CS142" s="82"/>
      <c r="CT142" s="1414"/>
      <c r="CU142" s="1415"/>
      <c r="CV142" s="1386"/>
      <c r="CW142" s="1416"/>
      <c r="CX142" s="37"/>
      <c r="CY142" s="37"/>
      <c r="CZ142" s="37"/>
      <c r="DA142" s="37"/>
      <c r="DB142" s="37"/>
      <c r="DC142" s="37"/>
      <c r="DD142" s="37"/>
      <c r="DE142" s="1264"/>
      <c r="DF142" s="1264"/>
      <c r="DG142" s="1264"/>
      <c r="DH142" s="1264"/>
      <c r="DI142" s="1264"/>
      <c r="DJ142" s="1264"/>
      <c r="DK142" s="1421"/>
      <c r="DL142" s="1421"/>
      <c r="DM142" s="1421"/>
      <c r="DN142" s="37"/>
      <c r="DO142" s="37"/>
    </row>
    <row r="143" ht="41.1" customHeight="1" spans="1:119">
      <c r="A143" s="1271">
        <v>43824</v>
      </c>
      <c r="B143" s="37" t="s">
        <v>347</v>
      </c>
      <c r="C143" s="1275">
        <v>4500027594</v>
      </c>
      <c r="D143" s="122" t="s">
        <v>348</v>
      </c>
      <c r="E143" s="1425" t="s">
        <v>280</v>
      </c>
      <c r="F143" s="1273" t="s">
        <v>221</v>
      </c>
      <c r="G143" s="38" t="s">
        <v>222</v>
      </c>
      <c r="H143" s="396">
        <v>13</v>
      </c>
      <c r="I143" s="37"/>
      <c r="J143" s="37"/>
      <c r="K143" s="37"/>
      <c r="L143" s="239"/>
      <c r="M143" s="1297"/>
      <c r="N143" s="1302"/>
      <c r="O143" s="1302"/>
      <c r="P143" s="1303"/>
      <c r="Q143" s="1302"/>
      <c r="R143" s="1302"/>
      <c r="S143" s="1325"/>
      <c r="T143" s="1302"/>
      <c r="U143" s="1326"/>
      <c r="V143" s="1316"/>
      <c r="W143" s="1317"/>
      <c r="X143" s="1318"/>
      <c r="Y143" s="1337"/>
      <c r="Z143" s="1339"/>
      <c r="AA143" s="1340"/>
      <c r="AB143" s="1340"/>
      <c r="AC143" s="1341"/>
      <c r="AD143" s="1342"/>
      <c r="AE143" s="1343">
        <v>13</v>
      </c>
      <c r="AF143" s="1343"/>
      <c r="AG143" s="1343"/>
      <c r="AH143" s="1343"/>
      <c r="AI143" s="1343">
        <v>13</v>
      </c>
      <c r="AJ143" s="1343"/>
      <c r="AK143" s="1343"/>
      <c r="AL143" s="1343"/>
      <c r="AM143" s="1343"/>
      <c r="AN143" s="1343"/>
      <c r="AO143" s="1343"/>
      <c r="AP143" s="1343"/>
      <c r="AQ143" s="1343"/>
      <c r="AR143" s="1343"/>
      <c r="AS143" s="1343"/>
      <c r="AT143" s="1343"/>
      <c r="AU143" s="1343"/>
      <c r="AV143" s="1343"/>
      <c r="AW143" s="1343"/>
      <c r="AX143" s="1343"/>
      <c r="AY143" s="1343"/>
      <c r="AZ143" s="1343"/>
      <c r="BA143" s="1343"/>
      <c r="BB143" s="1343"/>
      <c r="BC143" s="1343"/>
      <c r="BD143" s="1343"/>
      <c r="BE143" s="1428"/>
      <c r="BF143" s="1428"/>
      <c r="BG143" s="1428"/>
      <c r="BH143" s="1429"/>
      <c r="BI143" s="1378"/>
      <c r="BJ143" s="1376"/>
      <c r="BK143" s="1376"/>
      <c r="BL143" s="1376"/>
      <c r="BM143" s="1376"/>
      <c r="BN143" s="1376"/>
      <c r="BO143" s="1376"/>
      <c r="BP143" s="1376"/>
      <c r="BQ143" s="1376"/>
      <c r="BR143" s="1376"/>
      <c r="BS143" s="1376"/>
      <c r="BT143" s="1376"/>
      <c r="BU143" s="1376"/>
      <c r="BV143" s="1386">
        <v>1</v>
      </c>
      <c r="BW143" s="1386">
        <v>1</v>
      </c>
      <c r="BX143" s="1386">
        <v>1</v>
      </c>
      <c r="BY143" s="1386">
        <v>1</v>
      </c>
      <c r="BZ143" s="1386">
        <v>1</v>
      </c>
      <c r="CA143" s="1386">
        <v>1</v>
      </c>
      <c r="CB143" s="1386">
        <v>1</v>
      </c>
      <c r="CC143" s="1386">
        <v>1</v>
      </c>
      <c r="CD143" s="1386">
        <v>1</v>
      </c>
      <c r="CE143" s="1386">
        <v>1</v>
      </c>
      <c r="CF143" s="1386">
        <v>1</v>
      </c>
      <c r="CG143" s="1386">
        <v>1</v>
      </c>
      <c r="CH143" s="1386">
        <v>1</v>
      </c>
      <c r="CI143" s="1376"/>
      <c r="CJ143" s="1376"/>
      <c r="CK143" s="1376"/>
      <c r="CL143" s="1376"/>
      <c r="CM143" s="1376"/>
      <c r="CN143" s="1400"/>
      <c r="CO143" s="1401"/>
      <c r="CP143" s="82"/>
      <c r="CQ143" s="82"/>
      <c r="CR143" s="82"/>
      <c r="CS143" s="82"/>
      <c r="CT143" s="1414"/>
      <c r="CU143" s="1415"/>
      <c r="CV143" s="1386"/>
      <c r="CW143" s="1416"/>
      <c r="CX143" s="37"/>
      <c r="CY143" s="37"/>
      <c r="CZ143" s="37"/>
      <c r="DA143" s="37"/>
      <c r="DB143" s="37"/>
      <c r="DC143" s="37"/>
      <c r="DD143" s="37"/>
      <c r="DE143" s="1264"/>
      <c r="DF143" s="1264"/>
      <c r="DG143" s="1264"/>
      <c r="DH143" s="1264"/>
      <c r="DI143" s="1264"/>
      <c r="DJ143" s="1264"/>
      <c r="DK143" s="1421"/>
      <c r="DL143" s="1421"/>
      <c r="DM143" s="1421"/>
      <c r="DN143" s="37"/>
      <c r="DO143" s="37"/>
    </row>
    <row r="144" ht="41.1" customHeight="1" spans="1:119">
      <c r="A144" s="1271">
        <v>43825</v>
      </c>
      <c r="B144" s="37" t="s">
        <v>347</v>
      </c>
      <c r="C144" s="1275">
        <v>4500027594</v>
      </c>
      <c r="D144" s="122" t="s">
        <v>348</v>
      </c>
      <c r="E144" s="1425" t="s">
        <v>283</v>
      </c>
      <c r="F144" s="1273" t="s">
        <v>221</v>
      </c>
      <c r="G144" s="38" t="s">
        <v>222</v>
      </c>
      <c r="H144" s="396">
        <v>2</v>
      </c>
      <c r="I144" s="37"/>
      <c r="J144" s="37"/>
      <c r="K144" s="37"/>
      <c r="L144" s="239"/>
      <c r="M144" s="1297"/>
      <c r="N144" s="1302"/>
      <c r="O144" s="1302"/>
      <c r="P144" s="1303"/>
      <c r="Q144" s="1302"/>
      <c r="R144" s="1302"/>
      <c r="S144" s="1325"/>
      <c r="T144" s="1302"/>
      <c r="U144" s="1326"/>
      <c r="V144" s="1316"/>
      <c r="W144" s="1317"/>
      <c r="X144" s="1318"/>
      <c r="Y144" s="1337"/>
      <c r="Z144" s="1339"/>
      <c r="AA144" s="1340"/>
      <c r="AB144" s="1340"/>
      <c r="AC144" s="1341"/>
      <c r="AD144" s="1342"/>
      <c r="AE144" s="1343">
        <v>2</v>
      </c>
      <c r="AF144" s="1343"/>
      <c r="AG144" s="1343"/>
      <c r="AH144" s="1343"/>
      <c r="AI144" s="1343">
        <v>2</v>
      </c>
      <c r="AJ144" s="1343"/>
      <c r="AK144" s="1343"/>
      <c r="AL144" s="1343"/>
      <c r="AM144" s="1343"/>
      <c r="AN144" s="1343"/>
      <c r="AO144" s="1343"/>
      <c r="AP144" s="1343"/>
      <c r="AQ144" s="1343"/>
      <c r="AR144" s="1343"/>
      <c r="AS144" s="1343"/>
      <c r="AT144" s="1343"/>
      <c r="AU144" s="1343"/>
      <c r="AV144" s="1343"/>
      <c r="AW144" s="1343"/>
      <c r="AX144" s="1343"/>
      <c r="AY144" s="1343"/>
      <c r="AZ144" s="1343"/>
      <c r="BA144" s="1343"/>
      <c r="BB144" s="1343"/>
      <c r="BC144" s="1343"/>
      <c r="BD144" s="1343"/>
      <c r="BE144" s="1428"/>
      <c r="BF144" s="1428"/>
      <c r="BG144" s="1428"/>
      <c r="BH144" s="1429"/>
      <c r="BI144" s="1378"/>
      <c r="BJ144" s="1376"/>
      <c r="BK144" s="1376"/>
      <c r="BL144" s="1376"/>
      <c r="BM144" s="1376"/>
      <c r="BN144" s="1376"/>
      <c r="BO144" s="1376"/>
      <c r="BP144" s="1376"/>
      <c r="BQ144" s="1376"/>
      <c r="BR144" s="1376"/>
      <c r="BS144" s="1376"/>
      <c r="BT144" s="1376"/>
      <c r="BU144" s="1376"/>
      <c r="BV144" s="1386"/>
      <c r="BW144" s="1386"/>
      <c r="BX144" s="1386"/>
      <c r="BY144" s="1386"/>
      <c r="BZ144" s="1386"/>
      <c r="CA144" s="1386"/>
      <c r="CB144" s="1386"/>
      <c r="CC144" s="1386"/>
      <c r="CD144" s="1386"/>
      <c r="CE144" s="1386"/>
      <c r="CF144" s="1386"/>
      <c r="CG144" s="1386">
        <v>1</v>
      </c>
      <c r="CH144" s="1386">
        <v>1</v>
      </c>
      <c r="CI144" s="1376"/>
      <c r="CJ144" s="1376"/>
      <c r="CK144" s="1376"/>
      <c r="CL144" s="1376"/>
      <c r="CM144" s="1376"/>
      <c r="CN144" s="1400"/>
      <c r="CO144" s="1401"/>
      <c r="CP144" s="82"/>
      <c r="CQ144" s="82"/>
      <c r="CR144" s="82"/>
      <c r="CS144" s="82"/>
      <c r="CT144" s="1414"/>
      <c r="CU144" s="1415"/>
      <c r="CV144" s="1386"/>
      <c r="CW144" s="1416"/>
      <c r="CX144" s="37"/>
      <c r="CY144" s="37"/>
      <c r="CZ144" s="37"/>
      <c r="DA144" s="37"/>
      <c r="DB144" s="37"/>
      <c r="DC144" s="37"/>
      <c r="DD144" s="37"/>
      <c r="DE144" s="1264"/>
      <c r="DF144" s="1264"/>
      <c r="DG144" s="1264"/>
      <c r="DH144" s="1264"/>
      <c r="DI144" s="1264"/>
      <c r="DJ144" s="1264"/>
      <c r="DK144" s="1421"/>
      <c r="DL144" s="1421"/>
      <c r="DM144" s="1421"/>
      <c r="DN144" s="37"/>
      <c r="DO144" s="37"/>
    </row>
    <row r="145" ht="41.1" customHeight="1" spans="1:119">
      <c r="A145" s="1271">
        <v>43829</v>
      </c>
      <c r="B145" s="37" t="s">
        <v>352</v>
      </c>
      <c r="C145" s="1275">
        <v>4500025572</v>
      </c>
      <c r="D145" s="122" t="s">
        <v>223</v>
      </c>
      <c r="E145" s="32" t="s">
        <v>280</v>
      </c>
      <c r="F145" s="32" t="s">
        <v>353</v>
      </c>
      <c r="G145" s="32" t="s">
        <v>354</v>
      </c>
      <c r="H145" s="396">
        <v>18</v>
      </c>
      <c r="I145" s="37"/>
      <c r="J145" s="37"/>
      <c r="K145" s="37"/>
      <c r="L145" s="239"/>
      <c r="M145" s="1297"/>
      <c r="N145" s="1302"/>
      <c r="O145" s="1302"/>
      <c r="P145" s="1303"/>
      <c r="Q145" s="1302"/>
      <c r="R145" s="1302"/>
      <c r="S145" s="1325"/>
      <c r="T145" s="1302"/>
      <c r="U145" s="1326"/>
      <c r="V145" s="1316"/>
      <c r="W145" s="1317"/>
      <c r="X145" s="1318"/>
      <c r="Y145" s="1337"/>
      <c r="Z145" s="1339"/>
      <c r="AA145" s="1340"/>
      <c r="AB145" s="1340"/>
      <c r="AC145" s="1341"/>
      <c r="AD145" s="1342"/>
      <c r="AE145" s="1343"/>
      <c r="AF145" s="1343"/>
      <c r="AG145" s="1343"/>
      <c r="AH145" s="1343"/>
      <c r="AI145" s="1343"/>
      <c r="AJ145" s="1343"/>
      <c r="AK145" s="1343"/>
      <c r="AL145" s="1343"/>
      <c r="AM145" s="1343"/>
      <c r="AN145" s="1343"/>
      <c r="AO145" s="1343"/>
      <c r="AP145" s="1343"/>
      <c r="AQ145" s="1343"/>
      <c r="AR145" s="1343"/>
      <c r="AS145" s="1343"/>
      <c r="AT145" s="1343"/>
      <c r="AU145" s="1343"/>
      <c r="AV145" s="1343"/>
      <c r="AW145" s="1343">
        <v>18</v>
      </c>
      <c r="AX145" s="1343"/>
      <c r="AY145" s="1343">
        <v>18</v>
      </c>
      <c r="AZ145" s="1343"/>
      <c r="BA145" s="1343"/>
      <c r="BB145" s="1343"/>
      <c r="BC145" s="1343"/>
      <c r="BD145" s="1343">
        <v>3</v>
      </c>
      <c r="BE145" s="1428"/>
      <c r="BF145" s="1428"/>
      <c r="BG145" s="1428"/>
      <c r="BH145" s="1429"/>
      <c r="BI145" s="1378"/>
      <c r="BJ145" s="1376"/>
      <c r="BK145" s="1376"/>
      <c r="BL145" s="1376"/>
      <c r="BM145" s="1376"/>
      <c r="BN145" s="1376"/>
      <c r="BO145" s="1376"/>
      <c r="BP145" s="1376"/>
      <c r="BQ145" s="1376"/>
      <c r="BR145" s="1376"/>
      <c r="BS145" s="1376"/>
      <c r="BT145" s="1376"/>
      <c r="BU145" s="1376"/>
      <c r="BV145" s="1386"/>
      <c r="BW145" s="1386"/>
      <c r="BX145" s="1386"/>
      <c r="BY145" s="1386"/>
      <c r="BZ145" s="1386"/>
      <c r="CA145" s="1386"/>
      <c r="CB145" s="1386"/>
      <c r="CC145" s="1386"/>
      <c r="CD145" s="1386"/>
      <c r="CE145" s="1386"/>
      <c r="CF145" s="1386"/>
      <c r="CG145" s="1386"/>
      <c r="CH145" s="1386"/>
      <c r="CI145" s="1376"/>
      <c r="CJ145" s="1376"/>
      <c r="CK145" s="1376"/>
      <c r="CL145" s="1376"/>
      <c r="CM145" s="1376"/>
      <c r="CN145" s="1400"/>
      <c r="CO145" s="1401"/>
      <c r="CP145" s="82"/>
      <c r="CQ145" s="82"/>
      <c r="CR145" s="82"/>
      <c r="CS145" s="82"/>
      <c r="CT145" s="1414"/>
      <c r="CU145" s="1415"/>
      <c r="CV145" s="1386"/>
      <c r="CW145" s="1416"/>
      <c r="CX145" s="37"/>
      <c r="CY145" s="37"/>
      <c r="CZ145" s="37"/>
      <c r="DA145" s="37"/>
      <c r="DB145" s="37"/>
      <c r="DC145" s="37"/>
      <c r="DD145" s="37"/>
      <c r="DE145" s="1264"/>
      <c r="DF145" s="1264"/>
      <c r="DG145" s="1264"/>
      <c r="DH145" s="1264"/>
      <c r="DI145" s="1264"/>
      <c r="DJ145" s="1264"/>
      <c r="DK145" s="1421"/>
      <c r="DL145" s="1421"/>
      <c r="DM145" s="1421"/>
      <c r="DN145" s="37"/>
      <c r="DO145" s="37"/>
    </row>
    <row r="146" ht="41.1" customHeight="1" spans="1:119">
      <c r="A146" s="1271">
        <v>43829</v>
      </c>
      <c r="B146" s="37" t="s">
        <v>266</v>
      </c>
      <c r="C146" s="57">
        <v>4500026380</v>
      </c>
      <c r="D146" s="31" t="s">
        <v>345</v>
      </c>
      <c r="E146" s="203" t="s">
        <v>283</v>
      </c>
      <c r="F146" s="1431" t="s">
        <v>355</v>
      </c>
      <c r="G146" s="38" t="s">
        <v>232</v>
      </c>
      <c r="H146" s="396">
        <v>6</v>
      </c>
      <c r="I146" s="37"/>
      <c r="J146" s="37"/>
      <c r="K146" s="37"/>
      <c r="L146" s="239"/>
      <c r="M146" s="1297"/>
      <c r="N146" s="1298"/>
      <c r="O146" s="1298"/>
      <c r="P146" s="1299"/>
      <c r="Q146" s="1298"/>
      <c r="R146" s="1298"/>
      <c r="S146" s="1298"/>
      <c r="T146" s="1298"/>
      <c r="U146" s="1299"/>
      <c r="V146" s="1434"/>
      <c r="W146" s="1299"/>
      <c r="X146" s="1435"/>
      <c r="Y146" s="1386"/>
      <c r="Z146" s="1386"/>
      <c r="AA146" s="82"/>
      <c r="AB146" s="82"/>
      <c r="AC146" s="1330"/>
      <c r="AD146" s="1437"/>
      <c r="AE146" s="1437"/>
      <c r="AF146" s="1437"/>
      <c r="AG146" s="1437"/>
      <c r="AH146" s="1437"/>
      <c r="AI146" s="1437"/>
      <c r="AJ146" s="1437"/>
      <c r="AK146" s="1437"/>
      <c r="AL146" s="1437"/>
      <c r="AM146" s="1437"/>
      <c r="AN146" s="1437"/>
      <c r="AO146" s="1437"/>
      <c r="AP146" s="1437"/>
      <c r="AQ146" s="1437"/>
      <c r="AR146" s="1437"/>
      <c r="AS146" s="1437"/>
      <c r="AT146" s="1437"/>
      <c r="AU146" s="1437"/>
      <c r="AV146" s="1437"/>
      <c r="AW146" s="1437">
        <v>6</v>
      </c>
      <c r="AX146" s="1437"/>
      <c r="AY146" s="1437">
        <v>6</v>
      </c>
      <c r="AZ146" s="1437"/>
      <c r="BA146" s="1437"/>
      <c r="BB146" s="1437"/>
      <c r="BC146" s="1437">
        <v>1</v>
      </c>
      <c r="BD146" s="1437"/>
      <c r="BE146" s="1438"/>
      <c r="BF146" s="1439"/>
      <c r="BG146" s="1439"/>
      <c r="BH146" s="1439"/>
      <c r="BI146" s="57"/>
      <c r="BJ146" s="1376"/>
      <c r="BK146" s="1376"/>
      <c r="BL146" s="1376"/>
      <c r="BM146" s="1376"/>
      <c r="BN146" s="1376"/>
      <c r="BO146" s="1376"/>
      <c r="BP146" s="1376"/>
      <c r="BQ146" s="1376"/>
      <c r="BR146" s="1376"/>
      <c r="BS146" s="1376"/>
      <c r="BT146" s="1376"/>
      <c r="BU146" s="1376"/>
      <c r="BV146" s="1386"/>
      <c r="BW146" s="1386"/>
      <c r="BX146" s="1386"/>
      <c r="BY146" s="1386"/>
      <c r="BZ146" s="1386"/>
      <c r="CA146" s="1386"/>
      <c r="CB146" s="1386"/>
      <c r="CC146" s="1386"/>
      <c r="CD146" s="1386"/>
      <c r="CE146" s="1386"/>
      <c r="CF146" s="1386"/>
      <c r="CG146" s="1386"/>
      <c r="CH146" s="1386"/>
      <c r="CI146" s="1376"/>
      <c r="CJ146" s="1376"/>
      <c r="CK146" s="1376"/>
      <c r="CL146" s="1376"/>
      <c r="CM146" s="1376"/>
      <c r="CN146" s="1400"/>
      <c r="CO146" s="1401"/>
      <c r="CP146" s="82"/>
      <c r="CQ146" s="82"/>
      <c r="CR146" s="82"/>
      <c r="CS146" s="82"/>
      <c r="CT146" s="1414"/>
      <c r="CU146" s="1415"/>
      <c r="CV146" s="1386"/>
      <c r="CW146" s="1416"/>
      <c r="CX146" s="37"/>
      <c r="CY146" s="37"/>
      <c r="CZ146" s="37"/>
      <c r="DA146" s="37"/>
      <c r="DB146" s="37"/>
      <c r="DC146" s="37"/>
      <c r="DD146" s="37"/>
      <c r="DE146" s="1264"/>
      <c r="DF146" s="1264"/>
      <c r="DG146" s="1264"/>
      <c r="DH146" s="1264"/>
      <c r="DI146" s="1264"/>
      <c r="DJ146" s="1264"/>
      <c r="DK146" s="1421"/>
      <c r="DL146" s="1421"/>
      <c r="DM146" s="1421"/>
      <c r="DN146" s="37"/>
      <c r="DO146" s="37"/>
    </row>
    <row r="147" ht="26.25" customHeight="1" spans="1:119">
      <c r="A147" s="1271">
        <v>43829</v>
      </c>
      <c r="B147" s="37" t="s">
        <v>356</v>
      </c>
      <c r="C147" s="37">
        <v>4500027174</v>
      </c>
      <c r="D147" s="31" t="s">
        <v>357</v>
      </c>
      <c r="E147" s="31" t="s">
        <v>283</v>
      </c>
      <c r="F147" s="1432" t="s">
        <v>358</v>
      </c>
      <c r="G147" s="31" t="s">
        <v>232</v>
      </c>
      <c r="H147" s="37">
        <v>6</v>
      </c>
      <c r="I147" s="37"/>
      <c r="J147" s="37"/>
      <c r="K147" s="37"/>
      <c r="L147" s="37"/>
      <c r="M147" s="1297"/>
      <c r="N147" s="37"/>
      <c r="O147" s="37"/>
      <c r="P147" s="1299"/>
      <c r="Q147" s="37"/>
      <c r="R147" s="37"/>
      <c r="S147" s="37"/>
      <c r="T147" s="37"/>
      <c r="U147" s="31"/>
      <c r="V147" s="1436"/>
      <c r="W147" s="1436"/>
      <c r="X147" s="1308"/>
      <c r="Y147" s="1386"/>
      <c r="Z147" s="1386"/>
      <c r="AA147" s="1386"/>
      <c r="AB147" s="1386"/>
      <c r="AC147" s="1330"/>
      <c r="AD147" s="1437"/>
      <c r="AE147" s="1437"/>
      <c r="AF147" s="1437"/>
      <c r="AG147" s="1437"/>
      <c r="AH147" s="1437"/>
      <c r="AI147" s="1437"/>
      <c r="AJ147" s="1437"/>
      <c r="AK147" s="1437"/>
      <c r="AL147" s="1437"/>
      <c r="AM147" s="1437"/>
      <c r="AN147" s="1437"/>
      <c r="AO147" s="1437"/>
      <c r="AP147" s="1437"/>
      <c r="AQ147" s="1437"/>
      <c r="AR147" s="1437"/>
      <c r="AS147" s="1437"/>
      <c r="AT147" s="1437"/>
      <c r="AU147" s="1437"/>
      <c r="AV147" s="1437"/>
      <c r="AW147" s="1437">
        <v>6</v>
      </c>
      <c r="AX147" s="1437"/>
      <c r="AY147" s="1437">
        <v>6</v>
      </c>
      <c r="AZ147" s="1437"/>
      <c r="BA147" s="1437"/>
      <c r="BB147" s="1437"/>
      <c r="BC147" s="1437">
        <v>1</v>
      </c>
      <c r="BD147" s="1437"/>
      <c r="BE147" s="1436"/>
      <c r="BF147" s="1436"/>
      <c r="BG147" s="1436"/>
      <c r="BH147" s="1436"/>
      <c r="BI147" s="57"/>
      <c r="BJ147" s="82"/>
      <c r="BK147" s="82"/>
      <c r="BL147" s="82"/>
      <c r="BM147" s="82"/>
      <c r="BN147" s="82"/>
      <c r="BO147" s="82"/>
      <c r="BP147" s="82"/>
      <c r="BQ147" s="82"/>
      <c r="BR147" s="82"/>
      <c r="BS147" s="82"/>
      <c r="BT147" s="82"/>
      <c r="BU147" s="82"/>
      <c r="BV147" s="82"/>
      <c r="BW147" s="82"/>
      <c r="BX147" s="82"/>
      <c r="BY147" s="82"/>
      <c r="BZ147" s="82"/>
      <c r="CA147" s="82"/>
      <c r="CB147" s="82"/>
      <c r="CC147" s="82"/>
      <c r="CD147" s="82"/>
      <c r="CE147" s="82"/>
      <c r="CF147" s="82"/>
      <c r="CG147" s="82"/>
      <c r="CH147" s="82"/>
      <c r="CI147" s="1376"/>
      <c r="CJ147" s="1376"/>
      <c r="CK147" s="1376"/>
      <c r="CL147" s="1376"/>
      <c r="CM147" s="1376"/>
      <c r="CN147" s="1376"/>
      <c r="CO147" s="1376"/>
      <c r="CP147" s="1376"/>
      <c r="CQ147" s="1376"/>
      <c r="CR147" s="1376"/>
      <c r="CS147" s="1376"/>
      <c r="CT147" s="1376"/>
      <c r="CU147" s="1386"/>
      <c r="CV147" s="1386"/>
      <c r="CW147" s="1416"/>
      <c r="CX147" s="37"/>
      <c r="CY147" s="37"/>
      <c r="CZ147" s="37"/>
      <c r="DA147" s="37"/>
      <c r="DB147" s="37"/>
      <c r="DC147" s="37"/>
      <c r="DD147" s="37"/>
      <c r="DE147" s="1264"/>
      <c r="DF147" s="1264"/>
      <c r="DG147" s="1264"/>
      <c r="DH147" s="1264"/>
      <c r="DI147" s="1264"/>
      <c r="DJ147" s="1264"/>
      <c r="DK147" s="1421"/>
      <c r="DL147" s="1421"/>
      <c r="DM147" s="1421"/>
      <c r="DN147" s="37"/>
      <c r="DO147" s="37"/>
    </row>
    <row r="148" ht="26.25" customHeight="1" spans="1:119">
      <c r="A148" s="1271">
        <v>43832</v>
      </c>
      <c r="B148" s="37" t="s">
        <v>339</v>
      </c>
      <c r="C148" s="37">
        <v>4500027360</v>
      </c>
      <c r="D148" s="31" t="s">
        <v>243</v>
      </c>
      <c r="E148" s="38" t="s">
        <v>280</v>
      </c>
      <c r="F148" s="1432" t="s">
        <v>359</v>
      </c>
      <c r="G148" s="1423" t="s">
        <v>222</v>
      </c>
      <c r="H148" s="37">
        <v>11</v>
      </c>
      <c r="I148" s="37"/>
      <c r="J148" s="37"/>
      <c r="K148" s="37"/>
      <c r="L148" s="37"/>
      <c r="M148" s="1297"/>
      <c r="N148" s="37"/>
      <c r="O148" s="37"/>
      <c r="P148" s="1299"/>
      <c r="Q148" s="37"/>
      <c r="R148" s="37"/>
      <c r="S148" s="37"/>
      <c r="T148" s="37"/>
      <c r="U148" s="31"/>
      <c r="V148" s="1436"/>
      <c r="W148" s="1436"/>
      <c r="X148" s="1308"/>
      <c r="Y148" s="1386"/>
      <c r="Z148" s="1386"/>
      <c r="AA148" s="1386"/>
      <c r="AB148" s="1386"/>
      <c r="AC148" s="1330"/>
      <c r="AD148" s="1437"/>
      <c r="AE148" s="1437">
        <v>11</v>
      </c>
      <c r="AF148" s="1437"/>
      <c r="AG148" s="1437"/>
      <c r="AH148" s="1437"/>
      <c r="AI148" s="1437">
        <v>11</v>
      </c>
      <c r="AJ148" s="1437"/>
      <c r="AK148" s="1437"/>
      <c r="AL148" s="1437"/>
      <c r="AM148" s="1437"/>
      <c r="AN148" s="1437"/>
      <c r="AO148" s="1437"/>
      <c r="AP148" s="1437"/>
      <c r="AQ148" s="1437"/>
      <c r="AR148" s="1437"/>
      <c r="AS148" s="1437"/>
      <c r="AT148" s="1437"/>
      <c r="AU148" s="1437"/>
      <c r="AV148" s="1437"/>
      <c r="AW148" s="1437"/>
      <c r="AX148" s="1437"/>
      <c r="AY148" s="1437"/>
      <c r="AZ148" s="1437"/>
      <c r="BA148" s="1437"/>
      <c r="BB148" s="1437"/>
      <c r="BC148" s="1437"/>
      <c r="BD148" s="1437"/>
      <c r="BE148" s="1436"/>
      <c r="BF148" s="1436"/>
      <c r="BG148" s="1436"/>
      <c r="BH148" s="1436"/>
      <c r="BI148" s="57"/>
      <c r="BJ148" s="82"/>
      <c r="BK148" s="82"/>
      <c r="BL148" s="82"/>
      <c r="BM148" s="82"/>
      <c r="BN148" s="82"/>
      <c r="BO148" s="82"/>
      <c r="BP148" s="82"/>
      <c r="BQ148" s="82"/>
      <c r="BR148" s="82"/>
      <c r="BS148" s="82"/>
      <c r="BT148" s="82"/>
      <c r="BU148" s="82"/>
      <c r="BV148" s="82">
        <v>1</v>
      </c>
      <c r="BW148" s="82">
        <v>1</v>
      </c>
      <c r="BX148" s="82">
        <v>1</v>
      </c>
      <c r="BY148" s="82">
        <v>1</v>
      </c>
      <c r="BZ148" s="82">
        <v>1</v>
      </c>
      <c r="CA148" s="82">
        <v>1</v>
      </c>
      <c r="CB148" s="82">
        <v>1</v>
      </c>
      <c r="CC148" s="82"/>
      <c r="CD148" s="82"/>
      <c r="CE148" s="82">
        <v>1</v>
      </c>
      <c r="CF148" s="82">
        <v>1</v>
      </c>
      <c r="CG148" s="82">
        <v>1</v>
      </c>
      <c r="CH148" s="82">
        <v>1</v>
      </c>
      <c r="CI148" s="1376"/>
      <c r="CJ148" s="1376"/>
      <c r="CK148" s="1376"/>
      <c r="CL148" s="1376"/>
      <c r="CM148" s="1376"/>
      <c r="CN148" s="1376"/>
      <c r="CO148" s="1376"/>
      <c r="CP148" s="1376"/>
      <c r="CQ148" s="1376"/>
      <c r="CR148" s="1376"/>
      <c r="CS148" s="1376"/>
      <c r="CT148" s="1376"/>
      <c r="CU148" s="1386"/>
      <c r="CV148" s="1386"/>
      <c r="CW148" s="1416"/>
      <c r="CX148" s="37"/>
      <c r="CY148" s="37"/>
      <c r="CZ148" s="37"/>
      <c r="DA148" s="37"/>
      <c r="DB148" s="37"/>
      <c r="DC148" s="37"/>
      <c r="DD148" s="37"/>
      <c r="DE148" s="1264"/>
      <c r="DF148" s="1264"/>
      <c r="DG148" s="1264"/>
      <c r="DH148" s="1264"/>
      <c r="DI148" s="1264"/>
      <c r="DJ148" s="1264"/>
      <c r="DK148" s="1421"/>
      <c r="DL148" s="1421"/>
      <c r="DM148" s="1421"/>
      <c r="DN148" s="37"/>
      <c r="DO148" s="37"/>
    </row>
    <row r="149" ht="26.25" customHeight="1" spans="1:119">
      <c r="A149" s="1271">
        <v>43840</v>
      </c>
      <c r="B149" s="37" t="s">
        <v>248</v>
      </c>
      <c r="C149" s="37">
        <v>4500027765</v>
      </c>
      <c r="D149" s="122" t="s">
        <v>360</v>
      </c>
      <c r="E149" s="32" t="s">
        <v>275</v>
      </c>
      <c r="F149" s="35" t="s">
        <v>256</v>
      </c>
      <c r="G149" s="1426" t="s">
        <v>305</v>
      </c>
      <c r="H149" s="37">
        <v>2</v>
      </c>
      <c r="I149" s="37"/>
      <c r="J149" s="37"/>
      <c r="K149" s="37"/>
      <c r="L149" s="37"/>
      <c r="M149" s="1297"/>
      <c r="N149" s="37"/>
      <c r="O149" s="37"/>
      <c r="P149" s="1299"/>
      <c r="Q149" s="37"/>
      <c r="R149" s="37"/>
      <c r="S149" s="37"/>
      <c r="T149" s="37"/>
      <c r="U149" s="31"/>
      <c r="V149" s="1436"/>
      <c r="W149" s="1436"/>
      <c r="X149" s="1308"/>
      <c r="Y149" s="1386"/>
      <c r="Z149" s="1386"/>
      <c r="AA149" s="1386"/>
      <c r="AB149" s="1386"/>
      <c r="AC149" s="1330"/>
      <c r="AD149" s="1437"/>
      <c r="AE149" s="1437"/>
      <c r="AF149" s="1437"/>
      <c r="AG149" s="1437"/>
      <c r="AH149" s="1437"/>
      <c r="AI149" s="1437"/>
      <c r="AJ149" s="1437"/>
      <c r="AK149" s="1437"/>
      <c r="AL149" s="1437"/>
      <c r="AM149" s="1437"/>
      <c r="AN149" s="1437"/>
      <c r="AO149" s="1437"/>
      <c r="AP149" s="1437"/>
      <c r="AQ149" s="1437"/>
      <c r="AR149" s="1437"/>
      <c r="AS149" s="1437"/>
      <c r="AT149" s="1437"/>
      <c r="AU149" s="1437"/>
      <c r="AV149" s="1437"/>
      <c r="AW149" s="1437"/>
      <c r="AX149" s="1437"/>
      <c r="AY149" s="1437"/>
      <c r="AZ149" s="1437"/>
      <c r="BA149" s="1437"/>
      <c r="BB149" s="1437"/>
      <c r="BC149" s="1437"/>
      <c r="BD149" s="1437"/>
      <c r="BE149" s="1436"/>
      <c r="BF149" s="1436"/>
      <c r="BG149" s="1436">
        <v>2</v>
      </c>
      <c r="BH149" s="1436">
        <v>2</v>
      </c>
      <c r="BI149" s="57"/>
      <c r="BJ149" s="82"/>
      <c r="BK149" s="82"/>
      <c r="BL149" s="82"/>
      <c r="BM149" s="82"/>
      <c r="BN149" s="82"/>
      <c r="BO149" s="82"/>
      <c r="BP149" s="82"/>
      <c r="BQ149" s="82"/>
      <c r="BR149" s="82"/>
      <c r="BS149" s="82"/>
      <c r="BT149" s="82"/>
      <c r="BU149" s="82"/>
      <c r="BV149" s="82"/>
      <c r="BW149" s="82"/>
      <c r="BX149" s="82"/>
      <c r="BY149" s="82"/>
      <c r="BZ149" s="82"/>
      <c r="CA149" s="82"/>
      <c r="CB149" s="82"/>
      <c r="CC149" s="82"/>
      <c r="CD149" s="82"/>
      <c r="CE149" s="82"/>
      <c r="CF149" s="82"/>
      <c r="CG149" s="82"/>
      <c r="CH149" s="82"/>
      <c r="CI149" s="1376"/>
      <c r="CJ149" s="1376"/>
      <c r="CK149" s="1376"/>
      <c r="CL149" s="1376"/>
      <c r="CM149" s="1376"/>
      <c r="CN149" s="1376"/>
      <c r="CO149" s="1376"/>
      <c r="CP149" s="1376"/>
      <c r="CQ149" s="1376"/>
      <c r="CR149" s="1376"/>
      <c r="CS149" s="1376"/>
      <c r="CT149" s="1376"/>
      <c r="CU149" s="1386"/>
      <c r="CV149" s="1386">
        <v>1</v>
      </c>
      <c r="CW149" s="1416">
        <v>1</v>
      </c>
      <c r="CX149" s="37"/>
      <c r="CY149" s="37"/>
      <c r="CZ149" s="37"/>
      <c r="DA149" s="37"/>
      <c r="DB149" s="37"/>
      <c r="DC149" s="37"/>
      <c r="DD149" s="37"/>
      <c r="DE149" s="1264"/>
      <c r="DF149" s="1264"/>
      <c r="DG149" s="1264"/>
      <c r="DH149" s="1264"/>
      <c r="DI149" s="1264"/>
      <c r="DJ149" s="1264"/>
      <c r="DK149" s="1421"/>
      <c r="DL149" s="1421"/>
      <c r="DM149" s="1421"/>
      <c r="DN149" s="37"/>
      <c r="DO149" s="37"/>
    </row>
    <row r="150" ht="26.25" customHeight="1" spans="1:119">
      <c r="A150" s="1271">
        <v>43840</v>
      </c>
      <c r="B150" s="37" t="s">
        <v>248</v>
      </c>
      <c r="C150" s="37">
        <v>4500027765</v>
      </c>
      <c r="D150" s="122" t="s">
        <v>360</v>
      </c>
      <c r="E150" s="32" t="s">
        <v>275</v>
      </c>
      <c r="F150" s="1273" t="s">
        <v>355</v>
      </c>
      <c r="G150" s="38" t="s">
        <v>232</v>
      </c>
      <c r="H150" s="37">
        <v>2</v>
      </c>
      <c r="I150" s="37"/>
      <c r="J150" s="37"/>
      <c r="K150" s="37"/>
      <c r="L150" s="37"/>
      <c r="M150" s="1297"/>
      <c r="N150" s="37"/>
      <c r="O150" s="37"/>
      <c r="P150" s="1299"/>
      <c r="Q150" s="37"/>
      <c r="R150" s="37"/>
      <c r="S150" s="37"/>
      <c r="T150" s="37"/>
      <c r="U150" s="31"/>
      <c r="V150" s="1436"/>
      <c r="W150" s="1436"/>
      <c r="X150" s="1308"/>
      <c r="Y150" s="1386"/>
      <c r="Z150" s="1386"/>
      <c r="AA150" s="1386"/>
      <c r="AB150" s="1386"/>
      <c r="AC150" s="1330"/>
      <c r="AD150" s="1437"/>
      <c r="AE150" s="1437"/>
      <c r="AF150" s="1437"/>
      <c r="AG150" s="1437"/>
      <c r="AH150" s="1437"/>
      <c r="AI150" s="1437"/>
      <c r="AJ150" s="1437"/>
      <c r="AK150" s="1437"/>
      <c r="AL150" s="1437"/>
      <c r="AM150" s="1437"/>
      <c r="AN150" s="1437"/>
      <c r="AO150" s="1437"/>
      <c r="AP150" s="1437"/>
      <c r="AQ150" s="1437"/>
      <c r="AR150" s="1437"/>
      <c r="AS150" s="1437"/>
      <c r="AT150" s="1437"/>
      <c r="AU150" s="1437"/>
      <c r="AV150" s="1437"/>
      <c r="AW150" s="1437">
        <v>2</v>
      </c>
      <c r="AX150" s="1437"/>
      <c r="AY150" s="1437">
        <v>2</v>
      </c>
      <c r="AZ150" s="1437"/>
      <c r="BA150" s="1437"/>
      <c r="BB150" s="1437"/>
      <c r="BC150" s="1437"/>
      <c r="BD150" s="1437"/>
      <c r="BE150" s="1436"/>
      <c r="BF150" s="1436"/>
      <c r="BG150" s="1436"/>
      <c r="BH150" s="1436"/>
      <c r="BI150" s="57"/>
      <c r="BJ150" s="82"/>
      <c r="BK150" s="82"/>
      <c r="BL150" s="82"/>
      <c r="BM150" s="82"/>
      <c r="BN150" s="82"/>
      <c r="BO150" s="82"/>
      <c r="BP150" s="82"/>
      <c r="BQ150" s="82"/>
      <c r="BR150" s="82"/>
      <c r="BS150" s="82"/>
      <c r="BT150" s="82"/>
      <c r="BU150" s="82"/>
      <c r="BV150" s="82"/>
      <c r="BW150" s="82"/>
      <c r="BX150" s="82"/>
      <c r="BY150" s="82"/>
      <c r="BZ150" s="82"/>
      <c r="CA150" s="82"/>
      <c r="CB150" s="82"/>
      <c r="CC150" s="82"/>
      <c r="CD150" s="82"/>
      <c r="CE150" s="82"/>
      <c r="CF150" s="82"/>
      <c r="CG150" s="82"/>
      <c r="CH150" s="82"/>
      <c r="CI150" s="1376"/>
      <c r="CJ150" s="1376"/>
      <c r="CK150" s="1376"/>
      <c r="CL150" s="1376"/>
      <c r="CM150" s="1376"/>
      <c r="CN150" s="1376"/>
      <c r="CO150" s="1376"/>
      <c r="CP150" s="1376">
        <v>1</v>
      </c>
      <c r="CQ150" s="1376"/>
      <c r="CR150" s="1376"/>
      <c r="CS150" s="1376"/>
      <c r="CT150" s="1376">
        <v>1</v>
      </c>
      <c r="CU150" s="1386"/>
      <c r="CV150" s="1386"/>
      <c r="CW150" s="1416"/>
      <c r="CX150" s="37"/>
      <c r="CY150" s="37"/>
      <c r="CZ150" s="37"/>
      <c r="DA150" s="37"/>
      <c r="DB150" s="37"/>
      <c r="DC150" s="37"/>
      <c r="DD150" s="37"/>
      <c r="DE150" s="1264"/>
      <c r="DF150" s="1264"/>
      <c r="DG150" s="1264"/>
      <c r="DH150" s="1264"/>
      <c r="DI150" s="1264"/>
      <c r="DJ150" s="1264"/>
      <c r="DK150" s="1421"/>
      <c r="DL150" s="1421"/>
      <c r="DM150" s="1421"/>
      <c r="DN150" s="37"/>
      <c r="DO150" s="37"/>
    </row>
    <row r="151" ht="26.25" customHeight="1" spans="1:119">
      <c r="A151" s="1271">
        <v>43843</v>
      </c>
      <c r="B151" s="37" t="s">
        <v>207</v>
      </c>
      <c r="C151" s="37">
        <v>4500027105</v>
      </c>
      <c r="D151" s="31" t="s">
        <v>286</v>
      </c>
      <c r="E151" s="31" t="s">
        <v>283</v>
      </c>
      <c r="F151" s="122" t="s">
        <v>361</v>
      </c>
      <c r="G151" s="31" t="s">
        <v>232</v>
      </c>
      <c r="H151" s="37">
        <v>6</v>
      </c>
      <c r="I151" s="37"/>
      <c r="J151" s="37"/>
      <c r="K151" s="37"/>
      <c r="L151" s="37"/>
      <c r="M151" s="1297"/>
      <c r="N151" s="37"/>
      <c r="O151" s="37"/>
      <c r="P151" s="1299"/>
      <c r="Q151" s="37"/>
      <c r="R151" s="37"/>
      <c r="S151" s="37"/>
      <c r="T151" s="37"/>
      <c r="U151" s="31"/>
      <c r="V151" s="1436"/>
      <c r="W151" s="1436"/>
      <c r="X151" s="1308"/>
      <c r="Y151" s="1386"/>
      <c r="Z151" s="1386"/>
      <c r="AA151" s="1386"/>
      <c r="AB151" s="1386"/>
      <c r="AC151" s="1330"/>
      <c r="AD151" s="1437"/>
      <c r="AE151" s="1437"/>
      <c r="AF151" s="1437"/>
      <c r="AG151" s="1437"/>
      <c r="AH151" s="1437"/>
      <c r="AI151" s="1437"/>
      <c r="AJ151" s="1437"/>
      <c r="AK151" s="1437"/>
      <c r="AL151" s="1437"/>
      <c r="AM151" s="1437"/>
      <c r="AN151" s="1437"/>
      <c r="AO151" s="1437"/>
      <c r="AP151" s="1437"/>
      <c r="AQ151" s="1437"/>
      <c r="AR151" s="1437"/>
      <c r="AS151" s="1437"/>
      <c r="AT151" s="1437"/>
      <c r="AU151" s="1437"/>
      <c r="AV151" s="1437"/>
      <c r="AW151" s="1437">
        <v>6</v>
      </c>
      <c r="AX151" s="1437"/>
      <c r="AY151" s="1437">
        <v>6</v>
      </c>
      <c r="AZ151" s="1437"/>
      <c r="BA151" s="1437"/>
      <c r="BB151" s="1437"/>
      <c r="BC151" s="1437">
        <v>1</v>
      </c>
      <c r="BD151" s="1437"/>
      <c r="BE151" s="1436"/>
      <c r="BF151" s="1436"/>
      <c r="BG151" s="1436"/>
      <c r="BH151" s="1436"/>
      <c r="BI151" s="57"/>
      <c r="BJ151" s="82"/>
      <c r="BK151" s="82"/>
      <c r="BL151" s="82"/>
      <c r="BM151" s="82"/>
      <c r="BN151" s="82"/>
      <c r="BO151" s="82"/>
      <c r="BP151" s="82"/>
      <c r="BQ151" s="82"/>
      <c r="BR151" s="82"/>
      <c r="BS151" s="82"/>
      <c r="BT151" s="82"/>
      <c r="BU151" s="82"/>
      <c r="BV151" s="82"/>
      <c r="BW151" s="82"/>
      <c r="BX151" s="82"/>
      <c r="BY151" s="82"/>
      <c r="BZ151" s="82"/>
      <c r="CA151" s="82"/>
      <c r="CB151" s="82"/>
      <c r="CC151" s="82"/>
      <c r="CD151" s="82"/>
      <c r="CE151" s="82"/>
      <c r="CF151" s="82"/>
      <c r="CG151" s="82"/>
      <c r="CH151" s="82"/>
      <c r="CI151" s="1376"/>
      <c r="CJ151" s="1376"/>
      <c r="CK151" s="1376"/>
      <c r="CL151" s="1376"/>
      <c r="CM151" s="1376"/>
      <c r="CN151" s="1376"/>
      <c r="CO151" s="1376">
        <v>1</v>
      </c>
      <c r="CP151" s="1376">
        <v>1</v>
      </c>
      <c r="CQ151" s="1376">
        <v>1</v>
      </c>
      <c r="CR151" s="1376">
        <v>1</v>
      </c>
      <c r="CS151" s="1376">
        <v>1</v>
      </c>
      <c r="CT151" s="1376">
        <v>1</v>
      </c>
      <c r="CU151" s="1386"/>
      <c r="CV151" s="1386"/>
      <c r="CW151" s="1416"/>
      <c r="CX151" s="37"/>
      <c r="CY151" s="37"/>
      <c r="CZ151" s="37"/>
      <c r="DA151" s="37"/>
      <c r="DB151" s="37"/>
      <c r="DC151" s="37"/>
      <c r="DD151" s="37"/>
      <c r="DE151" s="1264"/>
      <c r="DF151" s="1264"/>
      <c r="DG151" s="1264"/>
      <c r="DH151" s="1264"/>
      <c r="DI151" s="1264"/>
      <c r="DJ151" s="1264"/>
      <c r="DK151" s="1421"/>
      <c r="DL151" s="1421"/>
      <c r="DM151" s="1421"/>
      <c r="DN151" s="37"/>
      <c r="DO151" s="37"/>
    </row>
    <row r="152" ht="26.25" customHeight="1" spans="1:119">
      <c r="A152" s="1271">
        <v>43885</v>
      </c>
      <c r="B152" s="37" t="s">
        <v>147</v>
      </c>
      <c r="C152" s="37" t="s">
        <v>335</v>
      </c>
      <c r="D152" s="31"/>
      <c r="E152" s="32" t="s">
        <v>275</v>
      </c>
      <c r="F152" s="1432">
        <v>9202</v>
      </c>
      <c r="G152" s="1423" t="s">
        <v>222</v>
      </c>
      <c r="H152" s="37">
        <v>13</v>
      </c>
      <c r="I152" s="37"/>
      <c r="J152" s="37"/>
      <c r="K152" s="37"/>
      <c r="L152" s="37"/>
      <c r="M152" s="1297"/>
      <c r="N152" s="37"/>
      <c r="O152" s="37"/>
      <c r="P152" s="1299"/>
      <c r="Q152" s="37"/>
      <c r="R152" s="37"/>
      <c r="S152" s="37"/>
      <c r="T152" s="37"/>
      <c r="U152" s="31"/>
      <c r="V152" s="1436"/>
      <c r="W152" s="1436"/>
      <c r="X152" s="1308"/>
      <c r="Y152" s="1386"/>
      <c r="Z152" s="1386"/>
      <c r="AA152" s="1386"/>
      <c r="AB152" s="1386"/>
      <c r="AC152" s="1330"/>
      <c r="AD152" s="1437"/>
      <c r="AE152" s="1437">
        <v>13</v>
      </c>
      <c r="AF152" s="1437"/>
      <c r="AG152" s="1437"/>
      <c r="AH152" s="1437"/>
      <c r="AI152" s="1437">
        <v>13</v>
      </c>
      <c r="AJ152" s="1437"/>
      <c r="AK152" s="1437"/>
      <c r="AL152" s="1437"/>
      <c r="AM152" s="1437"/>
      <c r="AN152" s="1437"/>
      <c r="AO152" s="1437"/>
      <c r="AP152" s="1437"/>
      <c r="AQ152" s="1437"/>
      <c r="AR152" s="1437"/>
      <c r="AS152" s="1437"/>
      <c r="AT152" s="1437"/>
      <c r="AU152" s="1437"/>
      <c r="AV152" s="1437"/>
      <c r="AW152" s="1437"/>
      <c r="AX152" s="1437"/>
      <c r="AY152" s="1437"/>
      <c r="AZ152" s="1437"/>
      <c r="BA152" s="1437"/>
      <c r="BB152" s="1437"/>
      <c r="BC152" s="1437"/>
      <c r="BD152" s="1437"/>
      <c r="BE152" s="1436"/>
      <c r="BF152" s="1436"/>
      <c r="BG152" s="1436"/>
      <c r="BH152" s="1436"/>
      <c r="BI152" s="57"/>
      <c r="BJ152" s="82"/>
      <c r="BK152" s="82"/>
      <c r="BL152" s="82"/>
      <c r="BM152" s="82"/>
      <c r="BN152" s="82"/>
      <c r="BO152" s="82"/>
      <c r="BP152" s="82"/>
      <c r="BQ152" s="82"/>
      <c r="BR152" s="82"/>
      <c r="BS152" s="82"/>
      <c r="BT152" s="82"/>
      <c r="BU152" s="82"/>
      <c r="BV152" s="82">
        <v>1</v>
      </c>
      <c r="BW152" s="82">
        <v>1</v>
      </c>
      <c r="BX152" s="82">
        <v>1</v>
      </c>
      <c r="BY152" s="82">
        <v>1</v>
      </c>
      <c r="BZ152" s="82">
        <v>1</v>
      </c>
      <c r="CA152" s="82">
        <v>1</v>
      </c>
      <c r="CB152" s="82">
        <v>1</v>
      </c>
      <c r="CC152" s="82">
        <v>1</v>
      </c>
      <c r="CD152" s="82">
        <v>1</v>
      </c>
      <c r="CE152" s="82">
        <v>1</v>
      </c>
      <c r="CF152" s="82">
        <v>1</v>
      </c>
      <c r="CG152" s="82">
        <v>1</v>
      </c>
      <c r="CH152" s="82">
        <v>1</v>
      </c>
      <c r="CI152" s="1376"/>
      <c r="CJ152" s="1376"/>
      <c r="CK152" s="1376"/>
      <c r="CL152" s="1376"/>
      <c r="CM152" s="1376"/>
      <c r="CN152" s="1376"/>
      <c r="CO152" s="1376"/>
      <c r="CP152" s="1376"/>
      <c r="CQ152" s="1376"/>
      <c r="CR152" s="1376"/>
      <c r="CS152" s="1376"/>
      <c r="CT152" s="1376"/>
      <c r="CU152" s="1386"/>
      <c r="CV152" s="1386"/>
      <c r="CW152" s="1416"/>
      <c r="CX152" s="37"/>
      <c r="CY152" s="37"/>
      <c r="CZ152" s="37"/>
      <c r="DA152" s="37"/>
      <c r="DB152" s="37"/>
      <c r="DC152" s="37"/>
      <c r="DD152" s="37"/>
      <c r="DE152" s="1264"/>
      <c r="DF152" s="1264"/>
      <c r="DG152" s="1264"/>
      <c r="DH152" s="1264"/>
      <c r="DI152" s="1264"/>
      <c r="DJ152" s="1264"/>
      <c r="DK152" s="1421"/>
      <c r="DL152" s="1421"/>
      <c r="DM152" s="1421"/>
      <c r="DN152" s="37"/>
      <c r="DO152" s="37"/>
    </row>
    <row r="153" ht="26.25" customHeight="1" spans="1:119">
      <c r="A153" s="1271">
        <v>43885</v>
      </c>
      <c r="B153" s="37" t="s">
        <v>147</v>
      </c>
      <c r="C153" s="37" t="s">
        <v>335</v>
      </c>
      <c r="D153" s="31"/>
      <c r="E153" s="32" t="s">
        <v>275</v>
      </c>
      <c r="F153" s="1432">
        <v>9214</v>
      </c>
      <c r="G153" s="38" t="s">
        <v>232</v>
      </c>
      <c r="H153" s="37">
        <v>6</v>
      </c>
      <c r="I153" s="37"/>
      <c r="J153" s="37"/>
      <c r="K153" s="37"/>
      <c r="L153" s="37"/>
      <c r="M153" s="1297"/>
      <c r="N153" s="37"/>
      <c r="O153" s="37"/>
      <c r="P153" s="1299"/>
      <c r="Q153" s="37"/>
      <c r="R153" s="37"/>
      <c r="S153" s="37"/>
      <c r="T153" s="37"/>
      <c r="U153" s="31"/>
      <c r="V153" s="1436"/>
      <c r="W153" s="1436"/>
      <c r="X153" s="1308"/>
      <c r="Y153" s="1386"/>
      <c r="Z153" s="1386"/>
      <c r="AA153" s="1386"/>
      <c r="AB153" s="1386"/>
      <c r="AC153" s="1330"/>
      <c r="AD153" s="1437"/>
      <c r="AE153" s="1437"/>
      <c r="AF153" s="1437"/>
      <c r="AG153" s="1437"/>
      <c r="AH153" s="1437"/>
      <c r="AI153" s="1437"/>
      <c r="AJ153" s="1437"/>
      <c r="AK153" s="1437"/>
      <c r="AL153" s="1437"/>
      <c r="AM153" s="1437"/>
      <c r="AN153" s="1437"/>
      <c r="AO153" s="1437"/>
      <c r="AP153" s="1437"/>
      <c r="AQ153" s="1437"/>
      <c r="AR153" s="1437"/>
      <c r="AS153" s="1437"/>
      <c r="AT153" s="1437"/>
      <c r="AU153" s="1437"/>
      <c r="AV153" s="1437"/>
      <c r="AW153" s="1437">
        <v>6</v>
      </c>
      <c r="AX153" s="1437"/>
      <c r="AY153" s="1437">
        <v>6</v>
      </c>
      <c r="AZ153" s="1437"/>
      <c r="BA153" s="1437"/>
      <c r="BB153" s="1437"/>
      <c r="BC153" s="1437">
        <v>1</v>
      </c>
      <c r="BD153" s="1437"/>
      <c r="BE153" s="1436"/>
      <c r="BF153" s="1436"/>
      <c r="BG153" s="1436"/>
      <c r="BH153" s="1436"/>
      <c r="BI153" s="57"/>
      <c r="BJ153" s="82"/>
      <c r="BK153" s="82"/>
      <c r="BL153" s="82"/>
      <c r="BM153" s="82"/>
      <c r="BN153" s="82"/>
      <c r="BO153" s="82"/>
      <c r="BP153" s="82"/>
      <c r="BQ153" s="82"/>
      <c r="BR153" s="82"/>
      <c r="BS153" s="82"/>
      <c r="BT153" s="82"/>
      <c r="BU153" s="82"/>
      <c r="BV153" s="82"/>
      <c r="BW153" s="82"/>
      <c r="BX153" s="82"/>
      <c r="BY153" s="82"/>
      <c r="BZ153" s="82"/>
      <c r="CA153" s="82"/>
      <c r="CB153" s="82"/>
      <c r="CC153" s="82"/>
      <c r="CD153" s="82"/>
      <c r="CE153" s="82"/>
      <c r="CF153" s="82"/>
      <c r="CG153" s="82"/>
      <c r="CH153" s="82"/>
      <c r="CI153" s="1376"/>
      <c r="CJ153" s="1376"/>
      <c r="CK153" s="1376"/>
      <c r="CL153" s="1376"/>
      <c r="CM153" s="1376"/>
      <c r="CN153" s="1376"/>
      <c r="CO153" s="1376">
        <v>1</v>
      </c>
      <c r="CP153" s="1376">
        <v>1</v>
      </c>
      <c r="CQ153" s="1376">
        <v>1</v>
      </c>
      <c r="CR153" s="1376">
        <v>1</v>
      </c>
      <c r="CS153" s="1376">
        <v>1</v>
      </c>
      <c r="CT153" s="1376">
        <v>1</v>
      </c>
      <c r="CU153" s="1386"/>
      <c r="CV153" s="1386"/>
      <c r="CW153" s="1416"/>
      <c r="CX153" s="37"/>
      <c r="CY153" s="37"/>
      <c r="CZ153" s="37"/>
      <c r="DA153" s="37"/>
      <c r="DB153" s="37"/>
      <c r="DC153" s="37"/>
      <c r="DD153" s="37"/>
      <c r="DE153" s="1264"/>
      <c r="DF153" s="1264"/>
      <c r="DG153" s="1264"/>
      <c r="DH153" s="1264"/>
      <c r="DI153" s="1264"/>
      <c r="DJ153" s="1264"/>
      <c r="DK153" s="1421"/>
      <c r="DL153" s="1421"/>
      <c r="DM153" s="1421"/>
      <c r="DN153" s="37"/>
      <c r="DO153" s="37"/>
    </row>
    <row r="154" ht="26.25" customHeight="1" spans="1:119">
      <c r="A154" s="1271">
        <v>43886</v>
      </c>
      <c r="B154" s="37" t="s">
        <v>261</v>
      </c>
      <c r="C154" s="37">
        <v>4500028528</v>
      </c>
      <c r="D154" s="31" t="s">
        <v>362</v>
      </c>
      <c r="E154" s="32" t="s">
        <v>283</v>
      </c>
      <c r="F154" s="122" t="s">
        <v>355</v>
      </c>
      <c r="G154" s="38" t="s">
        <v>232</v>
      </c>
      <c r="H154" s="37">
        <v>6</v>
      </c>
      <c r="I154" s="37"/>
      <c r="J154" s="37"/>
      <c r="K154" s="37"/>
      <c r="L154" s="37"/>
      <c r="M154" s="1297"/>
      <c r="N154" s="37"/>
      <c r="O154" s="37"/>
      <c r="P154" s="1299"/>
      <c r="Q154" s="37"/>
      <c r="R154" s="37"/>
      <c r="S154" s="37"/>
      <c r="T154" s="37"/>
      <c r="U154" s="31"/>
      <c r="V154" s="1436"/>
      <c r="W154" s="1436"/>
      <c r="X154" s="1308"/>
      <c r="Y154" s="1386"/>
      <c r="Z154" s="1386"/>
      <c r="AA154" s="1386"/>
      <c r="AB154" s="1386"/>
      <c r="AC154" s="1330"/>
      <c r="AD154" s="1437"/>
      <c r="AE154" s="1437"/>
      <c r="AF154" s="1437"/>
      <c r="AG154" s="1437"/>
      <c r="AH154" s="1437"/>
      <c r="AI154" s="1437"/>
      <c r="AJ154" s="1437"/>
      <c r="AK154" s="1437"/>
      <c r="AL154" s="1437"/>
      <c r="AM154" s="1437"/>
      <c r="AN154" s="1437"/>
      <c r="AO154" s="1437"/>
      <c r="AP154" s="1437"/>
      <c r="AQ154" s="1437"/>
      <c r="AR154" s="1437"/>
      <c r="AS154" s="1437"/>
      <c r="AT154" s="1437"/>
      <c r="AU154" s="1437"/>
      <c r="AV154" s="1437"/>
      <c r="AW154" s="1437">
        <v>6</v>
      </c>
      <c r="AX154" s="1437"/>
      <c r="AY154" s="1437">
        <v>6</v>
      </c>
      <c r="AZ154" s="1437"/>
      <c r="BA154" s="1437"/>
      <c r="BB154" s="1437"/>
      <c r="BC154" s="1437">
        <v>1</v>
      </c>
      <c r="BD154" s="1437"/>
      <c r="BE154" s="1436"/>
      <c r="BF154" s="1436"/>
      <c r="BG154" s="1436"/>
      <c r="BH154" s="1436"/>
      <c r="BI154" s="57"/>
      <c r="BJ154" s="82"/>
      <c r="BK154" s="82"/>
      <c r="BL154" s="82"/>
      <c r="BM154" s="82"/>
      <c r="BN154" s="82"/>
      <c r="BO154" s="82"/>
      <c r="BP154" s="82"/>
      <c r="BQ154" s="82"/>
      <c r="BR154" s="82"/>
      <c r="BS154" s="82"/>
      <c r="BT154" s="82"/>
      <c r="BU154" s="82"/>
      <c r="BV154" s="82"/>
      <c r="BW154" s="82"/>
      <c r="BX154" s="82"/>
      <c r="BY154" s="82"/>
      <c r="BZ154" s="82"/>
      <c r="CA154" s="82"/>
      <c r="CB154" s="82"/>
      <c r="CC154" s="82"/>
      <c r="CD154" s="82"/>
      <c r="CE154" s="82"/>
      <c r="CF154" s="82"/>
      <c r="CG154" s="82"/>
      <c r="CH154" s="82"/>
      <c r="CI154" s="1376"/>
      <c r="CJ154" s="1376"/>
      <c r="CK154" s="1376"/>
      <c r="CL154" s="1376"/>
      <c r="CM154" s="1376"/>
      <c r="CN154" s="1376"/>
      <c r="CO154" s="1376">
        <v>1</v>
      </c>
      <c r="CP154" s="1376">
        <v>1</v>
      </c>
      <c r="CQ154" s="1376">
        <v>1</v>
      </c>
      <c r="CR154" s="1376">
        <v>1</v>
      </c>
      <c r="CS154" s="1376">
        <v>1</v>
      </c>
      <c r="CT154" s="1376">
        <v>1</v>
      </c>
      <c r="CU154" s="1386"/>
      <c r="CV154" s="1386"/>
      <c r="CW154" s="1416"/>
      <c r="CX154" s="37"/>
      <c r="CY154" s="37"/>
      <c r="CZ154" s="37"/>
      <c r="DA154" s="37"/>
      <c r="DB154" s="37"/>
      <c r="DC154" s="37"/>
      <c r="DD154" s="37"/>
      <c r="DE154" s="1264"/>
      <c r="DF154" s="1264"/>
      <c r="DG154" s="1264"/>
      <c r="DH154" s="1264"/>
      <c r="DI154" s="1264"/>
      <c r="DJ154" s="1264"/>
      <c r="DK154" s="1421"/>
      <c r="DL154" s="1421"/>
      <c r="DM154" s="1421"/>
      <c r="DN154" s="37"/>
      <c r="DO154" s="37"/>
    </row>
    <row r="155" ht="26.25" customHeight="1" spans="1:119">
      <c r="A155" s="1271">
        <v>43892</v>
      </c>
      <c r="B155" s="37" t="s">
        <v>273</v>
      </c>
      <c r="C155" s="33">
        <v>4500028631</v>
      </c>
      <c r="D155" s="122" t="s">
        <v>164</v>
      </c>
      <c r="E155" s="1424" t="s">
        <v>280</v>
      </c>
      <c r="F155" s="35" t="s">
        <v>256</v>
      </c>
      <c r="G155" s="1426" t="s">
        <v>305</v>
      </c>
      <c r="H155" s="37">
        <v>9</v>
      </c>
      <c r="I155" s="37"/>
      <c r="J155" s="37"/>
      <c r="K155" s="37"/>
      <c r="L155" s="37"/>
      <c r="M155" s="1297"/>
      <c r="N155" s="37"/>
      <c r="O155" s="37"/>
      <c r="P155" s="1299"/>
      <c r="Q155" s="37"/>
      <c r="R155" s="37"/>
      <c r="S155" s="37"/>
      <c r="T155" s="37"/>
      <c r="U155" s="31"/>
      <c r="V155" s="1436"/>
      <c r="W155" s="1436"/>
      <c r="X155" s="1308"/>
      <c r="Y155" s="1386"/>
      <c r="Z155" s="1386"/>
      <c r="AA155" s="1386"/>
      <c r="AB155" s="1386"/>
      <c r="AC155" s="1330"/>
      <c r="AD155" s="1437"/>
      <c r="AE155" s="1437"/>
      <c r="AF155" s="1437"/>
      <c r="AG155" s="1437"/>
      <c r="AH155" s="1437"/>
      <c r="AI155" s="1437"/>
      <c r="AJ155" s="1437"/>
      <c r="AK155" s="1437"/>
      <c r="AL155" s="1437"/>
      <c r="AM155" s="1437"/>
      <c r="AN155" s="1437"/>
      <c r="AO155" s="1437"/>
      <c r="AP155" s="1437"/>
      <c r="AQ155" s="1437"/>
      <c r="AR155" s="1437"/>
      <c r="AS155" s="1437"/>
      <c r="AT155" s="1437"/>
      <c r="AU155" s="1437"/>
      <c r="AV155" s="1437"/>
      <c r="AW155" s="1437"/>
      <c r="AX155" s="1437"/>
      <c r="AY155" s="1437"/>
      <c r="AZ155" s="1437"/>
      <c r="BA155" s="1437"/>
      <c r="BB155" s="1437"/>
      <c r="BC155" s="1437"/>
      <c r="BD155" s="1437"/>
      <c r="BE155" s="1436"/>
      <c r="BF155" s="1436"/>
      <c r="BG155" s="1436">
        <v>9</v>
      </c>
      <c r="BH155" s="1436">
        <v>9</v>
      </c>
      <c r="BI155" s="57"/>
      <c r="BJ155" s="82"/>
      <c r="BK155" s="82"/>
      <c r="BL155" s="82"/>
      <c r="BM155" s="82"/>
      <c r="BN155" s="82"/>
      <c r="BO155" s="82"/>
      <c r="BP155" s="82"/>
      <c r="BQ155" s="82"/>
      <c r="BR155" s="82"/>
      <c r="BS155" s="82"/>
      <c r="BT155" s="82"/>
      <c r="BU155" s="82"/>
      <c r="BV155" s="82"/>
      <c r="BW155" s="82"/>
      <c r="BX155" s="82"/>
      <c r="BY155" s="82"/>
      <c r="BZ155" s="82"/>
      <c r="CA155" s="82"/>
      <c r="CB155" s="82"/>
      <c r="CC155" s="82"/>
      <c r="CD155" s="82"/>
      <c r="CE155" s="82"/>
      <c r="CF155" s="82"/>
      <c r="CG155" s="82"/>
      <c r="CH155" s="82"/>
      <c r="CI155" s="1376"/>
      <c r="CJ155" s="1376"/>
      <c r="CK155" s="1376"/>
      <c r="CL155" s="1376"/>
      <c r="CM155" s="1376"/>
      <c r="CN155" s="1376"/>
      <c r="CO155" s="1376"/>
      <c r="CP155" s="1376"/>
      <c r="CQ155" s="1376"/>
      <c r="CR155" s="1376"/>
      <c r="CS155" s="1376"/>
      <c r="CT155" s="1376"/>
      <c r="CU155" s="1386">
        <v>3</v>
      </c>
      <c r="CV155" s="1386">
        <v>3</v>
      </c>
      <c r="CW155" s="1386">
        <v>3</v>
      </c>
      <c r="CX155" s="37"/>
      <c r="CY155" s="37"/>
      <c r="CZ155" s="37"/>
      <c r="DA155" s="37"/>
      <c r="DB155" s="37"/>
      <c r="DC155" s="37"/>
      <c r="DD155" s="37"/>
      <c r="DE155" s="1264"/>
      <c r="DF155" s="1264"/>
      <c r="DG155" s="1264"/>
      <c r="DH155" s="1264"/>
      <c r="DI155" s="1264"/>
      <c r="DJ155" s="1264"/>
      <c r="DK155" s="1421"/>
      <c r="DL155" s="1421"/>
      <c r="DM155" s="1421"/>
      <c r="DN155" s="37"/>
      <c r="DO155" s="37"/>
    </row>
    <row r="156" ht="26.25" customHeight="1" spans="1:119">
      <c r="A156" s="1271">
        <v>43892</v>
      </c>
      <c r="B156" s="37" t="s">
        <v>273</v>
      </c>
      <c r="C156" s="33">
        <v>4500028634</v>
      </c>
      <c r="D156" s="122" t="s">
        <v>363</v>
      </c>
      <c r="E156" s="32" t="s">
        <v>277</v>
      </c>
      <c r="F156" s="35" t="s">
        <v>364</v>
      </c>
      <c r="G156" s="38" t="s">
        <v>232</v>
      </c>
      <c r="H156" s="38">
        <v>36</v>
      </c>
      <c r="I156" s="37"/>
      <c r="J156" s="37"/>
      <c r="K156" s="37"/>
      <c r="L156" s="37"/>
      <c r="M156" s="1297"/>
      <c r="N156" s="37"/>
      <c r="O156" s="37"/>
      <c r="P156" s="1299"/>
      <c r="Q156" s="37"/>
      <c r="R156" s="37"/>
      <c r="S156" s="37"/>
      <c r="T156" s="37"/>
      <c r="U156" s="31"/>
      <c r="V156" s="1436"/>
      <c r="W156" s="1436"/>
      <c r="X156" s="1308"/>
      <c r="Y156" s="1386"/>
      <c r="Z156" s="1386"/>
      <c r="AA156" s="1386"/>
      <c r="AB156" s="1386"/>
      <c r="AC156" s="1330"/>
      <c r="AD156" s="1437"/>
      <c r="AE156" s="1437"/>
      <c r="AF156" s="1437"/>
      <c r="AG156" s="1437"/>
      <c r="AH156" s="1437"/>
      <c r="AI156" s="1437"/>
      <c r="AJ156" s="1437"/>
      <c r="AK156" s="1437"/>
      <c r="AL156" s="1437"/>
      <c r="AM156" s="1437"/>
      <c r="AN156" s="1437"/>
      <c r="AO156" s="1437"/>
      <c r="AP156" s="1437"/>
      <c r="AQ156" s="1437"/>
      <c r="AR156" s="1437"/>
      <c r="AS156" s="1437"/>
      <c r="AT156" s="1437"/>
      <c r="AU156" s="1437"/>
      <c r="AV156" s="1437"/>
      <c r="AW156" s="1437">
        <v>36</v>
      </c>
      <c r="AX156" s="1437"/>
      <c r="AY156" s="1437">
        <v>36</v>
      </c>
      <c r="AZ156" s="1437"/>
      <c r="BA156" s="1437"/>
      <c r="BB156" s="1437"/>
      <c r="BC156" s="1437"/>
      <c r="BD156" s="1437"/>
      <c r="BE156" s="1436"/>
      <c r="BF156" s="1436"/>
      <c r="BG156" s="1436"/>
      <c r="BH156" s="1436"/>
      <c r="BI156" s="57"/>
      <c r="BJ156" s="82"/>
      <c r="BK156" s="82"/>
      <c r="BL156" s="82"/>
      <c r="BM156" s="82"/>
      <c r="BN156" s="82"/>
      <c r="BO156" s="82"/>
      <c r="BP156" s="82"/>
      <c r="BQ156" s="82"/>
      <c r="BR156" s="82"/>
      <c r="BS156" s="82"/>
      <c r="BT156" s="82"/>
      <c r="BU156" s="82"/>
      <c r="BV156" s="82"/>
      <c r="BW156" s="82"/>
      <c r="BX156" s="82"/>
      <c r="BY156" s="82"/>
      <c r="BZ156" s="82"/>
      <c r="CA156" s="82"/>
      <c r="CB156" s="82"/>
      <c r="CC156" s="82"/>
      <c r="CD156" s="82"/>
      <c r="CE156" s="82"/>
      <c r="CF156" s="82"/>
      <c r="CG156" s="82"/>
      <c r="CH156" s="82"/>
      <c r="CI156" s="1376"/>
      <c r="CJ156" s="1376"/>
      <c r="CK156" s="1376"/>
      <c r="CL156" s="1376"/>
      <c r="CM156" s="1376"/>
      <c r="CN156" s="1376"/>
      <c r="CO156" s="1376">
        <v>6</v>
      </c>
      <c r="CP156" s="1376">
        <v>6</v>
      </c>
      <c r="CQ156" s="1376">
        <v>6</v>
      </c>
      <c r="CR156" s="1376">
        <v>6</v>
      </c>
      <c r="CS156" s="1376">
        <v>6</v>
      </c>
      <c r="CT156" s="1376">
        <v>6</v>
      </c>
      <c r="CU156" s="1386"/>
      <c r="CV156" s="1386"/>
      <c r="CW156" s="1416"/>
      <c r="CX156" s="37"/>
      <c r="CY156" s="37"/>
      <c r="CZ156" s="37"/>
      <c r="DA156" s="37"/>
      <c r="DB156" s="37"/>
      <c r="DC156" s="37"/>
      <c r="DD156" s="37"/>
      <c r="DE156" s="1264"/>
      <c r="DF156" s="1264"/>
      <c r="DG156" s="1264"/>
      <c r="DH156" s="1264"/>
      <c r="DI156" s="1264"/>
      <c r="DJ156" s="1264"/>
      <c r="DK156" s="1421"/>
      <c r="DL156" s="1421"/>
      <c r="DM156" s="1421"/>
      <c r="DN156" s="37"/>
      <c r="DO156" s="37"/>
    </row>
    <row r="157" ht="26.25" customHeight="1" spans="1:119">
      <c r="A157" s="1271">
        <v>43894</v>
      </c>
      <c r="B157" s="31" t="s">
        <v>365</v>
      </c>
      <c r="C157" s="37" t="s">
        <v>335</v>
      </c>
      <c r="D157" s="31"/>
      <c r="E157" s="32" t="s">
        <v>275</v>
      </c>
      <c r="F157" s="1432">
        <v>9201</v>
      </c>
      <c r="G157" s="38" t="s">
        <v>130</v>
      </c>
      <c r="H157" s="37">
        <v>50</v>
      </c>
      <c r="I157" s="37"/>
      <c r="J157" s="37"/>
      <c r="K157" s="37"/>
      <c r="L157" s="37"/>
      <c r="M157" s="1297"/>
      <c r="N157" s="37"/>
      <c r="O157" s="37"/>
      <c r="P157" s="1299"/>
      <c r="Q157" s="37"/>
      <c r="R157" s="37"/>
      <c r="S157" s="37"/>
      <c r="T157" s="37"/>
      <c r="U157" s="31"/>
      <c r="V157" s="1436"/>
      <c r="W157" s="1436">
        <v>50</v>
      </c>
      <c r="X157" s="1308"/>
      <c r="Y157" s="1386"/>
      <c r="Z157" s="1386"/>
      <c r="AA157" s="1386"/>
      <c r="AB157" s="1386">
        <v>50</v>
      </c>
      <c r="AC157" s="1330"/>
      <c r="AD157" s="1437"/>
      <c r="AE157" s="1437"/>
      <c r="AF157" s="1437"/>
      <c r="AG157" s="1437"/>
      <c r="AH157" s="1437"/>
      <c r="AI157" s="1437"/>
      <c r="AJ157" s="1437"/>
      <c r="AK157" s="1437"/>
      <c r="AL157" s="1437"/>
      <c r="AM157" s="1437"/>
      <c r="AN157" s="1437"/>
      <c r="AO157" s="1437"/>
      <c r="AP157" s="1437"/>
      <c r="AQ157" s="1437"/>
      <c r="AR157" s="1437"/>
      <c r="AS157" s="1437"/>
      <c r="AT157" s="1437"/>
      <c r="AU157" s="1437"/>
      <c r="AV157" s="1437"/>
      <c r="AW157" s="1437"/>
      <c r="AX157" s="1437"/>
      <c r="AY157" s="1437"/>
      <c r="AZ157" s="1437"/>
      <c r="BA157" s="1437"/>
      <c r="BB157" s="1437"/>
      <c r="BC157" s="1437"/>
      <c r="BD157" s="1437"/>
      <c r="BE157" s="1436"/>
      <c r="BF157" s="1436"/>
      <c r="BG157" s="1436"/>
      <c r="BH157" s="1436"/>
      <c r="BI157" s="57"/>
      <c r="BJ157" s="82">
        <v>5</v>
      </c>
      <c r="BK157" s="82">
        <v>5</v>
      </c>
      <c r="BL157" s="82">
        <v>5</v>
      </c>
      <c r="BM157" s="82">
        <v>5</v>
      </c>
      <c r="BN157" s="82">
        <v>5</v>
      </c>
      <c r="BO157" s="82">
        <v>5</v>
      </c>
      <c r="BP157" s="82">
        <v>5</v>
      </c>
      <c r="BQ157" s="82">
        <v>5</v>
      </c>
      <c r="BR157" s="82"/>
      <c r="BS157" s="82">
        <v>5</v>
      </c>
      <c r="BT157" s="82">
        <v>5</v>
      </c>
      <c r="BU157" s="82"/>
      <c r="BV157" s="82"/>
      <c r="BW157" s="82"/>
      <c r="BX157" s="82"/>
      <c r="BY157" s="82"/>
      <c r="BZ157" s="82"/>
      <c r="CA157" s="82"/>
      <c r="CB157" s="82"/>
      <c r="CC157" s="82"/>
      <c r="CD157" s="82"/>
      <c r="CE157" s="82"/>
      <c r="CF157" s="82"/>
      <c r="CG157" s="82"/>
      <c r="CH157" s="82"/>
      <c r="CI157" s="1376"/>
      <c r="CJ157" s="1376"/>
      <c r="CK157" s="1376"/>
      <c r="CL157" s="1376"/>
      <c r="CM157" s="1376"/>
      <c r="CN157" s="1376"/>
      <c r="CO157" s="1376"/>
      <c r="CP157" s="1376"/>
      <c r="CQ157" s="1376"/>
      <c r="CR157" s="1376"/>
      <c r="CS157" s="1376"/>
      <c r="CT157" s="1376"/>
      <c r="CU157" s="1386"/>
      <c r="CV157" s="1386"/>
      <c r="CW157" s="1416"/>
      <c r="CX157" s="37"/>
      <c r="CY157" s="37"/>
      <c r="CZ157" s="37"/>
      <c r="DA157" s="37"/>
      <c r="DB157" s="37"/>
      <c r="DC157" s="37"/>
      <c r="DD157" s="37"/>
      <c r="DE157" s="1264"/>
      <c r="DF157" s="1264"/>
      <c r="DG157" s="1264"/>
      <c r="DH157" s="1264"/>
      <c r="DI157" s="1264"/>
      <c r="DJ157" s="1264"/>
      <c r="DK157" s="1421"/>
      <c r="DL157" s="1421"/>
      <c r="DM157" s="1421"/>
      <c r="DN157" s="37"/>
      <c r="DO157" s="37"/>
    </row>
    <row r="158" ht="26.25" customHeight="1" spans="1:119">
      <c r="A158" s="1271">
        <v>43894</v>
      </c>
      <c r="B158" s="37" t="s">
        <v>248</v>
      </c>
      <c r="C158" s="37" t="s">
        <v>335</v>
      </c>
      <c r="D158" s="31"/>
      <c r="E158" s="32" t="s">
        <v>275</v>
      </c>
      <c r="F158" s="1432" t="s">
        <v>366</v>
      </c>
      <c r="G158" s="38" t="s">
        <v>232</v>
      </c>
      <c r="H158" s="37">
        <v>2</v>
      </c>
      <c r="I158" s="37"/>
      <c r="J158" s="37"/>
      <c r="K158" s="37"/>
      <c r="L158" s="37"/>
      <c r="M158" s="1297"/>
      <c r="N158" s="37"/>
      <c r="O158" s="37"/>
      <c r="P158" s="1299"/>
      <c r="Q158" s="37"/>
      <c r="R158" s="37"/>
      <c r="S158" s="37"/>
      <c r="T158" s="37"/>
      <c r="U158" s="31"/>
      <c r="V158" s="1436"/>
      <c r="W158" s="1436"/>
      <c r="X158" s="1308"/>
      <c r="Y158" s="1386"/>
      <c r="Z158" s="1386"/>
      <c r="AA158" s="1386"/>
      <c r="AB158" s="1386"/>
      <c r="AC158" s="1330"/>
      <c r="AD158" s="1437"/>
      <c r="AE158" s="1437"/>
      <c r="AF158" s="1437"/>
      <c r="AG158" s="1437"/>
      <c r="AH158" s="1437"/>
      <c r="AI158" s="1437"/>
      <c r="AJ158" s="1437"/>
      <c r="AK158" s="1437"/>
      <c r="AL158" s="1437"/>
      <c r="AM158" s="1437"/>
      <c r="AN158" s="1437"/>
      <c r="AO158" s="1437"/>
      <c r="AP158" s="1437"/>
      <c r="AQ158" s="1437"/>
      <c r="AR158" s="1437"/>
      <c r="AS158" s="1437"/>
      <c r="AT158" s="1437"/>
      <c r="AU158" s="1437"/>
      <c r="AV158" s="1437"/>
      <c r="AW158" s="1437">
        <v>2</v>
      </c>
      <c r="AX158" s="1437"/>
      <c r="AY158" s="1437">
        <v>2</v>
      </c>
      <c r="AZ158" s="1437"/>
      <c r="BA158" s="1437"/>
      <c r="BB158" s="1437"/>
      <c r="BC158" s="1437"/>
      <c r="BD158" s="1437"/>
      <c r="BE158" s="1436"/>
      <c r="BF158" s="1436"/>
      <c r="BG158" s="1436"/>
      <c r="BH158" s="1436"/>
      <c r="BI158" s="57"/>
      <c r="BJ158" s="82"/>
      <c r="BK158" s="82"/>
      <c r="BL158" s="82"/>
      <c r="BM158" s="82"/>
      <c r="BN158" s="82"/>
      <c r="BO158" s="82"/>
      <c r="BP158" s="82"/>
      <c r="BQ158" s="82"/>
      <c r="BR158" s="82"/>
      <c r="BS158" s="82"/>
      <c r="BT158" s="82"/>
      <c r="BU158" s="82"/>
      <c r="BV158" s="82"/>
      <c r="BW158" s="82"/>
      <c r="BX158" s="82"/>
      <c r="BY158" s="82"/>
      <c r="BZ158" s="82"/>
      <c r="CA158" s="82"/>
      <c r="CB158" s="82"/>
      <c r="CC158" s="82"/>
      <c r="CD158" s="82"/>
      <c r="CE158" s="82"/>
      <c r="CF158" s="82"/>
      <c r="CG158" s="82"/>
      <c r="CH158" s="82"/>
      <c r="CI158" s="1376"/>
      <c r="CJ158" s="1376"/>
      <c r="CK158" s="1376"/>
      <c r="CL158" s="1376"/>
      <c r="CM158" s="1376"/>
      <c r="CN158" s="1376"/>
      <c r="CO158" s="1376"/>
      <c r="CP158" s="1376"/>
      <c r="CQ158" s="1376">
        <v>1</v>
      </c>
      <c r="CR158" s="1376"/>
      <c r="CS158" s="1376">
        <v>1</v>
      </c>
      <c r="CT158" s="1376"/>
      <c r="CU158" s="1386"/>
      <c r="CV158" s="1386"/>
      <c r="CW158" s="1416"/>
      <c r="CX158" s="37"/>
      <c r="CY158" s="37"/>
      <c r="CZ158" s="37"/>
      <c r="DA158" s="37"/>
      <c r="DB158" s="37"/>
      <c r="DC158" s="37"/>
      <c r="DD158" s="37"/>
      <c r="DE158" s="1264"/>
      <c r="DF158" s="1264"/>
      <c r="DG158" s="1264"/>
      <c r="DH158" s="1264"/>
      <c r="DI158" s="1264"/>
      <c r="DJ158" s="1264"/>
      <c r="DK158" s="1421"/>
      <c r="DL158" s="1421"/>
      <c r="DM158" s="1421"/>
      <c r="DN158" s="37"/>
      <c r="DO158" s="37"/>
    </row>
    <row r="159" ht="26.25" customHeight="1" spans="1:119">
      <c r="A159" s="1271">
        <v>43896</v>
      </c>
      <c r="B159" s="37" t="s">
        <v>347</v>
      </c>
      <c r="C159" s="37">
        <v>4500028929</v>
      </c>
      <c r="D159" s="31" t="s">
        <v>367</v>
      </c>
      <c r="E159" s="32" t="s">
        <v>275</v>
      </c>
      <c r="F159" s="1432">
        <v>9202</v>
      </c>
      <c r="G159" s="1423" t="s">
        <v>222</v>
      </c>
      <c r="H159" s="37">
        <v>2</v>
      </c>
      <c r="I159" s="37"/>
      <c r="J159" s="37"/>
      <c r="K159" s="37"/>
      <c r="L159" s="37"/>
      <c r="M159" s="1297"/>
      <c r="N159" s="37"/>
      <c r="O159" s="37"/>
      <c r="P159" s="1299"/>
      <c r="Q159" s="37"/>
      <c r="R159" s="37"/>
      <c r="S159" s="37"/>
      <c r="T159" s="37"/>
      <c r="U159" s="31"/>
      <c r="V159" s="1436"/>
      <c r="W159" s="1436"/>
      <c r="X159" s="1308"/>
      <c r="Y159" s="1386"/>
      <c r="Z159" s="1386"/>
      <c r="AA159" s="1386"/>
      <c r="AB159" s="1386"/>
      <c r="AC159" s="1330"/>
      <c r="AD159" s="1437"/>
      <c r="AE159" s="1437">
        <v>2</v>
      </c>
      <c r="AF159" s="1437"/>
      <c r="AG159" s="1437"/>
      <c r="AH159" s="1437"/>
      <c r="AI159" s="1437">
        <v>2</v>
      </c>
      <c r="AJ159" s="1437"/>
      <c r="AK159" s="1437"/>
      <c r="AL159" s="1437"/>
      <c r="AM159" s="1437"/>
      <c r="AN159" s="1437"/>
      <c r="AO159" s="1437"/>
      <c r="AP159" s="1437"/>
      <c r="AQ159" s="1437"/>
      <c r="AR159" s="1437"/>
      <c r="AS159" s="1437"/>
      <c r="AT159" s="1437"/>
      <c r="AU159" s="1437"/>
      <c r="AV159" s="1437"/>
      <c r="AW159" s="1437"/>
      <c r="AX159" s="1437"/>
      <c r="AY159" s="1437"/>
      <c r="AZ159" s="1437"/>
      <c r="BA159" s="1437"/>
      <c r="BB159" s="1437"/>
      <c r="BC159" s="1437"/>
      <c r="BD159" s="1437"/>
      <c r="BE159" s="1436"/>
      <c r="BF159" s="1436"/>
      <c r="BG159" s="1436"/>
      <c r="BH159" s="1436"/>
      <c r="BI159" s="57"/>
      <c r="BJ159" s="82"/>
      <c r="BK159" s="82"/>
      <c r="BL159" s="82"/>
      <c r="BM159" s="82"/>
      <c r="BN159" s="82"/>
      <c r="BO159" s="82"/>
      <c r="BP159" s="82"/>
      <c r="BQ159" s="82"/>
      <c r="BR159" s="82"/>
      <c r="BS159" s="82"/>
      <c r="BT159" s="82"/>
      <c r="BU159" s="82"/>
      <c r="BV159" s="82"/>
      <c r="BW159" s="82"/>
      <c r="BX159" s="82">
        <v>1</v>
      </c>
      <c r="BY159" s="82"/>
      <c r="BZ159" s="82"/>
      <c r="CA159" s="82"/>
      <c r="CB159" s="82"/>
      <c r="CC159" s="82"/>
      <c r="CD159" s="82"/>
      <c r="CE159" s="82">
        <v>1</v>
      </c>
      <c r="CF159" s="82"/>
      <c r="CG159" s="82"/>
      <c r="CH159" s="82"/>
      <c r="CI159" s="1376"/>
      <c r="CJ159" s="1376"/>
      <c r="CK159" s="1376"/>
      <c r="CL159" s="1376"/>
      <c r="CM159" s="1376"/>
      <c r="CN159" s="1376"/>
      <c r="CO159" s="1376"/>
      <c r="CP159" s="1376"/>
      <c r="CQ159" s="1376"/>
      <c r="CR159" s="1376"/>
      <c r="CS159" s="1376"/>
      <c r="CT159" s="1376"/>
      <c r="CU159" s="1386"/>
      <c r="CV159" s="1386"/>
      <c r="CW159" s="1416"/>
      <c r="CX159" s="37"/>
      <c r="CY159" s="37"/>
      <c r="CZ159" s="37"/>
      <c r="DA159" s="37"/>
      <c r="DB159" s="37"/>
      <c r="DC159" s="37"/>
      <c r="DD159" s="37"/>
      <c r="DE159" s="1264"/>
      <c r="DF159" s="1264"/>
      <c r="DG159" s="1264"/>
      <c r="DH159" s="1264"/>
      <c r="DI159" s="1264"/>
      <c r="DJ159" s="1264"/>
      <c r="DK159" s="1421"/>
      <c r="DL159" s="1421"/>
      <c r="DM159" s="1421"/>
      <c r="DN159" s="37"/>
      <c r="DO159" s="37"/>
    </row>
    <row r="160" ht="26.25" customHeight="1" spans="1:119">
      <c r="A160" s="1271">
        <v>43896</v>
      </c>
      <c r="B160" s="37" t="s">
        <v>368</v>
      </c>
      <c r="C160" s="37"/>
      <c r="D160" s="31"/>
      <c r="E160" s="32" t="s">
        <v>322</v>
      </c>
      <c r="F160" s="1432">
        <v>9202</v>
      </c>
      <c r="G160" s="1423" t="s">
        <v>222</v>
      </c>
      <c r="H160" s="37">
        <v>5</v>
      </c>
      <c r="I160" s="37"/>
      <c r="J160" s="37"/>
      <c r="K160" s="37"/>
      <c r="L160" s="37"/>
      <c r="M160" s="1297"/>
      <c r="N160" s="37"/>
      <c r="O160" s="37"/>
      <c r="P160" s="1299"/>
      <c r="Q160" s="37"/>
      <c r="R160" s="37"/>
      <c r="S160" s="37"/>
      <c r="T160" s="37"/>
      <c r="U160" s="31"/>
      <c r="V160" s="1436"/>
      <c r="W160" s="1436"/>
      <c r="X160" s="1308"/>
      <c r="Y160" s="1386"/>
      <c r="Z160" s="1386"/>
      <c r="AA160" s="1386"/>
      <c r="AB160" s="1386"/>
      <c r="AC160" s="1330"/>
      <c r="AD160" s="1437"/>
      <c r="AE160" s="1437"/>
      <c r="AF160" s="1437"/>
      <c r="AG160" s="1437"/>
      <c r="AH160" s="1437"/>
      <c r="AI160" s="1437"/>
      <c r="AJ160" s="1437"/>
      <c r="AK160" s="1437"/>
      <c r="AL160" s="1437"/>
      <c r="AM160" s="1437"/>
      <c r="AN160" s="1437"/>
      <c r="AO160" s="1437"/>
      <c r="AP160" s="1437"/>
      <c r="AQ160" s="1437"/>
      <c r="AR160" s="1437"/>
      <c r="AS160" s="1437"/>
      <c r="AT160" s="1437"/>
      <c r="AU160" s="1437"/>
      <c r="AV160" s="1437"/>
      <c r="AW160" s="1437"/>
      <c r="AX160" s="1437"/>
      <c r="AY160" s="1437"/>
      <c r="AZ160" s="1437"/>
      <c r="BA160" s="1437"/>
      <c r="BB160" s="1437"/>
      <c r="BC160" s="1437"/>
      <c r="BD160" s="1437"/>
      <c r="BE160" s="1436"/>
      <c r="BF160" s="1436"/>
      <c r="BG160" s="1436"/>
      <c r="BH160" s="1436"/>
      <c r="BI160" s="57"/>
      <c r="BJ160" s="82"/>
      <c r="BK160" s="82"/>
      <c r="BL160" s="82"/>
      <c r="BM160" s="82"/>
      <c r="BN160" s="82"/>
      <c r="BO160" s="82"/>
      <c r="BP160" s="82"/>
      <c r="BQ160" s="82"/>
      <c r="BR160" s="82"/>
      <c r="BS160" s="82"/>
      <c r="BT160" s="82"/>
      <c r="BU160" s="82"/>
      <c r="BV160" s="82">
        <v>2</v>
      </c>
      <c r="BW160" s="82"/>
      <c r="BX160" s="82"/>
      <c r="BY160" s="82">
        <v>2</v>
      </c>
      <c r="BZ160" s="82"/>
      <c r="CA160" s="82">
        <v>1</v>
      </c>
      <c r="CB160" s="82"/>
      <c r="CC160" s="82"/>
      <c r="CD160" s="82"/>
      <c r="CE160" s="82"/>
      <c r="CF160" s="82"/>
      <c r="CG160" s="82"/>
      <c r="CH160" s="82"/>
      <c r="CI160" s="1376"/>
      <c r="CJ160" s="1376"/>
      <c r="CK160" s="1376"/>
      <c r="CL160" s="1376"/>
      <c r="CM160" s="1376"/>
      <c r="CN160" s="1376"/>
      <c r="CO160" s="1376"/>
      <c r="CP160" s="1376"/>
      <c r="CQ160" s="1376"/>
      <c r="CR160" s="1376"/>
      <c r="CS160" s="1376"/>
      <c r="CT160" s="1376"/>
      <c r="CU160" s="1386"/>
      <c r="CV160" s="1386"/>
      <c r="CW160" s="1416"/>
      <c r="CX160" s="37"/>
      <c r="CY160" s="37"/>
      <c r="CZ160" s="37"/>
      <c r="DA160" s="37"/>
      <c r="DB160" s="37"/>
      <c r="DC160" s="37"/>
      <c r="DD160" s="37"/>
      <c r="DE160" s="1264"/>
      <c r="DF160" s="1264"/>
      <c r="DG160" s="1264"/>
      <c r="DH160" s="1264"/>
      <c r="DI160" s="1264"/>
      <c r="DJ160" s="1264"/>
      <c r="DK160" s="1421"/>
      <c r="DL160" s="1421"/>
      <c r="DM160" s="1421"/>
      <c r="DN160" s="37"/>
      <c r="DO160" s="37"/>
    </row>
    <row r="161" ht="26.25" customHeight="1" spans="1:119">
      <c r="A161" s="1271">
        <v>43900</v>
      </c>
      <c r="B161" s="37" t="s">
        <v>333</v>
      </c>
      <c r="C161" s="37">
        <v>4500028826</v>
      </c>
      <c r="D161" s="122" t="s">
        <v>340</v>
      </c>
      <c r="E161" s="32" t="s">
        <v>322</v>
      </c>
      <c r="F161" s="1432">
        <v>9209</v>
      </c>
      <c r="G161" s="1426" t="s">
        <v>305</v>
      </c>
      <c r="H161" s="37">
        <v>1</v>
      </c>
      <c r="I161" s="37"/>
      <c r="J161" s="37"/>
      <c r="K161" s="37"/>
      <c r="L161" s="37"/>
      <c r="M161" s="1297"/>
      <c r="N161" s="37"/>
      <c r="O161" s="37"/>
      <c r="P161" s="1299"/>
      <c r="Q161" s="37"/>
      <c r="R161" s="37"/>
      <c r="S161" s="37"/>
      <c r="T161" s="37"/>
      <c r="U161" s="31"/>
      <c r="V161" s="1436"/>
      <c r="W161" s="1436"/>
      <c r="X161" s="1308"/>
      <c r="Y161" s="1386"/>
      <c r="Z161" s="1386"/>
      <c r="AA161" s="1386"/>
      <c r="AB161" s="1386"/>
      <c r="AC161" s="1330"/>
      <c r="AD161" s="1437"/>
      <c r="AE161" s="1437"/>
      <c r="AF161" s="1437"/>
      <c r="AG161" s="1437"/>
      <c r="AH161" s="1437"/>
      <c r="AI161" s="1437"/>
      <c r="AJ161" s="1437"/>
      <c r="AK161" s="1437"/>
      <c r="AL161" s="1437"/>
      <c r="AM161" s="1437"/>
      <c r="AN161" s="1437"/>
      <c r="AO161" s="1437"/>
      <c r="AP161" s="1437"/>
      <c r="AQ161" s="1437"/>
      <c r="AR161" s="1437"/>
      <c r="AS161" s="1437"/>
      <c r="AT161" s="1437"/>
      <c r="AU161" s="1437"/>
      <c r="AV161" s="1437"/>
      <c r="AW161" s="1437"/>
      <c r="AX161" s="1437"/>
      <c r="AY161" s="1437"/>
      <c r="AZ161" s="1437"/>
      <c r="BA161" s="1437"/>
      <c r="BB161" s="1437"/>
      <c r="BC161" s="1437"/>
      <c r="BD161" s="1437"/>
      <c r="BE161" s="1436"/>
      <c r="BF161" s="1436"/>
      <c r="BG161" s="1436">
        <v>1</v>
      </c>
      <c r="BH161" s="1436"/>
      <c r="BI161" s="57"/>
      <c r="BJ161" s="82"/>
      <c r="BK161" s="82"/>
      <c r="BL161" s="82"/>
      <c r="BM161" s="82"/>
      <c r="BN161" s="82"/>
      <c r="BO161" s="82"/>
      <c r="BP161" s="82"/>
      <c r="BQ161" s="82"/>
      <c r="BR161" s="82"/>
      <c r="BS161" s="82"/>
      <c r="BT161" s="82"/>
      <c r="BU161" s="82"/>
      <c r="BV161" s="82"/>
      <c r="BW161" s="82"/>
      <c r="BX161" s="82"/>
      <c r="BY161" s="82"/>
      <c r="BZ161" s="82"/>
      <c r="CA161" s="82"/>
      <c r="CB161" s="82"/>
      <c r="CC161" s="82"/>
      <c r="CD161" s="82"/>
      <c r="CE161" s="82"/>
      <c r="CF161" s="82"/>
      <c r="CG161" s="82"/>
      <c r="CH161" s="82"/>
      <c r="CI161" s="1376"/>
      <c r="CJ161" s="1376"/>
      <c r="CK161" s="1376"/>
      <c r="CL161" s="1376"/>
      <c r="CM161" s="1376"/>
      <c r="CN161" s="1376"/>
      <c r="CO161" s="1376"/>
      <c r="CP161" s="1376"/>
      <c r="CQ161" s="1376"/>
      <c r="CR161" s="1376"/>
      <c r="CS161" s="1376"/>
      <c r="CT161" s="1376"/>
      <c r="CU161" s="1386"/>
      <c r="CV161" s="1386"/>
      <c r="CW161" s="1416">
        <v>1</v>
      </c>
      <c r="CX161" s="37"/>
      <c r="CY161" s="37"/>
      <c r="CZ161" s="37"/>
      <c r="DA161" s="37"/>
      <c r="DB161" s="37"/>
      <c r="DC161" s="37"/>
      <c r="DD161" s="37"/>
      <c r="DE161" s="1264"/>
      <c r="DF161" s="1264"/>
      <c r="DG161" s="1264"/>
      <c r="DH161" s="1264"/>
      <c r="DI161" s="1264"/>
      <c r="DJ161" s="1264"/>
      <c r="DK161" s="1421"/>
      <c r="DL161" s="1421"/>
      <c r="DM161" s="1421"/>
      <c r="DN161" s="37"/>
      <c r="DO161" s="37"/>
    </row>
    <row r="162" ht="26.25" customHeight="1" spans="1:119">
      <c r="A162" s="1271">
        <v>43910</v>
      </c>
      <c r="B162" s="37" t="s">
        <v>333</v>
      </c>
      <c r="C162" s="37">
        <v>4500028092</v>
      </c>
      <c r="D162" s="122" t="s">
        <v>340</v>
      </c>
      <c r="E162" s="32" t="s">
        <v>369</v>
      </c>
      <c r="F162" s="1432">
        <v>9202</v>
      </c>
      <c r="G162" s="1423" t="s">
        <v>222</v>
      </c>
      <c r="H162" s="37">
        <v>4</v>
      </c>
      <c r="I162" s="37"/>
      <c r="J162" s="37"/>
      <c r="K162" s="37"/>
      <c r="L162" s="37"/>
      <c r="M162" s="1297"/>
      <c r="N162" s="37"/>
      <c r="O162" s="37"/>
      <c r="P162" s="1299"/>
      <c r="Q162" s="37"/>
      <c r="R162" s="37"/>
      <c r="S162" s="37"/>
      <c r="T162" s="37"/>
      <c r="U162" s="31"/>
      <c r="V162" s="1436"/>
      <c r="W162" s="1436"/>
      <c r="X162" s="1308"/>
      <c r="Y162" s="1386"/>
      <c r="Z162" s="1386"/>
      <c r="AA162" s="1386"/>
      <c r="AB162" s="1386"/>
      <c r="AC162" s="1330"/>
      <c r="AD162" s="1437"/>
      <c r="AE162" s="1437">
        <v>4</v>
      </c>
      <c r="AF162" s="1437"/>
      <c r="AG162" s="1437"/>
      <c r="AH162" s="1437"/>
      <c r="AI162" s="1437"/>
      <c r="AJ162" s="1437"/>
      <c r="AK162" s="1437"/>
      <c r="AL162" s="1437">
        <v>4</v>
      </c>
      <c r="AM162" s="1437"/>
      <c r="AN162" s="1437"/>
      <c r="AO162" s="1437"/>
      <c r="AP162" s="1437"/>
      <c r="AQ162" s="1437"/>
      <c r="AR162" s="1437"/>
      <c r="AS162" s="1437"/>
      <c r="AT162" s="1437"/>
      <c r="AU162" s="1437"/>
      <c r="AV162" s="1437"/>
      <c r="AW162" s="1437"/>
      <c r="AX162" s="1437"/>
      <c r="AY162" s="1437"/>
      <c r="AZ162" s="1437"/>
      <c r="BA162" s="1437"/>
      <c r="BB162" s="1437"/>
      <c r="BC162" s="1437"/>
      <c r="BD162" s="1437"/>
      <c r="BE162" s="1436"/>
      <c r="BF162" s="1436"/>
      <c r="BG162" s="1436"/>
      <c r="BH162" s="1436"/>
      <c r="BI162" s="57"/>
      <c r="BJ162" s="82"/>
      <c r="BK162" s="82"/>
      <c r="BL162" s="82"/>
      <c r="BM162" s="82"/>
      <c r="BN162" s="82"/>
      <c r="BO162" s="82"/>
      <c r="BP162" s="82"/>
      <c r="BQ162" s="82"/>
      <c r="BR162" s="82"/>
      <c r="BS162" s="82"/>
      <c r="BT162" s="82"/>
      <c r="BU162" s="82"/>
      <c r="BV162" s="82"/>
      <c r="BW162" s="82"/>
      <c r="BX162" s="82"/>
      <c r="BY162" s="82">
        <v>1</v>
      </c>
      <c r="BZ162" s="82"/>
      <c r="CA162" s="82"/>
      <c r="CB162" s="82"/>
      <c r="CC162" s="82">
        <v>1</v>
      </c>
      <c r="CD162" s="82"/>
      <c r="CE162" s="82">
        <v>1</v>
      </c>
      <c r="CF162" s="82">
        <v>1</v>
      </c>
      <c r="CG162" s="82"/>
      <c r="CH162" s="82"/>
      <c r="CI162" s="1376"/>
      <c r="CJ162" s="1376"/>
      <c r="CK162" s="1376"/>
      <c r="CL162" s="1376"/>
      <c r="CM162" s="1376"/>
      <c r="CN162" s="1376"/>
      <c r="CO162" s="1376"/>
      <c r="CP162" s="1376"/>
      <c r="CQ162" s="1376"/>
      <c r="CR162" s="1376"/>
      <c r="CS162" s="1376"/>
      <c r="CT162" s="1376"/>
      <c r="CU162" s="1386"/>
      <c r="CV162" s="1386"/>
      <c r="CW162" s="1416"/>
      <c r="CX162" s="37"/>
      <c r="CY162" s="37"/>
      <c r="CZ162" s="37"/>
      <c r="DA162" s="37"/>
      <c r="DB162" s="37"/>
      <c r="DC162" s="37"/>
      <c r="DD162" s="37"/>
      <c r="DE162" s="1264"/>
      <c r="DF162" s="1264"/>
      <c r="DG162" s="1264"/>
      <c r="DH162" s="1264"/>
      <c r="DI162" s="1264"/>
      <c r="DJ162" s="1264"/>
      <c r="DK162" s="1421"/>
      <c r="DL162" s="1421"/>
      <c r="DM162" s="1421"/>
      <c r="DN162" s="37"/>
      <c r="DO162" s="37"/>
    </row>
    <row r="163" ht="26.25" customHeight="1" spans="1:119">
      <c r="A163" s="1271">
        <v>43911</v>
      </c>
      <c r="B163" s="37" t="s">
        <v>144</v>
      </c>
      <c r="C163" s="37">
        <v>4500029090</v>
      </c>
      <c r="D163" s="122" t="s">
        <v>370</v>
      </c>
      <c r="E163" s="32" t="s">
        <v>283</v>
      </c>
      <c r="F163" s="1432">
        <v>9201</v>
      </c>
      <c r="G163" s="38" t="s">
        <v>130</v>
      </c>
      <c r="H163" s="37">
        <v>30</v>
      </c>
      <c r="I163" s="37"/>
      <c r="J163" s="37"/>
      <c r="K163" s="37"/>
      <c r="L163" s="37"/>
      <c r="M163" s="1297"/>
      <c r="N163" s="37"/>
      <c r="O163" s="37"/>
      <c r="P163" s="1299"/>
      <c r="Q163" s="37"/>
      <c r="R163" s="37"/>
      <c r="S163" s="37"/>
      <c r="T163" s="37"/>
      <c r="U163" s="31"/>
      <c r="V163" s="1436"/>
      <c r="W163" s="1436">
        <v>30</v>
      </c>
      <c r="X163" s="1308"/>
      <c r="Y163" s="1386"/>
      <c r="Z163" s="1386"/>
      <c r="AA163" s="1386"/>
      <c r="AB163" s="1386"/>
      <c r="AC163" s="1330">
        <v>30</v>
      </c>
      <c r="AD163" s="1437"/>
      <c r="AE163" s="1437"/>
      <c r="AF163" s="1437"/>
      <c r="AG163" s="1437"/>
      <c r="AH163" s="1437"/>
      <c r="AI163" s="1437"/>
      <c r="AJ163" s="1437"/>
      <c r="AK163" s="1437"/>
      <c r="AL163" s="1437"/>
      <c r="AM163" s="1437"/>
      <c r="AN163" s="1437"/>
      <c r="AO163" s="1437"/>
      <c r="AP163" s="1437"/>
      <c r="AQ163" s="1437"/>
      <c r="AR163" s="1437"/>
      <c r="AS163" s="1437"/>
      <c r="AT163" s="1437"/>
      <c r="AU163" s="1437"/>
      <c r="AV163" s="1437"/>
      <c r="AW163" s="1437"/>
      <c r="AX163" s="1437"/>
      <c r="AY163" s="1437"/>
      <c r="AZ163" s="1437"/>
      <c r="BA163" s="1437"/>
      <c r="BB163" s="1437"/>
      <c r="BC163" s="1437"/>
      <c r="BD163" s="1437"/>
      <c r="BE163" s="1436"/>
      <c r="BF163" s="1436"/>
      <c r="BG163" s="1436"/>
      <c r="BH163" s="1436"/>
      <c r="BI163" s="57"/>
      <c r="BJ163" s="82">
        <v>3</v>
      </c>
      <c r="BK163" s="82">
        <v>3</v>
      </c>
      <c r="BL163" s="82">
        <v>3</v>
      </c>
      <c r="BM163" s="82">
        <v>3</v>
      </c>
      <c r="BN163" s="82">
        <v>3</v>
      </c>
      <c r="BO163" s="82">
        <v>3</v>
      </c>
      <c r="BP163" s="82">
        <v>3</v>
      </c>
      <c r="BQ163" s="82">
        <v>3</v>
      </c>
      <c r="BR163" s="82"/>
      <c r="BS163" s="82">
        <v>3</v>
      </c>
      <c r="BT163" s="82">
        <v>3</v>
      </c>
      <c r="BU163" s="82"/>
      <c r="BV163" s="82"/>
      <c r="BW163" s="82"/>
      <c r="BX163" s="82"/>
      <c r="BY163" s="82"/>
      <c r="BZ163" s="82"/>
      <c r="CA163" s="82"/>
      <c r="CB163" s="82"/>
      <c r="CC163" s="82"/>
      <c r="CD163" s="82"/>
      <c r="CE163" s="82"/>
      <c r="CF163" s="82"/>
      <c r="CG163" s="82"/>
      <c r="CH163" s="82"/>
      <c r="CI163" s="1376"/>
      <c r="CJ163" s="1376"/>
      <c r="CK163" s="1376"/>
      <c r="CL163" s="1376"/>
      <c r="CM163" s="1376"/>
      <c r="CN163" s="1376"/>
      <c r="CO163" s="1376"/>
      <c r="CP163" s="1376"/>
      <c r="CQ163" s="1376"/>
      <c r="CR163" s="1376"/>
      <c r="CS163" s="1376"/>
      <c r="CT163" s="1376"/>
      <c r="CU163" s="1386"/>
      <c r="CV163" s="1386"/>
      <c r="CW163" s="1416"/>
      <c r="CX163" s="37"/>
      <c r="CY163" s="37"/>
      <c r="CZ163" s="37"/>
      <c r="DA163" s="37"/>
      <c r="DB163" s="37"/>
      <c r="DC163" s="37"/>
      <c r="DD163" s="37"/>
      <c r="DE163" s="1264"/>
      <c r="DF163" s="1264"/>
      <c r="DG163" s="1264"/>
      <c r="DH163" s="1264"/>
      <c r="DI163" s="1264"/>
      <c r="DJ163" s="1264"/>
      <c r="DK163" s="1421"/>
      <c r="DL163" s="1421"/>
      <c r="DM163" s="1421"/>
      <c r="DN163" s="37"/>
      <c r="DO163" s="37"/>
    </row>
    <row r="164" ht="26.25" customHeight="1" spans="1:119">
      <c r="A164" s="1271">
        <v>43916</v>
      </c>
      <c r="B164" s="37" t="s">
        <v>371</v>
      </c>
      <c r="C164" s="37">
        <v>4500028646</v>
      </c>
      <c r="D164" s="122" t="s">
        <v>372</v>
      </c>
      <c r="E164" s="32" t="s">
        <v>322</v>
      </c>
      <c r="F164" s="1432">
        <v>9202</v>
      </c>
      <c r="G164" s="1423" t="s">
        <v>222</v>
      </c>
      <c r="H164" s="37">
        <v>5</v>
      </c>
      <c r="I164" s="37"/>
      <c r="J164" s="37"/>
      <c r="K164" s="37"/>
      <c r="L164" s="37"/>
      <c r="M164" s="1297"/>
      <c r="N164" s="37"/>
      <c r="O164" s="37"/>
      <c r="P164" s="1299"/>
      <c r="Q164" s="37"/>
      <c r="R164" s="37"/>
      <c r="S164" s="37"/>
      <c r="T164" s="37"/>
      <c r="U164" s="31"/>
      <c r="V164" s="1436"/>
      <c r="W164" s="1436"/>
      <c r="X164" s="1308"/>
      <c r="Y164" s="1386"/>
      <c r="Z164" s="1386"/>
      <c r="AA164" s="1386"/>
      <c r="AB164" s="1386"/>
      <c r="AC164" s="1330"/>
      <c r="AD164" s="1437"/>
      <c r="AE164" s="1437"/>
      <c r="AF164" s="1437"/>
      <c r="AG164" s="1437">
        <v>5</v>
      </c>
      <c r="AH164" s="1437"/>
      <c r="AI164" s="1437"/>
      <c r="AJ164" s="1437"/>
      <c r="AK164" s="1437"/>
      <c r="AL164" s="1437">
        <v>5</v>
      </c>
      <c r="AM164" s="1437"/>
      <c r="AN164" s="1437"/>
      <c r="AO164" s="1437"/>
      <c r="AP164" s="1437"/>
      <c r="AQ164" s="1437"/>
      <c r="AR164" s="1437"/>
      <c r="AS164" s="1437"/>
      <c r="AT164" s="1437"/>
      <c r="AU164" s="1437"/>
      <c r="AV164" s="1437"/>
      <c r="AW164" s="1437"/>
      <c r="AX164" s="1437"/>
      <c r="AY164" s="1437"/>
      <c r="AZ164" s="1437"/>
      <c r="BA164" s="1437"/>
      <c r="BB164" s="1437"/>
      <c r="BC164" s="1437"/>
      <c r="BD164" s="1437"/>
      <c r="BE164" s="1436"/>
      <c r="BF164" s="1436"/>
      <c r="BG164" s="1436"/>
      <c r="BH164" s="1436"/>
      <c r="BI164" s="57"/>
      <c r="BJ164" s="82"/>
      <c r="BK164" s="82"/>
      <c r="BL164" s="82"/>
      <c r="BM164" s="82"/>
      <c r="BN164" s="82"/>
      <c r="BO164" s="82"/>
      <c r="BP164" s="82"/>
      <c r="BQ164" s="82"/>
      <c r="BR164" s="82"/>
      <c r="BS164" s="82"/>
      <c r="BT164" s="82"/>
      <c r="BU164" s="82"/>
      <c r="BV164" s="82">
        <v>2</v>
      </c>
      <c r="BW164" s="82"/>
      <c r="BX164" s="82"/>
      <c r="BY164" s="82">
        <v>2</v>
      </c>
      <c r="BZ164" s="82"/>
      <c r="CA164" s="82">
        <v>1</v>
      </c>
      <c r="CB164" s="82"/>
      <c r="CC164" s="82"/>
      <c r="CD164" s="82"/>
      <c r="CE164" s="82"/>
      <c r="CF164" s="82"/>
      <c r="CG164" s="82"/>
      <c r="CH164" s="82"/>
      <c r="CI164" s="1376"/>
      <c r="CJ164" s="1376"/>
      <c r="CK164" s="1376"/>
      <c r="CL164" s="1376"/>
      <c r="CM164" s="1376"/>
      <c r="CN164" s="1376"/>
      <c r="CO164" s="1376"/>
      <c r="CP164" s="1376"/>
      <c r="CQ164" s="1376"/>
      <c r="CR164" s="1376"/>
      <c r="CS164" s="1376"/>
      <c r="CT164" s="1376"/>
      <c r="CU164" s="1386"/>
      <c r="CV164" s="1386"/>
      <c r="CW164" s="1416"/>
      <c r="CX164" s="37"/>
      <c r="CY164" s="37"/>
      <c r="CZ164" s="37"/>
      <c r="DA164" s="37"/>
      <c r="DB164" s="37"/>
      <c r="DC164" s="37"/>
      <c r="DD164" s="37"/>
      <c r="DE164" s="1264"/>
      <c r="DF164" s="1264"/>
      <c r="DG164" s="1264"/>
      <c r="DH164" s="1264"/>
      <c r="DI164" s="1264"/>
      <c r="DJ164" s="1264"/>
      <c r="DK164" s="1421"/>
      <c r="DL164" s="1421"/>
      <c r="DM164" s="1421"/>
      <c r="DN164" s="37"/>
      <c r="DO164" s="37"/>
    </row>
    <row r="165" ht="26.25" customHeight="1" spans="1:119">
      <c r="A165" s="1271">
        <v>43920</v>
      </c>
      <c r="B165" s="37" t="s">
        <v>237</v>
      </c>
      <c r="C165" s="37">
        <v>4500028903</v>
      </c>
      <c r="D165" s="122" t="s">
        <v>238</v>
      </c>
      <c r="E165" s="32" t="s">
        <v>283</v>
      </c>
      <c r="F165" s="1432" t="s">
        <v>373</v>
      </c>
      <c r="G165" s="38" t="s">
        <v>232</v>
      </c>
      <c r="H165" s="37">
        <v>36</v>
      </c>
      <c r="I165" s="37"/>
      <c r="J165" s="37"/>
      <c r="K165" s="37"/>
      <c r="L165" s="37"/>
      <c r="M165" s="1297"/>
      <c r="N165" s="37"/>
      <c r="O165" s="37"/>
      <c r="P165" s="1299"/>
      <c r="Q165" s="37"/>
      <c r="R165" s="37"/>
      <c r="S165" s="37"/>
      <c r="T165" s="37"/>
      <c r="U165" s="31"/>
      <c r="V165" s="1436"/>
      <c r="W165" s="1436"/>
      <c r="X165" s="1308"/>
      <c r="Y165" s="1386"/>
      <c r="Z165" s="1386"/>
      <c r="AA165" s="1386"/>
      <c r="AB165" s="1386"/>
      <c r="AC165" s="1330"/>
      <c r="AD165" s="1437"/>
      <c r="AE165" s="1437"/>
      <c r="AF165" s="1437"/>
      <c r="AG165" s="1437"/>
      <c r="AH165" s="1437"/>
      <c r="AI165" s="1437"/>
      <c r="AJ165" s="1437"/>
      <c r="AK165" s="1437"/>
      <c r="AL165" s="1437"/>
      <c r="AM165" s="1437"/>
      <c r="AN165" s="1437"/>
      <c r="AO165" s="1437"/>
      <c r="AP165" s="1437"/>
      <c r="AQ165" s="1437"/>
      <c r="AR165" s="1437"/>
      <c r="AS165" s="1437"/>
      <c r="AT165" s="1437"/>
      <c r="AU165" s="1437"/>
      <c r="AV165" s="1437"/>
      <c r="AW165" s="1437"/>
      <c r="AX165" s="1437">
        <v>36</v>
      </c>
      <c r="AY165" s="1437">
        <v>36</v>
      </c>
      <c r="AZ165" s="1437"/>
      <c r="BA165" s="1437"/>
      <c r="BB165" s="1437"/>
      <c r="BC165" s="1437"/>
      <c r="BD165" s="1437"/>
      <c r="BE165" s="1436"/>
      <c r="BF165" s="1436"/>
      <c r="BG165" s="1436"/>
      <c r="BH165" s="1436"/>
      <c r="BI165" s="57"/>
      <c r="BJ165" s="82"/>
      <c r="BK165" s="82"/>
      <c r="BL165" s="82"/>
      <c r="BM165" s="82"/>
      <c r="BN165" s="82"/>
      <c r="BO165" s="82"/>
      <c r="BP165" s="82"/>
      <c r="BQ165" s="82"/>
      <c r="BR165" s="82"/>
      <c r="BS165" s="82"/>
      <c r="BT165" s="82"/>
      <c r="BU165" s="82"/>
      <c r="BV165" s="82"/>
      <c r="BW165" s="82"/>
      <c r="BX165" s="82"/>
      <c r="BY165" s="82"/>
      <c r="BZ165" s="82"/>
      <c r="CA165" s="82"/>
      <c r="CB165" s="82"/>
      <c r="CC165" s="82"/>
      <c r="CD165" s="82"/>
      <c r="CE165" s="82"/>
      <c r="CF165" s="82"/>
      <c r="CG165" s="82"/>
      <c r="CH165" s="82"/>
      <c r="CI165" s="1376"/>
      <c r="CJ165" s="1376"/>
      <c r="CK165" s="1376"/>
      <c r="CL165" s="1376"/>
      <c r="CM165" s="1376"/>
      <c r="CN165" s="1376"/>
      <c r="CO165" s="1376">
        <v>6</v>
      </c>
      <c r="CP165" s="1376">
        <v>6</v>
      </c>
      <c r="CQ165" s="1376">
        <v>6</v>
      </c>
      <c r="CR165" s="1376">
        <v>6</v>
      </c>
      <c r="CS165" s="1376">
        <v>6</v>
      </c>
      <c r="CT165" s="1376">
        <v>6</v>
      </c>
      <c r="CU165" s="1386"/>
      <c r="CV165" s="1386"/>
      <c r="CW165" s="1416"/>
      <c r="CX165" s="37"/>
      <c r="CY165" s="37"/>
      <c r="CZ165" s="37"/>
      <c r="DA165" s="37"/>
      <c r="DB165" s="37"/>
      <c r="DC165" s="37"/>
      <c r="DD165" s="37"/>
      <c r="DE165" s="1264"/>
      <c r="DF165" s="1264"/>
      <c r="DG165" s="1264"/>
      <c r="DH165" s="1264"/>
      <c r="DI165" s="1264"/>
      <c r="DJ165" s="1264"/>
      <c r="DK165" s="1421"/>
      <c r="DL165" s="1421"/>
      <c r="DM165" s="1421"/>
      <c r="DN165" s="37"/>
      <c r="DO165" s="37"/>
    </row>
    <row r="166" ht="26.25" customHeight="1" spans="1:119">
      <c r="A166" s="1271">
        <v>43920</v>
      </c>
      <c r="B166" s="37" t="s">
        <v>237</v>
      </c>
      <c r="C166" s="37">
        <v>4500028903</v>
      </c>
      <c r="D166" s="122" t="s">
        <v>238</v>
      </c>
      <c r="E166" s="32" t="s">
        <v>283</v>
      </c>
      <c r="F166" s="1432" t="s">
        <v>373</v>
      </c>
      <c r="G166" s="38" t="s">
        <v>374</v>
      </c>
      <c r="H166" s="37">
        <v>2</v>
      </c>
      <c r="I166" s="37"/>
      <c r="J166" s="37"/>
      <c r="K166" s="37"/>
      <c r="L166" s="37"/>
      <c r="M166" s="1297"/>
      <c r="N166" s="37"/>
      <c r="O166" s="37"/>
      <c r="P166" s="1299"/>
      <c r="Q166" s="37"/>
      <c r="R166" s="37"/>
      <c r="S166" s="37"/>
      <c r="T166" s="37"/>
      <c r="U166" s="31"/>
      <c r="V166" s="1436"/>
      <c r="W166" s="1436"/>
      <c r="X166" s="1308"/>
      <c r="Y166" s="1386"/>
      <c r="Z166" s="1386"/>
      <c r="AA166" s="1386"/>
      <c r="AB166" s="1386"/>
      <c r="AC166" s="1330"/>
      <c r="AD166" s="1437"/>
      <c r="AE166" s="1437"/>
      <c r="AF166" s="1437"/>
      <c r="AG166" s="1437"/>
      <c r="AH166" s="1437"/>
      <c r="AI166" s="1437"/>
      <c r="AJ166" s="1437"/>
      <c r="AK166" s="1437"/>
      <c r="AL166" s="1437"/>
      <c r="AM166" s="1437"/>
      <c r="AN166" s="1437"/>
      <c r="AO166" s="1437"/>
      <c r="AP166" s="1437"/>
      <c r="AQ166" s="1437"/>
      <c r="AR166" s="1437"/>
      <c r="AS166" s="1437"/>
      <c r="AT166" s="1437"/>
      <c r="AU166" s="1437"/>
      <c r="AV166" s="1437"/>
      <c r="AW166" s="1437"/>
      <c r="AX166" s="1437"/>
      <c r="AY166" s="1437">
        <v>2</v>
      </c>
      <c r="AZ166" s="1437"/>
      <c r="BA166" s="1437"/>
      <c r="BB166" s="1437"/>
      <c r="BC166" s="1437"/>
      <c r="BD166" s="1437"/>
      <c r="BE166" s="1436"/>
      <c r="BF166" s="1436"/>
      <c r="BG166" s="1436"/>
      <c r="BH166" s="1436"/>
      <c r="BI166" s="57"/>
      <c r="BJ166" s="82"/>
      <c r="BK166" s="82"/>
      <c r="BL166" s="82"/>
      <c r="BM166" s="82"/>
      <c r="BN166" s="82"/>
      <c r="BO166" s="82"/>
      <c r="BP166" s="82"/>
      <c r="BQ166" s="82"/>
      <c r="BR166" s="82"/>
      <c r="BS166" s="82"/>
      <c r="BT166" s="82"/>
      <c r="BU166" s="82"/>
      <c r="BV166" s="82"/>
      <c r="BW166" s="82"/>
      <c r="BX166" s="82"/>
      <c r="BY166" s="82"/>
      <c r="BZ166" s="82"/>
      <c r="CA166" s="82"/>
      <c r="CB166" s="82"/>
      <c r="CC166" s="82"/>
      <c r="CD166" s="82"/>
      <c r="CE166" s="82"/>
      <c r="CF166" s="82"/>
      <c r="CG166" s="82"/>
      <c r="CH166" s="82"/>
      <c r="CI166" s="1376"/>
      <c r="CJ166" s="1376"/>
      <c r="CK166" s="1376"/>
      <c r="CL166" s="1376"/>
      <c r="CM166" s="1376"/>
      <c r="CN166" s="1376"/>
      <c r="CO166" s="1376">
        <v>1</v>
      </c>
      <c r="CP166" s="1376"/>
      <c r="CQ166" s="1376"/>
      <c r="CR166" s="1376">
        <v>1</v>
      </c>
      <c r="CS166" s="1376"/>
      <c r="CT166" s="1376"/>
      <c r="CU166" s="1386"/>
      <c r="CV166" s="1386"/>
      <c r="CW166" s="1416"/>
      <c r="CX166" s="37"/>
      <c r="CY166" s="37"/>
      <c r="CZ166" s="37"/>
      <c r="DA166" s="37"/>
      <c r="DB166" s="37"/>
      <c r="DC166" s="37"/>
      <c r="DD166" s="37"/>
      <c r="DE166" s="1264"/>
      <c r="DF166" s="1264"/>
      <c r="DG166" s="1264"/>
      <c r="DH166" s="1264"/>
      <c r="DI166" s="1264"/>
      <c r="DJ166" s="1264"/>
      <c r="DK166" s="1421"/>
      <c r="DL166" s="1421"/>
      <c r="DM166" s="1421"/>
      <c r="DN166" s="37"/>
      <c r="DO166" s="37"/>
    </row>
    <row r="167" ht="26.25" customHeight="1" spans="1:119">
      <c r="A167" s="1271">
        <v>43923</v>
      </c>
      <c r="B167" s="31" t="s">
        <v>352</v>
      </c>
      <c r="C167" s="122">
        <v>4500029539</v>
      </c>
      <c r="D167" s="31" t="s">
        <v>223</v>
      </c>
      <c r="E167" s="32" t="s">
        <v>275</v>
      </c>
      <c r="F167" s="1273" t="s">
        <v>375</v>
      </c>
      <c r="G167" s="38" t="s">
        <v>376</v>
      </c>
      <c r="H167" s="37">
        <v>24</v>
      </c>
      <c r="I167" s="37"/>
      <c r="J167" s="37"/>
      <c r="K167" s="37"/>
      <c r="L167" s="37"/>
      <c r="M167" s="1297"/>
      <c r="N167" s="37"/>
      <c r="O167" s="37"/>
      <c r="P167" s="1299"/>
      <c r="Q167" s="37"/>
      <c r="R167" s="37"/>
      <c r="S167" s="37"/>
      <c r="T167" s="37"/>
      <c r="U167" s="31"/>
      <c r="V167" s="1436"/>
      <c r="W167" s="1436"/>
      <c r="X167" s="1308"/>
      <c r="Y167" s="1386"/>
      <c r="Z167" s="1386"/>
      <c r="AA167" s="1386"/>
      <c r="AB167" s="1386"/>
      <c r="AC167" s="1330"/>
      <c r="AD167" s="1437"/>
      <c r="AE167" s="1437"/>
      <c r="AF167" s="1437"/>
      <c r="AG167" s="1437"/>
      <c r="AH167" s="1437"/>
      <c r="AI167" s="1437"/>
      <c r="AJ167" s="1437"/>
      <c r="AK167" s="1437"/>
      <c r="AL167" s="1437"/>
      <c r="AM167" s="1437"/>
      <c r="AN167" s="1437"/>
      <c r="AO167" s="1437"/>
      <c r="AP167" s="1437"/>
      <c r="AQ167" s="1437"/>
      <c r="AR167" s="1437"/>
      <c r="AS167" s="1437"/>
      <c r="AT167" s="1437"/>
      <c r="AU167" s="1437"/>
      <c r="AV167" s="1437"/>
      <c r="AW167" s="1437"/>
      <c r="AX167" s="1437"/>
      <c r="AY167" s="1437"/>
      <c r="AZ167" s="1437"/>
      <c r="BA167" s="1437"/>
      <c r="BB167" s="1437"/>
      <c r="BC167" s="1437"/>
      <c r="BD167" s="1437"/>
      <c r="BE167" s="1436"/>
      <c r="BF167" s="1436"/>
      <c r="BG167" s="1436"/>
      <c r="BH167" s="1436"/>
      <c r="BI167" s="57"/>
      <c r="BJ167" s="82"/>
      <c r="BK167" s="82"/>
      <c r="BL167" s="82"/>
      <c r="BM167" s="82"/>
      <c r="BN167" s="82"/>
      <c r="BO167" s="82"/>
      <c r="BP167" s="82"/>
      <c r="BQ167" s="82"/>
      <c r="BR167" s="82"/>
      <c r="BS167" s="82"/>
      <c r="BT167" s="82"/>
      <c r="BU167" s="82"/>
      <c r="BV167" s="82"/>
      <c r="BW167" s="82"/>
      <c r="BX167" s="82"/>
      <c r="BY167" s="82"/>
      <c r="BZ167" s="82"/>
      <c r="CA167" s="82"/>
      <c r="CB167" s="82"/>
      <c r="CC167" s="82"/>
      <c r="CD167" s="82"/>
      <c r="CE167" s="82"/>
      <c r="CF167" s="82"/>
      <c r="CG167" s="82"/>
      <c r="CH167" s="82"/>
      <c r="CI167" s="1376"/>
      <c r="CJ167" s="1376"/>
      <c r="CK167" s="1376"/>
      <c r="CL167" s="1376"/>
      <c r="CM167" s="1376"/>
      <c r="CN167" s="1376"/>
      <c r="CO167" s="1376"/>
      <c r="CP167" s="1376"/>
      <c r="CQ167" s="1376"/>
      <c r="CR167" s="1376"/>
      <c r="CS167" s="1376"/>
      <c r="CT167" s="1376"/>
      <c r="CU167" s="1386"/>
      <c r="CV167" s="1386"/>
      <c r="CW167" s="1416"/>
      <c r="CX167" s="37"/>
      <c r="CY167" s="37">
        <v>4</v>
      </c>
      <c r="CZ167" s="37">
        <v>4</v>
      </c>
      <c r="DA167" s="37">
        <v>4</v>
      </c>
      <c r="DB167" s="37">
        <v>4</v>
      </c>
      <c r="DC167" s="37">
        <v>4</v>
      </c>
      <c r="DD167" s="37">
        <v>4</v>
      </c>
      <c r="DE167" s="1264"/>
      <c r="DF167" s="1264"/>
      <c r="DG167" s="1264"/>
      <c r="DH167" s="1264"/>
      <c r="DI167" s="1264"/>
      <c r="DJ167" s="1264"/>
      <c r="DK167" s="1421"/>
      <c r="DL167" s="1421"/>
      <c r="DM167" s="1421"/>
      <c r="DN167" s="37"/>
      <c r="DO167" s="37"/>
    </row>
    <row r="168" ht="26.25" customHeight="1" spans="1:119">
      <c r="A168" s="1271">
        <v>43930</v>
      </c>
      <c r="B168" s="31" t="s">
        <v>377</v>
      </c>
      <c r="C168" s="122">
        <v>4500029309</v>
      </c>
      <c r="D168" s="122" t="s">
        <v>378</v>
      </c>
      <c r="E168" s="1425" t="s">
        <v>379</v>
      </c>
      <c r="F168" s="1273" t="s">
        <v>380</v>
      </c>
      <c r="G168" s="38" t="s">
        <v>376</v>
      </c>
      <c r="H168" s="37">
        <v>3</v>
      </c>
      <c r="I168" s="37"/>
      <c r="J168" s="37"/>
      <c r="K168" s="37"/>
      <c r="L168" s="37"/>
      <c r="M168" s="1297"/>
      <c r="N168" s="37"/>
      <c r="O168" s="37"/>
      <c r="P168" s="1299"/>
      <c r="Q168" s="37"/>
      <c r="R168" s="37"/>
      <c r="S168" s="37"/>
      <c r="T168" s="37"/>
      <c r="U168" s="31"/>
      <c r="V168" s="1436"/>
      <c r="W168" s="1436"/>
      <c r="X168" s="1308"/>
      <c r="Y168" s="1386"/>
      <c r="Z168" s="1386"/>
      <c r="AA168" s="1386"/>
      <c r="AB168" s="1386"/>
      <c r="AC168" s="1330"/>
      <c r="AD168" s="1437"/>
      <c r="AE168" s="1437"/>
      <c r="AF168" s="1437"/>
      <c r="AG168" s="1437"/>
      <c r="AH168" s="1437"/>
      <c r="AI168" s="1437"/>
      <c r="AJ168" s="1437"/>
      <c r="AK168" s="1437"/>
      <c r="AL168" s="1437"/>
      <c r="AM168" s="1437"/>
      <c r="AN168" s="1437"/>
      <c r="AO168" s="1437"/>
      <c r="AP168" s="1437"/>
      <c r="AQ168" s="1437"/>
      <c r="AR168" s="1437"/>
      <c r="AS168" s="1437"/>
      <c r="AT168" s="1437"/>
      <c r="AU168" s="1437"/>
      <c r="AV168" s="1437"/>
      <c r="AW168" s="1437"/>
      <c r="AX168" s="1437"/>
      <c r="AY168" s="1437"/>
      <c r="AZ168" s="1437"/>
      <c r="BA168" s="1437"/>
      <c r="BB168" s="1437"/>
      <c r="BC168" s="1437"/>
      <c r="BD168" s="1437"/>
      <c r="BE168" s="1436"/>
      <c r="BF168" s="1436"/>
      <c r="BG168" s="1436"/>
      <c r="BH168" s="1436"/>
      <c r="BI168" s="57"/>
      <c r="BJ168" s="82"/>
      <c r="BK168" s="82"/>
      <c r="BL168" s="82"/>
      <c r="BM168" s="82"/>
      <c r="BN168" s="82"/>
      <c r="BO168" s="82"/>
      <c r="BP168" s="82"/>
      <c r="BQ168" s="82"/>
      <c r="BR168" s="82"/>
      <c r="BS168" s="82"/>
      <c r="BT168" s="82"/>
      <c r="BU168" s="82"/>
      <c r="BV168" s="82"/>
      <c r="BW168" s="82"/>
      <c r="BX168" s="82"/>
      <c r="BY168" s="82"/>
      <c r="BZ168" s="82"/>
      <c r="CA168" s="82"/>
      <c r="CB168" s="82"/>
      <c r="CC168" s="82"/>
      <c r="CD168" s="82"/>
      <c r="CE168" s="82"/>
      <c r="CF168" s="82"/>
      <c r="CG168" s="82"/>
      <c r="CH168" s="82"/>
      <c r="CI168" s="1376"/>
      <c r="CJ168" s="1376"/>
      <c r="CK168" s="1376"/>
      <c r="CL168" s="1376"/>
      <c r="CM168" s="1376"/>
      <c r="CN168" s="1376"/>
      <c r="CO168" s="1376"/>
      <c r="CP168" s="1376"/>
      <c r="CQ168" s="1376"/>
      <c r="CR168" s="1376"/>
      <c r="CS168" s="1376"/>
      <c r="CT168" s="1376"/>
      <c r="CU168" s="1386"/>
      <c r="CV168" s="1386"/>
      <c r="CW168" s="1416"/>
      <c r="CX168" s="37"/>
      <c r="CY168" s="37"/>
      <c r="CZ168" s="37"/>
      <c r="DA168" s="37">
        <v>1</v>
      </c>
      <c r="DB168" s="37">
        <v>1</v>
      </c>
      <c r="DC168" s="37"/>
      <c r="DD168" s="37">
        <v>1</v>
      </c>
      <c r="DE168" s="1264"/>
      <c r="DF168" s="1264"/>
      <c r="DG168" s="1264"/>
      <c r="DH168" s="1264"/>
      <c r="DI168" s="1264"/>
      <c r="DJ168" s="1264"/>
      <c r="DK168" s="1421"/>
      <c r="DL168" s="1421"/>
      <c r="DM168" s="1421"/>
      <c r="DN168" s="37"/>
      <c r="DO168" s="37"/>
    </row>
    <row r="169" ht="26.25" customHeight="1" spans="1:119">
      <c r="A169" s="1271">
        <v>43930</v>
      </c>
      <c r="B169" s="31"/>
      <c r="C169" s="122">
        <v>4500029108</v>
      </c>
      <c r="D169" s="31" t="s">
        <v>381</v>
      </c>
      <c r="E169" s="32" t="s">
        <v>275</v>
      </c>
      <c r="F169" s="1273">
        <v>9215</v>
      </c>
      <c r="G169" s="38" t="s">
        <v>376</v>
      </c>
      <c r="H169" s="37">
        <v>10</v>
      </c>
      <c r="I169" s="37"/>
      <c r="J169" s="37"/>
      <c r="K169" s="37"/>
      <c r="L169" s="37"/>
      <c r="M169" s="1297"/>
      <c r="N169" s="37"/>
      <c r="O169" s="37"/>
      <c r="P169" s="1299"/>
      <c r="Q169" s="37"/>
      <c r="R169" s="37"/>
      <c r="S169" s="37"/>
      <c r="T169" s="37"/>
      <c r="U169" s="31"/>
      <c r="V169" s="1436"/>
      <c r="W169" s="1436"/>
      <c r="X169" s="1308"/>
      <c r="Y169" s="1386"/>
      <c r="Z169" s="1386"/>
      <c r="AA169" s="1386"/>
      <c r="AB169" s="1386"/>
      <c r="AC169" s="1330"/>
      <c r="AD169" s="1437"/>
      <c r="AE169" s="1437"/>
      <c r="AF169" s="1437"/>
      <c r="AG169" s="1437"/>
      <c r="AH169" s="1437"/>
      <c r="AI169" s="1437"/>
      <c r="AJ169" s="1437"/>
      <c r="AK169" s="1437"/>
      <c r="AL169" s="1437"/>
      <c r="AM169" s="1437"/>
      <c r="AN169" s="1437"/>
      <c r="AO169" s="1437"/>
      <c r="AP169" s="1437"/>
      <c r="AQ169" s="1437"/>
      <c r="AR169" s="1437"/>
      <c r="AS169" s="1437"/>
      <c r="AT169" s="1437"/>
      <c r="AU169" s="1437"/>
      <c r="AV169" s="1437"/>
      <c r="AW169" s="1437"/>
      <c r="AX169" s="1437"/>
      <c r="AY169" s="1437"/>
      <c r="AZ169" s="1437"/>
      <c r="BA169" s="1437"/>
      <c r="BB169" s="1437"/>
      <c r="BC169" s="1437"/>
      <c r="BD169" s="1437"/>
      <c r="BE169" s="1436"/>
      <c r="BF169" s="1436"/>
      <c r="BG169" s="1436"/>
      <c r="BH169" s="1436"/>
      <c r="BI169" s="57"/>
      <c r="BJ169" s="82"/>
      <c r="BK169" s="82"/>
      <c r="BL169" s="82"/>
      <c r="BM169" s="82"/>
      <c r="BN169" s="82"/>
      <c r="BO169" s="82"/>
      <c r="BP169" s="82"/>
      <c r="BQ169" s="82"/>
      <c r="BR169" s="82"/>
      <c r="BS169" s="82"/>
      <c r="BT169" s="82"/>
      <c r="BU169" s="82"/>
      <c r="BV169" s="82"/>
      <c r="BW169" s="82"/>
      <c r="BX169" s="82"/>
      <c r="BY169" s="82"/>
      <c r="BZ169" s="82"/>
      <c r="CA169" s="82"/>
      <c r="CB169" s="82"/>
      <c r="CC169" s="82"/>
      <c r="CD169" s="82"/>
      <c r="CE169" s="82"/>
      <c r="CF169" s="82"/>
      <c r="CG169" s="82"/>
      <c r="CH169" s="82"/>
      <c r="CI169" s="1376"/>
      <c r="CJ169" s="1376"/>
      <c r="CK169" s="1376"/>
      <c r="CL169" s="1376"/>
      <c r="CM169" s="1376"/>
      <c r="CN169" s="1376"/>
      <c r="CO169" s="1376"/>
      <c r="CP169" s="1376"/>
      <c r="CQ169" s="1376"/>
      <c r="CR169" s="1376"/>
      <c r="CS169" s="1376"/>
      <c r="CT169" s="1376"/>
      <c r="CU169" s="1386"/>
      <c r="CV169" s="1386"/>
      <c r="CW169" s="1416"/>
      <c r="CX169" s="37"/>
      <c r="CY169" s="37">
        <v>2</v>
      </c>
      <c r="CZ169" s="37">
        <v>2</v>
      </c>
      <c r="DA169" s="37">
        <v>2</v>
      </c>
      <c r="DB169" s="37">
        <v>2</v>
      </c>
      <c r="DC169" s="37"/>
      <c r="DD169" s="37">
        <v>2</v>
      </c>
      <c r="DE169" s="1264"/>
      <c r="DF169" s="1264"/>
      <c r="DG169" s="1264"/>
      <c r="DH169" s="1264"/>
      <c r="DI169" s="1264"/>
      <c r="DJ169" s="1264"/>
      <c r="DK169" s="1421"/>
      <c r="DL169" s="1421"/>
      <c r="DM169" s="1421"/>
      <c r="DN169" s="37"/>
      <c r="DO169" s="37"/>
    </row>
    <row r="170" ht="26.25" customHeight="1" spans="1:119">
      <c r="A170" s="1271">
        <v>43930</v>
      </c>
      <c r="B170" s="31"/>
      <c r="C170" s="122">
        <v>4500029108</v>
      </c>
      <c r="D170" s="31" t="s">
        <v>381</v>
      </c>
      <c r="E170" s="32" t="s">
        <v>275</v>
      </c>
      <c r="F170" s="1273">
        <v>9214</v>
      </c>
      <c r="G170" s="38" t="s">
        <v>232</v>
      </c>
      <c r="H170" s="37">
        <v>12</v>
      </c>
      <c r="I170" s="37"/>
      <c r="J170" s="37"/>
      <c r="K170" s="37"/>
      <c r="L170" s="37"/>
      <c r="M170" s="1297"/>
      <c r="N170" s="37"/>
      <c r="O170" s="37"/>
      <c r="P170" s="1299"/>
      <c r="Q170" s="37"/>
      <c r="R170" s="37"/>
      <c r="S170" s="37"/>
      <c r="T170" s="37"/>
      <c r="U170" s="31"/>
      <c r="V170" s="1436"/>
      <c r="W170" s="1436"/>
      <c r="X170" s="1308"/>
      <c r="Y170" s="1386"/>
      <c r="Z170" s="1386"/>
      <c r="AA170" s="1386"/>
      <c r="AB170" s="1386"/>
      <c r="AC170" s="1330"/>
      <c r="AD170" s="1437"/>
      <c r="AE170" s="1437"/>
      <c r="AF170" s="1437"/>
      <c r="AG170" s="1437"/>
      <c r="AH170" s="1437"/>
      <c r="AI170" s="1437"/>
      <c r="AJ170" s="1437"/>
      <c r="AK170" s="1437"/>
      <c r="AL170" s="1437"/>
      <c r="AM170" s="1437"/>
      <c r="AN170" s="1437"/>
      <c r="AO170" s="1437"/>
      <c r="AP170" s="1437"/>
      <c r="AQ170" s="1437"/>
      <c r="AR170" s="1437"/>
      <c r="AS170" s="1437"/>
      <c r="AT170" s="1437"/>
      <c r="AU170" s="1437"/>
      <c r="AV170" s="1437"/>
      <c r="AW170" s="1437"/>
      <c r="AX170" s="1437">
        <v>12</v>
      </c>
      <c r="AY170" s="1437">
        <v>12</v>
      </c>
      <c r="AZ170" s="1437"/>
      <c r="BA170" s="1437"/>
      <c r="BB170" s="1437"/>
      <c r="BC170" s="1437"/>
      <c r="BD170" s="1437"/>
      <c r="BE170" s="1436"/>
      <c r="BF170" s="1436"/>
      <c r="BG170" s="1436"/>
      <c r="BH170" s="1436"/>
      <c r="BI170" s="57"/>
      <c r="BJ170" s="82"/>
      <c r="BK170" s="82"/>
      <c r="BL170" s="82"/>
      <c r="BM170" s="82"/>
      <c r="BN170" s="82"/>
      <c r="BO170" s="82"/>
      <c r="BP170" s="82"/>
      <c r="BQ170" s="82"/>
      <c r="BR170" s="82"/>
      <c r="BS170" s="82"/>
      <c r="BT170" s="82"/>
      <c r="BU170" s="82"/>
      <c r="BV170" s="82"/>
      <c r="BW170" s="82"/>
      <c r="BX170" s="82"/>
      <c r="BY170" s="82"/>
      <c r="BZ170" s="82"/>
      <c r="CA170" s="82"/>
      <c r="CB170" s="82"/>
      <c r="CC170" s="82"/>
      <c r="CD170" s="82"/>
      <c r="CE170" s="82"/>
      <c r="CF170" s="82"/>
      <c r="CG170" s="82"/>
      <c r="CH170" s="82"/>
      <c r="CI170" s="1376"/>
      <c r="CJ170" s="1376"/>
      <c r="CK170" s="1376"/>
      <c r="CL170" s="1376"/>
      <c r="CM170" s="1376"/>
      <c r="CN170" s="1376"/>
      <c r="CO170" s="1376">
        <v>2</v>
      </c>
      <c r="CP170" s="1376">
        <v>2</v>
      </c>
      <c r="CQ170" s="1376">
        <v>2</v>
      </c>
      <c r="CR170" s="1376">
        <v>2</v>
      </c>
      <c r="CS170" s="1376">
        <v>2</v>
      </c>
      <c r="CT170" s="1376">
        <v>2</v>
      </c>
      <c r="CU170" s="1386"/>
      <c r="CV170" s="1386"/>
      <c r="CW170" s="1416"/>
      <c r="CX170" s="37"/>
      <c r="CY170" s="37"/>
      <c r="CZ170" s="37"/>
      <c r="DA170" s="37"/>
      <c r="DB170" s="37"/>
      <c r="DC170" s="37"/>
      <c r="DD170" s="37"/>
      <c r="DE170" s="1264"/>
      <c r="DF170" s="1264"/>
      <c r="DG170" s="1264"/>
      <c r="DH170" s="1264"/>
      <c r="DI170" s="1264"/>
      <c r="DJ170" s="1264"/>
      <c r="DK170" s="1421"/>
      <c r="DL170" s="1421"/>
      <c r="DM170" s="1421"/>
      <c r="DN170" s="37"/>
      <c r="DO170" s="37"/>
    </row>
    <row r="171" ht="26.25" customHeight="1" spans="1:119">
      <c r="A171" s="1271">
        <v>43931</v>
      </c>
      <c r="B171" s="35" t="s">
        <v>382</v>
      </c>
      <c r="C171" s="35">
        <v>4500028935</v>
      </c>
      <c r="D171" s="32" t="s">
        <v>383</v>
      </c>
      <c r="E171" s="32" t="s">
        <v>283</v>
      </c>
      <c r="F171" s="35" t="s">
        <v>355</v>
      </c>
      <c r="G171" s="38" t="s">
        <v>232</v>
      </c>
      <c r="H171" s="37">
        <v>6</v>
      </c>
      <c r="I171" s="37"/>
      <c r="J171" s="37"/>
      <c r="K171" s="37"/>
      <c r="L171" s="239"/>
      <c r="M171" s="1297"/>
      <c r="N171" s="1298"/>
      <c r="O171" s="1298"/>
      <c r="P171" s="1299"/>
      <c r="Q171" s="1298"/>
      <c r="R171" s="1298"/>
      <c r="S171" s="1298"/>
      <c r="T171" s="1298"/>
      <c r="U171" s="1299"/>
      <c r="V171" s="1434"/>
      <c r="W171" s="1434"/>
      <c r="X171" s="1435"/>
      <c r="Y171" s="1386"/>
      <c r="Z171" s="1386"/>
      <c r="AA171" s="1386"/>
      <c r="AB171" s="1386"/>
      <c r="AC171" s="1330"/>
      <c r="AD171" s="1437"/>
      <c r="AE171" s="1437"/>
      <c r="AF171" s="1437"/>
      <c r="AG171" s="1437"/>
      <c r="AH171" s="1437"/>
      <c r="AI171" s="1437"/>
      <c r="AJ171" s="1437"/>
      <c r="AK171" s="1437"/>
      <c r="AL171" s="1437"/>
      <c r="AM171" s="1437"/>
      <c r="AN171" s="1437"/>
      <c r="AO171" s="1437"/>
      <c r="AP171" s="1437"/>
      <c r="AQ171" s="1437"/>
      <c r="AR171" s="1437"/>
      <c r="AS171" s="1437"/>
      <c r="AT171" s="1437"/>
      <c r="AU171" s="1437"/>
      <c r="AV171" s="1437"/>
      <c r="AW171" s="1437"/>
      <c r="AX171" s="1437">
        <v>6</v>
      </c>
      <c r="AY171" s="1437"/>
      <c r="AZ171" s="1437"/>
      <c r="BA171" s="1437"/>
      <c r="BB171" s="1437"/>
      <c r="BC171" s="1437"/>
      <c r="BD171" s="1437">
        <v>1</v>
      </c>
      <c r="BE171" s="1434"/>
      <c r="BF171" s="1434"/>
      <c r="BG171" s="1434"/>
      <c r="BH171" s="1434"/>
      <c r="BI171" s="57"/>
      <c r="BJ171" s="82"/>
      <c r="BK171" s="82"/>
      <c r="BL171" s="82"/>
      <c r="BM171" s="82"/>
      <c r="BN171" s="82"/>
      <c r="BO171" s="82"/>
      <c r="BP171" s="82"/>
      <c r="BQ171" s="82"/>
      <c r="BR171" s="82"/>
      <c r="BS171" s="82"/>
      <c r="BT171" s="82"/>
      <c r="BU171" s="82"/>
      <c r="BV171" s="82"/>
      <c r="BW171" s="82"/>
      <c r="BX171" s="82"/>
      <c r="BY171" s="82"/>
      <c r="BZ171" s="82"/>
      <c r="CA171" s="82"/>
      <c r="CB171" s="82"/>
      <c r="CC171" s="82"/>
      <c r="CD171" s="82"/>
      <c r="CE171" s="82"/>
      <c r="CF171" s="82"/>
      <c r="CG171" s="82"/>
      <c r="CH171" s="82"/>
      <c r="CI171" s="1376"/>
      <c r="CJ171" s="1376"/>
      <c r="CK171" s="1376"/>
      <c r="CL171" s="1376"/>
      <c r="CM171" s="1376"/>
      <c r="CN171" s="1376"/>
      <c r="CO171" s="1376">
        <v>1</v>
      </c>
      <c r="CP171" s="1376">
        <v>1</v>
      </c>
      <c r="CQ171" s="1376">
        <v>1</v>
      </c>
      <c r="CR171" s="1376">
        <v>1</v>
      </c>
      <c r="CS171" s="1376">
        <v>1</v>
      </c>
      <c r="CT171" s="1376">
        <v>1</v>
      </c>
      <c r="CU171" s="1386"/>
      <c r="CV171" s="1386"/>
      <c r="CW171" s="1416"/>
      <c r="CX171" s="37"/>
      <c r="CY171" s="37"/>
      <c r="CZ171" s="37"/>
      <c r="DA171" s="37"/>
      <c r="DB171" s="37"/>
      <c r="DC171" s="37"/>
      <c r="DD171" s="37"/>
      <c r="DE171" s="1264"/>
      <c r="DF171" s="1264"/>
      <c r="DG171" s="1264"/>
      <c r="DH171" s="1264"/>
      <c r="DI171" s="1264"/>
      <c r="DJ171" s="1264"/>
      <c r="DK171" s="1421"/>
      <c r="DL171" s="1421"/>
      <c r="DM171" s="1421"/>
      <c r="DN171" s="37"/>
      <c r="DO171" s="37"/>
    </row>
    <row r="172" ht="26.25" customHeight="1" spans="1:119">
      <c r="A172" s="1271">
        <v>43932</v>
      </c>
      <c r="B172" s="31" t="s">
        <v>352</v>
      </c>
      <c r="C172" s="33">
        <v>4500029539</v>
      </c>
      <c r="D172" s="122" t="s">
        <v>223</v>
      </c>
      <c r="E172" s="1425" t="s">
        <v>384</v>
      </c>
      <c r="F172" s="1273" t="s">
        <v>385</v>
      </c>
      <c r="G172" s="38" t="s">
        <v>376</v>
      </c>
      <c r="H172" s="37">
        <v>2</v>
      </c>
      <c r="I172" s="37"/>
      <c r="J172" s="37"/>
      <c r="K172" s="37"/>
      <c r="L172" s="239"/>
      <c r="M172" s="1297"/>
      <c r="N172" s="1298"/>
      <c r="O172" s="1298"/>
      <c r="P172" s="1299"/>
      <c r="Q172" s="1298"/>
      <c r="R172" s="1298"/>
      <c r="S172" s="1298"/>
      <c r="T172" s="1298"/>
      <c r="U172" s="1299"/>
      <c r="V172" s="1434"/>
      <c r="W172" s="1434"/>
      <c r="X172" s="1435"/>
      <c r="Y172" s="1386"/>
      <c r="Z172" s="1386"/>
      <c r="AA172" s="1386"/>
      <c r="AB172" s="1386"/>
      <c r="AC172" s="1330"/>
      <c r="AD172" s="1437"/>
      <c r="AE172" s="1437"/>
      <c r="AF172" s="1437"/>
      <c r="AG172" s="1437"/>
      <c r="AH172" s="1437"/>
      <c r="AI172" s="1437"/>
      <c r="AJ172" s="1437"/>
      <c r="AK172" s="1437"/>
      <c r="AL172" s="1437"/>
      <c r="AM172" s="1437"/>
      <c r="AN172" s="1437"/>
      <c r="AO172" s="1437"/>
      <c r="AP172" s="1437"/>
      <c r="AQ172" s="1437"/>
      <c r="AR172" s="1437"/>
      <c r="AS172" s="1437"/>
      <c r="AT172" s="1437"/>
      <c r="AU172" s="1437"/>
      <c r="AV172" s="1437"/>
      <c r="AW172" s="1437"/>
      <c r="AX172" s="1437"/>
      <c r="AY172" s="1437"/>
      <c r="AZ172" s="1437"/>
      <c r="BA172" s="1437"/>
      <c r="BB172" s="1437"/>
      <c r="BC172" s="1437"/>
      <c r="BD172" s="1437"/>
      <c r="BE172" s="1434"/>
      <c r="BF172" s="1434"/>
      <c r="BG172" s="1434"/>
      <c r="BH172" s="1434"/>
      <c r="BI172" s="57"/>
      <c r="BJ172" s="82"/>
      <c r="BK172" s="82"/>
      <c r="BL172" s="82"/>
      <c r="BM172" s="82"/>
      <c r="BN172" s="82"/>
      <c r="BO172" s="82"/>
      <c r="BP172" s="82"/>
      <c r="BQ172" s="82"/>
      <c r="BR172" s="82"/>
      <c r="BS172" s="82"/>
      <c r="BT172" s="82"/>
      <c r="BU172" s="82"/>
      <c r="BV172" s="82"/>
      <c r="BW172" s="82"/>
      <c r="BX172" s="82"/>
      <c r="BY172" s="82"/>
      <c r="BZ172" s="82"/>
      <c r="CA172" s="82"/>
      <c r="CB172" s="82"/>
      <c r="CC172" s="82"/>
      <c r="CD172" s="82"/>
      <c r="CE172" s="82"/>
      <c r="CF172" s="82"/>
      <c r="CG172" s="82"/>
      <c r="CH172" s="82"/>
      <c r="CI172" s="1376"/>
      <c r="CJ172" s="1376"/>
      <c r="CK172" s="1376"/>
      <c r="CL172" s="1376"/>
      <c r="CM172" s="1376"/>
      <c r="CN172" s="1376"/>
      <c r="CO172" s="1376"/>
      <c r="CP172" s="1376"/>
      <c r="CQ172" s="1376"/>
      <c r="CR172" s="1376"/>
      <c r="CS172" s="1376"/>
      <c r="CT172" s="1376"/>
      <c r="CU172" s="1386"/>
      <c r="CV172" s="1386"/>
      <c r="CW172" s="1416"/>
      <c r="CX172" s="37"/>
      <c r="CY172" s="37"/>
      <c r="CZ172" s="37"/>
      <c r="DA172" s="37"/>
      <c r="DB172" s="37">
        <v>2</v>
      </c>
      <c r="DC172" s="37"/>
      <c r="DD172" s="37"/>
      <c r="DE172" s="1264"/>
      <c r="DF172" s="1264"/>
      <c r="DG172" s="1264"/>
      <c r="DH172" s="1264"/>
      <c r="DI172" s="1264"/>
      <c r="DJ172" s="1264"/>
      <c r="DK172" s="1421"/>
      <c r="DL172" s="1421"/>
      <c r="DM172" s="1421"/>
      <c r="DN172" s="37"/>
      <c r="DO172" s="37"/>
    </row>
    <row r="173" ht="26.25" customHeight="1" spans="1:119">
      <c r="A173" s="1271">
        <v>43932</v>
      </c>
      <c r="B173" s="31" t="s">
        <v>352</v>
      </c>
      <c r="C173" s="33">
        <v>4500029539</v>
      </c>
      <c r="D173" s="122" t="s">
        <v>223</v>
      </c>
      <c r="E173" s="1425" t="s">
        <v>280</v>
      </c>
      <c r="F173" s="1273" t="s">
        <v>385</v>
      </c>
      <c r="G173" s="38" t="s">
        <v>376</v>
      </c>
      <c r="H173" s="37">
        <v>18</v>
      </c>
      <c r="I173" s="37"/>
      <c r="J173" s="37"/>
      <c r="K173" s="37"/>
      <c r="L173" s="239"/>
      <c r="M173" s="1297"/>
      <c r="N173" s="1298"/>
      <c r="O173" s="1298"/>
      <c r="P173" s="1299"/>
      <c r="Q173" s="1298"/>
      <c r="R173" s="1298"/>
      <c r="S173" s="1298"/>
      <c r="T173" s="1298"/>
      <c r="U173" s="1299"/>
      <c r="V173" s="1434"/>
      <c r="W173" s="1434"/>
      <c r="X173" s="1435"/>
      <c r="Y173" s="1386"/>
      <c r="Z173" s="1386"/>
      <c r="AA173" s="1386"/>
      <c r="AB173" s="1386"/>
      <c r="AC173" s="1330"/>
      <c r="AD173" s="1437"/>
      <c r="AE173" s="1437"/>
      <c r="AF173" s="1437"/>
      <c r="AG173" s="1437"/>
      <c r="AH173" s="1437"/>
      <c r="AI173" s="1437"/>
      <c r="AJ173" s="1437"/>
      <c r="AK173" s="1437"/>
      <c r="AL173" s="1437"/>
      <c r="AM173" s="1437"/>
      <c r="AN173" s="1437"/>
      <c r="AO173" s="1437"/>
      <c r="AP173" s="1437"/>
      <c r="AQ173" s="1437"/>
      <c r="AR173" s="1437"/>
      <c r="AS173" s="1437"/>
      <c r="AT173" s="1437"/>
      <c r="AU173" s="1437"/>
      <c r="AV173" s="1437"/>
      <c r="AW173" s="1437"/>
      <c r="AX173" s="1437"/>
      <c r="AY173" s="1437"/>
      <c r="AZ173" s="1437"/>
      <c r="BA173" s="1437"/>
      <c r="BB173" s="1437"/>
      <c r="BC173" s="1437"/>
      <c r="BD173" s="1437"/>
      <c r="BE173" s="1434"/>
      <c r="BF173" s="1434"/>
      <c r="BG173" s="1434"/>
      <c r="BH173" s="1434"/>
      <c r="BI173" s="57"/>
      <c r="BJ173" s="82"/>
      <c r="BK173" s="82"/>
      <c r="BL173" s="82"/>
      <c r="BM173" s="82"/>
      <c r="BN173" s="82"/>
      <c r="BO173" s="82"/>
      <c r="BP173" s="82"/>
      <c r="BQ173" s="82"/>
      <c r="BR173" s="82"/>
      <c r="BS173" s="82"/>
      <c r="BT173" s="82"/>
      <c r="BU173" s="82"/>
      <c r="BV173" s="82"/>
      <c r="BW173" s="82"/>
      <c r="BX173" s="82"/>
      <c r="BY173" s="82"/>
      <c r="BZ173" s="82"/>
      <c r="CA173" s="82"/>
      <c r="CB173" s="82"/>
      <c r="CC173" s="82"/>
      <c r="CD173" s="82"/>
      <c r="CE173" s="82"/>
      <c r="CF173" s="82"/>
      <c r="CG173" s="82"/>
      <c r="CH173" s="82"/>
      <c r="CI173" s="1376"/>
      <c r="CJ173" s="1376"/>
      <c r="CK173" s="1376"/>
      <c r="CL173" s="1376"/>
      <c r="CM173" s="1376"/>
      <c r="CN173" s="1376"/>
      <c r="CO173" s="1376"/>
      <c r="CP173" s="1376"/>
      <c r="CQ173" s="1376"/>
      <c r="CR173" s="1376"/>
      <c r="CS173" s="1376"/>
      <c r="CT173" s="1376"/>
      <c r="CU173" s="1386"/>
      <c r="CV173" s="1386"/>
      <c r="CW173" s="1416"/>
      <c r="CX173" s="37"/>
      <c r="CY173" s="37">
        <v>3</v>
      </c>
      <c r="CZ173" s="37">
        <v>3</v>
      </c>
      <c r="DA173" s="37">
        <v>3</v>
      </c>
      <c r="DB173" s="37">
        <v>3</v>
      </c>
      <c r="DC173" s="37">
        <v>3</v>
      </c>
      <c r="DD173" s="37">
        <v>3</v>
      </c>
      <c r="DE173" s="1264"/>
      <c r="DF173" s="1264"/>
      <c r="DG173" s="1264"/>
      <c r="DH173" s="1264"/>
      <c r="DI173" s="1264"/>
      <c r="DJ173" s="1264"/>
      <c r="DK173" s="1421"/>
      <c r="DL173" s="1421"/>
      <c r="DM173" s="1421"/>
      <c r="DN173" s="37"/>
      <c r="DO173" s="37"/>
    </row>
    <row r="174" ht="26.25" customHeight="1" spans="1:119">
      <c r="A174" s="1271">
        <v>43934</v>
      </c>
      <c r="B174" s="31" t="s">
        <v>386</v>
      </c>
      <c r="C174" s="33" t="s">
        <v>387</v>
      </c>
      <c r="D174" s="122"/>
      <c r="E174" s="1425" t="s">
        <v>280</v>
      </c>
      <c r="F174" s="1273">
        <v>9214</v>
      </c>
      <c r="G174" s="38" t="s">
        <v>232</v>
      </c>
      <c r="H174" s="37">
        <v>12</v>
      </c>
      <c r="I174" s="37"/>
      <c r="J174" s="37"/>
      <c r="K174" s="37"/>
      <c r="L174" s="239"/>
      <c r="M174" s="1297"/>
      <c r="N174" s="1298"/>
      <c r="O174" s="1298"/>
      <c r="P174" s="1299"/>
      <c r="Q174" s="1298"/>
      <c r="R174" s="1298"/>
      <c r="S174" s="1298"/>
      <c r="T174" s="1298"/>
      <c r="U174" s="1299"/>
      <c r="V174" s="1434"/>
      <c r="W174" s="1434"/>
      <c r="X174" s="1435"/>
      <c r="Y174" s="1386"/>
      <c r="Z174" s="1386"/>
      <c r="AA174" s="1386"/>
      <c r="AB174" s="1386"/>
      <c r="AC174" s="1330"/>
      <c r="AD174" s="1437"/>
      <c r="AE174" s="1437"/>
      <c r="AF174" s="1437"/>
      <c r="AG174" s="1437"/>
      <c r="AH174" s="1437"/>
      <c r="AI174" s="1437"/>
      <c r="AJ174" s="1437"/>
      <c r="AK174" s="1437"/>
      <c r="AL174" s="1437"/>
      <c r="AM174" s="1437"/>
      <c r="AN174" s="1437"/>
      <c r="AO174" s="1437"/>
      <c r="AP174" s="1437"/>
      <c r="AQ174" s="1437"/>
      <c r="AR174" s="1437"/>
      <c r="AS174" s="1437"/>
      <c r="AT174" s="1437"/>
      <c r="AU174" s="1437"/>
      <c r="AV174" s="1437"/>
      <c r="AW174" s="1437"/>
      <c r="AX174" s="1437">
        <v>12</v>
      </c>
      <c r="AY174" s="1437">
        <v>12</v>
      </c>
      <c r="AZ174" s="1437"/>
      <c r="BA174" s="1437"/>
      <c r="BB174" s="1437"/>
      <c r="BC174" s="1437"/>
      <c r="BD174" s="1437"/>
      <c r="BE174" s="1434"/>
      <c r="BF174" s="1434"/>
      <c r="BG174" s="1434"/>
      <c r="BH174" s="1434"/>
      <c r="BI174" s="57"/>
      <c r="BJ174" s="82"/>
      <c r="BK174" s="82"/>
      <c r="BL174" s="82"/>
      <c r="BM174" s="82"/>
      <c r="BN174" s="82"/>
      <c r="BO174" s="82"/>
      <c r="BP174" s="82"/>
      <c r="BQ174" s="82"/>
      <c r="BR174" s="82"/>
      <c r="BS174" s="82"/>
      <c r="BT174" s="82"/>
      <c r="BU174" s="82"/>
      <c r="BV174" s="82"/>
      <c r="BW174" s="82"/>
      <c r="BX174" s="82"/>
      <c r="BY174" s="82"/>
      <c r="BZ174" s="82"/>
      <c r="CA174" s="82"/>
      <c r="CB174" s="82"/>
      <c r="CC174" s="82"/>
      <c r="CD174" s="82"/>
      <c r="CE174" s="82"/>
      <c r="CF174" s="82"/>
      <c r="CG174" s="82"/>
      <c r="CH174" s="82"/>
      <c r="CI174" s="1376"/>
      <c r="CJ174" s="1376"/>
      <c r="CK174" s="1376"/>
      <c r="CL174" s="1376"/>
      <c r="CM174" s="1376"/>
      <c r="CN174" s="1376"/>
      <c r="CO174" s="1376">
        <v>2</v>
      </c>
      <c r="CP174" s="1376">
        <v>2</v>
      </c>
      <c r="CQ174" s="1376">
        <v>2</v>
      </c>
      <c r="CR174" s="1376">
        <v>2</v>
      </c>
      <c r="CS174" s="1376">
        <v>2</v>
      </c>
      <c r="CT174" s="1376">
        <v>2</v>
      </c>
      <c r="CU174" s="1386"/>
      <c r="CV174" s="1386"/>
      <c r="CW174" s="1416"/>
      <c r="CX174" s="37"/>
      <c r="CY174" s="37"/>
      <c r="CZ174" s="37"/>
      <c r="DA174" s="37"/>
      <c r="DB174" s="37"/>
      <c r="DC174" s="37"/>
      <c r="DD174" s="37"/>
      <c r="DE174" s="1264"/>
      <c r="DF174" s="1264"/>
      <c r="DG174" s="1264"/>
      <c r="DH174" s="1264"/>
      <c r="DI174" s="1264"/>
      <c r="DJ174" s="1264"/>
      <c r="DK174" s="1421"/>
      <c r="DL174" s="1421"/>
      <c r="DM174" s="1421"/>
      <c r="DN174" s="37"/>
      <c r="DO174" s="37"/>
    </row>
    <row r="175" ht="26.25" customHeight="1" spans="1:119">
      <c r="A175" s="1271">
        <v>43935</v>
      </c>
      <c r="B175" s="35" t="s">
        <v>382</v>
      </c>
      <c r="C175" s="35">
        <v>4500028935</v>
      </c>
      <c r="D175" s="32" t="s">
        <v>383</v>
      </c>
      <c r="E175" s="32" t="s">
        <v>283</v>
      </c>
      <c r="F175" s="35" t="s">
        <v>355</v>
      </c>
      <c r="G175" s="38" t="s">
        <v>232</v>
      </c>
      <c r="H175" s="37">
        <v>6</v>
      </c>
      <c r="I175" s="37"/>
      <c r="J175" s="37"/>
      <c r="K175" s="37"/>
      <c r="L175" s="239"/>
      <c r="M175" s="1297"/>
      <c r="N175" s="1298"/>
      <c r="O175" s="1298"/>
      <c r="P175" s="1299"/>
      <c r="Q175" s="1298"/>
      <c r="R175" s="1298"/>
      <c r="S175" s="1298"/>
      <c r="T175" s="1298"/>
      <c r="U175" s="1299"/>
      <c r="V175" s="1434"/>
      <c r="W175" s="1434"/>
      <c r="X175" s="1435"/>
      <c r="Y175" s="1386"/>
      <c r="Z175" s="1386"/>
      <c r="AA175" s="1386"/>
      <c r="AB175" s="1386"/>
      <c r="AC175" s="1330"/>
      <c r="AD175" s="1437"/>
      <c r="AE175" s="1437"/>
      <c r="AF175" s="1437"/>
      <c r="AG175" s="1437"/>
      <c r="AH175" s="1437"/>
      <c r="AI175" s="1437"/>
      <c r="AJ175" s="1437"/>
      <c r="AK175" s="1437"/>
      <c r="AL175" s="1437"/>
      <c r="AM175" s="1437"/>
      <c r="AN175" s="1437"/>
      <c r="AO175" s="1437"/>
      <c r="AP175" s="1437"/>
      <c r="AQ175" s="1437"/>
      <c r="AR175" s="1437"/>
      <c r="AS175" s="1437"/>
      <c r="AT175" s="1437"/>
      <c r="AU175" s="1437"/>
      <c r="AV175" s="1437"/>
      <c r="AW175" s="1437"/>
      <c r="AX175" s="1437">
        <v>6</v>
      </c>
      <c r="AY175" s="1437"/>
      <c r="AZ175" s="1437"/>
      <c r="BA175" s="1437"/>
      <c r="BB175" s="1437"/>
      <c r="BC175" s="1437"/>
      <c r="BD175" s="1437">
        <v>2</v>
      </c>
      <c r="BE175" s="1434"/>
      <c r="BF175" s="1434"/>
      <c r="BG175" s="1434"/>
      <c r="BH175" s="1434"/>
      <c r="BI175" s="57"/>
      <c r="BJ175" s="82"/>
      <c r="BK175" s="82"/>
      <c r="BL175" s="82"/>
      <c r="BM175" s="82"/>
      <c r="BN175" s="82"/>
      <c r="BO175" s="82"/>
      <c r="BP175" s="82"/>
      <c r="BQ175" s="82"/>
      <c r="BR175" s="82"/>
      <c r="BS175" s="82"/>
      <c r="BT175" s="82"/>
      <c r="BU175" s="82"/>
      <c r="BV175" s="82"/>
      <c r="BW175" s="82"/>
      <c r="BX175" s="82"/>
      <c r="BY175" s="82"/>
      <c r="BZ175" s="82"/>
      <c r="CA175" s="82"/>
      <c r="CB175" s="82"/>
      <c r="CC175" s="82"/>
      <c r="CD175" s="82"/>
      <c r="CE175" s="82"/>
      <c r="CF175" s="82"/>
      <c r="CG175" s="82"/>
      <c r="CH175" s="82"/>
      <c r="CI175" s="1376"/>
      <c r="CJ175" s="1376"/>
      <c r="CK175" s="1376"/>
      <c r="CL175" s="1376"/>
      <c r="CM175" s="1376"/>
      <c r="CN175" s="1376"/>
      <c r="CO175" s="1376">
        <v>1</v>
      </c>
      <c r="CP175" s="1376">
        <v>1</v>
      </c>
      <c r="CQ175" s="1376">
        <v>1</v>
      </c>
      <c r="CR175" s="1376">
        <v>1</v>
      </c>
      <c r="CS175" s="1376">
        <v>1</v>
      </c>
      <c r="CT175" s="1376">
        <v>1</v>
      </c>
      <c r="CU175" s="1386"/>
      <c r="CV175" s="1386"/>
      <c r="CW175" s="1416"/>
      <c r="CX175" s="37"/>
      <c r="CY175" s="37"/>
      <c r="CZ175" s="37"/>
      <c r="DA175" s="37"/>
      <c r="DB175" s="37"/>
      <c r="DC175" s="37"/>
      <c r="DD175" s="37"/>
      <c r="DE175" s="1264"/>
      <c r="DF175" s="1264"/>
      <c r="DG175" s="1264"/>
      <c r="DH175" s="1264"/>
      <c r="DI175" s="1264"/>
      <c r="DJ175" s="1264"/>
      <c r="DK175" s="1421"/>
      <c r="DL175" s="1421"/>
      <c r="DM175" s="1421"/>
      <c r="DN175" s="37"/>
      <c r="DO175" s="37"/>
    </row>
    <row r="176" ht="26.25" customHeight="1" spans="1:119">
      <c r="A176" s="1271">
        <v>43936</v>
      </c>
      <c r="B176" s="31" t="s">
        <v>388</v>
      </c>
      <c r="C176" s="35">
        <v>4500029958</v>
      </c>
      <c r="D176" s="35" t="s">
        <v>212</v>
      </c>
      <c r="E176" s="1425" t="s">
        <v>389</v>
      </c>
      <c r="F176" s="1273" t="s">
        <v>390</v>
      </c>
      <c r="G176" s="38" t="s">
        <v>391</v>
      </c>
      <c r="H176" s="37">
        <v>30</v>
      </c>
      <c r="I176" s="37"/>
      <c r="J176" s="37"/>
      <c r="K176" s="37"/>
      <c r="L176" s="239"/>
      <c r="M176" s="1297"/>
      <c r="N176" s="1298"/>
      <c r="O176" s="1298"/>
      <c r="P176" s="1299"/>
      <c r="Q176" s="1298"/>
      <c r="R176" s="1298"/>
      <c r="S176" s="1298"/>
      <c r="T176" s="1298"/>
      <c r="U176" s="1299"/>
      <c r="V176" s="1434"/>
      <c r="W176" s="1434"/>
      <c r="X176" s="1435"/>
      <c r="Y176" s="1386"/>
      <c r="Z176" s="1386"/>
      <c r="AA176" s="1386"/>
      <c r="AB176" s="1386"/>
      <c r="AC176" s="1330"/>
      <c r="AD176" s="1437"/>
      <c r="AE176" s="1437"/>
      <c r="AF176" s="1437"/>
      <c r="AG176" s="1437"/>
      <c r="AH176" s="1437"/>
      <c r="AI176" s="1437"/>
      <c r="AJ176" s="1437"/>
      <c r="AK176" s="1437"/>
      <c r="AL176" s="1437"/>
      <c r="AM176" s="1437"/>
      <c r="AN176" s="1437"/>
      <c r="AO176" s="1437"/>
      <c r="AP176" s="1437"/>
      <c r="AQ176" s="1437"/>
      <c r="AR176" s="1437"/>
      <c r="AS176" s="1437"/>
      <c r="AT176" s="1437"/>
      <c r="AU176" s="1437"/>
      <c r="AV176" s="1437"/>
      <c r="AW176" s="1437"/>
      <c r="AX176" s="1437"/>
      <c r="AY176" s="1437"/>
      <c r="AZ176" s="1437"/>
      <c r="BA176" s="1437"/>
      <c r="BB176" s="1437"/>
      <c r="BC176" s="1437"/>
      <c r="BD176" s="1437"/>
      <c r="BE176" s="1434"/>
      <c r="BF176" s="1434"/>
      <c r="BG176" s="1434"/>
      <c r="BH176" s="1434"/>
      <c r="BI176" s="57"/>
      <c r="BJ176" s="82"/>
      <c r="BK176" s="82"/>
      <c r="BL176" s="82"/>
      <c r="BM176" s="82"/>
      <c r="BN176" s="82"/>
      <c r="BO176" s="82"/>
      <c r="BP176" s="82"/>
      <c r="BQ176" s="82"/>
      <c r="BR176" s="82"/>
      <c r="BS176" s="82"/>
      <c r="BT176" s="82"/>
      <c r="BU176" s="82"/>
      <c r="BV176" s="82"/>
      <c r="BW176" s="82"/>
      <c r="BX176" s="82"/>
      <c r="BY176" s="82"/>
      <c r="BZ176" s="82"/>
      <c r="CA176" s="82"/>
      <c r="CB176" s="82"/>
      <c r="CC176" s="82"/>
      <c r="CD176" s="82"/>
      <c r="CE176" s="82"/>
      <c r="CF176" s="82"/>
      <c r="CG176" s="82"/>
      <c r="CH176" s="82"/>
      <c r="CI176" s="1376"/>
      <c r="CJ176" s="1376"/>
      <c r="CK176" s="1376"/>
      <c r="CL176" s="1376"/>
      <c r="CM176" s="1376"/>
      <c r="CN176" s="1376"/>
      <c r="CO176" s="1376"/>
      <c r="CP176" s="1376"/>
      <c r="CQ176" s="1376"/>
      <c r="CR176" s="1376"/>
      <c r="CS176" s="1376"/>
      <c r="CT176" s="1376"/>
      <c r="CU176" s="1386"/>
      <c r="CV176" s="1386"/>
      <c r="CW176" s="1416"/>
      <c r="CX176" s="37"/>
      <c r="CY176" s="37"/>
      <c r="CZ176" s="37"/>
      <c r="DA176" s="37"/>
      <c r="DB176" s="37"/>
      <c r="DC176" s="37"/>
      <c r="DD176" s="37"/>
      <c r="DE176" s="1264"/>
      <c r="DF176" s="1264">
        <v>6</v>
      </c>
      <c r="DG176" s="1264">
        <v>6</v>
      </c>
      <c r="DH176" s="1264">
        <v>6</v>
      </c>
      <c r="DI176" s="1264">
        <v>6</v>
      </c>
      <c r="DJ176" s="1264">
        <v>6</v>
      </c>
      <c r="DK176" s="1421"/>
      <c r="DL176" s="1421"/>
      <c r="DM176" s="1421"/>
      <c r="DN176" s="37"/>
      <c r="DO176" s="37"/>
    </row>
    <row r="177" ht="26.25" customHeight="1" spans="1:119">
      <c r="A177" s="1271">
        <v>43938</v>
      </c>
      <c r="B177" s="31" t="s">
        <v>303</v>
      </c>
      <c r="C177" s="33">
        <v>4500029531</v>
      </c>
      <c r="D177" s="1272" t="s">
        <v>392</v>
      </c>
      <c r="E177" s="1425" t="s">
        <v>393</v>
      </c>
      <c r="F177" s="1273" t="s">
        <v>394</v>
      </c>
      <c r="G177" s="38" t="s">
        <v>376</v>
      </c>
      <c r="H177" s="37">
        <v>1</v>
      </c>
      <c r="I177" s="37"/>
      <c r="J177" s="37"/>
      <c r="K177" s="37"/>
      <c r="L177" s="239"/>
      <c r="M177" s="1297"/>
      <c r="N177" s="1298"/>
      <c r="O177" s="1298"/>
      <c r="P177" s="1299"/>
      <c r="Q177" s="1298"/>
      <c r="R177" s="1298"/>
      <c r="S177" s="1298"/>
      <c r="T177" s="1298"/>
      <c r="U177" s="1299"/>
      <c r="V177" s="1434"/>
      <c r="W177" s="1434"/>
      <c r="X177" s="1435"/>
      <c r="Y177" s="1386"/>
      <c r="Z177" s="1386"/>
      <c r="AA177" s="1386"/>
      <c r="AB177" s="1386"/>
      <c r="AC177" s="1330"/>
      <c r="AD177" s="1437"/>
      <c r="AE177" s="1437"/>
      <c r="AF177" s="1437"/>
      <c r="AG177" s="1437"/>
      <c r="AH177" s="1437"/>
      <c r="AI177" s="1437"/>
      <c r="AJ177" s="1437"/>
      <c r="AK177" s="1437"/>
      <c r="AL177" s="1437"/>
      <c r="AM177" s="1437"/>
      <c r="AN177" s="1437"/>
      <c r="AO177" s="1437"/>
      <c r="AP177" s="1437"/>
      <c r="AQ177" s="1437"/>
      <c r="AR177" s="1437"/>
      <c r="AS177" s="1437"/>
      <c r="AT177" s="1437"/>
      <c r="AU177" s="1437"/>
      <c r="AV177" s="1437"/>
      <c r="AW177" s="1437"/>
      <c r="AX177" s="1437"/>
      <c r="AY177" s="1437"/>
      <c r="AZ177" s="1437"/>
      <c r="BA177" s="1437"/>
      <c r="BB177" s="1437"/>
      <c r="BC177" s="1437"/>
      <c r="BD177" s="1437"/>
      <c r="BE177" s="1434"/>
      <c r="BF177" s="1434"/>
      <c r="BG177" s="1434"/>
      <c r="BH177" s="1434"/>
      <c r="BI177" s="57"/>
      <c r="BJ177" s="82"/>
      <c r="BK177" s="82"/>
      <c r="BL177" s="82"/>
      <c r="BM177" s="82"/>
      <c r="BN177" s="82"/>
      <c r="BO177" s="82"/>
      <c r="BP177" s="82"/>
      <c r="BQ177" s="82"/>
      <c r="BR177" s="82"/>
      <c r="BS177" s="82"/>
      <c r="BT177" s="82"/>
      <c r="BU177" s="82"/>
      <c r="BV177" s="82"/>
      <c r="BW177" s="82"/>
      <c r="BX177" s="82"/>
      <c r="BY177" s="82"/>
      <c r="BZ177" s="82"/>
      <c r="CA177" s="82"/>
      <c r="CB177" s="82"/>
      <c r="CC177" s="82"/>
      <c r="CD177" s="82"/>
      <c r="CE177" s="82"/>
      <c r="CF177" s="82"/>
      <c r="CG177" s="82"/>
      <c r="CH177" s="82"/>
      <c r="CI177" s="1376"/>
      <c r="CJ177" s="1376"/>
      <c r="CK177" s="1376"/>
      <c r="CL177" s="1376"/>
      <c r="CM177" s="1376"/>
      <c r="CN177" s="1376"/>
      <c r="CO177" s="1376"/>
      <c r="CP177" s="1376"/>
      <c r="CQ177" s="1376"/>
      <c r="CR177" s="1376"/>
      <c r="CS177" s="1376"/>
      <c r="CT177" s="1376"/>
      <c r="CU177" s="1386"/>
      <c r="CV177" s="1386"/>
      <c r="CW177" s="1416"/>
      <c r="CX177" s="37"/>
      <c r="CY177" s="37"/>
      <c r="CZ177" s="37"/>
      <c r="DA177" s="37">
        <v>1</v>
      </c>
      <c r="DB177" s="37"/>
      <c r="DC177" s="37"/>
      <c r="DD177" s="37"/>
      <c r="DE177" s="1264"/>
      <c r="DF177" s="1264"/>
      <c r="DG177" s="1264"/>
      <c r="DH177" s="1264"/>
      <c r="DI177" s="1264"/>
      <c r="DJ177" s="1264"/>
      <c r="DK177" s="1421"/>
      <c r="DL177" s="1421"/>
      <c r="DM177" s="1421"/>
      <c r="DN177" s="37"/>
      <c r="DO177" s="37"/>
    </row>
    <row r="178" ht="26.25" customHeight="1" spans="1:119">
      <c r="A178" s="1271">
        <v>43938</v>
      </c>
      <c r="B178" s="31" t="s">
        <v>271</v>
      </c>
      <c r="C178" s="33">
        <v>4500029269</v>
      </c>
      <c r="D178" s="122" t="s">
        <v>395</v>
      </c>
      <c r="E178" s="32" t="s">
        <v>280</v>
      </c>
      <c r="F178" s="35" t="s">
        <v>355</v>
      </c>
      <c r="G178" s="38" t="s">
        <v>232</v>
      </c>
      <c r="H178" s="37">
        <v>12</v>
      </c>
      <c r="I178" s="37"/>
      <c r="J178" s="37"/>
      <c r="K178" s="37"/>
      <c r="L178" s="239"/>
      <c r="M178" s="1297"/>
      <c r="N178" s="1298"/>
      <c r="O178" s="1298"/>
      <c r="P178" s="1299"/>
      <c r="Q178" s="1298"/>
      <c r="R178" s="1298"/>
      <c r="S178" s="1298"/>
      <c r="T178" s="1298"/>
      <c r="U178" s="1299"/>
      <c r="V178" s="1434"/>
      <c r="W178" s="1434"/>
      <c r="X178" s="1435"/>
      <c r="Y178" s="1386"/>
      <c r="Z178" s="1386"/>
      <c r="AA178" s="1386"/>
      <c r="AB178" s="1386"/>
      <c r="AC178" s="1330"/>
      <c r="AD178" s="1437"/>
      <c r="AE178" s="1437"/>
      <c r="AF178" s="1437"/>
      <c r="AG178" s="1437"/>
      <c r="AH178" s="1437"/>
      <c r="AI178" s="1437"/>
      <c r="AJ178" s="1437"/>
      <c r="AK178" s="1437"/>
      <c r="AL178" s="1437"/>
      <c r="AM178" s="1437"/>
      <c r="AN178" s="1437"/>
      <c r="AO178" s="1437"/>
      <c r="AP178" s="1437"/>
      <c r="AQ178" s="1437"/>
      <c r="AR178" s="1437"/>
      <c r="AS178" s="1437"/>
      <c r="AT178" s="1437"/>
      <c r="AU178" s="1437"/>
      <c r="AV178" s="1437"/>
      <c r="AW178" s="1437"/>
      <c r="AX178" s="1437"/>
      <c r="AY178" s="1437"/>
      <c r="AZ178" s="1437"/>
      <c r="BA178" s="1437"/>
      <c r="BB178" s="1437"/>
      <c r="BC178" s="1437"/>
      <c r="BD178" s="1437"/>
      <c r="BE178" s="1434"/>
      <c r="BF178" s="1434"/>
      <c r="BG178" s="1434"/>
      <c r="BH178" s="1434"/>
      <c r="BI178" s="57"/>
      <c r="BJ178" s="82"/>
      <c r="BK178" s="82"/>
      <c r="BL178" s="82"/>
      <c r="BM178" s="82"/>
      <c r="BN178" s="82"/>
      <c r="BO178" s="82"/>
      <c r="BP178" s="82"/>
      <c r="BQ178" s="82"/>
      <c r="BR178" s="82"/>
      <c r="BS178" s="82"/>
      <c r="BT178" s="82"/>
      <c r="BU178" s="82"/>
      <c r="BV178" s="82"/>
      <c r="BW178" s="82"/>
      <c r="BX178" s="82"/>
      <c r="BY178" s="82"/>
      <c r="BZ178" s="82"/>
      <c r="CA178" s="82"/>
      <c r="CB178" s="82"/>
      <c r="CC178" s="82"/>
      <c r="CD178" s="82"/>
      <c r="CE178" s="82"/>
      <c r="CF178" s="82"/>
      <c r="CG178" s="82"/>
      <c r="CH178" s="82"/>
      <c r="CI178" s="1376"/>
      <c r="CJ178" s="1376"/>
      <c r="CK178" s="1376"/>
      <c r="CL178" s="1376"/>
      <c r="CM178" s="1376"/>
      <c r="CN178" s="1376"/>
      <c r="CO178" s="1376">
        <v>2</v>
      </c>
      <c r="CP178" s="1376">
        <v>2</v>
      </c>
      <c r="CQ178" s="1376">
        <v>2</v>
      </c>
      <c r="CR178" s="1376">
        <v>2</v>
      </c>
      <c r="CS178" s="1376">
        <v>2</v>
      </c>
      <c r="CT178" s="1376">
        <v>2</v>
      </c>
      <c r="CU178" s="1386"/>
      <c r="CV178" s="1386"/>
      <c r="CW178" s="1416"/>
      <c r="CX178" s="37"/>
      <c r="CY178" s="37"/>
      <c r="CZ178" s="37"/>
      <c r="DA178" s="37"/>
      <c r="DB178" s="37"/>
      <c r="DC178" s="37"/>
      <c r="DD178" s="37"/>
      <c r="DE178" s="1264"/>
      <c r="DF178" s="1264"/>
      <c r="DG178" s="1264"/>
      <c r="DH178" s="1264"/>
      <c r="DI178" s="1264"/>
      <c r="DJ178" s="1264"/>
      <c r="DK178" s="1421"/>
      <c r="DL178" s="1421"/>
      <c r="DM178" s="1421"/>
      <c r="DN178" s="37"/>
      <c r="DO178" s="37"/>
    </row>
    <row r="179" ht="26.25" customHeight="1" spans="1:119">
      <c r="A179" s="1271">
        <v>43939</v>
      </c>
      <c r="B179" s="31" t="s">
        <v>396</v>
      </c>
      <c r="C179" s="1433" t="s">
        <v>397</v>
      </c>
      <c r="D179" s="122" t="s">
        <v>294</v>
      </c>
      <c r="E179" s="32" t="s">
        <v>398</v>
      </c>
      <c r="F179" s="35">
        <v>9209</v>
      </c>
      <c r="G179" s="38" t="s">
        <v>130</v>
      </c>
      <c r="H179" s="37">
        <v>1</v>
      </c>
      <c r="I179" s="37"/>
      <c r="J179" s="37"/>
      <c r="K179" s="37"/>
      <c r="L179" s="239"/>
      <c r="M179" s="1297"/>
      <c r="N179" s="1298"/>
      <c r="O179" s="1298"/>
      <c r="P179" s="1299"/>
      <c r="Q179" s="1298"/>
      <c r="R179" s="1298"/>
      <c r="S179" s="1298"/>
      <c r="T179" s="1298"/>
      <c r="U179" s="1299"/>
      <c r="V179" s="1434"/>
      <c r="W179" s="1434"/>
      <c r="X179" s="1435"/>
      <c r="Y179" s="1386"/>
      <c r="Z179" s="1386"/>
      <c r="AA179" s="1386"/>
      <c r="AB179" s="1386"/>
      <c r="AC179" s="1330"/>
      <c r="AD179" s="1437"/>
      <c r="AE179" s="1437"/>
      <c r="AF179" s="1437"/>
      <c r="AG179" s="1437"/>
      <c r="AH179" s="1437"/>
      <c r="AI179" s="1437"/>
      <c r="AJ179" s="1437"/>
      <c r="AK179" s="1437"/>
      <c r="AL179" s="1437"/>
      <c r="AM179" s="1437"/>
      <c r="AN179" s="1437"/>
      <c r="AO179" s="1437"/>
      <c r="AP179" s="1437"/>
      <c r="AQ179" s="1437"/>
      <c r="AR179" s="1437"/>
      <c r="AS179" s="1437"/>
      <c r="AT179" s="1437"/>
      <c r="AU179" s="1437"/>
      <c r="AV179" s="1437"/>
      <c r="AW179" s="1437"/>
      <c r="AX179" s="1437"/>
      <c r="AY179" s="1437"/>
      <c r="AZ179" s="1437"/>
      <c r="BA179" s="1437"/>
      <c r="BB179" s="1437"/>
      <c r="BC179" s="1437"/>
      <c r="BD179" s="1437"/>
      <c r="BE179" s="1434"/>
      <c r="BF179" s="1434"/>
      <c r="BG179" s="1434"/>
      <c r="BH179" s="1434"/>
      <c r="BI179" s="57"/>
      <c r="BJ179" s="82"/>
      <c r="BK179" s="82"/>
      <c r="BL179" s="82"/>
      <c r="BM179" s="82"/>
      <c r="BN179" s="82"/>
      <c r="BO179" s="82"/>
      <c r="BP179" s="82"/>
      <c r="BQ179" s="82"/>
      <c r="BR179" s="82"/>
      <c r="BS179" s="82"/>
      <c r="BT179" s="82"/>
      <c r="BU179" s="82"/>
      <c r="BV179" s="82"/>
      <c r="BW179" s="82"/>
      <c r="BX179" s="82"/>
      <c r="BY179" s="82"/>
      <c r="BZ179" s="82"/>
      <c r="CA179" s="82"/>
      <c r="CB179" s="82"/>
      <c r="CC179" s="82"/>
      <c r="CD179" s="82"/>
      <c r="CE179" s="82"/>
      <c r="CF179" s="82"/>
      <c r="CG179" s="82"/>
      <c r="CH179" s="82"/>
      <c r="CI179" s="1376"/>
      <c r="CJ179" s="1376"/>
      <c r="CK179" s="1376"/>
      <c r="CL179" s="1376"/>
      <c r="CM179" s="1376"/>
      <c r="CN179" s="1376"/>
      <c r="CO179" s="1376"/>
      <c r="CP179" s="1376"/>
      <c r="CQ179" s="1376"/>
      <c r="CR179" s="1376"/>
      <c r="CS179" s="1376"/>
      <c r="CT179" s="1376"/>
      <c r="CU179" s="1386"/>
      <c r="CV179" s="1386"/>
      <c r="CW179" s="1416">
        <v>1</v>
      </c>
      <c r="CX179" s="37"/>
      <c r="CY179" s="37"/>
      <c r="CZ179" s="37"/>
      <c r="DA179" s="37"/>
      <c r="DB179" s="37"/>
      <c r="DC179" s="37"/>
      <c r="DD179" s="37"/>
      <c r="DE179" s="1264"/>
      <c r="DF179" s="1264"/>
      <c r="DG179" s="1264"/>
      <c r="DH179" s="1264"/>
      <c r="DI179" s="1264"/>
      <c r="DJ179" s="1264"/>
      <c r="DK179" s="1421"/>
      <c r="DL179" s="1421"/>
      <c r="DM179" s="1421"/>
      <c r="DN179" s="37"/>
      <c r="DO179" s="37"/>
    </row>
    <row r="180" ht="26.25" customHeight="1" spans="1:119">
      <c r="A180" s="1271">
        <v>43939</v>
      </c>
      <c r="B180" s="31" t="s">
        <v>396</v>
      </c>
      <c r="C180" s="1433" t="s">
        <v>397</v>
      </c>
      <c r="D180" s="122" t="s">
        <v>294</v>
      </c>
      <c r="E180" s="32" t="s">
        <v>398</v>
      </c>
      <c r="F180" s="35">
        <v>9202</v>
      </c>
      <c r="G180" s="1423" t="s">
        <v>222</v>
      </c>
      <c r="H180" s="37">
        <v>1</v>
      </c>
      <c r="I180" s="37"/>
      <c r="J180" s="37"/>
      <c r="K180" s="37"/>
      <c r="L180" s="239"/>
      <c r="M180" s="1297"/>
      <c r="N180" s="1298"/>
      <c r="O180" s="1298"/>
      <c r="P180" s="1299"/>
      <c r="Q180" s="1298"/>
      <c r="R180" s="1298"/>
      <c r="S180" s="1298"/>
      <c r="T180" s="1298"/>
      <c r="U180" s="1299"/>
      <c r="V180" s="1434"/>
      <c r="W180" s="1434"/>
      <c r="X180" s="1435"/>
      <c r="Y180" s="1386"/>
      <c r="Z180" s="1386"/>
      <c r="AA180" s="1386"/>
      <c r="AB180" s="1386"/>
      <c r="AC180" s="1330"/>
      <c r="AD180" s="1437"/>
      <c r="AE180" s="1437"/>
      <c r="AF180" s="1437"/>
      <c r="AG180" s="1437"/>
      <c r="AH180" s="1437"/>
      <c r="AI180" s="1437"/>
      <c r="AJ180" s="1437"/>
      <c r="AK180" s="1437"/>
      <c r="AL180" s="1437"/>
      <c r="AM180" s="1437"/>
      <c r="AN180" s="1437"/>
      <c r="AO180" s="1437"/>
      <c r="AP180" s="1437"/>
      <c r="AQ180" s="1437"/>
      <c r="AR180" s="1437"/>
      <c r="AS180" s="1437"/>
      <c r="AT180" s="1437"/>
      <c r="AU180" s="1437"/>
      <c r="AV180" s="1437"/>
      <c r="AW180" s="1437"/>
      <c r="AX180" s="1437"/>
      <c r="AY180" s="1437"/>
      <c r="AZ180" s="1437"/>
      <c r="BA180" s="1437"/>
      <c r="BB180" s="1437"/>
      <c r="BC180" s="1437"/>
      <c r="BD180" s="1437"/>
      <c r="BE180" s="1434"/>
      <c r="BF180" s="1434"/>
      <c r="BG180" s="1434"/>
      <c r="BH180" s="1434"/>
      <c r="BI180" s="57"/>
      <c r="BJ180" s="82"/>
      <c r="BK180" s="82"/>
      <c r="BL180" s="82"/>
      <c r="BM180" s="82"/>
      <c r="BN180" s="82"/>
      <c r="BO180" s="82"/>
      <c r="BP180" s="82"/>
      <c r="BQ180" s="82"/>
      <c r="BR180" s="82"/>
      <c r="BS180" s="82"/>
      <c r="BT180" s="82"/>
      <c r="BU180" s="82"/>
      <c r="BV180" s="82"/>
      <c r="BW180" s="82"/>
      <c r="BX180" s="82"/>
      <c r="BY180" s="82"/>
      <c r="BZ180" s="82"/>
      <c r="CA180" s="82"/>
      <c r="CB180" s="82">
        <v>1</v>
      </c>
      <c r="CC180" s="82"/>
      <c r="CD180" s="82"/>
      <c r="CE180" s="82"/>
      <c r="CF180" s="82"/>
      <c r="CG180" s="82"/>
      <c r="CH180" s="82"/>
      <c r="CI180" s="1376"/>
      <c r="CJ180" s="1376"/>
      <c r="CK180" s="1376"/>
      <c r="CL180" s="1376"/>
      <c r="CM180" s="1376"/>
      <c r="CN180" s="1376"/>
      <c r="CO180" s="1376"/>
      <c r="CP180" s="1376"/>
      <c r="CQ180" s="1376"/>
      <c r="CR180" s="1376"/>
      <c r="CS180" s="1376"/>
      <c r="CT180" s="1376"/>
      <c r="CU180" s="1386"/>
      <c r="CV180" s="1386"/>
      <c r="CW180" s="1416"/>
      <c r="CX180" s="37"/>
      <c r="CY180" s="37"/>
      <c r="CZ180" s="37"/>
      <c r="DA180" s="37"/>
      <c r="DB180" s="37"/>
      <c r="DC180" s="37"/>
      <c r="DD180" s="37"/>
      <c r="DE180" s="1264"/>
      <c r="DF180" s="1264"/>
      <c r="DG180" s="1264"/>
      <c r="DH180" s="1264"/>
      <c r="DI180" s="1264"/>
      <c r="DJ180" s="1264"/>
      <c r="DK180" s="1421"/>
      <c r="DL180" s="1421"/>
      <c r="DM180" s="1421"/>
      <c r="DN180" s="37"/>
      <c r="DO180" s="37"/>
    </row>
    <row r="181" ht="26.25" customHeight="1" spans="1:119">
      <c r="A181" s="1271">
        <v>43944</v>
      </c>
      <c r="B181" s="35" t="s">
        <v>273</v>
      </c>
      <c r="C181" s="35">
        <v>4500029977</v>
      </c>
      <c r="D181" s="32" t="s">
        <v>164</v>
      </c>
      <c r="E181" s="32" t="s">
        <v>280</v>
      </c>
      <c r="F181" s="1273" t="s">
        <v>399</v>
      </c>
      <c r="G181" s="38" t="s">
        <v>376</v>
      </c>
      <c r="H181" s="37">
        <v>18</v>
      </c>
      <c r="I181" s="37"/>
      <c r="J181" s="37"/>
      <c r="K181" s="37"/>
      <c r="L181" s="239"/>
      <c r="M181" s="1297"/>
      <c r="N181" s="1298"/>
      <c r="O181" s="1298"/>
      <c r="P181" s="1299"/>
      <c r="Q181" s="1298"/>
      <c r="R181" s="1298"/>
      <c r="S181" s="1298"/>
      <c r="T181" s="1298"/>
      <c r="U181" s="1299"/>
      <c r="V181" s="1434"/>
      <c r="W181" s="1434"/>
      <c r="X181" s="1435"/>
      <c r="Y181" s="1386"/>
      <c r="Z181" s="1386"/>
      <c r="AA181" s="1386"/>
      <c r="AB181" s="1386"/>
      <c r="AC181" s="1330"/>
      <c r="AD181" s="1437"/>
      <c r="AE181" s="1437"/>
      <c r="AF181" s="1437"/>
      <c r="AG181" s="1437"/>
      <c r="AH181" s="1437"/>
      <c r="AI181" s="1437"/>
      <c r="AJ181" s="1437"/>
      <c r="AK181" s="1437"/>
      <c r="AL181" s="1437"/>
      <c r="AM181" s="1437"/>
      <c r="AN181" s="1437"/>
      <c r="AO181" s="1437"/>
      <c r="AP181" s="1437"/>
      <c r="AQ181" s="1437"/>
      <c r="AR181" s="1437"/>
      <c r="AS181" s="1437"/>
      <c r="AT181" s="1437"/>
      <c r="AU181" s="1437"/>
      <c r="AV181" s="1437"/>
      <c r="AW181" s="1437"/>
      <c r="AX181" s="1437"/>
      <c r="AY181" s="1437"/>
      <c r="AZ181" s="1437"/>
      <c r="BA181" s="1437"/>
      <c r="BB181" s="1437"/>
      <c r="BC181" s="1437"/>
      <c r="BD181" s="1437"/>
      <c r="BE181" s="1434"/>
      <c r="BF181" s="1434"/>
      <c r="BG181" s="1434"/>
      <c r="BH181" s="1434"/>
      <c r="BI181" s="57"/>
      <c r="BJ181" s="82"/>
      <c r="BK181" s="82"/>
      <c r="BL181" s="82"/>
      <c r="BM181" s="82"/>
      <c r="BN181" s="82"/>
      <c r="BO181" s="82"/>
      <c r="BP181" s="82"/>
      <c r="BQ181" s="82"/>
      <c r="BR181" s="82"/>
      <c r="BS181" s="82"/>
      <c r="BT181" s="82"/>
      <c r="BU181" s="82"/>
      <c r="BV181" s="82"/>
      <c r="BW181" s="82"/>
      <c r="BX181" s="82"/>
      <c r="BY181" s="82"/>
      <c r="BZ181" s="82"/>
      <c r="CA181" s="82"/>
      <c r="CB181" s="82"/>
      <c r="CC181" s="82"/>
      <c r="CD181" s="82"/>
      <c r="CE181" s="82"/>
      <c r="CF181" s="82"/>
      <c r="CG181" s="82"/>
      <c r="CH181" s="82"/>
      <c r="CI181" s="1376"/>
      <c r="CJ181" s="1376"/>
      <c r="CK181" s="1376"/>
      <c r="CL181" s="1376"/>
      <c r="CM181" s="1376"/>
      <c r="CN181" s="1376"/>
      <c r="CO181" s="1376"/>
      <c r="CP181" s="1376"/>
      <c r="CQ181" s="1376"/>
      <c r="CR181" s="1376"/>
      <c r="CS181" s="1376"/>
      <c r="CT181" s="1376"/>
      <c r="CU181" s="1386"/>
      <c r="CV181" s="1386"/>
      <c r="CW181" s="1416"/>
      <c r="CX181" s="37"/>
      <c r="CY181" s="37">
        <v>3</v>
      </c>
      <c r="CZ181" s="37">
        <v>3</v>
      </c>
      <c r="DA181" s="37">
        <v>3</v>
      </c>
      <c r="DB181" s="37">
        <v>3</v>
      </c>
      <c r="DC181" s="37">
        <v>3</v>
      </c>
      <c r="DD181" s="37">
        <v>3</v>
      </c>
      <c r="DE181" s="1264"/>
      <c r="DF181" s="1264"/>
      <c r="DG181" s="1264"/>
      <c r="DH181" s="1264"/>
      <c r="DI181" s="1264"/>
      <c r="DJ181" s="1264"/>
      <c r="DK181" s="1421"/>
      <c r="DL181" s="1421"/>
      <c r="DM181" s="1421"/>
      <c r="DN181" s="37"/>
      <c r="DO181" s="37"/>
    </row>
    <row r="182" ht="26.25" customHeight="1" spans="1:119">
      <c r="A182" s="1271">
        <v>43945</v>
      </c>
      <c r="B182" s="35" t="s">
        <v>207</v>
      </c>
      <c r="C182" s="35">
        <v>4500029262</v>
      </c>
      <c r="D182" s="32" t="s">
        <v>286</v>
      </c>
      <c r="E182" s="32" t="s">
        <v>400</v>
      </c>
      <c r="F182" s="1273" t="s">
        <v>401</v>
      </c>
      <c r="G182" s="38" t="s">
        <v>125</v>
      </c>
      <c r="H182" s="37">
        <v>2</v>
      </c>
      <c r="I182" s="37"/>
      <c r="J182" s="37"/>
      <c r="K182" s="37"/>
      <c r="L182" s="239"/>
      <c r="M182" s="1297"/>
      <c r="N182" s="1298"/>
      <c r="O182" s="1298"/>
      <c r="P182" s="1299"/>
      <c r="Q182" s="1298"/>
      <c r="R182" s="1298"/>
      <c r="S182" s="1298"/>
      <c r="T182" s="1298"/>
      <c r="U182" s="1299"/>
      <c r="V182" s="1434"/>
      <c r="W182" s="1434"/>
      <c r="X182" s="1435"/>
      <c r="Y182" s="1386"/>
      <c r="Z182" s="1386"/>
      <c r="AA182" s="1386"/>
      <c r="AB182" s="1386"/>
      <c r="AC182" s="1330"/>
      <c r="AD182" s="1437"/>
      <c r="AE182" s="1437"/>
      <c r="AF182" s="1437"/>
      <c r="AG182" s="1437"/>
      <c r="AH182" s="1437"/>
      <c r="AI182" s="1437"/>
      <c r="AJ182" s="1437"/>
      <c r="AK182" s="1437"/>
      <c r="AL182" s="1437"/>
      <c r="AM182" s="1437"/>
      <c r="AN182" s="1437"/>
      <c r="AO182" s="1437"/>
      <c r="AP182" s="1437"/>
      <c r="AQ182" s="1437"/>
      <c r="AR182" s="1437"/>
      <c r="AS182" s="1437"/>
      <c r="AT182" s="1437"/>
      <c r="AU182" s="1437"/>
      <c r="AV182" s="1437"/>
      <c r="AW182" s="1437"/>
      <c r="AX182" s="1437"/>
      <c r="AY182" s="1437"/>
      <c r="AZ182" s="1437"/>
      <c r="BA182" s="1437"/>
      <c r="BB182" s="1437"/>
      <c r="BC182" s="1437"/>
      <c r="BD182" s="1437"/>
      <c r="BE182" s="1434"/>
      <c r="BF182" s="1434"/>
      <c r="BG182" s="1434"/>
      <c r="BH182" s="1434"/>
      <c r="BI182" s="57"/>
      <c r="BJ182" s="82"/>
      <c r="BK182" s="82"/>
      <c r="BL182" s="82"/>
      <c r="BM182" s="82"/>
      <c r="BN182" s="82"/>
      <c r="BO182" s="82"/>
      <c r="BP182" s="82"/>
      <c r="BQ182" s="82"/>
      <c r="BR182" s="82"/>
      <c r="BS182" s="82"/>
      <c r="BT182" s="82"/>
      <c r="BU182" s="82"/>
      <c r="BV182" s="82"/>
      <c r="BW182" s="82"/>
      <c r="BX182" s="82"/>
      <c r="BY182" s="82"/>
      <c r="BZ182" s="82"/>
      <c r="CA182" s="82"/>
      <c r="CB182" s="82"/>
      <c r="CC182" s="82"/>
      <c r="CD182" s="82"/>
      <c r="CE182" s="82"/>
      <c r="CF182" s="82"/>
      <c r="CG182" s="82"/>
      <c r="CH182" s="82"/>
      <c r="CI182" s="1376"/>
      <c r="CJ182" s="1376"/>
      <c r="CK182" s="1376"/>
      <c r="CL182" s="1376"/>
      <c r="CM182" s="1376"/>
      <c r="CN182" s="1376"/>
      <c r="CO182" s="1376"/>
      <c r="CP182" s="1376"/>
      <c r="CQ182" s="1376"/>
      <c r="CR182" s="1376"/>
      <c r="CS182" s="1376"/>
      <c r="CT182" s="1376"/>
      <c r="CU182" s="1386"/>
      <c r="CV182" s="1386"/>
      <c r="CW182" s="1416"/>
      <c r="CX182" s="37"/>
      <c r="CY182" s="37"/>
      <c r="CZ182" s="37"/>
      <c r="DA182" s="37"/>
      <c r="DB182" s="37"/>
      <c r="DC182" s="37"/>
      <c r="DD182" s="37"/>
      <c r="DE182" s="1264"/>
      <c r="DF182" s="1264"/>
      <c r="DG182" s="1264"/>
      <c r="DH182" s="1264"/>
      <c r="DI182" s="1264"/>
      <c r="DJ182" s="1264"/>
      <c r="DK182" s="1421"/>
      <c r="DL182" s="1421"/>
      <c r="DM182" s="1421"/>
      <c r="DN182" s="37">
        <v>2</v>
      </c>
      <c r="DO182" s="37"/>
    </row>
    <row r="183" ht="26.25" customHeight="1" spans="1:119">
      <c r="A183" s="1271">
        <v>43945</v>
      </c>
      <c r="B183" s="35" t="s">
        <v>207</v>
      </c>
      <c r="C183" s="35">
        <v>4500029262</v>
      </c>
      <c r="D183" s="32" t="s">
        <v>286</v>
      </c>
      <c r="E183" s="32" t="s">
        <v>400</v>
      </c>
      <c r="F183" s="1273" t="s">
        <v>402</v>
      </c>
      <c r="G183" s="38" t="s">
        <v>126</v>
      </c>
      <c r="H183" s="37">
        <v>2</v>
      </c>
      <c r="I183" s="37"/>
      <c r="J183" s="37"/>
      <c r="K183" s="37"/>
      <c r="L183" s="239"/>
      <c r="M183" s="1297"/>
      <c r="N183" s="1298"/>
      <c r="O183" s="1298"/>
      <c r="P183" s="1299"/>
      <c r="Q183" s="1298"/>
      <c r="R183" s="1298"/>
      <c r="S183" s="1298"/>
      <c r="T183" s="1298"/>
      <c r="U183" s="1299"/>
      <c r="V183" s="1434"/>
      <c r="W183" s="1434"/>
      <c r="X183" s="1435"/>
      <c r="Y183" s="1386"/>
      <c r="Z183" s="1386"/>
      <c r="AA183" s="1386"/>
      <c r="AB183" s="1386"/>
      <c r="AC183" s="1330"/>
      <c r="AD183" s="1437"/>
      <c r="AE183" s="1437"/>
      <c r="AF183" s="1437"/>
      <c r="AG183" s="1437"/>
      <c r="AH183" s="1437"/>
      <c r="AI183" s="1437"/>
      <c r="AJ183" s="1437"/>
      <c r="AK183" s="1437"/>
      <c r="AL183" s="1437"/>
      <c r="AM183" s="1437"/>
      <c r="AN183" s="1437"/>
      <c r="AO183" s="1437"/>
      <c r="AP183" s="1437"/>
      <c r="AQ183" s="1437"/>
      <c r="AR183" s="1437"/>
      <c r="AS183" s="1437"/>
      <c r="AT183" s="1437"/>
      <c r="AU183" s="1437"/>
      <c r="AV183" s="1437"/>
      <c r="AW183" s="1437"/>
      <c r="AX183" s="1437"/>
      <c r="AY183" s="1437"/>
      <c r="AZ183" s="1437"/>
      <c r="BA183" s="1437"/>
      <c r="BB183" s="1437"/>
      <c r="BC183" s="1437"/>
      <c r="BD183" s="1437"/>
      <c r="BE183" s="1434"/>
      <c r="BF183" s="1434"/>
      <c r="BG183" s="1434"/>
      <c r="BH183" s="1434"/>
      <c r="BI183" s="57"/>
      <c r="BJ183" s="82"/>
      <c r="BK183" s="82"/>
      <c r="BL183" s="82"/>
      <c r="BM183" s="82"/>
      <c r="BN183" s="82"/>
      <c r="BO183" s="82"/>
      <c r="BP183" s="82"/>
      <c r="BQ183" s="82"/>
      <c r="BR183" s="82"/>
      <c r="BS183" s="82"/>
      <c r="BT183" s="82"/>
      <c r="BU183" s="82"/>
      <c r="BV183" s="82"/>
      <c r="BW183" s="82"/>
      <c r="BX183" s="82"/>
      <c r="BY183" s="82"/>
      <c r="BZ183" s="82"/>
      <c r="CA183" s="82"/>
      <c r="CB183" s="82"/>
      <c r="CC183" s="82"/>
      <c r="CD183" s="82"/>
      <c r="CE183" s="82"/>
      <c r="CF183" s="82"/>
      <c r="CG183" s="82"/>
      <c r="CH183" s="82"/>
      <c r="CI183" s="1376"/>
      <c r="CJ183" s="1376"/>
      <c r="CK183" s="1376"/>
      <c r="CL183" s="1376"/>
      <c r="CM183" s="1376"/>
      <c r="CN183" s="1376"/>
      <c r="CO183" s="1376"/>
      <c r="CP183" s="1376"/>
      <c r="CQ183" s="1376"/>
      <c r="CR183" s="1376"/>
      <c r="CS183" s="1376"/>
      <c r="CT183" s="1376"/>
      <c r="CU183" s="1386"/>
      <c r="CV183" s="1386"/>
      <c r="CW183" s="1416"/>
      <c r="CX183" s="37"/>
      <c r="CY183" s="37"/>
      <c r="CZ183" s="37"/>
      <c r="DA183" s="37"/>
      <c r="DB183" s="37"/>
      <c r="DC183" s="37"/>
      <c r="DD183" s="37"/>
      <c r="DE183" s="1264"/>
      <c r="DF183" s="1264"/>
      <c r="DG183" s="1264"/>
      <c r="DH183" s="1264"/>
      <c r="DI183" s="1264"/>
      <c r="DJ183" s="1264"/>
      <c r="DK183" s="1421"/>
      <c r="DL183" s="1421"/>
      <c r="DM183" s="1421"/>
      <c r="DN183" s="37"/>
      <c r="DO183" s="37">
        <v>2</v>
      </c>
    </row>
    <row r="184" ht="26.25" customHeight="1" spans="1:119">
      <c r="A184" s="1271">
        <v>43945</v>
      </c>
      <c r="B184" s="35" t="s">
        <v>207</v>
      </c>
      <c r="C184" s="35">
        <v>4500029262</v>
      </c>
      <c r="D184" s="32" t="s">
        <v>286</v>
      </c>
      <c r="E184" s="32" t="s">
        <v>400</v>
      </c>
      <c r="F184" s="1273">
        <v>9212</v>
      </c>
      <c r="G184" s="38" t="s">
        <v>391</v>
      </c>
      <c r="H184" s="37">
        <v>2</v>
      </c>
      <c r="I184" s="37"/>
      <c r="J184" s="37"/>
      <c r="K184" s="37"/>
      <c r="L184" s="239"/>
      <c r="M184" s="1297"/>
      <c r="N184" s="1298"/>
      <c r="O184" s="1298"/>
      <c r="P184" s="1299"/>
      <c r="Q184" s="1298"/>
      <c r="R184" s="1298"/>
      <c r="S184" s="1298"/>
      <c r="T184" s="1298"/>
      <c r="U184" s="1299"/>
      <c r="V184" s="1434"/>
      <c r="W184" s="1434"/>
      <c r="X184" s="1435"/>
      <c r="Y184" s="1386"/>
      <c r="Z184" s="1386"/>
      <c r="AA184" s="1386"/>
      <c r="AB184" s="1386"/>
      <c r="AC184" s="1330"/>
      <c r="AD184" s="1437"/>
      <c r="AE184" s="1437"/>
      <c r="AF184" s="1437"/>
      <c r="AG184" s="1437"/>
      <c r="AH184" s="1437"/>
      <c r="AI184" s="1437"/>
      <c r="AJ184" s="1437"/>
      <c r="AK184" s="1437"/>
      <c r="AL184" s="1437"/>
      <c r="AM184" s="1437"/>
      <c r="AN184" s="1437"/>
      <c r="AO184" s="1437"/>
      <c r="AP184" s="1437"/>
      <c r="AQ184" s="1437"/>
      <c r="AR184" s="1437"/>
      <c r="AS184" s="1437"/>
      <c r="AT184" s="1437"/>
      <c r="AU184" s="1437"/>
      <c r="AV184" s="1437"/>
      <c r="AW184" s="1437"/>
      <c r="AX184" s="1437"/>
      <c r="AY184" s="1437"/>
      <c r="AZ184" s="1437"/>
      <c r="BA184" s="1437"/>
      <c r="BB184" s="1437"/>
      <c r="BC184" s="1437"/>
      <c r="BD184" s="1437"/>
      <c r="BE184" s="1434"/>
      <c r="BF184" s="1434"/>
      <c r="BG184" s="1434"/>
      <c r="BH184" s="1434"/>
      <c r="BI184" s="57"/>
      <c r="BJ184" s="82"/>
      <c r="BK184" s="82"/>
      <c r="BL184" s="82"/>
      <c r="BM184" s="82"/>
      <c r="BN184" s="82"/>
      <c r="BO184" s="82"/>
      <c r="BP184" s="82"/>
      <c r="BQ184" s="82"/>
      <c r="BR184" s="82"/>
      <c r="BS184" s="82"/>
      <c r="BT184" s="82"/>
      <c r="BU184" s="82"/>
      <c r="BV184" s="82"/>
      <c r="BW184" s="82"/>
      <c r="BX184" s="82"/>
      <c r="BY184" s="82"/>
      <c r="BZ184" s="82"/>
      <c r="CA184" s="82"/>
      <c r="CB184" s="82"/>
      <c r="CC184" s="82"/>
      <c r="CD184" s="82"/>
      <c r="CE184" s="82"/>
      <c r="CF184" s="82"/>
      <c r="CG184" s="82"/>
      <c r="CH184" s="82"/>
      <c r="CI184" s="1376"/>
      <c r="CJ184" s="1376"/>
      <c r="CK184" s="1376"/>
      <c r="CL184" s="1376"/>
      <c r="CM184" s="1376"/>
      <c r="CN184" s="1376"/>
      <c r="CO184" s="1376"/>
      <c r="CP184" s="1376"/>
      <c r="CQ184" s="1376"/>
      <c r="CR184" s="1376"/>
      <c r="CS184" s="1376"/>
      <c r="CT184" s="1376"/>
      <c r="CU184" s="1386"/>
      <c r="CV184" s="1386"/>
      <c r="CW184" s="1416"/>
      <c r="CX184" s="37"/>
      <c r="CY184" s="37"/>
      <c r="CZ184" s="37"/>
      <c r="DA184" s="37"/>
      <c r="DB184" s="37"/>
      <c r="DC184" s="37"/>
      <c r="DD184" s="37"/>
      <c r="DE184" s="1264"/>
      <c r="DF184" s="1264"/>
      <c r="DG184" s="1264"/>
      <c r="DH184" s="1264"/>
      <c r="DI184" s="1264"/>
      <c r="DJ184" s="1264"/>
      <c r="DK184" s="1421"/>
      <c r="DL184" s="1421"/>
      <c r="DM184" s="1421"/>
      <c r="DN184" s="37"/>
      <c r="DO184" s="37"/>
    </row>
    <row r="185" ht="26.25" customHeight="1" spans="1:119">
      <c r="A185" s="1271">
        <v>43945</v>
      </c>
      <c r="B185" s="35" t="s">
        <v>207</v>
      </c>
      <c r="C185" s="35">
        <v>4500029262</v>
      </c>
      <c r="D185" s="32" t="s">
        <v>286</v>
      </c>
      <c r="E185" s="32" t="s">
        <v>400</v>
      </c>
      <c r="F185" s="1273">
        <v>9215</v>
      </c>
      <c r="G185" s="38" t="s">
        <v>376</v>
      </c>
      <c r="H185" s="37">
        <v>2</v>
      </c>
      <c r="I185" s="37"/>
      <c r="J185" s="37"/>
      <c r="K185" s="37"/>
      <c r="L185" s="239"/>
      <c r="M185" s="1297"/>
      <c r="N185" s="1298"/>
      <c r="O185" s="1298"/>
      <c r="P185" s="1299"/>
      <c r="Q185" s="1298"/>
      <c r="R185" s="1298"/>
      <c r="S185" s="1298"/>
      <c r="T185" s="1298"/>
      <c r="U185" s="1299"/>
      <c r="V185" s="1434"/>
      <c r="W185" s="1434"/>
      <c r="X185" s="1435"/>
      <c r="Y185" s="1386"/>
      <c r="Z185" s="1386"/>
      <c r="AA185" s="1386"/>
      <c r="AB185" s="1386"/>
      <c r="AC185" s="1330"/>
      <c r="AD185" s="1437"/>
      <c r="AE185" s="1437"/>
      <c r="AF185" s="1437"/>
      <c r="AG185" s="1437"/>
      <c r="AH185" s="1437"/>
      <c r="AI185" s="1437"/>
      <c r="AJ185" s="1437"/>
      <c r="AK185" s="1437"/>
      <c r="AL185" s="1437"/>
      <c r="AM185" s="1437"/>
      <c r="AN185" s="1437"/>
      <c r="AO185" s="1437"/>
      <c r="AP185" s="1437"/>
      <c r="AQ185" s="1437"/>
      <c r="AR185" s="1437"/>
      <c r="AS185" s="1437"/>
      <c r="AT185" s="1437"/>
      <c r="AU185" s="1437"/>
      <c r="AV185" s="1437"/>
      <c r="AW185" s="1437"/>
      <c r="AX185" s="1437"/>
      <c r="AY185" s="1437"/>
      <c r="AZ185" s="1437"/>
      <c r="BA185" s="1437"/>
      <c r="BB185" s="1437"/>
      <c r="BC185" s="1437"/>
      <c r="BD185" s="1437"/>
      <c r="BE185" s="1434"/>
      <c r="BF185" s="1434"/>
      <c r="BG185" s="1434"/>
      <c r="BH185" s="1434"/>
      <c r="BI185" s="57"/>
      <c r="BJ185" s="82"/>
      <c r="BK185" s="82"/>
      <c r="BL185" s="82"/>
      <c r="BM185" s="82"/>
      <c r="BN185" s="82"/>
      <c r="BO185" s="82"/>
      <c r="BP185" s="82"/>
      <c r="BQ185" s="82"/>
      <c r="BR185" s="82"/>
      <c r="BS185" s="82"/>
      <c r="BT185" s="82"/>
      <c r="BU185" s="82"/>
      <c r="BV185" s="82"/>
      <c r="BW185" s="82"/>
      <c r="BX185" s="82"/>
      <c r="BY185" s="82"/>
      <c r="BZ185" s="82"/>
      <c r="CA185" s="82"/>
      <c r="CB185" s="82"/>
      <c r="CC185" s="82"/>
      <c r="CD185" s="82"/>
      <c r="CE185" s="82"/>
      <c r="CF185" s="82"/>
      <c r="CG185" s="82"/>
      <c r="CH185" s="82"/>
      <c r="CI185" s="1376"/>
      <c r="CJ185" s="1376"/>
      <c r="CK185" s="1376"/>
      <c r="CL185" s="1376"/>
      <c r="CM185" s="1376"/>
      <c r="CN185" s="1376"/>
      <c r="CO185" s="1376"/>
      <c r="CP185" s="1376"/>
      <c r="CQ185" s="1376"/>
      <c r="CR185" s="1376"/>
      <c r="CS185" s="1376"/>
      <c r="CT185" s="1376"/>
      <c r="CU185" s="1386"/>
      <c r="CV185" s="1386"/>
      <c r="CW185" s="1416"/>
      <c r="CX185" s="37"/>
      <c r="CY185" s="37"/>
      <c r="CZ185" s="37"/>
      <c r="DA185" s="37"/>
      <c r="DB185" s="37"/>
      <c r="DC185" s="37"/>
      <c r="DD185" s="37"/>
      <c r="DE185" s="1264"/>
      <c r="DF185" s="1264"/>
      <c r="DG185" s="1264"/>
      <c r="DH185" s="1264"/>
      <c r="DI185" s="1264"/>
      <c r="DJ185" s="1264"/>
      <c r="DK185" s="1421"/>
      <c r="DL185" s="1421"/>
      <c r="DM185" s="1421"/>
      <c r="DN185" s="37"/>
      <c r="DO185" s="37"/>
    </row>
    <row r="186" ht="26.25" customHeight="1" spans="1:119">
      <c r="A186" s="1271">
        <v>43946</v>
      </c>
      <c r="B186" s="35" t="s">
        <v>248</v>
      </c>
      <c r="C186" s="35">
        <v>4500027765</v>
      </c>
      <c r="D186" s="32" t="s">
        <v>360</v>
      </c>
      <c r="E186" s="32" t="s">
        <v>283</v>
      </c>
      <c r="F186" s="1273">
        <v>9209</v>
      </c>
      <c r="G186" s="38" t="s">
        <v>323</v>
      </c>
      <c r="H186" s="37">
        <v>2</v>
      </c>
      <c r="I186" s="37"/>
      <c r="J186" s="37"/>
      <c r="K186" s="37"/>
      <c r="L186" s="239"/>
      <c r="M186" s="1297"/>
      <c r="N186" s="1298"/>
      <c r="O186" s="1298"/>
      <c r="P186" s="1299"/>
      <c r="Q186" s="1298"/>
      <c r="R186" s="1298"/>
      <c r="S186" s="1298"/>
      <c r="T186" s="1298"/>
      <c r="U186" s="1299"/>
      <c r="V186" s="1434"/>
      <c r="W186" s="1434"/>
      <c r="X186" s="1435"/>
      <c r="Y186" s="1386"/>
      <c r="Z186" s="1386"/>
      <c r="AA186" s="1386"/>
      <c r="AB186" s="1386"/>
      <c r="AC186" s="1330"/>
      <c r="AD186" s="1437"/>
      <c r="AE186" s="1437"/>
      <c r="AF186" s="1437"/>
      <c r="AG186" s="1437"/>
      <c r="AH186" s="1437"/>
      <c r="AI186" s="1437"/>
      <c r="AJ186" s="1437"/>
      <c r="AK186" s="1437"/>
      <c r="AL186" s="1437"/>
      <c r="AM186" s="1437"/>
      <c r="AN186" s="1437"/>
      <c r="AO186" s="1437"/>
      <c r="AP186" s="1437"/>
      <c r="AQ186" s="1437"/>
      <c r="AR186" s="1437"/>
      <c r="AS186" s="1437"/>
      <c r="AT186" s="1437"/>
      <c r="AU186" s="1437"/>
      <c r="AV186" s="1437"/>
      <c r="AW186" s="1437"/>
      <c r="AX186" s="1437"/>
      <c r="AY186" s="1437"/>
      <c r="AZ186" s="1437"/>
      <c r="BA186" s="1437"/>
      <c r="BB186" s="1437"/>
      <c r="BC186" s="1437"/>
      <c r="BD186" s="1437"/>
      <c r="BE186" s="1434"/>
      <c r="BF186" s="1434"/>
      <c r="BG186" s="1440">
        <v>2</v>
      </c>
      <c r="BH186" s="1440">
        <v>2</v>
      </c>
      <c r="BI186" s="57"/>
      <c r="BJ186" s="82"/>
      <c r="BK186" s="82"/>
      <c r="BL186" s="82"/>
      <c r="BM186" s="82"/>
      <c r="BN186" s="82"/>
      <c r="BO186" s="82"/>
      <c r="BP186" s="82"/>
      <c r="BQ186" s="82"/>
      <c r="BR186" s="82"/>
      <c r="BS186" s="82"/>
      <c r="BT186" s="82"/>
      <c r="BU186" s="82"/>
      <c r="BV186" s="82"/>
      <c r="BW186" s="82"/>
      <c r="BX186" s="82"/>
      <c r="BY186" s="82"/>
      <c r="BZ186" s="82"/>
      <c r="CA186" s="82"/>
      <c r="CB186" s="82"/>
      <c r="CC186" s="82"/>
      <c r="CD186" s="82"/>
      <c r="CE186" s="82"/>
      <c r="CF186" s="82"/>
      <c r="CG186" s="82"/>
      <c r="CH186" s="82"/>
      <c r="CI186" s="1376"/>
      <c r="CJ186" s="1376"/>
      <c r="CK186" s="1376"/>
      <c r="CL186" s="1376"/>
      <c r="CM186" s="1376"/>
      <c r="CN186" s="1376"/>
      <c r="CO186" s="1376"/>
      <c r="CP186" s="1376"/>
      <c r="CQ186" s="1376"/>
      <c r="CR186" s="1376"/>
      <c r="CS186" s="1376"/>
      <c r="CT186" s="1376"/>
      <c r="CU186" s="1386"/>
      <c r="CV186" s="1386">
        <v>1</v>
      </c>
      <c r="CW186" s="1416">
        <v>1</v>
      </c>
      <c r="CX186" s="37"/>
      <c r="CY186" s="37"/>
      <c r="CZ186" s="37"/>
      <c r="DA186" s="37"/>
      <c r="DB186" s="37"/>
      <c r="DC186" s="37"/>
      <c r="DD186" s="37"/>
      <c r="DE186" s="1264"/>
      <c r="DF186" s="1264"/>
      <c r="DG186" s="1264"/>
      <c r="DH186" s="1264"/>
      <c r="DI186" s="1264"/>
      <c r="DJ186" s="1264"/>
      <c r="DK186" s="1421"/>
      <c r="DL186" s="1421"/>
      <c r="DM186" s="1421"/>
      <c r="DN186" s="37"/>
      <c r="DO186" s="37"/>
    </row>
    <row r="187" ht="26.25" customHeight="1" spans="1:119">
      <c r="A187" s="1271">
        <v>43946</v>
      </c>
      <c r="B187" s="35" t="s">
        <v>248</v>
      </c>
      <c r="C187" s="35">
        <v>4500027765</v>
      </c>
      <c r="D187" s="32" t="s">
        <v>360</v>
      </c>
      <c r="E187" s="32" t="s">
        <v>283</v>
      </c>
      <c r="F187" s="1273">
        <v>9202</v>
      </c>
      <c r="G187" s="38" t="s">
        <v>222</v>
      </c>
      <c r="H187" s="37">
        <v>1</v>
      </c>
      <c r="I187" s="37"/>
      <c r="J187" s="37"/>
      <c r="K187" s="37"/>
      <c r="L187" s="239"/>
      <c r="M187" s="1297"/>
      <c r="N187" s="1298"/>
      <c r="O187" s="1298"/>
      <c r="P187" s="1299"/>
      <c r="Q187" s="1298"/>
      <c r="R187" s="1298"/>
      <c r="S187" s="1298"/>
      <c r="T187" s="1298"/>
      <c r="U187" s="1299"/>
      <c r="V187" s="1434"/>
      <c r="W187" s="1434"/>
      <c r="X187" s="1435"/>
      <c r="Y187" s="1386"/>
      <c r="Z187" s="1386"/>
      <c r="AA187" s="1386"/>
      <c r="AB187" s="1386"/>
      <c r="AC187" s="1330"/>
      <c r="AD187" s="1437"/>
      <c r="AE187" s="1437">
        <v>1</v>
      </c>
      <c r="AF187" s="1437"/>
      <c r="AG187" s="1437"/>
      <c r="AH187" s="1437"/>
      <c r="AI187" s="1437">
        <v>1</v>
      </c>
      <c r="AJ187" s="1437"/>
      <c r="AK187" s="1437"/>
      <c r="AL187" s="1437"/>
      <c r="AM187" s="1437"/>
      <c r="AN187" s="1437"/>
      <c r="AO187" s="1437"/>
      <c r="AP187" s="1437"/>
      <c r="AQ187" s="1437"/>
      <c r="AR187" s="1437"/>
      <c r="AS187" s="1437"/>
      <c r="AT187" s="1437"/>
      <c r="AU187" s="1437"/>
      <c r="AV187" s="1437"/>
      <c r="AW187" s="1437"/>
      <c r="AX187" s="1437"/>
      <c r="AY187" s="1437"/>
      <c r="AZ187" s="1437"/>
      <c r="BA187" s="1437"/>
      <c r="BB187" s="1437"/>
      <c r="BC187" s="1437"/>
      <c r="BD187" s="1437"/>
      <c r="BE187" s="1434"/>
      <c r="BF187" s="1434"/>
      <c r="BG187" s="1434"/>
      <c r="BH187" s="1434"/>
      <c r="BI187" s="57"/>
      <c r="BJ187" s="82"/>
      <c r="BK187" s="82"/>
      <c r="BL187" s="82"/>
      <c r="BM187" s="82"/>
      <c r="BN187" s="82"/>
      <c r="BO187" s="82"/>
      <c r="BP187" s="82"/>
      <c r="BQ187" s="82"/>
      <c r="BR187" s="82"/>
      <c r="BS187" s="82"/>
      <c r="BT187" s="82"/>
      <c r="BU187" s="82"/>
      <c r="BV187" s="82"/>
      <c r="BW187" s="82"/>
      <c r="BX187" s="82"/>
      <c r="BY187" s="82"/>
      <c r="BZ187" s="82"/>
      <c r="CA187" s="82"/>
      <c r="CB187" s="82"/>
      <c r="CC187" s="82"/>
      <c r="CD187" s="82"/>
      <c r="CE187" s="82"/>
      <c r="CF187" s="82"/>
      <c r="CG187" s="82"/>
      <c r="CH187" s="82">
        <v>1</v>
      </c>
      <c r="CI187" s="1376"/>
      <c r="CJ187" s="1376"/>
      <c r="CK187" s="1376"/>
      <c r="CL187" s="1376"/>
      <c r="CM187" s="1376"/>
      <c r="CN187" s="1376"/>
      <c r="CO187" s="1376"/>
      <c r="CP187" s="1376"/>
      <c r="CQ187" s="1376"/>
      <c r="CR187" s="1376"/>
      <c r="CS187" s="1376"/>
      <c r="CT187" s="1376"/>
      <c r="CU187" s="1386"/>
      <c r="CV187" s="1386"/>
      <c r="CW187" s="1416"/>
      <c r="CX187" s="37"/>
      <c r="CY187" s="37"/>
      <c r="CZ187" s="37"/>
      <c r="DA187" s="37"/>
      <c r="DB187" s="37"/>
      <c r="DC187" s="37"/>
      <c r="DD187" s="37"/>
      <c r="DE187" s="1264"/>
      <c r="DF187" s="1264"/>
      <c r="DG187" s="1264"/>
      <c r="DH187" s="1264"/>
      <c r="DI187" s="1264"/>
      <c r="DJ187" s="1264"/>
      <c r="DK187" s="1421"/>
      <c r="DL187" s="1421"/>
      <c r="DM187" s="1421"/>
      <c r="DN187" s="37"/>
      <c r="DO187" s="37"/>
    </row>
    <row r="188" ht="26.25" customHeight="1" spans="1:119">
      <c r="A188" s="1271">
        <v>43946</v>
      </c>
      <c r="B188" s="35" t="s">
        <v>248</v>
      </c>
      <c r="C188" s="35">
        <v>4500027765</v>
      </c>
      <c r="D188" s="32" t="s">
        <v>360</v>
      </c>
      <c r="E188" s="32" t="s">
        <v>283</v>
      </c>
      <c r="F188" s="1273">
        <v>9214</v>
      </c>
      <c r="G188" s="38" t="s">
        <v>278</v>
      </c>
      <c r="H188" s="37">
        <v>4</v>
      </c>
      <c r="I188" s="37"/>
      <c r="J188" s="37"/>
      <c r="K188" s="37"/>
      <c r="L188" s="239"/>
      <c r="M188" s="1297"/>
      <c r="N188" s="1298"/>
      <c r="O188" s="1298"/>
      <c r="P188" s="1299"/>
      <c r="Q188" s="1298"/>
      <c r="R188" s="1298"/>
      <c r="S188" s="1298"/>
      <c r="T188" s="1298"/>
      <c r="U188" s="1299"/>
      <c r="V188" s="1434"/>
      <c r="W188" s="1434"/>
      <c r="X188" s="1435"/>
      <c r="Y188" s="1386"/>
      <c r="Z188" s="1386"/>
      <c r="AA188" s="1386"/>
      <c r="AB188" s="1386"/>
      <c r="AC188" s="1330"/>
      <c r="AD188" s="1437"/>
      <c r="AE188" s="1437"/>
      <c r="AF188" s="1437"/>
      <c r="AG188" s="1437"/>
      <c r="AH188" s="1437"/>
      <c r="AI188" s="1437"/>
      <c r="AJ188" s="1437"/>
      <c r="AK188" s="1437"/>
      <c r="AL188" s="1437"/>
      <c r="AM188" s="1437"/>
      <c r="AN188" s="1437"/>
      <c r="AO188" s="1437"/>
      <c r="AP188" s="1437"/>
      <c r="AQ188" s="1437"/>
      <c r="AR188" s="1437"/>
      <c r="AS188" s="1437"/>
      <c r="AT188" s="1437"/>
      <c r="AU188" s="1437"/>
      <c r="AV188" s="1437"/>
      <c r="AW188" s="1437"/>
      <c r="AX188" s="1437">
        <v>4</v>
      </c>
      <c r="AY188" s="1437">
        <v>4</v>
      </c>
      <c r="AZ188" s="1437"/>
      <c r="BA188" s="1437"/>
      <c r="BB188" s="1437"/>
      <c r="BC188" s="1437">
        <v>3</v>
      </c>
      <c r="BD188" s="1437"/>
      <c r="BE188" s="1434"/>
      <c r="BF188" s="1434"/>
      <c r="BG188" s="1434"/>
      <c r="BH188" s="1434"/>
      <c r="BI188" s="57"/>
      <c r="BJ188" s="82"/>
      <c r="BK188" s="82"/>
      <c r="BL188" s="82"/>
      <c r="BM188" s="82"/>
      <c r="BN188" s="82"/>
      <c r="BO188" s="82"/>
      <c r="BP188" s="82"/>
      <c r="BQ188" s="82"/>
      <c r="BR188" s="82"/>
      <c r="BS188" s="82"/>
      <c r="BT188" s="82"/>
      <c r="BU188" s="82"/>
      <c r="BV188" s="82"/>
      <c r="BW188" s="82"/>
      <c r="BX188" s="82"/>
      <c r="BY188" s="82"/>
      <c r="BZ188" s="82"/>
      <c r="CA188" s="82"/>
      <c r="CB188" s="82"/>
      <c r="CC188" s="82"/>
      <c r="CD188" s="82"/>
      <c r="CE188" s="82"/>
      <c r="CF188" s="82"/>
      <c r="CG188" s="82"/>
      <c r="CH188" s="82"/>
      <c r="CI188" s="1376"/>
      <c r="CJ188" s="1376"/>
      <c r="CK188" s="1376"/>
      <c r="CL188" s="1376"/>
      <c r="CM188" s="1376"/>
      <c r="CN188" s="1376"/>
      <c r="CO188" s="1376">
        <v>1</v>
      </c>
      <c r="CP188" s="1376">
        <v>1</v>
      </c>
      <c r="CQ188" s="1376">
        <v>1</v>
      </c>
      <c r="CR188" s="1376"/>
      <c r="CS188" s="1376"/>
      <c r="CT188" s="1376">
        <v>1</v>
      </c>
      <c r="CU188" s="1386"/>
      <c r="CV188" s="1386"/>
      <c r="CW188" s="1416"/>
      <c r="CX188" s="37"/>
      <c r="CY188" s="37"/>
      <c r="CZ188" s="37"/>
      <c r="DA188" s="37"/>
      <c r="DB188" s="37"/>
      <c r="DC188" s="37"/>
      <c r="DD188" s="37"/>
      <c r="DE188" s="1264"/>
      <c r="DF188" s="1264"/>
      <c r="DG188" s="1264"/>
      <c r="DH188" s="1264"/>
      <c r="DI188" s="1264"/>
      <c r="DJ188" s="1264"/>
      <c r="DK188" s="1421"/>
      <c r="DL188" s="1421"/>
      <c r="DM188" s="1421"/>
      <c r="DN188" s="37"/>
      <c r="DO188" s="37"/>
    </row>
    <row r="189" ht="26.25" customHeight="1" spans="1:119">
      <c r="A189" s="1271">
        <v>43945</v>
      </c>
      <c r="B189" s="35" t="s">
        <v>377</v>
      </c>
      <c r="C189" s="35">
        <v>4500029306</v>
      </c>
      <c r="D189" s="32" t="s">
        <v>403</v>
      </c>
      <c r="E189" s="32" t="s">
        <v>379</v>
      </c>
      <c r="F189" s="1273" t="s">
        <v>401</v>
      </c>
      <c r="G189" s="38" t="s">
        <v>125</v>
      </c>
      <c r="H189" s="37">
        <v>3</v>
      </c>
      <c r="I189" s="37"/>
      <c r="J189" s="37"/>
      <c r="K189" s="37"/>
      <c r="L189" s="239"/>
      <c r="M189" s="1297"/>
      <c r="N189" s="1298"/>
      <c r="O189" s="1298"/>
      <c r="P189" s="1299"/>
      <c r="Q189" s="1298"/>
      <c r="R189" s="1298"/>
      <c r="S189" s="1298"/>
      <c r="T189" s="1298"/>
      <c r="U189" s="1299"/>
      <c r="V189" s="1434"/>
      <c r="W189" s="1434"/>
      <c r="X189" s="1435"/>
      <c r="Y189" s="1386"/>
      <c r="Z189" s="1386"/>
      <c r="AA189" s="1386"/>
      <c r="AB189" s="1386"/>
      <c r="AC189" s="1330"/>
      <c r="AD189" s="1437"/>
      <c r="AE189" s="1437"/>
      <c r="AF189" s="1437"/>
      <c r="AG189" s="1437"/>
      <c r="AH189" s="1437"/>
      <c r="AI189" s="1437"/>
      <c r="AJ189" s="1437"/>
      <c r="AK189" s="1437"/>
      <c r="AL189" s="1437"/>
      <c r="AM189" s="1437"/>
      <c r="AN189" s="1437"/>
      <c r="AO189" s="1437"/>
      <c r="AP189" s="1437"/>
      <c r="AQ189" s="1437"/>
      <c r="AR189" s="1437"/>
      <c r="AS189" s="1437"/>
      <c r="AT189" s="1437"/>
      <c r="AU189" s="1437"/>
      <c r="AV189" s="1437"/>
      <c r="AW189" s="1437"/>
      <c r="AX189" s="1437"/>
      <c r="AY189" s="1437"/>
      <c r="AZ189" s="1437"/>
      <c r="BA189" s="1437"/>
      <c r="BB189" s="1437"/>
      <c r="BC189" s="1437"/>
      <c r="BD189" s="1437"/>
      <c r="BE189" s="1434"/>
      <c r="BF189" s="1434"/>
      <c r="BG189" s="1434"/>
      <c r="BH189" s="1434"/>
      <c r="BI189" s="57"/>
      <c r="BJ189" s="82"/>
      <c r="BK189" s="82"/>
      <c r="BL189" s="82"/>
      <c r="BM189" s="82"/>
      <c r="BN189" s="82"/>
      <c r="BO189" s="82"/>
      <c r="BP189" s="82"/>
      <c r="BQ189" s="82"/>
      <c r="BR189" s="82"/>
      <c r="BS189" s="82"/>
      <c r="BT189" s="82"/>
      <c r="BU189" s="82"/>
      <c r="BV189" s="82"/>
      <c r="BW189" s="82"/>
      <c r="BX189" s="82"/>
      <c r="BY189" s="82"/>
      <c r="BZ189" s="82"/>
      <c r="CA189" s="82"/>
      <c r="CB189" s="82"/>
      <c r="CC189" s="82"/>
      <c r="CD189" s="82"/>
      <c r="CE189" s="82"/>
      <c r="CF189" s="82"/>
      <c r="CG189" s="82"/>
      <c r="CH189" s="82"/>
      <c r="CI189" s="1376"/>
      <c r="CJ189" s="1376"/>
      <c r="CK189" s="1376"/>
      <c r="CL189" s="1376"/>
      <c r="CM189" s="1376"/>
      <c r="CN189" s="1376"/>
      <c r="CO189" s="1376"/>
      <c r="CP189" s="1376"/>
      <c r="CQ189" s="1376"/>
      <c r="CR189" s="1376"/>
      <c r="CS189" s="1376"/>
      <c r="CT189" s="1376"/>
      <c r="CU189" s="1386"/>
      <c r="CV189" s="1386"/>
      <c r="CW189" s="1416"/>
      <c r="CX189" s="37"/>
      <c r="CY189" s="37"/>
      <c r="CZ189" s="37"/>
      <c r="DA189" s="37"/>
      <c r="DB189" s="37"/>
      <c r="DC189" s="37"/>
      <c r="DD189" s="37"/>
      <c r="DE189" s="1264"/>
      <c r="DF189" s="1264"/>
      <c r="DG189" s="1264"/>
      <c r="DH189" s="1264"/>
      <c r="DI189" s="1264"/>
      <c r="DJ189" s="1264"/>
      <c r="DK189" s="1421"/>
      <c r="DL189" s="1421"/>
      <c r="DM189" s="1421"/>
      <c r="DN189" s="37">
        <v>3</v>
      </c>
      <c r="DO189" s="37"/>
    </row>
    <row r="190" ht="26.25" customHeight="1" spans="1:119">
      <c r="A190" s="1271">
        <v>43945</v>
      </c>
      <c r="B190" s="35" t="s">
        <v>377</v>
      </c>
      <c r="C190" s="35">
        <v>4500029306</v>
      </c>
      <c r="D190" s="32" t="s">
        <v>403</v>
      </c>
      <c r="E190" s="32" t="s">
        <v>379</v>
      </c>
      <c r="F190" s="1273" t="s">
        <v>402</v>
      </c>
      <c r="G190" s="38" t="s">
        <v>126</v>
      </c>
      <c r="H190" s="37">
        <v>3</v>
      </c>
      <c r="I190" s="37"/>
      <c r="J190" s="37"/>
      <c r="K190" s="37"/>
      <c r="L190" s="239"/>
      <c r="M190" s="1297"/>
      <c r="N190" s="1298"/>
      <c r="O190" s="1298"/>
      <c r="P190" s="1299"/>
      <c r="Q190" s="1298"/>
      <c r="R190" s="1298"/>
      <c r="S190" s="1298"/>
      <c r="T190" s="1298"/>
      <c r="U190" s="1299"/>
      <c r="V190" s="1434"/>
      <c r="W190" s="1434"/>
      <c r="X190" s="1435"/>
      <c r="Y190" s="1386"/>
      <c r="Z190" s="1386"/>
      <c r="AA190" s="1386"/>
      <c r="AB190" s="1386"/>
      <c r="AC190" s="1330"/>
      <c r="AD190" s="1437"/>
      <c r="AE190" s="1437"/>
      <c r="AF190" s="1437"/>
      <c r="AG190" s="1437"/>
      <c r="AH190" s="1437"/>
      <c r="AI190" s="1437"/>
      <c r="AJ190" s="1437"/>
      <c r="AK190" s="1437"/>
      <c r="AL190" s="1437"/>
      <c r="AM190" s="1437"/>
      <c r="AN190" s="1437"/>
      <c r="AO190" s="1437"/>
      <c r="AP190" s="1437"/>
      <c r="AQ190" s="1437"/>
      <c r="AR190" s="1437"/>
      <c r="AS190" s="1437"/>
      <c r="AT190" s="1437"/>
      <c r="AU190" s="1437"/>
      <c r="AV190" s="1437"/>
      <c r="AW190" s="1437"/>
      <c r="AX190" s="1437"/>
      <c r="AY190" s="1437"/>
      <c r="AZ190" s="1437"/>
      <c r="BA190" s="1437"/>
      <c r="BB190" s="1437"/>
      <c r="BC190" s="1437"/>
      <c r="BD190" s="1437"/>
      <c r="BE190" s="1434"/>
      <c r="BF190" s="1434"/>
      <c r="BG190" s="1434"/>
      <c r="BH190" s="1434"/>
      <c r="BI190" s="57"/>
      <c r="BJ190" s="82"/>
      <c r="BK190" s="82"/>
      <c r="BL190" s="82"/>
      <c r="BM190" s="82"/>
      <c r="BN190" s="82"/>
      <c r="BO190" s="82"/>
      <c r="BP190" s="82"/>
      <c r="BQ190" s="82"/>
      <c r="BR190" s="82"/>
      <c r="BS190" s="82"/>
      <c r="BT190" s="82"/>
      <c r="BU190" s="82"/>
      <c r="BV190" s="82"/>
      <c r="BW190" s="82"/>
      <c r="BX190" s="82"/>
      <c r="BY190" s="82"/>
      <c r="BZ190" s="82"/>
      <c r="CA190" s="82"/>
      <c r="CB190" s="82"/>
      <c r="CC190" s="82"/>
      <c r="CD190" s="82"/>
      <c r="CE190" s="82"/>
      <c r="CF190" s="82"/>
      <c r="CG190" s="82"/>
      <c r="CH190" s="82"/>
      <c r="CI190" s="1376"/>
      <c r="CJ190" s="1376"/>
      <c r="CK190" s="1376"/>
      <c r="CL190" s="1376"/>
      <c r="CM190" s="1376"/>
      <c r="CN190" s="1376"/>
      <c r="CO190" s="1376"/>
      <c r="CP190" s="1376"/>
      <c r="CQ190" s="1376"/>
      <c r="CR190" s="1376"/>
      <c r="CS190" s="1376"/>
      <c r="CT190" s="1376"/>
      <c r="CU190" s="1386"/>
      <c r="CV190" s="1386"/>
      <c r="CW190" s="1416"/>
      <c r="CX190" s="37"/>
      <c r="CY190" s="37"/>
      <c r="CZ190" s="37"/>
      <c r="DA190" s="37"/>
      <c r="DB190" s="37"/>
      <c r="DC190" s="37"/>
      <c r="DD190" s="37"/>
      <c r="DE190" s="1264"/>
      <c r="DF190" s="1264"/>
      <c r="DG190" s="1264"/>
      <c r="DH190" s="1264"/>
      <c r="DI190" s="1264"/>
      <c r="DJ190" s="1264"/>
      <c r="DK190" s="1421"/>
      <c r="DL190" s="1421"/>
      <c r="DM190" s="1421"/>
      <c r="DN190" s="37"/>
      <c r="DO190" s="37">
        <v>3</v>
      </c>
    </row>
    <row r="191" ht="26.25" customHeight="1" spans="1:119">
      <c r="A191" s="1271">
        <v>43949</v>
      </c>
      <c r="B191" s="35" t="s">
        <v>300</v>
      </c>
      <c r="C191" s="35">
        <v>4500029392</v>
      </c>
      <c r="D191" s="32" t="s">
        <v>301</v>
      </c>
      <c r="E191" s="32" t="s">
        <v>280</v>
      </c>
      <c r="F191" s="1273">
        <v>9214</v>
      </c>
      <c r="G191" s="38" t="s">
        <v>278</v>
      </c>
      <c r="H191" s="37">
        <v>24</v>
      </c>
      <c r="I191" s="37"/>
      <c r="J191" s="37"/>
      <c r="K191" s="37"/>
      <c r="L191" s="239"/>
      <c r="M191" s="1297"/>
      <c r="N191" s="1298"/>
      <c r="O191" s="1298"/>
      <c r="P191" s="1299"/>
      <c r="Q191" s="1298"/>
      <c r="R191" s="1298"/>
      <c r="S191" s="1298"/>
      <c r="T191" s="1298"/>
      <c r="U191" s="1299"/>
      <c r="V191" s="1434"/>
      <c r="W191" s="1434"/>
      <c r="X191" s="1435"/>
      <c r="Y191" s="1386"/>
      <c r="Z191" s="1386"/>
      <c r="AA191" s="1386"/>
      <c r="AB191" s="1386"/>
      <c r="AC191" s="1330"/>
      <c r="AD191" s="1437"/>
      <c r="AE191" s="1437"/>
      <c r="AF191" s="1437"/>
      <c r="AG191" s="1437"/>
      <c r="AH191" s="1437"/>
      <c r="AI191" s="1437"/>
      <c r="AJ191" s="1437"/>
      <c r="AK191" s="1437"/>
      <c r="AL191" s="1437"/>
      <c r="AM191" s="1437"/>
      <c r="AN191" s="1437"/>
      <c r="AO191" s="1437"/>
      <c r="AP191" s="1437"/>
      <c r="AQ191" s="1437"/>
      <c r="AR191" s="1437"/>
      <c r="AS191" s="1437"/>
      <c r="AT191" s="1437"/>
      <c r="AU191" s="1437"/>
      <c r="AV191" s="1437"/>
      <c r="AW191" s="1437"/>
      <c r="AX191" s="1437"/>
      <c r="AY191" s="1437"/>
      <c r="AZ191" s="1437"/>
      <c r="BA191" s="1437"/>
      <c r="BB191" s="1437"/>
      <c r="BC191" s="1437"/>
      <c r="BD191" s="1437"/>
      <c r="BE191" s="1434"/>
      <c r="BF191" s="1434"/>
      <c r="BG191" s="1434"/>
      <c r="BH191" s="1434"/>
      <c r="BI191" s="57"/>
      <c r="BJ191" s="82"/>
      <c r="BK191" s="82"/>
      <c r="BL191" s="82"/>
      <c r="BM191" s="82"/>
      <c r="BN191" s="82"/>
      <c r="BO191" s="82"/>
      <c r="BP191" s="82"/>
      <c r="BQ191" s="82"/>
      <c r="BR191" s="82"/>
      <c r="BS191" s="82"/>
      <c r="BT191" s="82"/>
      <c r="BU191" s="82"/>
      <c r="BV191" s="82"/>
      <c r="BW191" s="82"/>
      <c r="BX191" s="82"/>
      <c r="BY191" s="82"/>
      <c r="BZ191" s="82"/>
      <c r="CA191" s="82"/>
      <c r="CB191" s="82"/>
      <c r="CC191" s="82"/>
      <c r="CD191" s="82"/>
      <c r="CE191" s="82"/>
      <c r="CF191" s="82"/>
      <c r="CG191" s="82"/>
      <c r="CH191" s="82"/>
      <c r="CI191" s="1376"/>
      <c r="CJ191" s="1376"/>
      <c r="CK191" s="1376"/>
      <c r="CL191" s="1376"/>
      <c r="CM191" s="1376"/>
      <c r="CN191" s="1376"/>
      <c r="CO191" s="1376">
        <v>4</v>
      </c>
      <c r="CP191" s="1376">
        <v>4</v>
      </c>
      <c r="CQ191" s="1376">
        <v>4</v>
      </c>
      <c r="CR191" s="1376">
        <v>4</v>
      </c>
      <c r="CS191" s="1376">
        <v>4</v>
      </c>
      <c r="CT191" s="1376">
        <v>4</v>
      </c>
      <c r="CU191" s="1386"/>
      <c r="CV191" s="1386"/>
      <c r="CW191" s="1416"/>
      <c r="CX191" s="37"/>
      <c r="CY191" s="37"/>
      <c r="CZ191" s="37"/>
      <c r="DA191" s="37"/>
      <c r="DB191" s="37"/>
      <c r="DC191" s="37"/>
      <c r="DD191" s="37"/>
      <c r="DE191" s="1264"/>
      <c r="DF191" s="1264"/>
      <c r="DG191" s="1264"/>
      <c r="DH191" s="1264"/>
      <c r="DI191" s="1264"/>
      <c r="DJ191" s="1264"/>
      <c r="DK191" s="1421"/>
      <c r="DL191" s="1421"/>
      <c r="DM191" s="1421"/>
      <c r="DN191" s="37"/>
      <c r="DO191" s="37"/>
    </row>
    <row r="192" ht="26.25" customHeight="1" spans="1:119">
      <c r="A192" s="1271">
        <v>43953</v>
      </c>
      <c r="B192" s="35" t="s">
        <v>377</v>
      </c>
      <c r="C192" s="35"/>
      <c r="D192" s="32"/>
      <c r="E192" s="32" t="s">
        <v>404</v>
      </c>
      <c r="F192" s="1273">
        <v>9215</v>
      </c>
      <c r="G192" s="38" t="s">
        <v>376</v>
      </c>
      <c r="H192" s="37">
        <v>14</v>
      </c>
      <c r="I192" s="37"/>
      <c r="J192" s="37"/>
      <c r="K192" s="37"/>
      <c r="L192" s="239"/>
      <c r="M192" s="1297"/>
      <c r="N192" s="1298"/>
      <c r="O192" s="1298"/>
      <c r="P192" s="1299"/>
      <c r="Q192" s="1298"/>
      <c r="R192" s="1298"/>
      <c r="S192" s="1298"/>
      <c r="T192" s="1298"/>
      <c r="U192" s="1299"/>
      <c r="V192" s="1434"/>
      <c r="W192" s="1434"/>
      <c r="X192" s="1435"/>
      <c r="Y192" s="1386"/>
      <c r="Z192" s="1386"/>
      <c r="AA192" s="1386"/>
      <c r="AB192" s="1386"/>
      <c r="AC192" s="1330"/>
      <c r="AD192" s="1437"/>
      <c r="AE192" s="1437"/>
      <c r="AF192" s="1437"/>
      <c r="AG192" s="1437"/>
      <c r="AH192" s="1437"/>
      <c r="AI192" s="1437"/>
      <c r="AJ192" s="1437"/>
      <c r="AK192" s="1437"/>
      <c r="AL192" s="1437"/>
      <c r="AM192" s="1437"/>
      <c r="AN192" s="1437"/>
      <c r="AO192" s="1437"/>
      <c r="AP192" s="1437"/>
      <c r="AQ192" s="1437"/>
      <c r="AR192" s="1437"/>
      <c r="AS192" s="1437"/>
      <c r="AT192" s="1437"/>
      <c r="AU192" s="1437"/>
      <c r="AV192" s="1437"/>
      <c r="AW192" s="1437"/>
      <c r="AX192" s="1437"/>
      <c r="AY192" s="1437"/>
      <c r="AZ192" s="1437"/>
      <c r="BA192" s="1437"/>
      <c r="BB192" s="1437"/>
      <c r="BC192" s="1437"/>
      <c r="BD192" s="1437"/>
      <c r="BE192" s="1434"/>
      <c r="BF192" s="1434"/>
      <c r="BG192" s="1434"/>
      <c r="BH192" s="1434"/>
      <c r="BI192" s="57"/>
      <c r="BJ192" s="82"/>
      <c r="BK192" s="82"/>
      <c r="BL192" s="82"/>
      <c r="BM192" s="82"/>
      <c r="BN192" s="82"/>
      <c r="BO192" s="82"/>
      <c r="BP192" s="82"/>
      <c r="BQ192" s="82"/>
      <c r="BR192" s="82"/>
      <c r="BS192" s="82"/>
      <c r="BT192" s="82"/>
      <c r="BU192" s="82"/>
      <c r="BV192" s="82"/>
      <c r="BW192" s="82"/>
      <c r="BX192" s="82"/>
      <c r="BY192" s="82"/>
      <c r="BZ192" s="82"/>
      <c r="CA192" s="82"/>
      <c r="CB192" s="82"/>
      <c r="CC192" s="82"/>
      <c r="CD192" s="82"/>
      <c r="CE192" s="82"/>
      <c r="CF192" s="82"/>
      <c r="CG192" s="82"/>
      <c r="CH192" s="82"/>
      <c r="CI192" s="1376"/>
      <c r="CJ192" s="1376"/>
      <c r="CK192" s="1376"/>
      <c r="CL192" s="1376"/>
      <c r="CM192" s="1376"/>
      <c r="CN192" s="1376"/>
      <c r="CO192" s="1376"/>
      <c r="CP192" s="1376"/>
      <c r="CQ192" s="1376"/>
      <c r="CR192" s="1376"/>
      <c r="CS192" s="1376"/>
      <c r="CT192" s="1376"/>
      <c r="CU192" s="1386"/>
      <c r="CV192" s="1386"/>
      <c r="CW192" s="1416"/>
      <c r="CX192" s="37">
        <v>2</v>
      </c>
      <c r="CY192" s="37">
        <v>2</v>
      </c>
      <c r="CZ192" s="37">
        <v>2</v>
      </c>
      <c r="DA192" s="37">
        <v>2</v>
      </c>
      <c r="DB192" s="37">
        <v>2</v>
      </c>
      <c r="DC192" s="37">
        <v>2</v>
      </c>
      <c r="DD192" s="37">
        <v>2</v>
      </c>
      <c r="DE192" s="1264"/>
      <c r="DF192" s="1264"/>
      <c r="DG192" s="1264"/>
      <c r="DH192" s="1264"/>
      <c r="DI192" s="1264"/>
      <c r="DJ192" s="1264"/>
      <c r="DK192" s="1421"/>
      <c r="DL192" s="1421"/>
      <c r="DM192" s="1421"/>
      <c r="DN192" s="37"/>
      <c r="DO192" s="37"/>
    </row>
    <row r="193" ht="26.25" customHeight="1" spans="1:119">
      <c r="A193" s="1271">
        <v>43959</v>
      </c>
      <c r="B193" s="35" t="s">
        <v>300</v>
      </c>
      <c r="C193" s="35"/>
      <c r="D193" s="32" t="s">
        <v>301</v>
      </c>
      <c r="E193" s="32" t="s">
        <v>275</v>
      </c>
      <c r="F193" s="1273" t="s">
        <v>405</v>
      </c>
      <c r="G193" s="38" t="s">
        <v>232</v>
      </c>
      <c r="H193" s="37">
        <v>24</v>
      </c>
      <c r="I193" s="37"/>
      <c r="J193" s="37"/>
      <c r="K193" s="37"/>
      <c r="L193" s="239"/>
      <c r="M193" s="1297"/>
      <c r="N193" s="1298"/>
      <c r="O193" s="1298"/>
      <c r="P193" s="1299"/>
      <c r="Q193" s="1298"/>
      <c r="R193" s="1298"/>
      <c r="S193" s="1298"/>
      <c r="T193" s="1298"/>
      <c r="U193" s="1299"/>
      <c r="V193" s="1434"/>
      <c r="W193" s="1440"/>
      <c r="X193" s="1441"/>
      <c r="Y193" s="1315"/>
      <c r="Z193" s="1315"/>
      <c r="AA193" s="1315"/>
      <c r="AB193" s="1315"/>
      <c r="AC193" s="1441"/>
      <c r="AD193" s="1442"/>
      <c r="AE193" s="1442"/>
      <c r="AF193" s="1442"/>
      <c r="AG193" s="1442"/>
      <c r="AH193" s="1437"/>
      <c r="AI193" s="1437"/>
      <c r="AJ193" s="1437"/>
      <c r="AK193" s="1437"/>
      <c r="AL193" s="1437"/>
      <c r="AM193" s="1437"/>
      <c r="AN193" s="1437"/>
      <c r="AO193" s="1437"/>
      <c r="AP193" s="1437"/>
      <c r="AQ193" s="1437"/>
      <c r="AR193" s="1437"/>
      <c r="AS193" s="1437"/>
      <c r="AT193" s="1437"/>
      <c r="AU193" s="1437"/>
      <c r="AV193" s="1437"/>
      <c r="AW193" s="1437"/>
      <c r="AX193" s="1437"/>
      <c r="AY193" s="1437"/>
      <c r="AZ193" s="1437"/>
      <c r="BA193" s="1437"/>
      <c r="BB193" s="1437"/>
      <c r="BC193" s="1437"/>
      <c r="BD193" s="1437">
        <v>4</v>
      </c>
      <c r="BE193" s="1434"/>
      <c r="BF193" s="1434"/>
      <c r="BG193" s="1434"/>
      <c r="BH193" s="1434"/>
      <c r="BI193" s="57"/>
      <c r="BJ193" s="82"/>
      <c r="BK193" s="82"/>
      <c r="BL193" s="82"/>
      <c r="BM193" s="82"/>
      <c r="BN193" s="82"/>
      <c r="BO193" s="82"/>
      <c r="BP193" s="82"/>
      <c r="BQ193" s="82"/>
      <c r="BR193" s="82"/>
      <c r="BS193" s="82"/>
      <c r="BT193" s="82"/>
      <c r="BU193" s="82"/>
      <c r="BV193" s="82"/>
      <c r="BW193" s="82"/>
      <c r="BX193" s="82"/>
      <c r="BY193" s="82"/>
      <c r="BZ193" s="82"/>
      <c r="CA193" s="82"/>
      <c r="CB193" s="82"/>
      <c r="CC193" s="82"/>
      <c r="CD193" s="82"/>
      <c r="CE193" s="82"/>
      <c r="CF193" s="82"/>
      <c r="CG193" s="82"/>
      <c r="CH193" s="82"/>
      <c r="CI193" s="1376"/>
      <c r="CJ193" s="1376"/>
      <c r="CK193" s="1376"/>
      <c r="CL193" s="1376"/>
      <c r="CM193" s="1376"/>
      <c r="CN193" s="1376"/>
      <c r="CO193" s="1376">
        <v>4</v>
      </c>
      <c r="CP193" s="1376">
        <v>4</v>
      </c>
      <c r="CQ193" s="1376">
        <v>4</v>
      </c>
      <c r="CR193" s="1376">
        <v>4</v>
      </c>
      <c r="CS193" s="1376">
        <v>4</v>
      </c>
      <c r="CT193" s="1376">
        <v>4</v>
      </c>
      <c r="CU193" s="1386"/>
      <c r="CV193" s="1386"/>
      <c r="CW193" s="1416"/>
      <c r="CX193" s="37"/>
      <c r="CY193" s="37"/>
      <c r="CZ193" s="37"/>
      <c r="DA193" s="37"/>
      <c r="DB193" s="37"/>
      <c r="DC193" s="37"/>
      <c r="DD193" s="37"/>
      <c r="DE193" s="1264"/>
      <c r="DF193" s="1264"/>
      <c r="DG193" s="1264"/>
      <c r="DH193" s="1264"/>
      <c r="DI193" s="1264"/>
      <c r="DJ193" s="1264"/>
      <c r="DK193" s="1421"/>
      <c r="DL193" s="1421"/>
      <c r="DM193" s="1421"/>
      <c r="DN193" s="37"/>
      <c r="DO193" s="37"/>
    </row>
    <row r="194" ht="26.25" customHeight="1" spans="1:119">
      <c r="A194" s="1271">
        <v>43959</v>
      </c>
      <c r="B194" s="35" t="s">
        <v>300</v>
      </c>
      <c r="C194" s="35"/>
      <c r="D194" s="32" t="s">
        <v>301</v>
      </c>
      <c r="E194" s="32" t="s">
        <v>275</v>
      </c>
      <c r="F194" s="1273">
        <v>9208</v>
      </c>
      <c r="G194" s="38" t="s">
        <v>406</v>
      </c>
      <c r="H194" s="37">
        <v>4</v>
      </c>
      <c r="I194" s="37"/>
      <c r="J194" s="37"/>
      <c r="K194" s="37"/>
      <c r="L194" s="239"/>
      <c r="M194" s="1297"/>
      <c r="N194" s="1298"/>
      <c r="O194" s="1298"/>
      <c r="P194" s="1299"/>
      <c r="Q194" s="1298"/>
      <c r="R194" s="1298"/>
      <c r="S194" s="1298"/>
      <c r="T194" s="1298"/>
      <c r="U194" s="1299"/>
      <c r="V194" s="1434"/>
      <c r="W194" s="1440"/>
      <c r="X194" s="1441"/>
      <c r="Y194" s="1315"/>
      <c r="Z194" s="1315"/>
      <c r="AA194" s="1315"/>
      <c r="AB194" s="1315"/>
      <c r="AC194" s="1441"/>
      <c r="AD194" s="1442"/>
      <c r="AE194" s="1442"/>
      <c r="AF194" s="1442"/>
      <c r="AG194" s="1442"/>
      <c r="AH194" s="1437"/>
      <c r="AI194" s="1437"/>
      <c r="AJ194" s="1437"/>
      <c r="AK194" s="1437"/>
      <c r="AL194" s="1437"/>
      <c r="AM194" s="1437"/>
      <c r="AN194" s="1437"/>
      <c r="AO194" s="1437"/>
      <c r="AP194" s="1437"/>
      <c r="AQ194" s="1437"/>
      <c r="AR194" s="1437"/>
      <c r="AS194" s="1437"/>
      <c r="AT194" s="1437"/>
      <c r="AU194" s="1437"/>
      <c r="AV194" s="1437"/>
      <c r="AW194" s="1437"/>
      <c r="AX194" s="1437"/>
      <c r="AY194" s="1437"/>
      <c r="AZ194" s="1437"/>
      <c r="BA194" s="1437"/>
      <c r="BB194" s="1437"/>
      <c r="BC194" s="1437"/>
      <c r="BD194" s="1437"/>
      <c r="BE194" s="1434"/>
      <c r="BF194" s="1434"/>
      <c r="BG194" s="1434"/>
      <c r="BH194" s="1434"/>
      <c r="BI194" s="57"/>
      <c r="BJ194" s="82"/>
      <c r="BK194" s="82"/>
      <c r="BL194" s="82"/>
      <c r="BM194" s="82"/>
      <c r="BN194" s="82"/>
      <c r="BO194" s="82"/>
      <c r="BP194" s="82"/>
      <c r="BQ194" s="82"/>
      <c r="BR194" s="82"/>
      <c r="BS194" s="82"/>
      <c r="BT194" s="82"/>
      <c r="BU194" s="82"/>
      <c r="BV194" s="82"/>
      <c r="BW194" s="82"/>
      <c r="BX194" s="82"/>
      <c r="BY194" s="82"/>
      <c r="BZ194" s="82"/>
      <c r="CA194" s="82"/>
      <c r="CB194" s="82"/>
      <c r="CC194" s="82"/>
      <c r="CD194" s="82"/>
      <c r="CE194" s="82"/>
      <c r="CF194" s="82"/>
      <c r="CG194" s="82"/>
      <c r="CH194" s="82"/>
      <c r="CI194" s="1376"/>
      <c r="CJ194" s="1376"/>
      <c r="CK194" s="1376"/>
      <c r="CL194" s="1376"/>
      <c r="CM194" s="1376"/>
      <c r="CN194" s="1376"/>
      <c r="CO194" s="1376"/>
      <c r="CP194" s="1376"/>
      <c r="CQ194" s="1376"/>
      <c r="CR194" s="1376"/>
      <c r="CS194" s="1376"/>
      <c r="CT194" s="1376"/>
      <c r="CU194" s="1386"/>
      <c r="CV194" s="1386"/>
      <c r="CW194" s="1416"/>
      <c r="CX194" s="37"/>
      <c r="CY194" s="37"/>
      <c r="CZ194" s="37"/>
      <c r="DA194" s="37"/>
      <c r="DB194" s="37"/>
      <c r="DC194" s="37"/>
      <c r="DD194" s="37"/>
      <c r="DE194" s="1264"/>
      <c r="DF194" s="1264"/>
      <c r="DG194" s="1264"/>
      <c r="DH194" s="1264"/>
      <c r="DI194" s="1264"/>
      <c r="DJ194" s="1264"/>
      <c r="DK194" s="1421"/>
      <c r="DL194" s="1421"/>
      <c r="DM194" s="1421"/>
      <c r="DN194" s="37"/>
      <c r="DO194" s="37">
        <v>4</v>
      </c>
    </row>
    <row r="195" ht="26.25" customHeight="1" spans="1:119">
      <c r="A195" s="1271">
        <v>43959</v>
      </c>
      <c r="B195" s="35" t="s">
        <v>352</v>
      </c>
      <c r="C195" s="35">
        <v>4500029748</v>
      </c>
      <c r="D195" s="32" t="s">
        <v>223</v>
      </c>
      <c r="E195" s="32" t="s">
        <v>275</v>
      </c>
      <c r="F195" s="1273">
        <v>9208</v>
      </c>
      <c r="G195" s="38" t="s">
        <v>406</v>
      </c>
      <c r="H195" s="37">
        <v>3</v>
      </c>
      <c r="I195" s="37"/>
      <c r="J195" s="37"/>
      <c r="K195" s="37"/>
      <c r="L195" s="239"/>
      <c r="M195" s="1297"/>
      <c r="N195" s="1298"/>
      <c r="O195" s="1298"/>
      <c r="P195" s="1299"/>
      <c r="Q195" s="1298"/>
      <c r="R195" s="1298"/>
      <c r="S195" s="1298"/>
      <c r="T195" s="1298"/>
      <c r="U195" s="1299"/>
      <c r="V195" s="1434"/>
      <c r="W195" s="1440"/>
      <c r="X195" s="1441"/>
      <c r="Y195" s="1315"/>
      <c r="Z195" s="1315"/>
      <c r="AA195" s="1315"/>
      <c r="AB195" s="1315"/>
      <c r="AC195" s="1441"/>
      <c r="AD195" s="1442"/>
      <c r="AE195" s="1442"/>
      <c r="AF195" s="1442"/>
      <c r="AG195" s="1442"/>
      <c r="AH195" s="1437"/>
      <c r="AI195" s="1437"/>
      <c r="AJ195" s="1437"/>
      <c r="AK195" s="1437"/>
      <c r="AL195" s="1437"/>
      <c r="AM195" s="1437"/>
      <c r="AN195" s="1437"/>
      <c r="AO195" s="1437"/>
      <c r="AP195" s="1437"/>
      <c r="AQ195" s="1437"/>
      <c r="AR195" s="1437"/>
      <c r="AS195" s="1437"/>
      <c r="AT195" s="1437"/>
      <c r="AU195" s="1437"/>
      <c r="AV195" s="1437"/>
      <c r="AW195" s="1437"/>
      <c r="AX195" s="1437"/>
      <c r="AY195" s="1437"/>
      <c r="AZ195" s="1437"/>
      <c r="BA195" s="1437"/>
      <c r="BB195" s="1437"/>
      <c r="BC195" s="1437"/>
      <c r="BD195" s="1437"/>
      <c r="BE195" s="1434"/>
      <c r="BF195" s="1434"/>
      <c r="BG195" s="1434"/>
      <c r="BH195" s="1434"/>
      <c r="BI195" s="57"/>
      <c r="BJ195" s="82"/>
      <c r="BK195" s="82"/>
      <c r="BL195" s="82"/>
      <c r="BM195" s="82"/>
      <c r="BN195" s="82"/>
      <c r="BO195" s="82"/>
      <c r="BP195" s="82"/>
      <c r="BQ195" s="82"/>
      <c r="BR195" s="82"/>
      <c r="BS195" s="82"/>
      <c r="BT195" s="82"/>
      <c r="BU195" s="82"/>
      <c r="BV195" s="82"/>
      <c r="BW195" s="82"/>
      <c r="BX195" s="82"/>
      <c r="BY195" s="82"/>
      <c r="BZ195" s="82"/>
      <c r="CA195" s="82"/>
      <c r="CB195" s="82"/>
      <c r="CC195" s="82"/>
      <c r="CD195" s="82"/>
      <c r="CE195" s="82"/>
      <c r="CF195" s="82"/>
      <c r="CG195" s="82"/>
      <c r="CH195" s="82"/>
      <c r="CI195" s="1376"/>
      <c r="CJ195" s="1376"/>
      <c r="CK195" s="1376"/>
      <c r="CL195" s="1376"/>
      <c r="CM195" s="1376"/>
      <c r="CN195" s="1376"/>
      <c r="CO195" s="1376"/>
      <c r="CP195" s="1376"/>
      <c r="CQ195" s="1376"/>
      <c r="CR195" s="1376"/>
      <c r="CS195" s="1376"/>
      <c r="CT195" s="1376"/>
      <c r="CU195" s="1386"/>
      <c r="CV195" s="1386"/>
      <c r="CW195" s="1416"/>
      <c r="CX195" s="37"/>
      <c r="CY195" s="37"/>
      <c r="CZ195" s="37"/>
      <c r="DA195" s="37"/>
      <c r="DB195" s="37"/>
      <c r="DC195" s="37"/>
      <c r="DD195" s="37"/>
      <c r="DE195" s="1264"/>
      <c r="DF195" s="1264"/>
      <c r="DG195" s="1264"/>
      <c r="DH195" s="1264"/>
      <c r="DI195" s="1264"/>
      <c r="DJ195" s="1264"/>
      <c r="DK195" s="1421"/>
      <c r="DL195" s="1421"/>
      <c r="DM195" s="1421"/>
      <c r="DN195" s="37"/>
      <c r="DO195" s="37">
        <v>3</v>
      </c>
    </row>
    <row r="196" ht="26.25" customHeight="1" spans="1:119">
      <c r="A196" s="1271">
        <v>43959</v>
      </c>
      <c r="B196" s="35" t="s">
        <v>407</v>
      </c>
      <c r="C196" s="35">
        <v>4500028049</v>
      </c>
      <c r="D196" s="32" t="s">
        <v>408</v>
      </c>
      <c r="E196" s="32" t="s">
        <v>275</v>
      </c>
      <c r="F196" s="1273">
        <v>9208</v>
      </c>
      <c r="G196" s="38" t="s">
        <v>406</v>
      </c>
      <c r="H196" s="37">
        <v>2</v>
      </c>
      <c r="I196" s="37"/>
      <c r="J196" s="37"/>
      <c r="K196" s="37"/>
      <c r="L196" s="239"/>
      <c r="M196" s="1297"/>
      <c r="N196" s="1298"/>
      <c r="O196" s="1298"/>
      <c r="P196" s="1299"/>
      <c r="Q196" s="1298"/>
      <c r="R196" s="1298"/>
      <c r="S196" s="1298"/>
      <c r="T196" s="1298"/>
      <c r="U196" s="1299"/>
      <c r="V196" s="1434"/>
      <c r="W196" s="1440"/>
      <c r="X196" s="1441"/>
      <c r="Y196" s="1315"/>
      <c r="Z196" s="1315"/>
      <c r="AA196" s="1315"/>
      <c r="AB196" s="1315"/>
      <c r="AC196" s="1441"/>
      <c r="AD196" s="1442"/>
      <c r="AE196" s="1442"/>
      <c r="AF196" s="1442"/>
      <c r="AG196" s="1442"/>
      <c r="AH196" s="1437"/>
      <c r="AI196" s="1437"/>
      <c r="AJ196" s="1437"/>
      <c r="AK196" s="1437"/>
      <c r="AL196" s="1437"/>
      <c r="AM196" s="1437"/>
      <c r="AN196" s="1437"/>
      <c r="AO196" s="1437"/>
      <c r="AP196" s="1437"/>
      <c r="AQ196" s="1437"/>
      <c r="AR196" s="1437"/>
      <c r="AS196" s="1437"/>
      <c r="AT196" s="1437"/>
      <c r="AU196" s="1437"/>
      <c r="AV196" s="1437"/>
      <c r="AW196" s="1437"/>
      <c r="AX196" s="1437"/>
      <c r="AY196" s="1437"/>
      <c r="AZ196" s="1437"/>
      <c r="BA196" s="1437"/>
      <c r="BB196" s="1437"/>
      <c r="BC196" s="1437"/>
      <c r="BD196" s="1437"/>
      <c r="BE196" s="1434"/>
      <c r="BF196" s="1434"/>
      <c r="BG196" s="1434"/>
      <c r="BH196" s="1434"/>
      <c r="BI196" s="57"/>
      <c r="BJ196" s="82"/>
      <c r="BK196" s="82"/>
      <c r="BL196" s="82"/>
      <c r="BM196" s="82"/>
      <c r="BN196" s="82"/>
      <c r="BO196" s="82"/>
      <c r="BP196" s="82"/>
      <c r="BQ196" s="82"/>
      <c r="BR196" s="82"/>
      <c r="BS196" s="82"/>
      <c r="BT196" s="82"/>
      <c r="BU196" s="82"/>
      <c r="BV196" s="82"/>
      <c r="BW196" s="82"/>
      <c r="BX196" s="82"/>
      <c r="BY196" s="82"/>
      <c r="BZ196" s="82"/>
      <c r="CA196" s="82"/>
      <c r="CB196" s="82"/>
      <c r="CC196" s="82"/>
      <c r="CD196" s="82"/>
      <c r="CE196" s="82"/>
      <c r="CF196" s="82"/>
      <c r="CG196" s="82"/>
      <c r="CH196" s="82"/>
      <c r="CI196" s="1376"/>
      <c r="CJ196" s="1376"/>
      <c r="CK196" s="1376"/>
      <c r="CL196" s="1376"/>
      <c r="CM196" s="1376"/>
      <c r="CN196" s="1376"/>
      <c r="CO196" s="1376"/>
      <c r="CP196" s="1376"/>
      <c r="CQ196" s="1376"/>
      <c r="CR196" s="1376"/>
      <c r="CS196" s="1376"/>
      <c r="CT196" s="1376"/>
      <c r="CU196" s="1386"/>
      <c r="CV196" s="1386"/>
      <c r="CW196" s="1416"/>
      <c r="CX196" s="37"/>
      <c r="CY196" s="37"/>
      <c r="CZ196" s="37"/>
      <c r="DA196" s="37"/>
      <c r="DB196" s="37"/>
      <c r="DC196" s="37"/>
      <c r="DD196" s="37"/>
      <c r="DE196" s="1264"/>
      <c r="DF196" s="1264"/>
      <c r="DG196" s="1264"/>
      <c r="DH196" s="1264"/>
      <c r="DI196" s="1264"/>
      <c r="DJ196" s="1264"/>
      <c r="DK196" s="1421"/>
      <c r="DL196" s="1421"/>
      <c r="DM196" s="1421"/>
      <c r="DN196" s="37"/>
      <c r="DO196" s="37">
        <v>2</v>
      </c>
    </row>
    <row r="197" ht="26.25" customHeight="1" spans="1:119">
      <c r="A197" s="1271">
        <v>43959</v>
      </c>
      <c r="B197" s="35" t="s">
        <v>407</v>
      </c>
      <c r="C197" s="35">
        <v>4500028049</v>
      </c>
      <c r="D197" s="32" t="s">
        <v>408</v>
      </c>
      <c r="E197" s="32" t="s">
        <v>275</v>
      </c>
      <c r="F197" s="1273">
        <v>9201</v>
      </c>
      <c r="G197" s="38" t="s">
        <v>130</v>
      </c>
      <c r="H197" s="37">
        <v>2</v>
      </c>
      <c r="I197" s="37"/>
      <c r="J197" s="37"/>
      <c r="K197" s="37"/>
      <c r="L197" s="239"/>
      <c r="M197" s="1297"/>
      <c r="N197" s="1298"/>
      <c r="O197" s="1298"/>
      <c r="P197" s="1299"/>
      <c r="Q197" s="1298"/>
      <c r="R197" s="1298"/>
      <c r="S197" s="1298"/>
      <c r="T197" s="1298"/>
      <c r="U197" s="1299"/>
      <c r="V197" s="1434"/>
      <c r="W197" s="1440">
        <v>2</v>
      </c>
      <c r="X197" s="1440"/>
      <c r="Y197" s="1440"/>
      <c r="Z197" s="1440"/>
      <c r="AA197" s="1440"/>
      <c r="AB197" s="1440">
        <v>2</v>
      </c>
      <c r="AC197" s="1440"/>
      <c r="AD197" s="1440"/>
      <c r="AE197" s="1440"/>
      <c r="AF197" s="1440"/>
      <c r="AG197" s="1442"/>
      <c r="AH197" s="1437"/>
      <c r="AI197" s="1437"/>
      <c r="AJ197" s="1437"/>
      <c r="AK197" s="1437"/>
      <c r="AL197" s="1437"/>
      <c r="AM197" s="1437"/>
      <c r="AN197" s="1437"/>
      <c r="AO197" s="1437"/>
      <c r="AP197" s="1437"/>
      <c r="AQ197" s="1437"/>
      <c r="AR197" s="1437"/>
      <c r="AS197" s="1437"/>
      <c r="AT197" s="1437"/>
      <c r="AU197" s="1437"/>
      <c r="AV197" s="1437"/>
      <c r="AW197" s="1437"/>
      <c r="AX197" s="1437"/>
      <c r="AY197" s="1437"/>
      <c r="AZ197" s="1437"/>
      <c r="BA197" s="1437"/>
      <c r="BB197" s="1437"/>
      <c r="BC197" s="1437"/>
      <c r="BD197" s="1437"/>
      <c r="BE197" s="1434"/>
      <c r="BF197" s="1434"/>
      <c r="BG197" s="1434"/>
      <c r="BH197" s="1434"/>
      <c r="BI197" s="57"/>
      <c r="BJ197" s="82"/>
      <c r="BK197" s="82"/>
      <c r="BL197" s="82"/>
      <c r="BM197" s="82">
        <v>1</v>
      </c>
      <c r="BN197" s="82"/>
      <c r="BO197" s="82">
        <v>1</v>
      </c>
      <c r="BP197" s="82"/>
      <c r="BQ197" s="82"/>
      <c r="BR197" s="82"/>
      <c r="BS197" s="82"/>
      <c r="BT197" s="82"/>
      <c r="BU197" s="82"/>
      <c r="BV197" s="82"/>
      <c r="BW197" s="82"/>
      <c r="BX197" s="82"/>
      <c r="BY197" s="82"/>
      <c r="BZ197" s="82"/>
      <c r="CA197" s="82"/>
      <c r="CB197" s="82"/>
      <c r="CC197" s="82"/>
      <c r="CD197" s="82"/>
      <c r="CE197" s="82"/>
      <c r="CF197" s="82"/>
      <c r="CG197" s="82"/>
      <c r="CH197" s="82"/>
      <c r="CI197" s="1376"/>
      <c r="CJ197" s="1376"/>
      <c r="CK197" s="1376"/>
      <c r="CL197" s="1376"/>
      <c r="CM197" s="1376"/>
      <c r="CN197" s="1376"/>
      <c r="CO197" s="1376"/>
      <c r="CP197" s="1376"/>
      <c r="CQ197" s="1376"/>
      <c r="CR197" s="1376"/>
      <c r="CS197" s="1376"/>
      <c r="CT197" s="1376"/>
      <c r="CU197" s="1386"/>
      <c r="CV197" s="1386"/>
      <c r="CW197" s="1416"/>
      <c r="CX197" s="37"/>
      <c r="CY197" s="37"/>
      <c r="CZ197" s="37"/>
      <c r="DA197" s="37"/>
      <c r="DB197" s="37"/>
      <c r="DC197" s="37"/>
      <c r="DD197" s="37"/>
      <c r="DE197" s="1264"/>
      <c r="DF197" s="1264"/>
      <c r="DG197" s="1264"/>
      <c r="DH197" s="1264"/>
      <c r="DI197" s="1264"/>
      <c r="DJ197" s="1264"/>
      <c r="DK197" s="1421"/>
      <c r="DL197" s="1421"/>
      <c r="DM197" s="1421"/>
      <c r="DN197" s="37"/>
      <c r="DO197" s="37"/>
    </row>
    <row r="198" ht="26.25" customHeight="1" spans="1:119">
      <c r="A198" s="1271">
        <v>43959</v>
      </c>
      <c r="B198" s="35" t="s">
        <v>300</v>
      </c>
      <c r="C198" s="35"/>
      <c r="D198" s="32" t="s">
        <v>301</v>
      </c>
      <c r="E198" s="32" t="s">
        <v>409</v>
      </c>
      <c r="F198" s="1273">
        <v>9214</v>
      </c>
      <c r="G198" s="38" t="s">
        <v>232</v>
      </c>
      <c r="H198" s="37">
        <v>6</v>
      </c>
      <c r="I198" s="37"/>
      <c r="J198" s="37"/>
      <c r="K198" s="37"/>
      <c r="L198" s="239"/>
      <c r="M198" s="1297"/>
      <c r="N198" s="1298"/>
      <c r="O198" s="1298"/>
      <c r="P198" s="1299"/>
      <c r="Q198" s="1298"/>
      <c r="R198" s="1298"/>
      <c r="S198" s="1298"/>
      <c r="T198" s="1298"/>
      <c r="U198" s="1299"/>
      <c r="V198" s="1434"/>
      <c r="W198" s="1440"/>
      <c r="X198" s="1440"/>
      <c r="Y198" s="1440"/>
      <c r="Z198" s="1440"/>
      <c r="AA198" s="1440"/>
      <c r="AB198" s="1440"/>
      <c r="AC198" s="1440"/>
      <c r="AD198" s="1440"/>
      <c r="AE198" s="1440"/>
      <c r="AF198" s="1440"/>
      <c r="AG198" s="1442"/>
      <c r="AH198" s="1437"/>
      <c r="AI198" s="1437"/>
      <c r="AJ198" s="1437"/>
      <c r="AK198" s="1437"/>
      <c r="AL198" s="1437"/>
      <c r="AM198" s="1437"/>
      <c r="AN198" s="1437"/>
      <c r="AO198" s="1437"/>
      <c r="AP198" s="1437"/>
      <c r="AQ198" s="1437"/>
      <c r="AR198" s="1437"/>
      <c r="AS198" s="1437"/>
      <c r="AT198" s="1437"/>
      <c r="AU198" s="1437"/>
      <c r="AV198" s="1437"/>
      <c r="AW198" s="1437"/>
      <c r="AX198" s="1437"/>
      <c r="AY198" s="1437"/>
      <c r="AZ198" s="1437"/>
      <c r="BA198" s="1437"/>
      <c r="BB198" s="1437"/>
      <c r="BC198" s="1437"/>
      <c r="BD198" s="1437">
        <v>1</v>
      </c>
      <c r="BE198" s="1434"/>
      <c r="BF198" s="1434"/>
      <c r="BG198" s="1434"/>
      <c r="BH198" s="1434"/>
      <c r="BI198" s="57"/>
      <c r="BJ198" s="82"/>
      <c r="BK198" s="82"/>
      <c r="BL198" s="82"/>
      <c r="BM198" s="82"/>
      <c r="BN198" s="82"/>
      <c r="BO198" s="82"/>
      <c r="BP198" s="82"/>
      <c r="BQ198" s="82"/>
      <c r="BR198" s="82"/>
      <c r="BS198" s="82"/>
      <c r="BT198" s="82"/>
      <c r="BU198" s="82"/>
      <c r="BV198" s="82"/>
      <c r="BW198" s="82"/>
      <c r="BX198" s="82"/>
      <c r="BY198" s="82"/>
      <c r="BZ198" s="82"/>
      <c r="CA198" s="82"/>
      <c r="CB198" s="82"/>
      <c r="CC198" s="82"/>
      <c r="CD198" s="82"/>
      <c r="CE198" s="82"/>
      <c r="CF198" s="82"/>
      <c r="CG198" s="82"/>
      <c r="CH198" s="82"/>
      <c r="CI198" s="1376"/>
      <c r="CJ198" s="1376"/>
      <c r="CK198" s="1376"/>
      <c r="CL198" s="1376"/>
      <c r="CM198" s="1376"/>
      <c r="CN198" s="1376"/>
      <c r="CO198" s="1376">
        <v>1</v>
      </c>
      <c r="CP198" s="1376">
        <v>1</v>
      </c>
      <c r="CQ198" s="1376">
        <v>1</v>
      </c>
      <c r="CR198" s="1376">
        <v>1</v>
      </c>
      <c r="CS198" s="1376">
        <v>1</v>
      </c>
      <c r="CT198" s="1376">
        <v>1</v>
      </c>
      <c r="CU198" s="1386"/>
      <c r="CV198" s="1386"/>
      <c r="CW198" s="1416"/>
      <c r="CX198" s="37"/>
      <c r="CY198" s="37"/>
      <c r="CZ198" s="37"/>
      <c r="DA198" s="37"/>
      <c r="DB198" s="37"/>
      <c r="DC198" s="37"/>
      <c r="DD198" s="37"/>
      <c r="DE198" s="1264"/>
      <c r="DF198" s="1264"/>
      <c r="DG198" s="1264"/>
      <c r="DH198" s="1264"/>
      <c r="DI198" s="1264"/>
      <c r="DJ198" s="1264"/>
      <c r="DK198" s="1421"/>
      <c r="DL198" s="1421"/>
      <c r="DM198" s="1421"/>
      <c r="DN198" s="37"/>
      <c r="DO198" s="37"/>
    </row>
    <row r="199" ht="26.25" customHeight="1" spans="1:119">
      <c r="A199" s="1271">
        <v>43959</v>
      </c>
      <c r="B199" s="35" t="s">
        <v>300</v>
      </c>
      <c r="C199" s="35"/>
      <c r="D199" s="32" t="s">
        <v>301</v>
      </c>
      <c r="E199" s="32" t="s">
        <v>409</v>
      </c>
      <c r="F199" s="1273">
        <v>9215</v>
      </c>
      <c r="G199" s="38" t="s">
        <v>376</v>
      </c>
      <c r="H199" s="37">
        <v>1</v>
      </c>
      <c r="I199" s="37"/>
      <c r="J199" s="37"/>
      <c r="K199" s="37"/>
      <c r="L199" s="239"/>
      <c r="M199" s="1297"/>
      <c r="N199" s="1298"/>
      <c r="O199" s="1298"/>
      <c r="P199" s="1299"/>
      <c r="Q199" s="1298"/>
      <c r="R199" s="1298"/>
      <c r="S199" s="1298"/>
      <c r="T199" s="1298"/>
      <c r="U199" s="1299"/>
      <c r="V199" s="1434"/>
      <c r="W199" s="1440"/>
      <c r="X199" s="1440"/>
      <c r="Y199" s="1440"/>
      <c r="Z199" s="1440"/>
      <c r="AA199" s="1440"/>
      <c r="AB199" s="1440"/>
      <c r="AC199" s="1440"/>
      <c r="AD199" s="1440"/>
      <c r="AE199" s="1440"/>
      <c r="AF199" s="1440"/>
      <c r="AG199" s="1442"/>
      <c r="AH199" s="1437"/>
      <c r="AI199" s="1437"/>
      <c r="AJ199" s="1437"/>
      <c r="AK199" s="1437"/>
      <c r="AL199" s="1437"/>
      <c r="AM199" s="1437"/>
      <c r="AN199" s="1437"/>
      <c r="AO199" s="1437"/>
      <c r="AP199" s="1437"/>
      <c r="AQ199" s="1437"/>
      <c r="AR199" s="1437"/>
      <c r="AS199" s="1437"/>
      <c r="AT199" s="1437"/>
      <c r="AU199" s="1437"/>
      <c r="AV199" s="1437"/>
      <c r="AW199" s="1437"/>
      <c r="AX199" s="1437"/>
      <c r="AY199" s="1437"/>
      <c r="AZ199" s="1437"/>
      <c r="BA199" s="1437"/>
      <c r="BB199" s="1437"/>
      <c r="BC199" s="1437"/>
      <c r="BD199" s="1437"/>
      <c r="BE199" s="1434"/>
      <c r="BF199" s="1434"/>
      <c r="BG199" s="1434"/>
      <c r="BH199" s="1434"/>
      <c r="BI199" s="57"/>
      <c r="BJ199" s="82"/>
      <c r="BK199" s="82"/>
      <c r="BL199" s="82"/>
      <c r="BM199" s="82"/>
      <c r="BN199" s="82"/>
      <c r="BO199" s="82"/>
      <c r="BP199" s="82"/>
      <c r="BQ199" s="82"/>
      <c r="BR199" s="82"/>
      <c r="BS199" s="82"/>
      <c r="BT199" s="82"/>
      <c r="BU199" s="82"/>
      <c r="BV199" s="82"/>
      <c r="BW199" s="82"/>
      <c r="BX199" s="82"/>
      <c r="BY199" s="82"/>
      <c r="BZ199" s="82"/>
      <c r="CA199" s="82"/>
      <c r="CB199" s="82"/>
      <c r="CC199" s="82"/>
      <c r="CD199" s="82"/>
      <c r="CE199" s="82"/>
      <c r="CF199" s="82"/>
      <c r="CG199" s="82"/>
      <c r="CH199" s="82"/>
      <c r="CI199" s="1376"/>
      <c r="CJ199" s="1376"/>
      <c r="CK199" s="1376"/>
      <c r="CL199" s="1376"/>
      <c r="CM199" s="1376"/>
      <c r="CN199" s="1376"/>
      <c r="CO199" s="1376"/>
      <c r="CP199" s="1376"/>
      <c r="CQ199" s="1376"/>
      <c r="CR199" s="1376"/>
      <c r="CS199" s="1376"/>
      <c r="CT199" s="1376"/>
      <c r="CU199" s="1386"/>
      <c r="CV199" s="1386"/>
      <c r="CW199" s="1416"/>
      <c r="CX199" s="37"/>
      <c r="CY199" s="37">
        <v>1</v>
      </c>
      <c r="CZ199" s="37"/>
      <c r="DA199" s="37"/>
      <c r="DB199" s="37"/>
      <c r="DC199" s="37"/>
      <c r="DD199" s="37"/>
      <c r="DE199" s="1264"/>
      <c r="DF199" s="1264"/>
      <c r="DG199" s="1264"/>
      <c r="DH199" s="1264"/>
      <c r="DI199" s="1264"/>
      <c r="DJ199" s="1264"/>
      <c r="DK199" s="1421"/>
      <c r="DL199" s="1421"/>
      <c r="DM199" s="1421"/>
      <c r="DN199" s="37"/>
      <c r="DO199" s="37"/>
    </row>
    <row r="200" ht="26.25" customHeight="1" spans="1:119">
      <c r="A200" s="1271">
        <v>43959</v>
      </c>
      <c r="B200" s="35" t="s">
        <v>300</v>
      </c>
      <c r="C200" s="35"/>
      <c r="D200" s="32" t="s">
        <v>301</v>
      </c>
      <c r="E200" s="32" t="s">
        <v>409</v>
      </c>
      <c r="F200" s="1273">
        <v>9208</v>
      </c>
      <c r="G200" s="38" t="s">
        <v>406</v>
      </c>
      <c r="H200" s="37">
        <v>4</v>
      </c>
      <c r="I200" s="37"/>
      <c r="J200" s="37"/>
      <c r="K200" s="37"/>
      <c r="L200" s="239"/>
      <c r="M200" s="1297"/>
      <c r="N200" s="1298"/>
      <c r="O200" s="1298"/>
      <c r="P200" s="1299"/>
      <c r="Q200" s="1298"/>
      <c r="R200" s="1298"/>
      <c r="S200" s="1298"/>
      <c r="T200" s="1298"/>
      <c r="U200" s="1299"/>
      <c r="V200" s="1434"/>
      <c r="W200" s="1440"/>
      <c r="X200" s="1440"/>
      <c r="Y200" s="1440"/>
      <c r="Z200" s="1440"/>
      <c r="AA200" s="1440"/>
      <c r="AB200" s="1440"/>
      <c r="AC200" s="1440"/>
      <c r="AD200" s="1440"/>
      <c r="AE200" s="1440"/>
      <c r="AF200" s="1440"/>
      <c r="AG200" s="1442"/>
      <c r="AH200" s="1437"/>
      <c r="AI200" s="1437"/>
      <c r="AJ200" s="1437"/>
      <c r="AK200" s="1437"/>
      <c r="AL200" s="1437"/>
      <c r="AM200" s="1437"/>
      <c r="AN200" s="1437"/>
      <c r="AO200" s="1437"/>
      <c r="AP200" s="1437"/>
      <c r="AQ200" s="1437"/>
      <c r="AR200" s="1437"/>
      <c r="AS200" s="1437"/>
      <c r="AT200" s="1437"/>
      <c r="AU200" s="1437"/>
      <c r="AV200" s="1437"/>
      <c r="AW200" s="1437"/>
      <c r="AX200" s="1437"/>
      <c r="AY200" s="1437"/>
      <c r="AZ200" s="1437"/>
      <c r="BA200" s="1437"/>
      <c r="BB200" s="1437"/>
      <c r="BC200" s="1437"/>
      <c r="BD200" s="1437"/>
      <c r="BE200" s="1434"/>
      <c r="BF200" s="1434"/>
      <c r="BG200" s="1434"/>
      <c r="BH200" s="1434"/>
      <c r="BI200" s="57"/>
      <c r="BJ200" s="82"/>
      <c r="BK200" s="82"/>
      <c r="BL200" s="82"/>
      <c r="BM200" s="82"/>
      <c r="BN200" s="82"/>
      <c r="BO200" s="82"/>
      <c r="BP200" s="82"/>
      <c r="BQ200" s="82"/>
      <c r="BR200" s="82"/>
      <c r="BS200" s="82"/>
      <c r="BT200" s="82"/>
      <c r="BU200" s="82"/>
      <c r="BV200" s="82"/>
      <c r="BW200" s="82"/>
      <c r="BX200" s="82"/>
      <c r="BY200" s="82"/>
      <c r="BZ200" s="82"/>
      <c r="CA200" s="82"/>
      <c r="CB200" s="82"/>
      <c r="CC200" s="82"/>
      <c r="CD200" s="82"/>
      <c r="CE200" s="82"/>
      <c r="CF200" s="82"/>
      <c r="CG200" s="82"/>
      <c r="CH200" s="82"/>
      <c r="CI200" s="1376"/>
      <c r="CJ200" s="1376"/>
      <c r="CK200" s="1376"/>
      <c r="CL200" s="1376"/>
      <c r="CM200" s="1376"/>
      <c r="CN200" s="1376"/>
      <c r="CO200" s="1376"/>
      <c r="CP200" s="1376"/>
      <c r="CQ200" s="1376"/>
      <c r="CR200" s="1376"/>
      <c r="CS200" s="1376"/>
      <c r="CT200" s="1376"/>
      <c r="CU200" s="1386"/>
      <c r="CV200" s="1386"/>
      <c r="CW200" s="1416"/>
      <c r="CX200" s="37"/>
      <c r="CY200" s="37"/>
      <c r="CZ200" s="37"/>
      <c r="DA200" s="37"/>
      <c r="DB200" s="37"/>
      <c r="DC200" s="37"/>
      <c r="DD200" s="37"/>
      <c r="DE200" s="1264"/>
      <c r="DF200" s="1264"/>
      <c r="DG200" s="1264"/>
      <c r="DH200" s="1264"/>
      <c r="DI200" s="1264"/>
      <c r="DJ200" s="1264"/>
      <c r="DK200" s="1421"/>
      <c r="DL200" s="1421"/>
      <c r="DM200" s="1421"/>
      <c r="DN200" s="37"/>
      <c r="DO200" s="37">
        <v>4</v>
      </c>
    </row>
    <row r="201" ht="26.25" customHeight="1" spans="1:119">
      <c r="A201" s="1271">
        <v>43962</v>
      </c>
      <c r="B201" s="35" t="s">
        <v>410</v>
      </c>
      <c r="C201" s="35"/>
      <c r="D201" s="32"/>
      <c r="E201" s="32" t="s">
        <v>322</v>
      </c>
      <c r="F201" s="1273">
        <v>9214</v>
      </c>
      <c r="G201" s="38" t="s">
        <v>232</v>
      </c>
      <c r="H201" s="37">
        <v>12</v>
      </c>
      <c r="I201" s="37"/>
      <c r="J201" s="37"/>
      <c r="K201" s="37"/>
      <c r="L201" s="239"/>
      <c r="M201" s="1297"/>
      <c r="N201" s="1298"/>
      <c r="O201" s="1298"/>
      <c r="P201" s="1299"/>
      <c r="Q201" s="1298"/>
      <c r="R201" s="1298"/>
      <c r="S201" s="1298"/>
      <c r="T201" s="1298"/>
      <c r="U201" s="1299"/>
      <c r="V201" s="1434"/>
      <c r="W201" s="1440"/>
      <c r="X201" s="1440"/>
      <c r="Y201" s="1440"/>
      <c r="Z201" s="1440"/>
      <c r="AA201" s="1440"/>
      <c r="AB201" s="1440"/>
      <c r="AC201" s="1440"/>
      <c r="AD201" s="1440"/>
      <c r="AE201" s="1440"/>
      <c r="AF201" s="1440"/>
      <c r="AG201" s="1442"/>
      <c r="AH201" s="1437"/>
      <c r="AI201" s="1437"/>
      <c r="AJ201" s="1437"/>
      <c r="AK201" s="1437"/>
      <c r="AL201" s="1437"/>
      <c r="AM201" s="1437"/>
      <c r="AN201" s="1437"/>
      <c r="AO201" s="1437"/>
      <c r="AP201" s="1437"/>
      <c r="AQ201" s="1437"/>
      <c r="AR201" s="1437"/>
      <c r="AS201" s="1437"/>
      <c r="AT201" s="1437"/>
      <c r="AU201" s="1437"/>
      <c r="AV201" s="1437"/>
      <c r="AW201" s="1437"/>
      <c r="AX201" s="1437">
        <v>12</v>
      </c>
      <c r="AY201" s="1437">
        <v>12</v>
      </c>
      <c r="AZ201" s="1437"/>
      <c r="BA201" s="1437"/>
      <c r="BB201" s="1437"/>
      <c r="BC201" s="1437"/>
      <c r="BD201" s="1437"/>
      <c r="BE201" s="1434"/>
      <c r="BF201" s="1434"/>
      <c r="BG201" s="1434"/>
      <c r="BH201" s="1434"/>
      <c r="BI201" s="57"/>
      <c r="BJ201" s="82"/>
      <c r="BK201" s="82"/>
      <c r="BL201" s="82"/>
      <c r="BM201" s="82"/>
      <c r="BN201" s="82"/>
      <c r="BO201" s="82"/>
      <c r="BP201" s="82"/>
      <c r="BQ201" s="82"/>
      <c r="BR201" s="82"/>
      <c r="BS201" s="82"/>
      <c r="BT201" s="82"/>
      <c r="BU201" s="82"/>
      <c r="BV201" s="82"/>
      <c r="BW201" s="82"/>
      <c r="BX201" s="82"/>
      <c r="BY201" s="82"/>
      <c r="BZ201" s="82"/>
      <c r="CA201" s="82"/>
      <c r="CB201" s="82"/>
      <c r="CC201" s="82"/>
      <c r="CD201" s="82"/>
      <c r="CE201" s="82"/>
      <c r="CF201" s="82"/>
      <c r="CG201" s="82"/>
      <c r="CH201" s="82"/>
      <c r="CI201" s="1376"/>
      <c r="CJ201" s="1376"/>
      <c r="CK201" s="1376"/>
      <c r="CL201" s="1376"/>
      <c r="CM201" s="1376"/>
      <c r="CN201" s="1376"/>
      <c r="CO201" s="1376">
        <v>2</v>
      </c>
      <c r="CP201" s="1376">
        <v>2</v>
      </c>
      <c r="CQ201" s="1376">
        <v>2</v>
      </c>
      <c r="CR201" s="1376">
        <v>2</v>
      </c>
      <c r="CS201" s="1376">
        <v>2</v>
      </c>
      <c r="CT201" s="1376">
        <v>2</v>
      </c>
      <c r="CU201" s="1386"/>
      <c r="CV201" s="1386"/>
      <c r="CW201" s="1416"/>
      <c r="CX201" s="37"/>
      <c r="CY201" s="37"/>
      <c r="CZ201" s="37"/>
      <c r="DA201" s="37"/>
      <c r="DB201" s="37"/>
      <c r="DC201" s="37"/>
      <c r="DD201" s="37"/>
      <c r="DE201" s="1264"/>
      <c r="DF201" s="1264"/>
      <c r="DG201" s="1264"/>
      <c r="DH201" s="1264"/>
      <c r="DI201" s="1264"/>
      <c r="DJ201" s="1264"/>
      <c r="DK201" s="1421"/>
      <c r="DL201" s="1421"/>
      <c r="DM201" s="1421"/>
      <c r="DN201" s="37"/>
      <c r="DO201" s="37"/>
    </row>
    <row r="202" ht="26.25" customHeight="1" spans="1:119">
      <c r="A202" s="1271">
        <v>43963</v>
      </c>
      <c r="B202" s="35" t="s">
        <v>327</v>
      </c>
      <c r="C202" s="35"/>
      <c r="D202" s="32" t="s">
        <v>212</v>
      </c>
      <c r="E202" s="32" t="s">
        <v>280</v>
      </c>
      <c r="F202" s="1273" t="s">
        <v>390</v>
      </c>
      <c r="G202" s="38" t="s">
        <v>391</v>
      </c>
      <c r="H202" s="37">
        <v>10</v>
      </c>
      <c r="I202" s="37"/>
      <c r="J202" s="37"/>
      <c r="K202" s="37"/>
      <c r="L202" s="239"/>
      <c r="M202" s="1297"/>
      <c r="N202" s="1298"/>
      <c r="O202" s="1298"/>
      <c r="P202" s="1299"/>
      <c r="Q202" s="1298"/>
      <c r="R202" s="1298"/>
      <c r="S202" s="1298"/>
      <c r="T202" s="1298"/>
      <c r="U202" s="1299"/>
      <c r="V202" s="1434"/>
      <c r="W202" s="1440"/>
      <c r="X202" s="1440"/>
      <c r="Y202" s="1440"/>
      <c r="Z202" s="1440"/>
      <c r="AA202" s="1440"/>
      <c r="AB202" s="1440"/>
      <c r="AC202" s="1440"/>
      <c r="AD202" s="1440"/>
      <c r="AE202" s="1440"/>
      <c r="AF202" s="1440"/>
      <c r="AG202" s="1442"/>
      <c r="AH202" s="1437"/>
      <c r="AI202" s="1437"/>
      <c r="AJ202" s="1437"/>
      <c r="AK202" s="1437"/>
      <c r="AL202" s="1437"/>
      <c r="AM202" s="1437"/>
      <c r="AN202" s="1437"/>
      <c r="AO202" s="1437"/>
      <c r="AP202" s="1437"/>
      <c r="AQ202" s="1437"/>
      <c r="AR202" s="1437"/>
      <c r="AS202" s="1437"/>
      <c r="AT202" s="1437"/>
      <c r="AU202" s="1437"/>
      <c r="AV202" s="1437"/>
      <c r="AW202" s="1437"/>
      <c r="AX202" s="1437"/>
      <c r="AY202" s="1437"/>
      <c r="AZ202" s="1437"/>
      <c r="BA202" s="1437"/>
      <c r="BB202" s="1437"/>
      <c r="BC202" s="1437"/>
      <c r="BD202" s="1437"/>
      <c r="BE202" s="1434"/>
      <c r="BF202" s="1434"/>
      <c r="BG202" s="1434"/>
      <c r="BH202" s="1434"/>
      <c r="BI202" s="57"/>
      <c r="BJ202" s="82"/>
      <c r="BK202" s="82"/>
      <c r="BL202" s="82"/>
      <c r="BM202" s="82"/>
      <c r="BN202" s="82"/>
      <c r="BO202" s="82"/>
      <c r="BP202" s="82"/>
      <c r="BQ202" s="82"/>
      <c r="BR202" s="82"/>
      <c r="BS202" s="82"/>
      <c r="BT202" s="82"/>
      <c r="BU202" s="82"/>
      <c r="BV202" s="82"/>
      <c r="BW202" s="82"/>
      <c r="BX202" s="82"/>
      <c r="BY202" s="82"/>
      <c r="BZ202" s="82"/>
      <c r="CA202" s="82"/>
      <c r="CB202" s="82"/>
      <c r="CC202" s="82"/>
      <c r="CD202" s="82"/>
      <c r="CE202" s="82"/>
      <c r="CF202" s="82"/>
      <c r="CG202" s="82"/>
      <c r="CH202" s="82"/>
      <c r="CI202" s="1376"/>
      <c r="CJ202" s="1376"/>
      <c r="CK202" s="1376"/>
      <c r="CL202" s="1376"/>
      <c r="CM202" s="1376"/>
      <c r="CN202" s="1376"/>
      <c r="CO202" s="1376"/>
      <c r="CP202" s="1376"/>
      <c r="CQ202" s="1376"/>
      <c r="CR202" s="1376"/>
      <c r="CS202" s="1376"/>
      <c r="CT202" s="1376"/>
      <c r="CU202" s="1386"/>
      <c r="CV202" s="1386"/>
      <c r="CW202" s="1416"/>
      <c r="CX202" s="37"/>
      <c r="CY202" s="37"/>
      <c r="CZ202" s="37"/>
      <c r="DA202" s="37"/>
      <c r="DB202" s="37"/>
      <c r="DC202" s="37"/>
      <c r="DD202" s="37"/>
      <c r="DE202" s="1264"/>
      <c r="DF202" s="1264">
        <v>2</v>
      </c>
      <c r="DG202" s="1264">
        <v>2</v>
      </c>
      <c r="DH202" s="1264">
        <v>2</v>
      </c>
      <c r="DI202" s="1264">
        <v>2</v>
      </c>
      <c r="DJ202" s="1264">
        <v>2</v>
      </c>
      <c r="DK202" s="1421"/>
      <c r="DL202" s="1421"/>
      <c r="DM202" s="1421"/>
      <c r="DN202" s="37"/>
      <c r="DO202" s="37"/>
    </row>
    <row r="203" ht="26.25" customHeight="1" spans="1:119">
      <c r="A203" s="1271">
        <v>43965</v>
      </c>
      <c r="B203" s="35" t="s">
        <v>300</v>
      </c>
      <c r="C203" s="35">
        <v>4500030116</v>
      </c>
      <c r="D203" s="32" t="s">
        <v>301</v>
      </c>
      <c r="E203" s="32" t="s">
        <v>280</v>
      </c>
      <c r="F203" s="1273">
        <v>9215</v>
      </c>
      <c r="G203" s="38" t="s">
        <v>376</v>
      </c>
      <c r="H203" s="37">
        <v>28</v>
      </c>
      <c r="I203" s="37"/>
      <c r="J203" s="37"/>
      <c r="K203" s="37"/>
      <c r="L203" s="239"/>
      <c r="M203" s="1297"/>
      <c r="N203" s="1298"/>
      <c r="O203" s="1298"/>
      <c r="P203" s="1299"/>
      <c r="Q203" s="1298"/>
      <c r="R203" s="1298"/>
      <c r="S203" s="1298"/>
      <c r="T203" s="1298"/>
      <c r="U203" s="1299"/>
      <c r="V203" s="1434"/>
      <c r="W203" s="1440"/>
      <c r="X203" s="1440"/>
      <c r="Y203" s="1440"/>
      <c r="Z203" s="1440"/>
      <c r="AA203" s="1440"/>
      <c r="AB203" s="1440"/>
      <c r="AC203" s="1440"/>
      <c r="AD203" s="1440"/>
      <c r="AE203" s="1440"/>
      <c r="AF203" s="1440"/>
      <c r="AG203" s="1442"/>
      <c r="AH203" s="1437"/>
      <c r="AI203" s="1437"/>
      <c r="AJ203" s="1437"/>
      <c r="AK203" s="1437"/>
      <c r="AL203" s="1437"/>
      <c r="AM203" s="1437"/>
      <c r="AN203" s="1437"/>
      <c r="AO203" s="1437"/>
      <c r="AP203" s="1437"/>
      <c r="AQ203" s="1437"/>
      <c r="AR203" s="1437"/>
      <c r="AS203" s="1437"/>
      <c r="AT203" s="1437"/>
      <c r="AU203" s="1437"/>
      <c r="AV203" s="1437"/>
      <c r="AW203" s="1437"/>
      <c r="AX203" s="1437"/>
      <c r="AY203" s="1437"/>
      <c r="AZ203" s="1437"/>
      <c r="BA203" s="1437"/>
      <c r="BB203" s="1437"/>
      <c r="BC203" s="1437"/>
      <c r="BD203" s="1437"/>
      <c r="BE203" s="1434"/>
      <c r="BF203" s="1434"/>
      <c r="BG203" s="1434"/>
      <c r="BH203" s="1434"/>
      <c r="BI203" s="57"/>
      <c r="BJ203" s="82"/>
      <c r="BK203" s="82"/>
      <c r="BL203" s="82"/>
      <c r="BM203" s="82"/>
      <c r="BN203" s="82"/>
      <c r="BO203" s="82"/>
      <c r="BP203" s="82"/>
      <c r="BQ203" s="82"/>
      <c r="BR203" s="82"/>
      <c r="BS203" s="82"/>
      <c r="BT203" s="82"/>
      <c r="BU203" s="82"/>
      <c r="BV203" s="82"/>
      <c r="BW203" s="82"/>
      <c r="BX203" s="82"/>
      <c r="BY203" s="82"/>
      <c r="BZ203" s="82"/>
      <c r="CA203" s="82"/>
      <c r="CB203" s="82"/>
      <c r="CC203" s="82"/>
      <c r="CD203" s="82"/>
      <c r="CE203" s="82"/>
      <c r="CF203" s="82"/>
      <c r="CG203" s="82"/>
      <c r="CH203" s="82"/>
      <c r="CI203" s="1376"/>
      <c r="CJ203" s="1376"/>
      <c r="CK203" s="1376"/>
      <c r="CL203" s="1376"/>
      <c r="CM203" s="1376"/>
      <c r="CN203" s="1376"/>
      <c r="CO203" s="1376"/>
      <c r="CP203" s="1376"/>
      <c r="CQ203" s="1376"/>
      <c r="CR203" s="1376"/>
      <c r="CS203" s="1376"/>
      <c r="CT203" s="1376"/>
      <c r="CU203" s="1386"/>
      <c r="CV203" s="1386"/>
      <c r="CW203" s="1416"/>
      <c r="CX203" s="37">
        <v>4</v>
      </c>
      <c r="CY203" s="37">
        <v>4</v>
      </c>
      <c r="CZ203" s="37">
        <v>4</v>
      </c>
      <c r="DA203" s="37">
        <v>4</v>
      </c>
      <c r="DB203" s="37">
        <v>4</v>
      </c>
      <c r="DC203" s="37">
        <v>4</v>
      </c>
      <c r="DD203" s="37">
        <v>4</v>
      </c>
      <c r="DE203" s="1264"/>
      <c r="DF203" s="1264"/>
      <c r="DG203" s="1264"/>
      <c r="DH203" s="1264"/>
      <c r="DI203" s="1264"/>
      <c r="DJ203" s="1264"/>
      <c r="DK203" s="1421"/>
      <c r="DL203" s="1421"/>
      <c r="DM203" s="1421"/>
      <c r="DN203" s="37"/>
      <c r="DO203" s="37"/>
    </row>
    <row r="204" ht="26.25" customHeight="1" spans="1:119">
      <c r="A204" s="1271">
        <v>43966</v>
      </c>
      <c r="B204" s="35" t="s">
        <v>273</v>
      </c>
      <c r="C204" s="35">
        <v>4500029977</v>
      </c>
      <c r="D204" s="32" t="s">
        <v>212</v>
      </c>
      <c r="E204" s="32" t="s">
        <v>280</v>
      </c>
      <c r="F204" s="1273">
        <v>9215</v>
      </c>
      <c r="G204" s="38" t="s">
        <v>376</v>
      </c>
      <c r="H204" s="37">
        <v>6</v>
      </c>
      <c r="I204" s="37"/>
      <c r="J204" s="37"/>
      <c r="K204" s="37"/>
      <c r="L204" s="239"/>
      <c r="M204" s="1297"/>
      <c r="N204" s="1298"/>
      <c r="O204" s="1298"/>
      <c r="P204" s="1299"/>
      <c r="Q204" s="1298"/>
      <c r="R204" s="1298"/>
      <c r="S204" s="1298"/>
      <c r="T204" s="1298"/>
      <c r="U204" s="1299"/>
      <c r="V204" s="1434"/>
      <c r="W204" s="1440"/>
      <c r="X204" s="1440"/>
      <c r="Y204" s="1440"/>
      <c r="Z204" s="1440"/>
      <c r="AA204" s="1440"/>
      <c r="AB204" s="1440"/>
      <c r="AC204" s="1440"/>
      <c r="AD204" s="1440"/>
      <c r="AE204" s="1440"/>
      <c r="AF204" s="1440"/>
      <c r="AG204" s="1442"/>
      <c r="AH204" s="1437"/>
      <c r="AI204" s="1437"/>
      <c r="AJ204" s="1437"/>
      <c r="AK204" s="1437"/>
      <c r="AL204" s="1437"/>
      <c r="AM204" s="1437"/>
      <c r="AN204" s="1437"/>
      <c r="AO204" s="1437"/>
      <c r="AP204" s="1437"/>
      <c r="AQ204" s="1437"/>
      <c r="AR204" s="1437"/>
      <c r="AS204" s="1437"/>
      <c r="AT204" s="1437"/>
      <c r="AU204" s="1437"/>
      <c r="AV204" s="1437"/>
      <c r="AW204" s="1437"/>
      <c r="AX204" s="1437"/>
      <c r="AY204" s="1437"/>
      <c r="AZ204" s="1437"/>
      <c r="BA204" s="1437"/>
      <c r="BB204" s="1437"/>
      <c r="BC204" s="1437"/>
      <c r="BD204" s="1437"/>
      <c r="BE204" s="1434"/>
      <c r="BF204" s="1434"/>
      <c r="BG204" s="1434"/>
      <c r="BH204" s="1434"/>
      <c r="BI204" s="57"/>
      <c r="BJ204" s="82"/>
      <c r="BK204" s="82"/>
      <c r="BL204" s="82"/>
      <c r="BM204" s="82"/>
      <c r="BN204" s="82"/>
      <c r="BO204" s="82"/>
      <c r="BP204" s="82"/>
      <c r="BQ204" s="82"/>
      <c r="BR204" s="82"/>
      <c r="BS204" s="82"/>
      <c r="BT204" s="82"/>
      <c r="BU204" s="82"/>
      <c r="BV204" s="82"/>
      <c r="BW204" s="82"/>
      <c r="BX204" s="82"/>
      <c r="BY204" s="82"/>
      <c r="BZ204" s="82"/>
      <c r="CA204" s="82"/>
      <c r="CB204" s="82"/>
      <c r="CC204" s="82"/>
      <c r="CD204" s="82"/>
      <c r="CE204" s="82"/>
      <c r="CF204" s="82"/>
      <c r="CG204" s="82"/>
      <c r="CH204" s="82"/>
      <c r="CI204" s="1376"/>
      <c r="CJ204" s="1376"/>
      <c r="CK204" s="1376"/>
      <c r="CL204" s="1376"/>
      <c r="CM204" s="1376"/>
      <c r="CN204" s="1376"/>
      <c r="CO204" s="1376"/>
      <c r="CP204" s="1376"/>
      <c r="CQ204" s="1376"/>
      <c r="CR204" s="1376"/>
      <c r="CS204" s="1376"/>
      <c r="CT204" s="1376"/>
      <c r="CU204" s="1386"/>
      <c r="CV204" s="1386"/>
      <c r="CW204" s="1416"/>
      <c r="CX204" s="37"/>
      <c r="CY204" s="37">
        <v>1</v>
      </c>
      <c r="CZ204" s="37">
        <v>1</v>
      </c>
      <c r="DA204" s="37">
        <v>1</v>
      </c>
      <c r="DB204" s="37">
        <v>1</v>
      </c>
      <c r="DC204" s="37">
        <v>1</v>
      </c>
      <c r="DD204" s="37">
        <v>1</v>
      </c>
      <c r="DE204" s="1264"/>
      <c r="DF204" s="1264"/>
      <c r="DG204" s="1264"/>
      <c r="DH204" s="1264"/>
      <c r="DI204" s="1264"/>
      <c r="DJ204" s="1264"/>
      <c r="DK204" s="1421"/>
      <c r="DL204" s="1421"/>
      <c r="DM204" s="1421"/>
      <c r="DN204" s="37"/>
      <c r="DO204" s="37"/>
    </row>
    <row r="205" ht="26.25" customHeight="1" spans="1:119">
      <c r="A205" s="1271">
        <v>43966</v>
      </c>
      <c r="B205" s="35" t="s">
        <v>377</v>
      </c>
      <c r="C205" s="35">
        <v>4500029306</v>
      </c>
      <c r="D205" s="32" t="s">
        <v>403</v>
      </c>
      <c r="E205" s="32" t="s">
        <v>379</v>
      </c>
      <c r="F205" s="1273">
        <v>9212</v>
      </c>
      <c r="G205" s="38" t="s">
        <v>391</v>
      </c>
      <c r="H205" s="37">
        <v>3</v>
      </c>
      <c r="I205" s="37"/>
      <c r="J205" s="37"/>
      <c r="K205" s="37"/>
      <c r="L205" s="239"/>
      <c r="M205" s="1297"/>
      <c r="N205" s="1298"/>
      <c r="O205" s="1298"/>
      <c r="P205" s="1299"/>
      <c r="Q205" s="1298"/>
      <c r="R205" s="1298"/>
      <c r="S205" s="1298"/>
      <c r="T205" s="1298"/>
      <c r="U205" s="1299"/>
      <c r="V205" s="1434"/>
      <c r="W205" s="1440"/>
      <c r="X205" s="1440"/>
      <c r="Y205" s="1440"/>
      <c r="Z205" s="1440"/>
      <c r="AA205" s="1440"/>
      <c r="AB205" s="1440"/>
      <c r="AC205" s="1440"/>
      <c r="AD205" s="1440"/>
      <c r="AE205" s="1440"/>
      <c r="AF205" s="1440"/>
      <c r="AG205" s="1442"/>
      <c r="AH205" s="1437"/>
      <c r="AI205" s="1437"/>
      <c r="AJ205" s="1437"/>
      <c r="AK205" s="1437"/>
      <c r="AL205" s="1437"/>
      <c r="AM205" s="1437"/>
      <c r="AN205" s="1437"/>
      <c r="AO205" s="1437"/>
      <c r="AP205" s="1437"/>
      <c r="AQ205" s="1437"/>
      <c r="AR205" s="1437"/>
      <c r="AS205" s="1437"/>
      <c r="AT205" s="1437"/>
      <c r="AU205" s="1437"/>
      <c r="AV205" s="1437"/>
      <c r="AW205" s="1437"/>
      <c r="AX205" s="1437"/>
      <c r="AY205" s="1437"/>
      <c r="AZ205" s="1437"/>
      <c r="BA205" s="1437"/>
      <c r="BB205" s="1437"/>
      <c r="BC205" s="1437"/>
      <c r="BD205" s="1437"/>
      <c r="BE205" s="1434"/>
      <c r="BF205" s="1434"/>
      <c r="BG205" s="1434"/>
      <c r="BH205" s="1434"/>
      <c r="BI205" s="57"/>
      <c r="BJ205" s="82"/>
      <c r="BK205" s="82"/>
      <c r="BL205" s="82"/>
      <c r="BM205" s="82"/>
      <c r="BN205" s="82"/>
      <c r="BO205" s="82"/>
      <c r="BP205" s="82"/>
      <c r="BQ205" s="82"/>
      <c r="BR205" s="82"/>
      <c r="BS205" s="82"/>
      <c r="BT205" s="82"/>
      <c r="BU205" s="82"/>
      <c r="BV205" s="82"/>
      <c r="BW205" s="82"/>
      <c r="BX205" s="82"/>
      <c r="BY205" s="82"/>
      <c r="BZ205" s="82"/>
      <c r="CA205" s="82"/>
      <c r="CB205" s="82"/>
      <c r="CC205" s="82"/>
      <c r="CD205" s="82"/>
      <c r="CE205" s="82"/>
      <c r="CF205" s="82"/>
      <c r="CG205" s="82"/>
      <c r="CH205" s="82"/>
      <c r="CI205" s="1376"/>
      <c r="CJ205" s="1376"/>
      <c r="CK205" s="1376"/>
      <c r="CL205" s="1376"/>
      <c r="CM205" s="1376"/>
      <c r="CN205" s="1376"/>
      <c r="CO205" s="1376"/>
      <c r="CP205" s="1376"/>
      <c r="CQ205" s="1376"/>
      <c r="CR205" s="1376"/>
      <c r="CS205" s="1376"/>
      <c r="CT205" s="1376"/>
      <c r="CU205" s="1386"/>
      <c r="CV205" s="1386"/>
      <c r="CW205" s="1416"/>
      <c r="CX205" s="37"/>
      <c r="CY205" s="37"/>
      <c r="CZ205" s="37"/>
      <c r="DA205" s="37"/>
      <c r="DB205" s="37"/>
      <c r="DC205" s="37"/>
      <c r="DD205" s="37"/>
      <c r="DE205" s="1264">
        <v>1</v>
      </c>
      <c r="DF205" s="1264"/>
      <c r="DG205" s="1264"/>
      <c r="DH205" s="1264">
        <v>1</v>
      </c>
      <c r="DI205" s="1264">
        <v>1</v>
      </c>
      <c r="DJ205" s="1264"/>
      <c r="DK205" s="1421"/>
      <c r="DL205" s="1421"/>
      <c r="DM205" s="1421"/>
      <c r="DN205" s="37"/>
      <c r="DO205" s="37"/>
    </row>
    <row r="206" ht="26.25" customHeight="1" spans="1:119">
      <c r="A206" s="1271">
        <v>43967</v>
      </c>
      <c r="B206" s="35" t="s">
        <v>300</v>
      </c>
      <c r="C206" s="35">
        <v>4500029397</v>
      </c>
      <c r="D206" s="32" t="s">
        <v>301</v>
      </c>
      <c r="E206" s="32" t="s">
        <v>280</v>
      </c>
      <c r="F206" s="1273">
        <v>9208</v>
      </c>
      <c r="G206" s="38" t="s">
        <v>406</v>
      </c>
      <c r="H206" s="37">
        <v>4</v>
      </c>
      <c r="I206" s="37"/>
      <c r="J206" s="37"/>
      <c r="K206" s="37"/>
      <c r="L206" s="239"/>
      <c r="M206" s="1297"/>
      <c r="N206" s="1298"/>
      <c r="O206" s="1298"/>
      <c r="P206" s="1299"/>
      <c r="Q206" s="1298"/>
      <c r="R206" s="1298"/>
      <c r="S206" s="1298"/>
      <c r="T206" s="1298"/>
      <c r="U206" s="1299"/>
      <c r="V206" s="1434"/>
      <c r="W206" s="1440"/>
      <c r="X206" s="1440"/>
      <c r="Y206" s="1440"/>
      <c r="Z206" s="1440"/>
      <c r="AA206" s="1440"/>
      <c r="AB206" s="1440"/>
      <c r="AC206" s="1440"/>
      <c r="AD206" s="1440"/>
      <c r="AE206" s="1440"/>
      <c r="AF206" s="1440"/>
      <c r="AG206" s="1442"/>
      <c r="AH206" s="1437"/>
      <c r="AI206" s="1437"/>
      <c r="AJ206" s="1437"/>
      <c r="AK206" s="1437"/>
      <c r="AL206" s="1437"/>
      <c r="AM206" s="1437"/>
      <c r="AN206" s="1437"/>
      <c r="AO206" s="1437"/>
      <c r="AP206" s="1437"/>
      <c r="AQ206" s="1437"/>
      <c r="AR206" s="1437"/>
      <c r="AS206" s="1437"/>
      <c r="AT206" s="1437"/>
      <c r="AU206" s="1437"/>
      <c r="AV206" s="1437"/>
      <c r="AW206" s="1437"/>
      <c r="AX206" s="1437"/>
      <c r="AY206" s="1437"/>
      <c r="AZ206" s="1437"/>
      <c r="BA206" s="1437"/>
      <c r="BB206" s="1437"/>
      <c r="BC206" s="1437"/>
      <c r="BD206" s="1437"/>
      <c r="BE206" s="1434"/>
      <c r="BF206" s="1434"/>
      <c r="BG206" s="1434"/>
      <c r="BH206" s="1434"/>
      <c r="BI206" s="57"/>
      <c r="BJ206" s="82"/>
      <c r="BK206" s="82"/>
      <c r="BL206" s="82"/>
      <c r="BM206" s="82"/>
      <c r="BN206" s="82"/>
      <c r="BO206" s="82"/>
      <c r="BP206" s="82"/>
      <c r="BQ206" s="82"/>
      <c r="BR206" s="82"/>
      <c r="BS206" s="82"/>
      <c r="BT206" s="82"/>
      <c r="BU206" s="82"/>
      <c r="BV206" s="82"/>
      <c r="BW206" s="82"/>
      <c r="BX206" s="82"/>
      <c r="BY206" s="82"/>
      <c r="BZ206" s="82"/>
      <c r="CA206" s="82"/>
      <c r="CB206" s="82"/>
      <c r="CC206" s="82"/>
      <c r="CD206" s="82"/>
      <c r="CE206" s="82"/>
      <c r="CF206" s="82"/>
      <c r="CG206" s="82"/>
      <c r="CH206" s="82"/>
      <c r="CI206" s="1376"/>
      <c r="CJ206" s="1376"/>
      <c r="CK206" s="1376"/>
      <c r="CL206" s="1376"/>
      <c r="CM206" s="1376"/>
      <c r="CN206" s="1376"/>
      <c r="CO206" s="1376"/>
      <c r="CP206" s="1376"/>
      <c r="CQ206" s="1376"/>
      <c r="CR206" s="1376"/>
      <c r="CS206" s="1376"/>
      <c r="CT206" s="1376"/>
      <c r="CU206" s="1386"/>
      <c r="CV206" s="1386"/>
      <c r="CW206" s="1416"/>
      <c r="CX206" s="37"/>
      <c r="CY206" s="37"/>
      <c r="CZ206" s="37"/>
      <c r="DA206" s="37"/>
      <c r="DB206" s="37"/>
      <c r="DC206" s="37"/>
      <c r="DD206" s="37"/>
      <c r="DE206" s="1264"/>
      <c r="DF206" s="1264"/>
      <c r="DG206" s="1264"/>
      <c r="DH206" s="1264"/>
      <c r="DI206" s="1264"/>
      <c r="DJ206" s="1264"/>
      <c r="DK206" s="1421"/>
      <c r="DL206" s="1421"/>
      <c r="DM206" s="1421"/>
      <c r="DN206" s="37"/>
      <c r="DO206" s="37">
        <v>4</v>
      </c>
    </row>
    <row r="207" ht="26.25" customHeight="1" spans="1:119">
      <c r="A207" s="1271">
        <v>43967</v>
      </c>
      <c r="B207" s="35" t="s">
        <v>330</v>
      </c>
      <c r="C207" s="35"/>
      <c r="D207" s="32" t="s">
        <v>411</v>
      </c>
      <c r="E207" s="32" t="s">
        <v>275</v>
      </c>
      <c r="F207" s="1273">
        <v>9214</v>
      </c>
      <c r="G207" s="38" t="s">
        <v>232</v>
      </c>
      <c r="H207" s="37">
        <v>12</v>
      </c>
      <c r="I207" s="37"/>
      <c r="J207" s="37"/>
      <c r="K207" s="37"/>
      <c r="L207" s="239"/>
      <c r="M207" s="1297"/>
      <c r="N207" s="1298"/>
      <c r="O207" s="1298"/>
      <c r="P207" s="1299"/>
      <c r="Q207" s="1298"/>
      <c r="R207" s="1298"/>
      <c r="S207" s="1298"/>
      <c r="T207" s="1298"/>
      <c r="U207" s="1299"/>
      <c r="V207" s="1434"/>
      <c r="W207" s="1440"/>
      <c r="X207" s="1440"/>
      <c r="Y207" s="1440"/>
      <c r="Z207" s="1440"/>
      <c r="AA207" s="1440"/>
      <c r="AB207" s="1440"/>
      <c r="AC207" s="1440"/>
      <c r="AD207" s="1440"/>
      <c r="AE207" s="1440"/>
      <c r="AF207" s="1440"/>
      <c r="AG207" s="1442"/>
      <c r="AH207" s="1437"/>
      <c r="AI207" s="1437"/>
      <c r="AJ207" s="1437"/>
      <c r="AK207" s="1437"/>
      <c r="AL207" s="1437"/>
      <c r="AM207" s="1437"/>
      <c r="AN207" s="1437"/>
      <c r="AO207" s="1437"/>
      <c r="AP207" s="1437"/>
      <c r="AQ207" s="1437"/>
      <c r="AR207" s="1437"/>
      <c r="AS207" s="1437"/>
      <c r="AT207" s="1437"/>
      <c r="AU207" s="1437"/>
      <c r="AV207" s="1437"/>
      <c r="AW207" s="1437"/>
      <c r="AX207" s="1437"/>
      <c r="AY207" s="1437"/>
      <c r="AZ207" s="1437"/>
      <c r="BA207" s="1437"/>
      <c r="BB207" s="1437"/>
      <c r="BC207" s="1437"/>
      <c r="BD207" s="1437"/>
      <c r="BE207" s="1434"/>
      <c r="BF207" s="1434"/>
      <c r="BG207" s="1434"/>
      <c r="BH207" s="1434"/>
      <c r="BI207" s="57"/>
      <c r="BJ207" s="82"/>
      <c r="BK207" s="82"/>
      <c r="BL207" s="82"/>
      <c r="BM207" s="82"/>
      <c r="BN207" s="82"/>
      <c r="BO207" s="82"/>
      <c r="BP207" s="82"/>
      <c r="BQ207" s="82"/>
      <c r="BR207" s="82"/>
      <c r="BS207" s="82"/>
      <c r="BT207" s="82"/>
      <c r="BU207" s="82"/>
      <c r="BV207" s="82"/>
      <c r="BW207" s="82"/>
      <c r="BX207" s="82"/>
      <c r="BY207" s="82"/>
      <c r="BZ207" s="82"/>
      <c r="CA207" s="82"/>
      <c r="CB207" s="82"/>
      <c r="CC207" s="82"/>
      <c r="CD207" s="82"/>
      <c r="CE207" s="82"/>
      <c r="CF207" s="82"/>
      <c r="CG207" s="82"/>
      <c r="CH207" s="82"/>
      <c r="CI207" s="1376"/>
      <c r="CJ207" s="1376"/>
      <c r="CK207" s="1376"/>
      <c r="CL207" s="1376"/>
      <c r="CM207" s="1376"/>
      <c r="CN207" s="1376"/>
      <c r="CO207" s="1376">
        <v>2</v>
      </c>
      <c r="CP207" s="1376">
        <v>2</v>
      </c>
      <c r="CQ207" s="1376">
        <v>2</v>
      </c>
      <c r="CR207" s="1376">
        <v>2</v>
      </c>
      <c r="CS207" s="1376">
        <v>2</v>
      </c>
      <c r="CT207" s="1376">
        <v>2</v>
      </c>
      <c r="CU207" s="1386"/>
      <c r="CV207" s="1386"/>
      <c r="CW207" s="1416"/>
      <c r="CX207" s="37"/>
      <c r="CY207" s="37"/>
      <c r="CZ207" s="37"/>
      <c r="DA207" s="37"/>
      <c r="DB207" s="37"/>
      <c r="DC207" s="37"/>
      <c r="DD207" s="37"/>
      <c r="DE207" s="1264"/>
      <c r="DF207" s="1264"/>
      <c r="DG207" s="1264"/>
      <c r="DH207" s="1264"/>
      <c r="DI207" s="1264"/>
      <c r="DJ207" s="1264"/>
      <c r="DK207" s="1421"/>
      <c r="DL207" s="1421"/>
      <c r="DM207" s="1421"/>
      <c r="DN207" s="37"/>
      <c r="DO207" s="37"/>
    </row>
    <row r="208" ht="26.25" customHeight="1" spans="1:119">
      <c r="A208" s="1271">
        <v>43967</v>
      </c>
      <c r="B208" s="35" t="s">
        <v>330</v>
      </c>
      <c r="C208" s="35"/>
      <c r="D208" s="32" t="s">
        <v>411</v>
      </c>
      <c r="E208" s="32" t="s">
        <v>275</v>
      </c>
      <c r="F208" s="1273">
        <v>9215</v>
      </c>
      <c r="G208" s="38" t="s">
        <v>376</v>
      </c>
      <c r="H208" s="37">
        <v>14</v>
      </c>
      <c r="I208" s="37"/>
      <c r="J208" s="37"/>
      <c r="K208" s="37"/>
      <c r="L208" s="239"/>
      <c r="M208" s="1297"/>
      <c r="N208" s="1298"/>
      <c r="O208" s="1298"/>
      <c r="P208" s="1299"/>
      <c r="Q208" s="1298"/>
      <c r="R208" s="1298"/>
      <c r="S208" s="1298"/>
      <c r="T208" s="1298"/>
      <c r="U208" s="1299"/>
      <c r="V208" s="1434"/>
      <c r="W208" s="1440"/>
      <c r="X208" s="1440"/>
      <c r="Y208" s="1440"/>
      <c r="Z208" s="1440"/>
      <c r="AA208" s="1440"/>
      <c r="AB208" s="1440"/>
      <c r="AC208" s="1440"/>
      <c r="AD208" s="1440"/>
      <c r="AE208" s="1440"/>
      <c r="AF208" s="1440"/>
      <c r="AG208" s="1442"/>
      <c r="AH208" s="1437"/>
      <c r="AI208" s="1437"/>
      <c r="AJ208" s="1437"/>
      <c r="AK208" s="1437"/>
      <c r="AL208" s="1437"/>
      <c r="AM208" s="1437"/>
      <c r="AN208" s="1437"/>
      <c r="AO208" s="1437"/>
      <c r="AP208" s="1437"/>
      <c r="AQ208" s="1437"/>
      <c r="AR208" s="1437"/>
      <c r="AS208" s="1437"/>
      <c r="AT208" s="1437"/>
      <c r="AU208" s="1437"/>
      <c r="AV208" s="1437"/>
      <c r="AW208" s="1437"/>
      <c r="AX208" s="1437"/>
      <c r="AY208" s="1437"/>
      <c r="AZ208" s="1437"/>
      <c r="BA208" s="1437"/>
      <c r="BB208" s="1437"/>
      <c r="BC208" s="1437"/>
      <c r="BD208" s="1437"/>
      <c r="BE208" s="1434"/>
      <c r="BF208" s="1434"/>
      <c r="BG208" s="1434"/>
      <c r="BH208" s="1434"/>
      <c r="BI208" s="57"/>
      <c r="BJ208" s="82"/>
      <c r="BK208" s="82"/>
      <c r="BL208" s="82"/>
      <c r="BM208" s="82"/>
      <c r="BN208" s="82"/>
      <c r="BO208" s="82"/>
      <c r="BP208" s="82"/>
      <c r="BQ208" s="82"/>
      <c r="BR208" s="82"/>
      <c r="BS208" s="82"/>
      <c r="BT208" s="82"/>
      <c r="BU208" s="82"/>
      <c r="BV208" s="82"/>
      <c r="BW208" s="82"/>
      <c r="BX208" s="82"/>
      <c r="BY208" s="82"/>
      <c r="BZ208" s="82"/>
      <c r="CA208" s="82"/>
      <c r="CB208" s="82"/>
      <c r="CC208" s="82"/>
      <c r="CD208" s="82"/>
      <c r="CE208" s="82"/>
      <c r="CF208" s="82"/>
      <c r="CG208" s="82"/>
      <c r="CH208" s="82"/>
      <c r="CI208" s="1376"/>
      <c r="CJ208" s="1376"/>
      <c r="CK208" s="1376"/>
      <c r="CL208" s="1376"/>
      <c r="CM208" s="1376"/>
      <c r="CN208" s="1376"/>
      <c r="CO208" s="1376"/>
      <c r="CP208" s="1376"/>
      <c r="CQ208" s="1376"/>
      <c r="CR208" s="1376"/>
      <c r="CS208" s="1376"/>
      <c r="CT208" s="1376"/>
      <c r="CU208" s="1386"/>
      <c r="CV208" s="1386"/>
      <c r="CW208" s="1416"/>
      <c r="CX208" s="37">
        <v>2</v>
      </c>
      <c r="CY208" s="37">
        <v>2</v>
      </c>
      <c r="CZ208" s="37">
        <v>2</v>
      </c>
      <c r="DA208" s="37">
        <v>2</v>
      </c>
      <c r="DB208" s="37">
        <v>2</v>
      </c>
      <c r="DC208" s="37">
        <v>2</v>
      </c>
      <c r="DD208" s="37">
        <v>2</v>
      </c>
      <c r="DE208" s="1264"/>
      <c r="DF208" s="1264"/>
      <c r="DG208" s="1264"/>
      <c r="DH208" s="1264"/>
      <c r="DI208" s="1264"/>
      <c r="DJ208" s="1264"/>
      <c r="DK208" s="1421"/>
      <c r="DL208" s="1421"/>
      <c r="DM208" s="1421"/>
      <c r="DN208" s="37"/>
      <c r="DO208" s="37"/>
    </row>
    <row r="209" ht="26.25" customHeight="1" spans="1:119">
      <c r="A209" s="1271">
        <v>43969</v>
      </c>
      <c r="B209" s="35" t="s">
        <v>300</v>
      </c>
      <c r="C209" s="35">
        <v>4500029395</v>
      </c>
      <c r="D209" s="32" t="s">
        <v>301</v>
      </c>
      <c r="E209" s="32" t="s">
        <v>280</v>
      </c>
      <c r="F209" s="1273">
        <v>9212</v>
      </c>
      <c r="G209" s="38" t="s">
        <v>391</v>
      </c>
      <c r="H209" s="37">
        <v>18</v>
      </c>
      <c r="I209" s="37"/>
      <c r="J209" s="37"/>
      <c r="K209" s="37"/>
      <c r="L209" s="239"/>
      <c r="M209" s="1297"/>
      <c r="N209" s="1298"/>
      <c r="O209" s="1298"/>
      <c r="P209" s="1299"/>
      <c r="Q209" s="1298"/>
      <c r="R209" s="1298"/>
      <c r="S209" s="1298"/>
      <c r="T209" s="1298"/>
      <c r="U209" s="1299"/>
      <c r="V209" s="1434"/>
      <c r="W209" s="1440"/>
      <c r="X209" s="1440"/>
      <c r="Y209" s="1440"/>
      <c r="Z209" s="1440"/>
      <c r="AA209" s="1440"/>
      <c r="AB209" s="1440"/>
      <c r="AC209" s="1440"/>
      <c r="AD209" s="1440"/>
      <c r="AE209" s="1440"/>
      <c r="AF209" s="1440"/>
      <c r="AG209" s="1442"/>
      <c r="AH209" s="1437"/>
      <c r="AI209" s="1437"/>
      <c r="AJ209" s="1437"/>
      <c r="AK209" s="1437"/>
      <c r="AL209" s="1437"/>
      <c r="AM209" s="1437"/>
      <c r="AN209" s="1437"/>
      <c r="AO209" s="1437"/>
      <c r="AP209" s="1437"/>
      <c r="AQ209" s="1437"/>
      <c r="AR209" s="1437"/>
      <c r="AS209" s="1437"/>
      <c r="AT209" s="1437"/>
      <c r="AU209" s="1437"/>
      <c r="AV209" s="1437"/>
      <c r="AW209" s="1437"/>
      <c r="AX209" s="1437"/>
      <c r="AY209" s="1437"/>
      <c r="AZ209" s="1437"/>
      <c r="BA209" s="1437"/>
      <c r="BB209" s="1437"/>
      <c r="BC209" s="1437"/>
      <c r="BD209" s="1437"/>
      <c r="BE209" s="1434"/>
      <c r="BF209" s="1434"/>
      <c r="BG209" s="1434"/>
      <c r="BH209" s="1434"/>
      <c r="BI209" s="57"/>
      <c r="BJ209" s="82"/>
      <c r="BK209" s="82"/>
      <c r="BL209" s="82"/>
      <c r="BM209" s="82"/>
      <c r="BN209" s="82"/>
      <c r="BO209" s="82"/>
      <c r="BP209" s="82"/>
      <c r="BQ209" s="82"/>
      <c r="BR209" s="82"/>
      <c r="BS209" s="82"/>
      <c r="BT209" s="82"/>
      <c r="BU209" s="82"/>
      <c r="BV209" s="82"/>
      <c r="BW209" s="82"/>
      <c r="BX209" s="82"/>
      <c r="BY209" s="82"/>
      <c r="BZ209" s="82"/>
      <c r="CA209" s="82"/>
      <c r="CB209" s="82"/>
      <c r="CC209" s="82"/>
      <c r="CD209" s="82"/>
      <c r="CE209" s="82"/>
      <c r="CF209" s="82"/>
      <c r="CG209" s="82"/>
      <c r="CH209" s="82"/>
      <c r="CI209" s="1376"/>
      <c r="CJ209" s="1376"/>
      <c r="CK209" s="1376"/>
      <c r="CL209" s="1376"/>
      <c r="CM209" s="1376"/>
      <c r="CN209" s="1376"/>
      <c r="CO209" s="1376"/>
      <c r="CP209" s="1376"/>
      <c r="CQ209" s="1376"/>
      <c r="CR209" s="1376"/>
      <c r="CS209" s="1376"/>
      <c r="CT209" s="1376"/>
      <c r="CU209" s="1386"/>
      <c r="CV209" s="1386"/>
      <c r="CW209" s="1416"/>
      <c r="CX209" s="37"/>
      <c r="CY209" s="37"/>
      <c r="CZ209" s="37"/>
      <c r="DA209" s="37"/>
      <c r="DB209" s="37"/>
      <c r="DC209" s="37"/>
      <c r="DD209" s="37"/>
      <c r="DE209" s="1264">
        <v>3</v>
      </c>
      <c r="DF209" s="1264">
        <v>3</v>
      </c>
      <c r="DG209" s="1264">
        <v>3</v>
      </c>
      <c r="DH209" s="1264">
        <v>3</v>
      </c>
      <c r="DI209" s="1264">
        <v>3</v>
      </c>
      <c r="DJ209" s="1264">
        <v>3</v>
      </c>
      <c r="DK209" s="1421"/>
      <c r="DL209" s="1421"/>
      <c r="DM209" s="1421"/>
      <c r="DN209" s="37"/>
      <c r="DO209" s="37"/>
    </row>
    <row r="210" ht="26.25" customHeight="1" spans="1:119">
      <c r="A210" s="1271">
        <v>43969</v>
      </c>
      <c r="B210" s="35" t="s">
        <v>352</v>
      </c>
      <c r="C210" s="35">
        <v>4500029748</v>
      </c>
      <c r="D210" s="32" t="s">
        <v>223</v>
      </c>
      <c r="E210" s="32" t="s">
        <v>275</v>
      </c>
      <c r="F210" s="1273">
        <v>9212</v>
      </c>
      <c r="G210" s="38" t="s">
        <v>391</v>
      </c>
      <c r="H210" s="37">
        <v>18</v>
      </c>
      <c r="I210" s="37"/>
      <c r="J210" s="37"/>
      <c r="K210" s="37"/>
      <c r="L210" s="239"/>
      <c r="M210" s="1297"/>
      <c r="N210" s="1298"/>
      <c r="O210" s="1298"/>
      <c r="P210" s="1299"/>
      <c r="Q210" s="1298"/>
      <c r="R210" s="1298"/>
      <c r="S210" s="1298"/>
      <c r="T210" s="1298"/>
      <c r="U210" s="1299"/>
      <c r="V210" s="1434"/>
      <c r="W210" s="1440"/>
      <c r="X210" s="1440"/>
      <c r="Y210" s="1440"/>
      <c r="Z210" s="1440"/>
      <c r="AA210" s="1440"/>
      <c r="AB210" s="1440"/>
      <c r="AC210" s="1440"/>
      <c r="AD210" s="1440"/>
      <c r="AE210" s="1440"/>
      <c r="AF210" s="1440"/>
      <c r="AG210" s="1442"/>
      <c r="AH210" s="1437"/>
      <c r="AI210" s="1437"/>
      <c r="AJ210" s="1437"/>
      <c r="AK210" s="1437"/>
      <c r="AL210" s="1437"/>
      <c r="AM210" s="1437"/>
      <c r="AN210" s="1437"/>
      <c r="AO210" s="1437"/>
      <c r="AP210" s="1437"/>
      <c r="AQ210" s="1437"/>
      <c r="AR210" s="1437"/>
      <c r="AS210" s="1437"/>
      <c r="AT210" s="1437"/>
      <c r="AU210" s="1437"/>
      <c r="AV210" s="1437"/>
      <c r="AW210" s="1437"/>
      <c r="AX210" s="1437"/>
      <c r="AY210" s="1437"/>
      <c r="AZ210" s="1437"/>
      <c r="BA210" s="1437"/>
      <c r="BB210" s="1437"/>
      <c r="BC210" s="1437"/>
      <c r="BD210" s="1437"/>
      <c r="BE210" s="1434"/>
      <c r="BF210" s="1434"/>
      <c r="BG210" s="1434"/>
      <c r="BH210" s="1434"/>
      <c r="BI210" s="57"/>
      <c r="BJ210" s="82"/>
      <c r="BK210" s="82"/>
      <c r="BL210" s="82"/>
      <c r="BM210" s="82"/>
      <c r="BN210" s="82"/>
      <c r="BO210" s="82"/>
      <c r="BP210" s="82"/>
      <c r="BQ210" s="82"/>
      <c r="BR210" s="82"/>
      <c r="BS210" s="82"/>
      <c r="BT210" s="82"/>
      <c r="BU210" s="82"/>
      <c r="BV210" s="82"/>
      <c r="BW210" s="82"/>
      <c r="BX210" s="82"/>
      <c r="BY210" s="82"/>
      <c r="BZ210" s="82"/>
      <c r="CA210" s="82"/>
      <c r="CB210" s="82"/>
      <c r="CC210" s="82"/>
      <c r="CD210" s="82"/>
      <c r="CE210" s="82"/>
      <c r="CF210" s="82"/>
      <c r="CG210" s="82"/>
      <c r="CH210" s="82"/>
      <c r="CI210" s="1376"/>
      <c r="CJ210" s="1376"/>
      <c r="CK210" s="1376"/>
      <c r="CL210" s="1376"/>
      <c r="CM210" s="1376"/>
      <c r="CN210" s="1376"/>
      <c r="CO210" s="1376"/>
      <c r="CP210" s="1376"/>
      <c r="CQ210" s="1376"/>
      <c r="CR210" s="1376"/>
      <c r="CS210" s="1376"/>
      <c r="CT210" s="1376"/>
      <c r="CU210" s="1386"/>
      <c r="CV210" s="1386"/>
      <c r="CW210" s="1416"/>
      <c r="CX210" s="37"/>
      <c r="CY210" s="37"/>
      <c r="CZ210" s="37"/>
      <c r="DA210" s="37"/>
      <c r="DB210" s="37"/>
      <c r="DC210" s="37"/>
      <c r="DD210" s="37"/>
      <c r="DE210" s="1264">
        <v>3</v>
      </c>
      <c r="DF210" s="1264">
        <v>3</v>
      </c>
      <c r="DG210" s="1264">
        <v>3</v>
      </c>
      <c r="DH210" s="1264">
        <v>3</v>
      </c>
      <c r="DI210" s="1264">
        <v>3</v>
      </c>
      <c r="DJ210" s="1264">
        <v>3</v>
      </c>
      <c r="DK210" s="1421"/>
      <c r="DL210" s="1421"/>
      <c r="DM210" s="1421"/>
      <c r="DN210" s="37"/>
      <c r="DO210" s="37"/>
    </row>
    <row r="211" ht="26.25" customHeight="1" spans="1:119">
      <c r="A211" s="1271">
        <v>43971</v>
      </c>
      <c r="B211" s="35" t="s">
        <v>377</v>
      </c>
      <c r="C211" s="35"/>
      <c r="D211" s="32" t="s">
        <v>411</v>
      </c>
      <c r="E211" s="32" t="s">
        <v>275</v>
      </c>
      <c r="F211" s="1273">
        <v>9212</v>
      </c>
      <c r="G211" s="38" t="s">
        <v>391</v>
      </c>
      <c r="H211" s="37">
        <v>1</v>
      </c>
      <c r="I211" s="37"/>
      <c r="J211" s="37"/>
      <c r="K211" s="37"/>
      <c r="L211" s="239"/>
      <c r="M211" s="1297"/>
      <c r="N211" s="1298"/>
      <c r="O211" s="1298"/>
      <c r="P211" s="1299"/>
      <c r="Q211" s="1298"/>
      <c r="R211" s="1298"/>
      <c r="S211" s="1298"/>
      <c r="T211" s="1298"/>
      <c r="U211" s="1299"/>
      <c r="V211" s="1434"/>
      <c r="W211" s="1440"/>
      <c r="X211" s="1440"/>
      <c r="Y211" s="1440"/>
      <c r="Z211" s="1440"/>
      <c r="AA211" s="1440"/>
      <c r="AB211" s="1440"/>
      <c r="AC211" s="1440"/>
      <c r="AD211" s="1440"/>
      <c r="AE211" s="1440"/>
      <c r="AF211" s="1440"/>
      <c r="AG211" s="1442"/>
      <c r="AH211" s="1437"/>
      <c r="AI211" s="1437"/>
      <c r="AJ211" s="1437"/>
      <c r="AK211" s="1437"/>
      <c r="AL211" s="1437"/>
      <c r="AM211" s="1437"/>
      <c r="AN211" s="1437"/>
      <c r="AO211" s="1437"/>
      <c r="AP211" s="1437"/>
      <c r="AQ211" s="1437"/>
      <c r="AR211" s="1437"/>
      <c r="AS211" s="1437"/>
      <c r="AT211" s="1437"/>
      <c r="AU211" s="1437"/>
      <c r="AV211" s="1437"/>
      <c r="AW211" s="1437"/>
      <c r="AX211" s="1437"/>
      <c r="AY211" s="1437"/>
      <c r="AZ211" s="1437"/>
      <c r="BA211" s="1437"/>
      <c r="BB211" s="1437"/>
      <c r="BC211" s="1437"/>
      <c r="BD211" s="1437"/>
      <c r="BE211" s="1434"/>
      <c r="BF211" s="1434"/>
      <c r="BG211" s="1434"/>
      <c r="BH211" s="1434"/>
      <c r="BI211" s="57"/>
      <c r="BJ211" s="82"/>
      <c r="BK211" s="82"/>
      <c r="BL211" s="82"/>
      <c r="BM211" s="82"/>
      <c r="BN211" s="82"/>
      <c r="BO211" s="82"/>
      <c r="BP211" s="82"/>
      <c r="BQ211" s="82"/>
      <c r="BR211" s="82"/>
      <c r="BS211" s="82"/>
      <c r="BT211" s="82"/>
      <c r="BU211" s="82"/>
      <c r="BV211" s="82"/>
      <c r="BW211" s="82"/>
      <c r="BX211" s="82"/>
      <c r="BY211" s="82"/>
      <c r="BZ211" s="82"/>
      <c r="CA211" s="82"/>
      <c r="CB211" s="82"/>
      <c r="CC211" s="82"/>
      <c r="CD211" s="82"/>
      <c r="CE211" s="82"/>
      <c r="CF211" s="82"/>
      <c r="CG211" s="82"/>
      <c r="CH211" s="82"/>
      <c r="CI211" s="1376"/>
      <c r="CJ211" s="1376"/>
      <c r="CK211" s="1376"/>
      <c r="CL211" s="1376"/>
      <c r="CM211" s="1376"/>
      <c r="CN211" s="1376"/>
      <c r="CO211" s="1376"/>
      <c r="CP211" s="1376"/>
      <c r="CQ211" s="1376"/>
      <c r="CR211" s="1376"/>
      <c r="CS211" s="1376"/>
      <c r="CT211" s="1376"/>
      <c r="CU211" s="1386"/>
      <c r="CV211" s="1386"/>
      <c r="CW211" s="1416"/>
      <c r="CX211" s="37"/>
      <c r="CY211" s="37"/>
      <c r="CZ211" s="37"/>
      <c r="DA211" s="37"/>
      <c r="DB211" s="37"/>
      <c r="DC211" s="37"/>
      <c r="DD211" s="37"/>
      <c r="DE211" s="1264"/>
      <c r="DF211" s="1264">
        <v>1</v>
      </c>
      <c r="DG211" s="1264"/>
      <c r="DH211" s="1264"/>
      <c r="DI211" s="1264"/>
      <c r="DJ211" s="1264"/>
      <c r="DK211" s="1421"/>
      <c r="DL211" s="1421"/>
      <c r="DM211" s="1421"/>
      <c r="DN211" s="37"/>
      <c r="DO211" s="37"/>
    </row>
    <row r="212" ht="26.25" customHeight="1" spans="1:119">
      <c r="A212" s="1271">
        <v>43974</v>
      </c>
      <c r="B212" s="31" t="s">
        <v>412</v>
      </c>
      <c r="C212" s="122">
        <v>4500030754</v>
      </c>
      <c r="D212" s="32" t="s">
        <v>320</v>
      </c>
      <c r="E212" s="32" t="s">
        <v>283</v>
      </c>
      <c r="F212" s="1273">
        <v>9214</v>
      </c>
      <c r="G212" s="38" t="s">
        <v>232</v>
      </c>
      <c r="H212" s="37">
        <v>18</v>
      </c>
      <c r="I212" s="37"/>
      <c r="J212" s="37"/>
      <c r="K212" s="37"/>
      <c r="L212" s="239"/>
      <c r="M212" s="1297"/>
      <c r="N212" s="1298"/>
      <c r="O212" s="1298"/>
      <c r="P212" s="1299"/>
      <c r="Q212" s="1298"/>
      <c r="R212" s="1298"/>
      <c r="S212" s="1298"/>
      <c r="T212" s="1298"/>
      <c r="U212" s="1299"/>
      <c r="V212" s="1434"/>
      <c r="W212" s="1440"/>
      <c r="X212" s="1440"/>
      <c r="Y212" s="1440"/>
      <c r="Z212" s="1440"/>
      <c r="AA212" s="1440"/>
      <c r="AB212" s="1440"/>
      <c r="AC212" s="1440"/>
      <c r="AD212" s="1440"/>
      <c r="AE212" s="1440"/>
      <c r="AF212" s="1440"/>
      <c r="AG212" s="1442"/>
      <c r="AH212" s="1437"/>
      <c r="AI212" s="1437"/>
      <c r="AJ212" s="1437"/>
      <c r="AK212" s="1437"/>
      <c r="AL212" s="1437"/>
      <c r="AM212" s="1437"/>
      <c r="AN212" s="1437"/>
      <c r="AO212" s="1437"/>
      <c r="AP212" s="1437"/>
      <c r="AQ212" s="1437"/>
      <c r="AR212" s="1437"/>
      <c r="AS212" s="1437"/>
      <c r="AT212" s="1437"/>
      <c r="AU212" s="1437"/>
      <c r="AV212" s="1437"/>
      <c r="AW212" s="1437"/>
      <c r="AX212" s="1437"/>
      <c r="AY212" s="1437"/>
      <c r="AZ212" s="1437"/>
      <c r="BA212" s="1437"/>
      <c r="BB212" s="1437"/>
      <c r="BC212" s="1437"/>
      <c r="BD212" s="1437"/>
      <c r="BE212" s="1434"/>
      <c r="BF212" s="1434"/>
      <c r="BG212" s="1434"/>
      <c r="BH212" s="1434"/>
      <c r="BI212" s="57"/>
      <c r="BJ212" s="82"/>
      <c r="BK212" s="82"/>
      <c r="BL212" s="82"/>
      <c r="BM212" s="82"/>
      <c r="BN212" s="82"/>
      <c r="BO212" s="82"/>
      <c r="BP212" s="82"/>
      <c r="BQ212" s="82"/>
      <c r="BR212" s="82"/>
      <c r="BS212" s="82"/>
      <c r="BT212" s="82"/>
      <c r="BU212" s="82"/>
      <c r="BV212" s="82"/>
      <c r="BW212" s="82"/>
      <c r="BX212" s="82"/>
      <c r="BY212" s="82"/>
      <c r="BZ212" s="82"/>
      <c r="CA212" s="82"/>
      <c r="CB212" s="82"/>
      <c r="CC212" s="82"/>
      <c r="CD212" s="82"/>
      <c r="CE212" s="82"/>
      <c r="CF212" s="82"/>
      <c r="CG212" s="82"/>
      <c r="CH212" s="82"/>
      <c r="CI212" s="1376"/>
      <c r="CJ212" s="1376"/>
      <c r="CK212" s="1376"/>
      <c r="CL212" s="1376"/>
      <c r="CM212" s="1376"/>
      <c r="CN212" s="1376"/>
      <c r="CO212" s="1376">
        <v>3</v>
      </c>
      <c r="CP212" s="1376">
        <v>3</v>
      </c>
      <c r="CQ212" s="1376">
        <v>3</v>
      </c>
      <c r="CR212" s="1376">
        <v>3</v>
      </c>
      <c r="CS212" s="1376">
        <v>3</v>
      </c>
      <c r="CT212" s="1376">
        <v>3</v>
      </c>
      <c r="CU212" s="1386"/>
      <c r="CV212" s="1386"/>
      <c r="CW212" s="1416"/>
      <c r="CX212" s="37"/>
      <c r="CY212" s="37"/>
      <c r="CZ212" s="37"/>
      <c r="DA212" s="37"/>
      <c r="DB212" s="37"/>
      <c r="DC212" s="37"/>
      <c r="DD212" s="37"/>
      <c r="DE212" s="1264"/>
      <c r="DF212" s="1264"/>
      <c r="DG212" s="1264"/>
      <c r="DH212" s="1264"/>
      <c r="DI212" s="1264"/>
      <c r="DJ212" s="1264"/>
      <c r="DK212" s="1421"/>
      <c r="DL212" s="1421"/>
      <c r="DM212" s="1421"/>
      <c r="DN212" s="37"/>
      <c r="DO212" s="37"/>
    </row>
    <row r="213" ht="26.25" customHeight="1" spans="1:119">
      <c r="A213" s="1271">
        <v>43976</v>
      </c>
      <c r="B213" s="35" t="s">
        <v>307</v>
      </c>
      <c r="C213" s="35">
        <v>4500029531</v>
      </c>
      <c r="D213" s="32" t="s">
        <v>304</v>
      </c>
      <c r="E213" s="32" t="s">
        <v>280</v>
      </c>
      <c r="F213" s="1273">
        <v>9214</v>
      </c>
      <c r="G213" s="38" t="s">
        <v>232</v>
      </c>
      <c r="H213" s="37">
        <v>12</v>
      </c>
      <c r="I213" s="37"/>
      <c r="J213" s="37"/>
      <c r="K213" s="37"/>
      <c r="L213" s="239"/>
      <c r="M213" s="1297"/>
      <c r="N213" s="1298"/>
      <c r="O213" s="1298"/>
      <c r="P213" s="1299"/>
      <c r="Q213" s="1298"/>
      <c r="R213" s="1298"/>
      <c r="S213" s="1298"/>
      <c r="T213" s="1298"/>
      <c r="U213" s="1299"/>
      <c r="V213" s="1434"/>
      <c r="W213" s="1440"/>
      <c r="X213" s="1440"/>
      <c r="Y213" s="1440"/>
      <c r="Z213" s="1440"/>
      <c r="AA213" s="1440"/>
      <c r="AB213" s="1440"/>
      <c r="AC213" s="1440"/>
      <c r="AD213" s="1440"/>
      <c r="AE213" s="1440"/>
      <c r="AF213" s="1440"/>
      <c r="AG213" s="1442"/>
      <c r="AH213" s="1437"/>
      <c r="AI213" s="1437"/>
      <c r="AJ213" s="1437"/>
      <c r="AK213" s="1437"/>
      <c r="AL213" s="1437"/>
      <c r="AM213" s="1437"/>
      <c r="AN213" s="1437"/>
      <c r="AO213" s="1437"/>
      <c r="AP213" s="1437"/>
      <c r="AQ213" s="1437"/>
      <c r="AR213" s="1437"/>
      <c r="AS213" s="1437"/>
      <c r="AT213" s="1437"/>
      <c r="AU213" s="1437"/>
      <c r="AV213" s="1437"/>
      <c r="AW213" s="1437"/>
      <c r="AX213" s="1437"/>
      <c r="AY213" s="1437"/>
      <c r="AZ213" s="1437"/>
      <c r="BA213" s="1437"/>
      <c r="BB213" s="1437"/>
      <c r="BC213" s="1437"/>
      <c r="BD213" s="1437"/>
      <c r="BE213" s="1434"/>
      <c r="BF213" s="1434"/>
      <c r="BG213" s="1434"/>
      <c r="BH213" s="1434"/>
      <c r="BI213" s="57"/>
      <c r="BJ213" s="82"/>
      <c r="BK213" s="82"/>
      <c r="BL213" s="82"/>
      <c r="BM213" s="82"/>
      <c r="BN213" s="82"/>
      <c r="BO213" s="82"/>
      <c r="BP213" s="82"/>
      <c r="BQ213" s="82"/>
      <c r="BR213" s="82"/>
      <c r="BS213" s="82"/>
      <c r="BT213" s="82"/>
      <c r="BU213" s="82"/>
      <c r="BV213" s="82"/>
      <c r="BW213" s="82"/>
      <c r="BX213" s="82"/>
      <c r="BY213" s="82"/>
      <c r="BZ213" s="82"/>
      <c r="CA213" s="82"/>
      <c r="CB213" s="82"/>
      <c r="CC213" s="82"/>
      <c r="CD213" s="82"/>
      <c r="CE213" s="82"/>
      <c r="CF213" s="82"/>
      <c r="CG213" s="82"/>
      <c r="CH213" s="82"/>
      <c r="CI213" s="1376"/>
      <c r="CJ213" s="1376"/>
      <c r="CK213" s="1376"/>
      <c r="CL213" s="1376"/>
      <c r="CM213" s="1376"/>
      <c r="CN213" s="1376"/>
      <c r="CO213" s="1376">
        <v>2</v>
      </c>
      <c r="CP213" s="1376">
        <v>2</v>
      </c>
      <c r="CQ213" s="1376">
        <v>2</v>
      </c>
      <c r="CR213" s="1376">
        <v>2</v>
      </c>
      <c r="CS213" s="1376">
        <v>2</v>
      </c>
      <c r="CT213" s="1376">
        <v>2</v>
      </c>
      <c r="CU213" s="1386"/>
      <c r="CV213" s="1386"/>
      <c r="CW213" s="1416"/>
      <c r="CX213" s="37"/>
      <c r="CY213" s="37"/>
      <c r="CZ213" s="37"/>
      <c r="DA213" s="37"/>
      <c r="DB213" s="37"/>
      <c r="DC213" s="37"/>
      <c r="DD213" s="37"/>
      <c r="DE213" s="1264"/>
      <c r="DF213" s="1264"/>
      <c r="DG213" s="1264"/>
      <c r="DH213" s="1264"/>
      <c r="DI213" s="1264"/>
      <c r="DJ213" s="1264"/>
      <c r="DK213" s="1421"/>
      <c r="DL213" s="1421"/>
      <c r="DM213" s="1421"/>
      <c r="DN213" s="37"/>
      <c r="DO213" s="37"/>
    </row>
    <row r="214" ht="26.25" customHeight="1" spans="1:119">
      <c r="A214" s="1271">
        <v>43976</v>
      </c>
      <c r="B214" s="35" t="s">
        <v>307</v>
      </c>
      <c r="C214" s="35">
        <v>4500029531</v>
      </c>
      <c r="D214" s="32" t="s">
        <v>304</v>
      </c>
      <c r="E214" s="32" t="s">
        <v>280</v>
      </c>
      <c r="F214" s="1273">
        <v>9215</v>
      </c>
      <c r="G214" s="38" t="s">
        <v>376</v>
      </c>
      <c r="H214" s="37">
        <v>14</v>
      </c>
      <c r="I214" s="37"/>
      <c r="J214" s="37"/>
      <c r="K214" s="37"/>
      <c r="L214" s="239"/>
      <c r="M214" s="1297"/>
      <c r="N214" s="1298"/>
      <c r="O214" s="1298"/>
      <c r="P214" s="1299"/>
      <c r="Q214" s="1298"/>
      <c r="R214" s="1298"/>
      <c r="S214" s="1298"/>
      <c r="T214" s="1298"/>
      <c r="U214" s="1299"/>
      <c r="V214" s="1434"/>
      <c r="W214" s="1440"/>
      <c r="X214" s="1440"/>
      <c r="Y214" s="1440"/>
      <c r="Z214" s="1440"/>
      <c r="AA214" s="1440"/>
      <c r="AB214" s="1440"/>
      <c r="AC214" s="1440"/>
      <c r="AD214" s="1440"/>
      <c r="AE214" s="1440"/>
      <c r="AF214" s="1440"/>
      <c r="AG214" s="1442"/>
      <c r="AH214" s="1437"/>
      <c r="AI214" s="1437"/>
      <c r="AJ214" s="1437"/>
      <c r="AK214" s="1437"/>
      <c r="AL214" s="1437"/>
      <c r="AM214" s="1437"/>
      <c r="AN214" s="1437"/>
      <c r="AO214" s="1437"/>
      <c r="AP214" s="1437"/>
      <c r="AQ214" s="1437"/>
      <c r="AR214" s="1437"/>
      <c r="AS214" s="1437"/>
      <c r="AT214" s="1437"/>
      <c r="AU214" s="1437"/>
      <c r="AV214" s="1437"/>
      <c r="AW214" s="1437"/>
      <c r="AX214" s="1437"/>
      <c r="AY214" s="1437"/>
      <c r="AZ214" s="1437"/>
      <c r="BA214" s="1437"/>
      <c r="BB214" s="1437"/>
      <c r="BC214" s="1437"/>
      <c r="BD214" s="1437"/>
      <c r="BE214" s="1434"/>
      <c r="BF214" s="1434"/>
      <c r="BG214" s="1434"/>
      <c r="BH214" s="1434"/>
      <c r="BI214" s="57"/>
      <c r="BJ214" s="82"/>
      <c r="BK214" s="82"/>
      <c r="BL214" s="82"/>
      <c r="BM214" s="82"/>
      <c r="BN214" s="82"/>
      <c r="BO214" s="82"/>
      <c r="BP214" s="82"/>
      <c r="BQ214" s="82"/>
      <c r="BR214" s="82"/>
      <c r="BS214" s="82"/>
      <c r="BT214" s="82"/>
      <c r="BU214" s="82"/>
      <c r="BV214" s="82"/>
      <c r="BW214" s="82"/>
      <c r="BX214" s="82"/>
      <c r="BY214" s="82"/>
      <c r="BZ214" s="82"/>
      <c r="CA214" s="82"/>
      <c r="CB214" s="82"/>
      <c r="CC214" s="82"/>
      <c r="CD214" s="82"/>
      <c r="CE214" s="82"/>
      <c r="CF214" s="82"/>
      <c r="CG214" s="82"/>
      <c r="CH214" s="82"/>
      <c r="CI214" s="1376"/>
      <c r="CJ214" s="1376"/>
      <c r="CK214" s="1376"/>
      <c r="CL214" s="1376"/>
      <c r="CM214" s="1376"/>
      <c r="CN214" s="1376"/>
      <c r="CO214" s="1376"/>
      <c r="CP214" s="1376"/>
      <c r="CQ214" s="1376"/>
      <c r="CR214" s="1376"/>
      <c r="CS214" s="1376"/>
      <c r="CT214" s="1376"/>
      <c r="CU214" s="1386"/>
      <c r="CV214" s="1386"/>
      <c r="CW214" s="1416"/>
      <c r="CX214" s="37">
        <v>2</v>
      </c>
      <c r="CY214" s="37">
        <v>2</v>
      </c>
      <c r="CZ214" s="37">
        <v>2</v>
      </c>
      <c r="DA214" s="37">
        <v>2</v>
      </c>
      <c r="DB214" s="37">
        <v>2</v>
      </c>
      <c r="DC214" s="37">
        <v>2</v>
      </c>
      <c r="DD214" s="37">
        <v>2</v>
      </c>
      <c r="DE214" s="1264"/>
      <c r="DF214" s="1264"/>
      <c r="DG214" s="1264"/>
      <c r="DH214" s="1264"/>
      <c r="DI214" s="1264"/>
      <c r="DJ214" s="1264"/>
      <c r="DK214" s="1421"/>
      <c r="DL214" s="1421"/>
      <c r="DM214" s="1421"/>
      <c r="DN214" s="37"/>
      <c r="DO214" s="37"/>
    </row>
    <row r="215" ht="26.25" customHeight="1" spans="1:119">
      <c r="A215" s="1271">
        <v>43977</v>
      </c>
      <c r="B215" s="35" t="s">
        <v>337</v>
      </c>
      <c r="C215" s="35"/>
      <c r="D215" s="32" t="s">
        <v>413</v>
      </c>
      <c r="E215" s="32" t="s">
        <v>275</v>
      </c>
      <c r="F215" s="1273">
        <v>9221</v>
      </c>
      <c r="G215" s="38" t="s">
        <v>391</v>
      </c>
      <c r="H215" s="37">
        <v>4</v>
      </c>
      <c r="I215" s="37"/>
      <c r="J215" s="37"/>
      <c r="K215" s="37"/>
      <c r="L215" s="239"/>
      <c r="M215" s="1297"/>
      <c r="N215" s="1298"/>
      <c r="O215" s="1298"/>
      <c r="P215" s="1299"/>
      <c r="Q215" s="1298"/>
      <c r="R215" s="1298"/>
      <c r="S215" s="1298"/>
      <c r="T215" s="1298"/>
      <c r="U215" s="1299"/>
      <c r="V215" s="1434"/>
      <c r="W215" s="1440"/>
      <c r="X215" s="1440"/>
      <c r="Y215" s="1440"/>
      <c r="Z215" s="1440"/>
      <c r="AA215" s="1440"/>
      <c r="AB215" s="1440"/>
      <c r="AC215" s="1440"/>
      <c r="AD215" s="1440"/>
      <c r="AE215" s="1440"/>
      <c r="AF215" s="1440"/>
      <c r="AG215" s="1442"/>
      <c r="AH215" s="1437"/>
      <c r="AI215" s="1437"/>
      <c r="AJ215" s="1437"/>
      <c r="AK215" s="1437"/>
      <c r="AL215" s="1437"/>
      <c r="AM215" s="1437"/>
      <c r="AN215" s="1437"/>
      <c r="AO215" s="1437"/>
      <c r="AP215" s="1437"/>
      <c r="AQ215" s="1437"/>
      <c r="AR215" s="1437"/>
      <c r="AS215" s="1437"/>
      <c r="AT215" s="1437"/>
      <c r="AU215" s="1437"/>
      <c r="AV215" s="1437"/>
      <c r="AW215" s="1437"/>
      <c r="AX215" s="1437"/>
      <c r="AY215" s="1437"/>
      <c r="AZ215" s="1437"/>
      <c r="BA215" s="1437"/>
      <c r="BB215" s="1437"/>
      <c r="BC215" s="1437"/>
      <c r="BD215" s="1437"/>
      <c r="BE215" s="1434"/>
      <c r="BF215" s="1434"/>
      <c r="BG215" s="1434"/>
      <c r="BH215" s="1434"/>
      <c r="BI215" s="57"/>
      <c r="BJ215" s="82"/>
      <c r="BK215" s="82"/>
      <c r="BL215" s="82"/>
      <c r="BM215" s="82"/>
      <c r="BN215" s="82"/>
      <c r="BO215" s="82"/>
      <c r="BP215" s="82"/>
      <c r="BQ215" s="82"/>
      <c r="BR215" s="82"/>
      <c r="BS215" s="82"/>
      <c r="BT215" s="82"/>
      <c r="BU215" s="82"/>
      <c r="BV215" s="82"/>
      <c r="BW215" s="82"/>
      <c r="BX215" s="82"/>
      <c r="BY215" s="82"/>
      <c r="BZ215" s="82"/>
      <c r="CA215" s="82"/>
      <c r="CB215" s="82"/>
      <c r="CC215" s="82"/>
      <c r="CD215" s="82"/>
      <c r="CE215" s="82"/>
      <c r="CF215" s="82"/>
      <c r="CG215" s="82"/>
      <c r="CH215" s="82"/>
      <c r="CI215" s="1376"/>
      <c r="CJ215" s="1376"/>
      <c r="CK215" s="1376"/>
      <c r="CL215" s="1376"/>
      <c r="CM215" s="1376"/>
      <c r="CN215" s="1376"/>
      <c r="CO215" s="1376"/>
      <c r="CP215" s="1376"/>
      <c r="CQ215" s="1376"/>
      <c r="CR215" s="1376"/>
      <c r="CS215" s="1376"/>
      <c r="CT215" s="1376"/>
      <c r="CU215" s="1386"/>
      <c r="CV215" s="1386"/>
      <c r="CW215" s="1416"/>
      <c r="CX215" s="37"/>
      <c r="CY215" s="37"/>
      <c r="CZ215" s="37"/>
      <c r="DA215" s="37"/>
      <c r="DB215" s="37"/>
      <c r="DC215" s="37"/>
      <c r="DD215" s="37"/>
      <c r="DE215" s="1264"/>
      <c r="DF215" s="1264">
        <v>1</v>
      </c>
      <c r="DG215" s="1264">
        <v>1</v>
      </c>
      <c r="DH215" s="1264">
        <v>1</v>
      </c>
      <c r="DI215" s="1264">
        <v>1</v>
      </c>
      <c r="DJ215" s="1264"/>
      <c r="DK215" s="1421"/>
      <c r="DL215" s="1421"/>
      <c r="DM215" s="1421"/>
      <c r="DN215" s="37"/>
      <c r="DO215" s="37"/>
    </row>
    <row r="216" ht="26.25" customHeight="1" spans="1:119">
      <c r="A216" s="1271">
        <v>43980</v>
      </c>
      <c r="B216" s="35" t="s">
        <v>414</v>
      </c>
      <c r="C216" s="35">
        <v>4500031386</v>
      </c>
      <c r="D216" s="32" t="s">
        <v>346</v>
      </c>
      <c r="E216" s="32" t="s">
        <v>280</v>
      </c>
      <c r="F216" s="1273">
        <v>9214</v>
      </c>
      <c r="G216" s="38" t="s">
        <v>232</v>
      </c>
      <c r="H216" s="37">
        <v>12</v>
      </c>
      <c r="I216" s="37"/>
      <c r="J216" s="37"/>
      <c r="K216" s="37"/>
      <c r="L216" s="239"/>
      <c r="M216" s="1297"/>
      <c r="N216" s="1298"/>
      <c r="O216" s="1298"/>
      <c r="P216" s="1299"/>
      <c r="Q216" s="1298"/>
      <c r="R216" s="1298"/>
      <c r="S216" s="1298"/>
      <c r="T216" s="1298"/>
      <c r="U216" s="1299"/>
      <c r="V216" s="1434"/>
      <c r="W216" s="1440"/>
      <c r="X216" s="1440"/>
      <c r="Y216" s="1440"/>
      <c r="Z216" s="1440"/>
      <c r="AA216" s="1440"/>
      <c r="AB216" s="1440"/>
      <c r="AC216" s="1440"/>
      <c r="AD216" s="1440"/>
      <c r="AE216" s="1440"/>
      <c r="AF216" s="1440"/>
      <c r="AG216" s="1442"/>
      <c r="AH216" s="1437"/>
      <c r="AI216" s="1437"/>
      <c r="AJ216" s="1437"/>
      <c r="AK216" s="1437"/>
      <c r="AL216" s="1437"/>
      <c r="AM216" s="1437"/>
      <c r="AN216" s="1437"/>
      <c r="AO216" s="1437"/>
      <c r="AP216" s="1437"/>
      <c r="AQ216" s="1437"/>
      <c r="AR216" s="1437"/>
      <c r="AS216" s="1437"/>
      <c r="AT216" s="1437"/>
      <c r="AU216" s="1437"/>
      <c r="AV216" s="1437"/>
      <c r="AW216" s="1437"/>
      <c r="AX216" s="1437">
        <v>12</v>
      </c>
      <c r="AY216" s="1437">
        <v>12</v>
      </c>
      <c r="AZ216" s="1437"/>
      <c r="BA216" s="1437"/>
      <c r="BB216" s="1437"/>
      <c r="BC216" s="1437"/>
      <c r="BD216" s="1437"/>
      <c r="BE216" s="1434"/>
      <c r="BF216" s="1434"/>
      <c r="BG216" s="1434"/>
      <c r="BH216" s="1434"/>
      <c r="BI216" s="57"/>
      <c r="BJ216" s="82"/>
      <c r="BK216" s="82"/>
      <c r="BL216" s="82"/>
      <c r="BM216" s="82"/>
      <c r="BN216" s="82"/>
      <c r="BO216" s="82"/>
      <c r="BP216" s="82"/>
      <c r="BQ216" s="82"/>
      <c r="BR216" s="82"/>
      <c r="BS216" s="82"/>
      <c r="BT216" s="82"/>
      <c r="BU216" s="82"/>
      <c r="BV216" s="82"/>
      <c r="BW216" s="82"/>
      <c r="BX216" s="82"/>
      <c r="BY216" s="82"/>
      <c r="BZ216" s="82"/>
      <c r="CA216" s="82"/>
      <c r="CB216" s="82"/>
      <c r="CC216" s="82"/>
      <c r="CD216" s="82"/>
      <c r="CE216" s="82"/>
      <c r="CF216" s="82"/>
      <c r="CG216" s="82"/>
      <c r="CH216" s="82"/>
      <c r="CI216" s="1376"/>
      <c r="CJ216" s="1376"/>
      <c r="CK216" s="1376"/>
      <c r="CL216" s="1376"/>
      <c r="CM216" s="1376"/>
      <c r="CN216" s="1376"/>
      <c r="CO216" s="1376">
        <v>2</v>
      </c>
      <c r="CP216" s="1376">
        <v>2</v>
      </c>
      <c r="CQ216" s="1376">
        <v>2</v>
      </c>
      <c r="CR216" s="1376">
        <v>2</v>
      </c>
      <c r="CS216" s="1376">
        <v>2</v>
      </c>
      <c r="CT216" s="1376">
        <v>2</v>
      </c>
      <c r="CU216" s="1386"/>
      <c r="CV216" s="1386"/>
      <c r="CW216" s="1416"/>
      <c r="CX216" s="37"/>
      <c r="CY216" s="37"/>
      <c r="CZ216" s="37"/>
      <c r="DA216" s="37"/>
      <c r="DB216" s="37"/>
      <c r="DC216" s="37"/>
      <c r="DD216" s="37"/>
      <c r="DE216" s="1264"/>
      <c r="DF216" s="1264"/>
      <c r="DG216" s="1264"/>
      <c r="DH216" s="1264"/>
      <c r="DI216" s="1264"/>
      <c r="DJ216" s="1264"/>
      <c r="DK216" s="1421"/>
      <c r="DL216" s="1421"/>
      <c r="DM216" s="1421"/>
      <c r="DN216" s="37"/>
      <c r="DO216" s="37"/>
    </row>
    <row r="217" ht="26.25" customHeight="1" spans="1:119">
      <c r="A217" s="1271">
        <v>43980</v>
      </c>
      <c r="B217" s="35" t="s">
        <v>414</v>
      </c>
      <c r="C217" s="35">
        <v>4500031386</v>
      </c>
      <c r="D217" s="32" t="s">
        <v>346</v>
      </c>
      <c r="E217" s="32" t="s">
        <v>280</v>
      </c>
      <c r="F217" s="1273">
        <v>9215</v>
      </c>
      <c r="G217" s="38" t="s">
        <v>376</v>
      </c>
      <c r="H217" s="37">
        <v>2</v>
      </c>
      <c r="I217" s="37"/>
      <c r="J217" s="37"/>
      <c r="K217" s="37"/>
      <c r="L217" s="239"/>
      <c r="M217" s="1297"/>
      <c r="N217" s="1298"/>
      <c r="O217" s="1298"/>
      <c r="P217" s="1299"/>
      <c r="Q217" s="1298"/>
      <c r="R217" s="1298"/>
      <c r="S217" s="1298"/>
      <c r="T217" s="1298"/>
      <c r="U217" s="1299"/>
      <c r="V217" s="1434"/>
      <c r="W217" s="1440"/>
      <c r="X217" s="1440"/>
      <c r="Y217" s="1440"/>
      <c r="Z217" s="1440"/>
      <c r="AA217" s="1440"/>
      <c r="AB217" s="1440"/>
      <c r="AC217" s="1440"/>
      <c r="AD217" s="1440"/>
      <c r="AE217" s="1440"/>
      <c r="AF217" s="1440"/>
      <c r="AG217" s="1442"/>
      <c r="AH217" s="1437"/>
      <c r="AI217" s="1437"/>
      <c r="AJ217" s="1437"/>
      <c r="AK217" s="1437"/>
      <c r="AL217" s="1437"/>
      <c r="AM217" s="1437"/>
      <c r="AN217" s="1437"/>
      <c r="AO217" s="1437"/>
      <c r="AP217" s="1437"/>
      <c r="AQ217" s="1437"/>
      <c r="AR217" s="1437"/>
      <c r="AS217" s="1437"/>
      <c r="AT217" s="1437"/>
      <c r="AU217" s="1437"/>
      <c r="AV217" s="1437"/>
      <c r="AW217" s="1437"/>
      <c r="AX217" s="1437"/>
      <c r="AY217" s="1437"/>
      <c r="AZ217" s="1437"/>
      <c r="BA217" s="1437"/>
      <c r="BB217" s="1437"/>
      <c r="BC217" s="1437"/>
      <c r="BD217" s="1437"/>
      <c r="BE217" s="1434"/>
      <c r="BF217" s="1434"/>
      <c r="BG217" s="1434"/>
      <c r="BH217" s="1434"/>
      <c r="BI217" s="57"/>
      <c r="BJ217" s="82"/>
      <c r="BK217" s="82"/>
      <c r="BL217" s="82"/>
      <c r="BM217" s="82"/>
      <c r="BN217" s="82"/>
      <c r="BO217" s="82"/>
      <c r="BP217" s="82"/>
      <c r="BQ217" s="82"/>
      <c r="BR217" s="82"/>
      <c r="BS217" s="82"/>
      <c r="BT217" s="82"/>
      <c r="BU217" s="82"/>
      <c r="BV217" s="82"/>
      <c r="BW217" s="82"/>
      <c r="BX217" s="82"/>
      <c r="BY217" s="82"/>
      <c r="BZ217" s="82"/>
      <c r="CA217" s="82"/>
      <c r="CB217" s="82"/>
      <c r="CC217" s="82"/>
      <c r="CD217" s="82"/>
      <c r="CE217" s="82"/>
      <c r="CF217" s="82"/>
      <c r="CG217" s="82"/>
      <c r="CH217" s="82"/>
      <c r="CI217" s="1376"/>
      <c r="CJ217" s="1376"/>
      <c r="CK217" s="1376"/>
      <c r="CL217" s="1376"/>
      <c r="CM217" s="1376"/>
      <c r="CN217" s="1376"/>
      <c r="CO217" s="1376"/>
      <c r="CP217" s="1376"/>
      <c r="CQ217" s="1376"/>
      <c r="CR217" s="1376"/>
      <c r="CS217" s="1376"/>
      <c r="CT217" s="1376"/>
      <c r="CU217" s="1386"/>
      <c r="CV217" s="1386"/>
      <c r="CW217" s="1416"/>
      <c r="CX217" s="37"/>
      <c r="CY217" s="37">
        <v>1</v>
      </c>
      <c r="CZ217" s="37"/>
      <c r="DA217" s="37"/>
      <c r="DB217" s="37"/>
      <c r="DC217" s="37">
        <v>1</v>
      </c>
      <c r="DD217" s="37"/>
      <c r="DE217" s="1264"/>
      <c r="DF217" s="1264"/>
      <c r="DG217" s="1264"/>
      <c r="DH217" s="1264"/>
      <c r="DI217" s="1264"/>
      <c r="DJ217" s="1264"/>
      <c r="DK217" s="1421"/>
      <c r="DL217" s="1421"/>
      <c r="DM217" s="1421"/>
      <c r="DN217" s="37"/>
      <c r="DO217" s="37"/>
    </row>
    <row r="218" ht="26.25" customHeight="1" spans="1:119">
      <c r="A218" s="1271">
        <v>43981</v>
      </c>
      <c r="B218" s="35" t="s">
        <v>377</v>
      </c>
      <c r="C218" s="35"/>
      <c r="D218" s="32" t="s">
        <v>411</v>
      </c>
      <c r="E218" s="32" t="s">
        <v>275</v>
      </c>
      <c r="F218" s="1273">
        <v>9212</v>
      </c>
      <c r="G218" s="38" t="s">
        <v>391</v>
      </c>
      <c r="H218" s="37">
        <v>18</v>
      </c>
      <c r="I218" s="37"/>
      <c r="J218" s="37"/>
      <c r="K218" s="37"/>
      <c r="L218" s="239"/>
      <c r="M218" s="1297"/>
      <c r="N218" s="1298"/>
      <c r="O218" s="1298"/>
      <c r="P218" s="1299"/>
      <c r="Q218" s="1298"/>
      <c r="R218" s="1298"/>
      <c r="S218" s="1298"/>
      <c r="T218" s="1298"/>
      <c r="U218" s="1299"/>
      <c r="V218" s="1434"/>
      <c r="W218" s="1440"/>
      <c r="X218" s="1440"/>
      <c r="Y218" s="1440"/>
      <c r="Z218" s="1440"/>
      <c r="AA218" s="1440"/>
      <c r="AB218" s="1440"/>
      <c r="AC218" s="1440"/>
      <c r="AD218" s="1440"/>
      <c r="AE218" s="1440"/>
      <c r="AF218" s="1440"/>
      <c r="AG218" s="1442"/>
      <c r="AH218" s="1437"/>
      <c r="AI218" s="1437"/>
      <c r="AJ218" s="1437"/>
      <c r="AK218" s="1437"/>
      <c r="AL218" s="1437"/>
      <c r="AM218" s="1437"/>
      <c r="AN218" s="1437"/>
      <c r="AO218" s="1437"/>
      <c r="AP218" s="1437"/>
      <c r="AQ218" s="1437"/>
      <c r="AR218" s="1437"/>
      <c r="AS218" s="1437"/>
      <c r="AT218" s="1437"/>
      <c r="AU218" s="1437"/>
      <c r="AV218" s="1437"/>
      <c r="AW218" s="1437"/>
      <c r="AX218" s="1437"/>
      <c r="AY218" s="1437"/>
      <c r="AZ218" s="1437"/>
      <c r="BA218" s="1437"/>
      <c r="BB218" s="1437"/>
      <c r="BC218" s="1437"/>
      <c r="BD218" s="1437"/>
      <c r="BE218" s="1434"/>
      <c r="BF218" s="1434"/>
      <c r="BG218" s="1434"/>
      <c r="BH218" s="1434"/>
      <c r="BI218" s="57"/>
      <c r="BJ218" s="82"/>
      <c r="BK218" s="82"/>
      <c r="BL218" s="82"/>
      <c r="BM218" s="82"/>
      <c r="BN218" s="82"/>
      <c r="BO218" s="82"/>
      <c r="BP218" s="82"/>
      <c r="BQ218" s="82"/>
      <c r="BR218" s="82"/>
      <c r="BS218" s="82"/>
      <c r="BT218" s="82"/>
      <c r="BU218" s="82"/>
      <c r="BV218" s="82"/>
      <c r="BW218" s="82"/>
      <c r="BX218" s="82"/>
      <c r="BY218" s="82"/>
      <c r="BZ218" s="82"/>
      <c r="CA218" s="82"/>
      <c r="CB218" s="82"/>
      <c r="CC218" s="82"/>
      <c r="CD218" s="82"/>
      <c r="CE218" s="82"/>
      <c r="CF218" s="82"/>
      <c r="CG218" s="82"/>
      <c r="CH218" s="82"/>
      <c r="CI218" s="1376"/>
      <c r="CJ218" s="1376"/>
      <c r="CK218" s="1376"/>
      <c r="CL218" s="1376"/>
      <c r="CM218" s="1376"/>
      <c r="CN218" s="1376"/>
      <c r="CO218" s="1376"/>
      <c r="CP218" s="1376"/>
      <c r="CQ218" s="1376"/>
      <c r="CR218" s="1376"/>
      <c r="CS218" s="1376"/>
      <c r="CT218" s="1376"/>
      <c r="CU218" s="1386"/>
      <c r="CV218" s="1386"/>
      <c r="CW218" s="1416"/>
      <c r="CX218" s="37"/>
      <c r="CY218" s="37"/>
      <c r="CZ218" s="37"/>
      <c r="DA218" s="37"/>
      <c r="DB218" s="37"/>
      <c r="DC218" s="37"/>
      <c r="DD218" s="37"/>
      <c r="DE218" s="1264">
        <v>3</v>
      </c>
      <c r="DF218" s="1264">
        <v>3</v>
      </c>
      <c r="DG218" s="1264">
        <v>3</v>
      </c>
      <c r="DH218" s="1264">
        <v>3</v>
      </c>
      <c r="DI218" s="1264">
        <v>3</v>
      </c>
      <c r="DJ218" s="1264">
        <v>3</v>
      </c>
      <c r="DK218" s="1421"/>
      <c r="DL218" s="1421"/>
      <c r="DM218" s="1421"/>
      <c r="DN218" s="37"/>
      <c r="DO218" s="37"/>
    </row>
    <row r="219" ht="26.25" customHeight="1" spans="1:119">
      <c r="A219" s="1271">
        <v>43983</v>
      </c>
      <c r="B219" s="35" t="s">
        <v>207</v>
      </c>
      <c r="C219" s="35">
        <v>4500029262</v>
      </c>
      <c r="D219" s="32" t="s">
        <v>286</v>
      </c>
      <c r="E219" s="32" t="s">
        <v>283</v>
      </c>
      <c r="F219" s="1273">
        <v>9212</v>
      </c>
      <c r="G219" s="38" t="s">
        <v>391</v>
      </c>
      <c r="H219" s="37">
        <v>2</v>
      </c>
      <c r="I219" s="37"/>
      <c r="J219" s="37"/>
      <c r="K219" s="37"/>
      <c r="L219" s="239"/>
      <c r="M219" s="1297"/>
      <c r="N219" s="1298"/>
      <c r="O219" s="1298"/>
      <c r="P219" s="1299"/>
      <c r="Q219" s="1298"/>
      <c r="R219" s="1298"/>
      <c r="S219" s="1298"/>
      <c r="T219" s="1298"/>
      <c r="U219" s="1299"/>
      <c r="V219" s="1434"/>
      <c r="W219" s="1440"/>
      <c r="X219" s="1440"/>
      <c r="Y219" s="1440"/>
      <c r="Z219" s="1440"/>
      <c r="AA219" s="1440"/>
      <c r="AB219" s="1440"/>
      <c r="AC219" s="1440"/>
      <c r="AD219" s="1440"/>
      <c r="AE219" s="1440"/>
      <c r="AF219" s="1440"/>
      <c r="AG219" s="1442"/>
      <c r="AH219" s="1437"/>
      <c r="AI219" s="1437"/>
      <c r="AJ219" s="1437"/>
      <c r="AK219" s="1437"/>
      <c r="AL219" s="1437"/>
      <c r="AM219" s="1437"/>
      <c r="AN219" s="1437"/>
      <c r="AO219" s="1437"/>
      <c r="AP219" s="1437"/>
      <c r="AQ219" s="1437"/>
      <c r="AR219" s="1437"/>
      <c r="AS219" s="1437"/>
      <c r="AT219" s="1437"/>
      <c r="AU219" s="1437"/>
      <c r="AV219" s="1437"/>
      <c r="AW219" s="1437"/>
      <c r="AX219" s="1437"/>
      <c r="AY219" s="1437"/>
      <c r="AZ219" s="1437"/>
      <c r="BA219" s="1437"/>
      <c r="BB219" s="1437"/>
      <c r="BC219" s="1437"/>
      <c r="BD219" s="1437"/>
      <c r="BE219" s="1434"/>
      <c r="BF219" s="1434"/>
      <c r="BG219" s="1434"/>
      <c r="BH219" s="1434"/>
      <c r="BI219" s="57"/>
      <c r="BJ219" s="82"/>
      <c r="BK219" s="82"/>
      <c r="BL219" s="82"/>
      <c r="BM219" s="82"/>
      <c r="BN219" s="82"/>
      <c r="BO219" s="82"/>
      <c r="BP219" s="82"/>
      <c r="BQ219" s="82"/>
      <c r="BR219" s="82"/>
      <c r="BS219" s="82"/>
      <c r="BT219" s="82"/>
      <c r="BU219" s="82"/>
      <c r="BV219" s="82"/>
      <c r="BW219" s="82"/>
      <c r="BX219" s="82"/>
      <c r="BY219" s="82"/>
      <c r="BZ219" s="82"/>
      <c r="CA219" s="82"/>
      <c r="CB219" s="82"/>
      <c r="CC219" s="82"/>
      <c r="CD219" s="82"/>
      <c r="CE219" s="82"/>
      <c r="CF219" s="82"/>
      <c r="CG219" s="82"/>
      <c r="CH219" s="82"/>
      <c r="CI219" s="1376"/>
      <c r="CJ219" s="1376"/>
      <c r="CK219" s="1376"/>
      <c r="CL219" s="1376"/>
      <c r="CM219" s="1376"/>
      <c r="CN219" s="1376"/>
      <c r="CO219" s="1376"/>
      <c r="CP219" s="1376"/>
      <c r="CQ219" s="1376"/>
      <c r="CR219" s="1376"/>
      <c r="CS219" s="1376"/>
      <c r="CT219" s="1376"/>
      <c r="CU219" s="1386"/>
      <c r="CV219" s="1386"/>
      <c r="CW219" s="1416"/>
      <c r="CX219" s="37"/>
      <c r="CY219" s="37"/>
      <c r="CZ219" s="37"/>
      <c r="DA219" s="37"/>
      <c r="DB219" s="37"/>
      <c r="DC219" s="37"/>
      <c r="DD219" s="37"/>
      <c r="DE219" s="1264"/>
      <c r="DF219" s="1264"/>
      <c r="DG219" s="1264">
        <v>1</v>
      </c>
      <c r="DH219" s="1264"/>
      <c r="DI219" s="1264">
        <v>1</v>
      </c>
      <c r="DJ219" s="1264"/>
      <c r="DK219" s="1421"/>
      <c r="DL219" s="1421"/>
      <c r="DM219" s="1421"/>
      <c r="DN219" s="37"/>
      <c r="DO219" s="37"/>
    </row>
    <row r="220" ht="26.25" customHeight="1" spans="1:119">
      <c r="A220" s="1271">
        <v>43983</v>
      </c>
      <c r="B220" s="35" t="s">
        <v>207</v>
      </c>
      <c r="C220" s="35">
        <v>4500029262</v>
      </c>
      <c r="D220" s="32" t="s">
        <v>286</v>
      </c>
      <c r="E220" s="32" t="s">
        <v>283</v>
      </c>
      <c r="F220" s="1273">
        <v>9215</v>
      </c>
      <c r="G220" s="38" t="s">
        <v>376</v>
      </c>
      <c r="H220" s="37">
        <v>2</v>
      </c>
      <c r="I220" s="37"/>
      <c r="J220" s="37"/>
      <c r="K220" s="37"/>
      <c r="L220" s="239"/>
      <c r="M220" s="1297"/>
      <c r="N220" s="1298"/>
      <c r="O220" s="1298"/>
      <c r="P220" s="1299"/>
      <c r="Q220" s="1298"/>
      <c r="R220" s="1298"/>
      <c r="S220" s="1298"/>
      <c r="T220" s="1298"/>
      <c r="U220" s="1299"/>
      <c r="V220" s="1434"/>
      <c r="W220" s="1440"/>
      <c r="X220" s="1440"/>
      <c r="Y220" s="1440"/>
      <c r="Z220" s="1440"/>
      <c r="AA220" s="1440"/>
      <c r="AB220" s="1440"/>
      <c r="AC220" s="1440"/>
      <c r="AD220" s="1440"/>
      <c r="AE220" s="1440"/>
      <c r="AF220" s="1440"/>
      <c r="AG220" s="1442"/>
      <c r="AH220" s="1437"/>
      <c r="AI220" s="1437"/>
      <c r="AJ220" s="1437"/>
      <c r="AK220" s="1437"/>
      <c r="AL220" s="1437"/>
      <c r="AM220" s="1437"/>
      <c r="AN220" s="1437"/>
      <c r="AO220" s="1437"/>
      <c r="AP220" s="1437"/>
      <c r="AQ220" s="1437"/>
      <c r="AR220" s="1437"/>
      <c r="AS220" s="1437"/>
      <c r="AT220" s="1437"/>
      <c r="AU220" s="1437"/>
      <c r="AV220" s="1437"/>
      <c r="AW220" s="1437"/>
      <c r="AX220" s="1437"/>
      <c r="AY220" s="1437"/>
      <c r="AZ220" s="1437"/>
      <c r="BA220" s="1437"/>
      <c r="BB220" s="1437"/>
      <c r="BC220" s="1437"/>
      <c r="BD220" s="1437"/>
      <c r="BE220" s="1434"/>
      <c r="BF220" s="1434"/>
      <c r="BG220" s="1434"/>
      <c r="BH220" s="1434"/>
      <c r="BI220" s="57"/>
      <c r="BJ220" s="82"/>
      <c r="BK220" s="82"/>
      <c r="BL220" s="82"/>
      <c r="BM220" s="82"/>
      <c r="BN220" s="82"/>
      <c r="BO220" s="82"/>
      <c r="BP220" s="82"/>
      <c r="BQ220" s="82"/>
      <c r="BR220" s="82"/>
      <c r="BS220" s="82"/>
      <c r="BT220" s="82"/>
      <c r="BU220" s="82"/>
      <c r="BV220" s="82"/>
      <c r="BW220" s="82"/>
      <c r="BX220" s="82"/>
      <c r="BY220" s="82"/>
      <c r="BZ220" s="82"/>
      <c r="CA220" s="82"/>
      <c r="CB220" s="82"/>
      <c r="CC220" s="82"/>
      <c r="CD220" s="82"/>
      <c r="CE220" s="82"/>
      <c r="CF220" s="82"/>
      <c r="CG220" s="82"/>
      <c r="CH220" s="82"/>
      <c r="CI220" s="1376"/>
      <c r="CJ220" s="1376"/>
      <c r="CK220" s="1376"/>
      <c r="CL220" s="1376"/>
      <c r="CM220" s="1376"/>
      <c r="CN220" s="1376"/>
      <c r="CO220" s="1376"/>
      <c r="CP220" s="1376"/>
      <c r="CQ220" s="1376"/>
      <c r="CR220" s="1376"/>
      <c r="CS220" s="1376"/>
      <c r="CT220" s="1376"/>
      <c r="CU220" s="1386"/>
      <c r="CV220" s="1386"/>
      <c r="CW220" s="1416"/>
      <c r="CX220" s="37"/>
      <c r="CY220" s="37"/>
      <c r="CZ220" s="37"/>
      <c r="DA220" s="37"/>
      <c r="DB220" s="37">
        <v>1</v>
      </c>
      <c r="DC220" s="37"/>
      <c r="DD220" s="37">
        <v>1</v>
      </c>
      <c r="DE220" s="1264"/>
      <c r="DF220" s="1264"/>
      <c r="DG220" s="1264"/>
      <c r="DH220" s="1264"/>
      <c r="DI220" s="1264"/>
      <c r="DJ220" s="1264"/>
      <c r="DK220" s="1421"/>
      <c r="DL220" s="1421"/>
      <c r="DM220" s="1421"/>
      <c r="DN220" s="37"/>
      <c r="DO220" s="37"/>
    </row>
    <row r="221" ht="26.25" customHeight="1" spans="1:119">
      <c r="A221" s="1271">
        <v>43988</v>
      </c>
      <c r="B221" s="35" t="s">
        <v>333</v>
      </c>
      <c r="C221" s="35">
        <v>4500032213</v>
      </c>
      <c r="D221" s="32" t="s">
        <v>415</v>
      </c>
      <c r="E221" s="32" t="s">
        <v>283</v>
      </c>
      <c r="F221" s="1273">
        <v>9207</v>
      </c>
      <c r="G221" s="38" t="s">
        <v>416</v>
      </c>
      <c r="H221" s="37">
        <v>4</v>
      </c>
      <c r="I221" s="37"/>
      <c r="J221" s="37"/>
      <c r="K221" s="37"/>
      <c r="L221" s="239"/>
      <c r="M221" s="1297"/>
      <c r="N221" s="1298"/>
      <c r="O221" s="1298"/>
      <c r="P221" s="1299"/>
      <c r="Q221" s="1298"/>
      <c r="R221" s="1298"/>
      <c r="S221" s="1298"/>
      <c r="T221" s="1298"/>
      <c r="U221" s="1299"/>
      <c r="V221" s="1434"/>
      <c r="W221" s="1440"/>
      <c r="X221" s="1440"/>
      <c r="Y221" s="1440"/>
      <c r="Z221" s="1440"/>
      <c r="AA221" s="1440"/>
      <c r="AB221" s="1440"/>
      <c r="AC221" s="1440"/>
      <c r="AD221" s="1440"/>
      <c r="AE221" s="1440"/>
      <c r="AF221" s="1440"/>
      <c r="AG221" s="1442"/>
      <c r="AH221" s="1437"/>
      <c r="AI221" s="1437"/>
      <c r="AJ221" s="1437"/>
      <c r="AK221" s="1437"/>
      <c r="AL221" s="1437"/>
      <c r="AM221" s="1437"/>
      <c r="AN221" s="1437"/>
      <c r="AO221" s="1437"/>
      <c r="AP221" s="1437"/>
      <c r="AQ221" s="1437"/>
      <c r="AR221" s="1437"/>
      <c r="AS221" s="1437"/>
      <c r="AT221" s="1437"/>
      <c r="AU221" s="1437"/>
      <c r="AV221" s="1437"/>
      <c r="AW221" s="1437"/>
      <c r="AX221" s="1437"/>
      <c r="AY221" s="1437"/>
      <c r="AZ221" s="1437"/>
      <c r="BA221" s="1437"/>
      <c r="BB221" s="1437"/>
      <c r="BC221" s="1437"/>
      <c r="BD221" s="1437"/>
      <c r="BE221" s="1434"/>
      <c r="BF221" s="1434"/>
      <c r="BG221" s="1434"/>
      <c r="BH221" s="1434"/>
      <c r="BI221" s="57"/>
      <c r="BJ221" s="82"/>
      <c r="BK221" s="82"/>
      <c r="BL221" s="82"/>
      <c r="BM221" s="82"/>
      <c r="BN221" s="82"/>
      <c r="BO221" s="82"/>
      <c r="BP221" s="82"/>
      <c r="BQ221" s="82"/>
      <c r="BR221" s="82"/>
      <c r="BS221" s="82"/>
      <c r="BT221" s="82"/>
      <c r="BU221" s="82"/>
      <c r="BV221" s="82"/>
      <c r="BW221" s="82"/>
      <c r="BX221" s="82"/>
      <c r="BY221" s="82"/>
      <c r="BZ221" s="82"/>
      <c r="CA221" s="82"/>
      <c r="CB221" s="82"/>
      <c r="CC221" s="82"/>
      <c r="CD221" s="82"/>
      <c r="CE221" s="82"/>
      <c r="CF221" s="82"/>
      <c r="CG221" s="82"/>
      <c r="CH221" s="82"/>
      <c r="CI221" s="1376"/>
      <c r="CJ221" s="1376"/>
      <c r="CK221" s="1376"/>
      <c r="CL221" s="1376"/>
      <c r="CM221" s="1376"/>
      <c r="CN221" s="1376"/>
      <c r="CO221" s="1376"/>
      <c r="CP221" s="1376"/>
      <c r="CQ221" s="1376"/>
      <c r="CR221" s="1376"/>
      <c r="CS221" s="1376"/>
      <c r="CT221" s="1376"/>
      <c r="CU221" s="1386"/>
      <c r="CV221" s="1386"/>
      <c r="CW221" s="1416"/>
      <c r="CX221" s="37"/>
      <c r="CY221" s="37"/>
      <c r="CZ221" s="37"/>
      <c r="DA221" s="37"/>
      <c r="DB221" s="37"/>
      <c r="DC221" s="37"/>
      <c r="DD221" s="37"/>
      <c r="DE221" s="1264"/>
      <c r="DF221" s="1264"/>
      <c r="DG221" s="1264"/>
      <c r="DH221" s="1264"/>
      <c r="DI221" s="1264"/>
      <c r="DJ221" s="1264"/>
      <c r="DK221" s="1421"/>
      <c r="DL221" s="1421"/>
      <c r="DM221" s="1421"/>
      <c r="DN221" s="37">
        <v>4</v>
      </c>
      <c r="DO221" s="37"/>
    </row>
    <row r="222" ht="26.25" customHeight="1" spans="1:119">
      <c r="A222" s="1271">
        <v>43988</v>
      </c>
      <c r="B222" s="35" t="s">
        <v>333</v>
      </c>
      <c r="C222" s="35">
        <v>4500032213</v>
      </c>
      <c r="D222" s="32" t="s">
        <v>415</v>
      </c>
      <c r="E222" s="32" t="s">
        <v>283</v>
      </c>
      <c r="F222" s="1273">
        <v>9214</v>
      </c>
      <c r="G222" s="38" t="s">
        <v>232</v>
      </c>
      <c r="H222" s="37">
        <v>18</v>
      </c>
      <c r="I222" s="37"/>
      <c r="J222" s="37"/>
      <c r="K222" s="37"/>
      <c r="L222" s="239"/>
      <c r="M222" s="1297"/>
      <c r="N222" s="1298"/>
      <c r="O222" s="1298"/>
      <c r="P222" s="1299"/>
      <c r="Q222" s="1298"/>
      <c r="R222" s="1298"/>
      <c r="S222" s="1298"/>
      <c r="T222" s="1298"/>
      <c r="U222" s="1299"/>
      <c r="V222" s="1434"/>
      <c r="W222" s="1440"/>
      <c r="X222" s="1440"/>
      <c r="Y222" s="1440"/>
      <c r="Z222" s="1440"/>
      <c r="AA222" s="1440"/>
      <c r="AB222" s="1440"/>
      <c r="AC222" s="1440"/>
      <c r="AD222" s="1440"/>
      <c r="AE222" s="1440"/>
      <c r="AF222" s="1440"/>
      <c r="AG222" s="1442"/>
      <c r="AH222" s="1437"/>
      <c r="AI222" s="1437"/>
      <c r="AJ222" s="1437"/>
      <c r="AK222" s="1437"/>
      <c r="AL222" s="1437"/>
      <c r="AM222" s="1437"/>
      <c r="AN222" s="1437"/>
      <c r="AO222" s="1437"/>
      <c r="AP222" s="1437"/>
      <c r="AQ222" s="1437"/>
      <c r="AR222" s="1437"/>
      <c r="AS222" s="1437"/>
      <c r="AT222" s="1437"/>
      <c r="AU222" s="1437"/>
      <c r="AV222" s="1437"/>
      <c r="AW222" s="1437"/>
      <c r="AX222" s="1437">
        <v>18</v>
      </c>
      <c r="AY222" s="1437">
        <v>18</v>
      </c>
      <c r="AZ222" s="1437"/>
      <c r="BA222" s="1437"/>
      <c r="BB222" s="1437"/>
      <c r="BC222" s="1437"/>
      <c r="BD222" s="1437"/>
      <c r="BE222" s="1434"/>
      <c r="BF222" s="1434"/>
      <c r="BG222" s="1434"/>
      <c r="BH222" s="1434"/>
      <c r="BI222" s="57"/>
      <c r="BJ222" s="82"/>
      <c r="BK222" s="82"/>
      <c r="BL222" s="82"/>
      <c r="BM222" s="82"/>
      <c r="BN222" s="82"/>
      <c r="BO222" s="82"/>
      <c r="BP222" s="82"/>
      <c r="BQ222" s="82"/>
      <c r="BR222" s="82"/>
      <c r="BS222" s="82"/>
      <c r="BT222" s="82"/>
      <c r="BU222" s="82"/>
      <c r="BV222" s="82"/>
      <c r="BW222" s="82"/>
      <c r="BX222" s="82"/>
      <c r="BY222" s="82"/>
      <c r="BZ222" s="82"/>
      <c r="CA222" s="82"/>
      <c r="CB222" s="82"/>
      <c r="CC222" s="82"/>
      <c r="CD222" s="82"/>
      <c r="CE222" s="82"/>
      <c r="CF222" s="82"/>
      <c r="CG222" s="82"/>
      <c r="CH222" s="82"/>
      <c r="CI222" s="1376"/>
      <c r="CJ222" s="1376"/>
      <c r="CK222" s="1376"/>
      <c r="CL222" s="1376"/>
      <c r="CM222" s="1376"/>
      <c r="CN222" s="1376"/>
      <c r="CO222" s="1376">
        <v>3</v>
      </c>
      <c r="CP222" s="1376">
        <v>3</v>
      </c>
      <c r="CQ222" s="1376">
        <v>3</v>
      </c>
      <c r="CR222" s="1376">
        <v>3</v>
      </c>
      <c r="CS222" s="1376">
        <v>3</v>
      </c>
      <c r="CT222" s="1376">
        <v>3</v>
      </c>
      <c r="CU222" s="1386"/>
      <c r="CV222" s="1386"/>
      <c r="CW222" s="1416"/>
      <c r="CX222" s="37"/>
      <c r="CY222" s="37"/>
      <c r="CZ222" s="37"/>
      <c r="DA222" s="37"/>
      <c r="DB222" s="37"/>
      <c r="DC222" s="37"/>
      <c r="DD222" s="37"/>
      <c r="DE222" s="1264"/>
      <c r="DF222" s="1264"/>
      <c r="DG222" s="1264"/>
      <c r="DH222" s="1264"/>
      <c r="DI222" s="1264"/>
      <c r="DJ222" s="1264"/>
      <c r="DK222" s="1421"/>
      <c r="DL222" s="1421"/>
      <c r="DM222" s="1421"/>
      <c r="DN222" s="37"/>
      <c r="DO222" s="37"/>
    </row>
    <row r="223" ht="26.25" customHeight="1" spans="1:119">
      <c r="A223" s="1271">
        <v>43988</v>
      </c>
      <c r="B223" s="31" t="s">
        <v>271</v>
      </c>
      <c r="C223" s="35">
        <v>4500033293</v>
      </c>
      <c r="D223" s="122" t="s">
        <v>417</v>
      </c>
      <c r="E223" s="32" t="s">
        <v>418</v>
      </c>
      <c r="F223" s="1273">
        <v>9215</v>
      </c>
      <c r="G223" s="38" t="s">
        <v>376</v>
      </c>
      <c r="H223" s="37">
        <v>15</v>
      </c>
      <c r="I223" s="37"/>
      <c r="J223" s="37"/>
      <c r="K223" s="37"/>
      <c r="L223" s="239"/>
      <c r="M223" s="1297"/>
      <c r="N223" s="1298"/>
      <c r="O223" s="1298"/>
      <c r="P223" s="1299"/>
      <c r="Q223" s="1298"/>
      <c r="R223" s="1298"/>
      <c r="S223" s="1298"/>
      <c r="T223" s="1298"/>
      <c r="U223" s="1299"/>
      <c r="V223" s="1434"/>
      <c r="W223" s="1440"/>
      <c r="X223" s="1440"/>
      <c r="Y223" s="1440"/>
      <c r="Z223" s="1440"/>
      <c r="AA223" s="1440"/>
      <c r="AB223" s="1440"/>
      <c r="AC223" s="1440"/>
      <c r="AD223" s="1440"/>
      <c r="AE223" s="1440"/>
      <c r="AF223" s="1440"/>
      <c r="AG223" s="1442"/>
      <c r="AH223" s="1437"/>
      <c r="AI223" s="1437"/>
      <c r="AJ223" s="1437"/>
      <c r="AK223" s="1437"/>
      <c r="AL223" s="1437"/>
      <c r="AM223" s="1437"/>
      <c r="AN223" s="1437"/>
      <c r="AO223" s="1437"/>
      <c r="AP223" s="1437"/>
      <c r="AQ223" s="1437"/>
      <c r="AR223" s="1437"/>
      <c r="AS223" s="1437"/>
      <c r="AT223" s="1437"/>
      <c r="AU223" s="1437"/>
      <c r="AV223" s="1437"/>
      <c r="AW223" s="1437"/>
      <c r="AX223" s="1437"/>
      <c r="AY223" s="1437"/>
      <c r="AZ223" s="1437"/>
      <c r="BA223" s="1437"/>
      <c r="BB223" s="1437"/>
      <c r="BC223" s="1437"/>
      <c r="BD223" s="1437"/>
      <c r="BE223" s="1434"/>
      <c r="BF223" s="1434"/>
      <c r="BG223" s="1434"/>
      <c r="BH223" s="1434"/>
      <c r="BI223" s="57"/>
      <c r="BJ223" s="82"/>
      <c r="BK223" s="82"/>
      <c r="BL223" s="82"/>
      <c r="BM223" s="82"/>
      <c r="BN223" s="82"/>
      <c r="BO223" s="82"/>
      <c r="BP223" s="82"/>
      <c r="BQ223" s="82"/>
      <c r="BR223" s="82"/>
      <c r="BS223" s="82"/>
      <c r="BT223" s="82"/>
      <c r="BU223" s="82"/>
      <c r="BV223" s="82"/>
      <c r="BW223" s="82"/>
      <c r="BX223" s="82"/>
      <c r="BY223" s="82"/>
      <c r="BZ223" s="82"/>
      <c r="CA223" s="82"/>
      <c r="CB223" s="82"/>
      <c r="CC223" s="82"/>
      <c r="CD223" s="82"/>
      <c r="CE223" s="82"/>
      <c r="CF223" s="82"/>
      <c r="CG223" s="82"/>
      <c r="CH223" s="82"/>
      <c r="CI223" s="1376"/>
      <c r="CJ223" s="1376"/>
      <c r="CK223" s="1376"/>
      <c r="CL223" s="1376"/>
      <c r="CM223" s="1376"/>
      <c r="CN223" s="1376"/>
      <c r="CO223" s="1376"/>
      <c r="CP223" s="1376"/>
      <c r="CQ223" s="1376"/>
      <c r="CR223" s="1376"/>
      <c r="CS223" s="1376"/>
      <c r="CT223" s="1376"/>
      <c r="CU223" s="1386"/>
      <c r="CV223" s="1386"/>
      <c r="CW223" s="1416"/>
      <c r="CX223" s="37"/>
      <c r="CY223" s="37">
        <v>3</v>
      </c>
      <c r="CZ223" s="37">
        <v>3</v>
      </c>
      <c r="DA223" s="37">
        <v>3</v>
      </c>
      <c r="DB223" s="37">
        <v>3</v>
      </c>
      <c r="DC223" s="37"/>
      <c r="DD223" s="37">
        <v>3</v>
      </c>
      <c r="DE223" s="1264"/>
      <c r="DF223" s="1264"/>
      <c r="DG223" s="1264"/>
      <c r="DH223" s="1264"/>
      <c r="DI223" s="1264"/>
      <c r="DJ223" s="1264"/>
      <c r="DK223" s="1421"/>
      <c r="DL223" s="1421"/>
      <c r="DM223" s="1421"/>
      <c r="DN223" s="37"/>
      <c r="DO223" s="37"/>
    </row>
    <row r="224" ht="26.25" customHeight="1" spans="1:119">
      <c r="A224" s="1271">
        <v>43990</v>
      </c>
      <c r="B224" s="31" t="s">
        <v>327</v>
      </c>
      <c r="C224" s="122"/>
      <c r="D224" s="122" t="s">
        <v>212</v>
      </c>
      <c r="E224" s="32" t="s">
        <v>280</v>
      </c>
      <c r="F224" s="1273">
        <v>9212</v>
      </c>
      <c r="G224" s="38" t="s">
        <v>391</v>
      </c>
      <c r="H224" s="37">
        <v>10</v>
      </c>
      <c r="I224" s="37"/>
      <c r="J224" s="37"/>
      <c r="K224" s="37"/>
      <c r="L224" s="239"/>
      <c r="M224" s="1297"/>
      <c r="N224" s="1298"/>
      <c r="O224" s="1298"/>
      <c r="P224" s="1299"/>
      <c r="Q224" s="1298"/>
      <c r="R224" s="1298"/>
      <c r="S224" s="1298"/>
      <c r="T224" s="1298"/>
      <c r="U224" s="1299"/>
      <c r="V224" s="1434"/>
      <c r="W224" s="1440"/>
      <c r="X224" s="1440"/>
      <c r="Y224" s="1440"/>
      <c r="Z224" s="1440"/>
      <c r="AA224" s="1440"/>
      <c r="AB224" s="1440"/>
      <c r="AC224" s="1440"/>
      <c r="AD224" s="1440"/>
      <c r="AE224" s="1440"/>
      <c r="AF224" s="1440"/>
      <c r="AG224" s="1442"/>
      <c r="AH224" s="1437"/>
      <c r="AI224" s="1437"/>
      <c r="AJ224" s="1437"/>
      <c r="AK224" s="1437"/>
      <c r="AL224" s="1437"/>
      <c r="AM224" s="1437"/>
      <c r="AN224" s="1437"/>
      <c r="AO224" s="1437"/>
      <c r="AP224" s="1437"/>
      <c r="AQ224" s="1437"/>
      <c r="AR224" s="1437"/>
      <c r="AS224" s="1437"/>
      <c r="AT224" s="1437"/>
      <c r="AU224" s="1437"/>
      <c r="AV224" s="1437"/>
      <c r="AW224" s="1437"/>
      <c r="AX224" s="1437"/>
      <c r="AY224" s="1437"/>
      <c r="AZ224" s="1437"/>
      <c r="BA224" s="1437"/>
      <c r="BB224" s="1437"/>
      <c r="BC224" s="1437"/>
      <c r="BD224" s="1437"/>
      <c r="BE224" s="1434"/>
      <c r="BF224" s="1434"/>
      <c r="BG224" s="1434"/>
      <c r="BH224" s="1434"/>
      <c r="BI224" s="57"/>
      <c r="BJ224" s="82"/>
      <c r="BK224" s="82"/>
      <c r="BL224" s="82"/>
      <c r="BM224" s="82"/>
      <c r="BN224" s="82"/>
      <c r="BO224" s="82"/>
      <c r="BP224" s="82"/>
      <c r="BQ224" s="82"/>
      <c r="BR224" s="82"/>
      <c r="BS224" s="82"/>
      <c r="BT224" s="82"/>
      <c r="BU224" s="82"/>
      <c r="BV224" s="82"/>
      <c r="BW224" s="82"/>
      <c r="BX224" s="82"/>
      <c r="BY224" s="82"/>
      <c r="BZ224" s="82"/>
      <c r="CA224" s="82"/>
      <c r="CB224" s="82"/>
      <c r="CC224" s="82"/>
      <c r="CD224" s="82"/>
      <c r="CE224" s="82"/>
      <c r="CF224" s="82"/>
      <c r="CG224" s="82"/>
      <c r="CH224" s="82"/>
      <c r="CI224" s="1376"/>
      <c r="CJ224" s="1376"/>
      <c r="CK224" s="1376"/>
      <c r="CL224" s="1376"/>
      <c r="CM224" s="1376"/>
      <c r="CN224" s="1376"/>
      <c r="CO224" s="1376"/>
      <c r="CP224" s="1376"/>
      <c r="CQ224" s="1376"/>
      <c r="CR224" s="1376"/>
      <c r="CS224" s="1376"/>
      <c r="CT224" s="1376"/>
      <c r="CU224" s="1386"/>
      <c r="CV224" s="1386"/>
      <c r="CW224" s="1416"/>
      <c r="CX224" s="37"/>
      <c r="CY224" s="37"/>
      <c r="CZ224" s="37"/>
      <c r="DA224" s="37"/>
      <c r="DB224" s="37"/>
      <c r="DC224" s="37"/>
      <c r="DD224" s="37"/>
      <c r="DE224" s="1264"/>
      <c r="DF224" s="1264">
        <v>2</v>
      </c>
      <c r="DG224" s="1264">
        <v>2</v>
      </c>
      <c r="DH224" s="1264">
        <v>2</v>
      </c>
      <c r="DI224" s="1264">
        <v>2</v>
      </c>
      <c r="DJ224" s="1264">
        <v>2</v>
      </c>
      <c r="DK224" s="1421"/>
      <c r="DL224" s="1421"/>
      <c r="DM224" s="1421"/>
      <c r="DN224" s="37"/>
      <c r="DO224" s="37"/>
    </row>
    <row r="225" ht="26.25" customHeight="1" spans="1:119">
      <c r="A225" s="1271">
        <v>43990</v>
      </c>
      <c r="B225" s="31" t="s">
        <v>333</v>
      </c>
      <c r="C225" s="122">
        <v>4500031609</v>
      </c>
      <c r="D225" s="1423" t="s">
        <v>288</v>
      </c>
      <c r="E225" s="32" t="s">
        <v>369</v>
      </c>
      <c r="F225" s="1273">
        <v>9215</v>
      </c>
      <c r="G225" s="38" t="s">
        <v>376</v>
      </c>
      <c r="H225" s="37">
        <v>1</v>
      </c>
      <c r="I225" s="37"/>
      <c r="J225" s="37"/>
      <c r="K225" s="37"/>
      <c r="L225" s="239"/>
      <c r="M225" s="1297"/>
      <c r="N225" s="1298"/>
      <c r="O225" s="1298"/>
      <c r="P225" s="1299"/>
      <c r="Q225" s="1298"/>
      <c r="R225" s="1298"/>
      <c r="S225" s="1298"/>
      <c r="T225" s="1298"/>
      <c r="U225" s="1299"/>
      <c r="V225" s="1434"/>
      <c r="W225" s="1440"/>
      <c r="X225" s="1440"/>
      <c r="Y225" s="1440"/>
      <c r="Z225" s="1440"/>
      <c r="AA225" s="1440"/>
      <c r="AB225" s="1440"/>
      <c r="AC225" s="1440"/>
      <c r="AD225" s="1440"/>
      <c r="AE225" s="1440"/>
      <c r="AF225" s="1440"/>
      <c r="AG225" s="1442"/>
      <c r="AH225" s="1437"/>
      <c r="AI225" s="1437"/>
      <c r="AJ225" s="1437"/>
      <c r="AK225" s="1437"/>
      <c r="AL225" s="1437"/>
      <c r="AM225" s="1437"/>
      <c r="AN225" s="1437"/>
      <c r="AO225" s="1437"/>
      <c r="AP225" s="1437"/>
      <c r="AQ225" s="1437"/>
      <c r="AR225" s="1437"/>
      <c r="AS225" s="1437"/>
      <c r="AT225" s="1437"/>
      <c r="AU225" s="1437"/>
      <c r="AV225" s="1437"/>
      <c r="AW225" s="1437"/>
      <c r="AX225" s="1437"/>
      <c r="AY225" s="1437"/>
      <c r="AZ225" s="1437"/>
      <c r="BA225" s="1437"/>
      <c r="BB225" s="1437"/>
      <c r="BC225" s="1437"/>
      <c r="BD225" s="1437"/>
      <c r="BE225" s="1434"/>
      <c r="BF225" s="1434"/>
      <c r="BG225" s="1434"/>
      <c r="BH225" s="1434"/>
      <c r="BI225" s="57"/>
      <c r="BJ225" s="82"/>
      <c r="BK225" s="82"/>
      <c r="BL225" s="82"/>
      <c r="BM225" s="82"/>
      <c r="BN225" s="82"/>
      <c r="BO225" s="82"/>
      <c r="BP225" s="82"/>
      <c r="BQ225" s="82"/>
      <c r="BR225" s="82"/>
      <c r="BS225" s="82"/>
      <c r="BT225" s="82"/>
      <c r="BU225" s="82"/>
      <c r="BV225" s="82"/>
      <c r="BW225" s="82"/>
      <c r="BX225" s="82"/>
      <c r="BY225" s="82"/>
      <c r="BZ225" s="82"/>
      <c r="CA225" s="82"/>
      <c r="CB225" s="82"/>
      <c r="CC225" s="82"/>
      <c r="CD225" s="82"/>
      <c r="CE225" s="82"/>
      <c r="CF225" s="82"/>
      <c r="CG225" s="82"/>
      <c r="CH225" s="82"/>
      <c r="CI225" s="1376"/>
      <c r="CJ225" s="1376"/>
      <c r="CK225" s="1376"/>
      <c r="CL225" s="1376"/>
      <c r="CM225" s="1376"/>
      <c r="CN225" s="1376"/>
      <c r="CO225" s="1376"/>
      <c r="CP225" s="1376"/>
      <c r="CQ225" s="1376"/>
      <c r="CR225" s="1376"/>
      <c r="CS225" s="1376"/>
      <c r="CT225" s="1376"/>
      <c r="CU225" s="1386"/>
      <c r="CV225" s="1386"/>
      <c r="CW225" s="1416"/>
      <c r="CX225" s="37">
        <v>1</v>
      </c>
      <c r="CY225" s="37"/>
      <c r="CZ225" s="37"/>
      <c r="DA225" s="37"/>
      <c r="DB225" s="37"/>
      <c r="DC225" s="37"/>
      <c r="DD225" s="37"/>
      <c r="DE225" s="1264"/>
      <c r="DF225" s="1264"/>
      <c r="DG225" s="1264"/>
      <c r="DH225" s="1264"/>
      <c r="DI225" s="1264"/>
      <c r="DJ225" s="1264"/>
      <c r="DK225" s="1421"/>
      <c r="DL225" s="1421"/>
      <c r="DM225" s="1421"/>
      <c r="DN225" s="37"/>
      <c r="DO225" s="37"/>
    </row>
    <row r="226" ht="26.25" customHeight="1" spans="1:119">
      <c r="A226" s="1271">
        <v>43991</v>
      </c>
      <c r="B226" s="31" t="s">
        <v>352</v>
      </c>
      <c r="C226" s="122">
        <v>4500029748</v>
      </c>
      <c r="D226" s="1423" t="s">
        <v>223</v>
      </c>
      <c r="E226" s="32" t="s">
        <v>280</v>
      </c>
      <c r="F226" s="1273">
        <v>9208</v>
      </c>
      <c r="G226" s="38" t="s">
        <v>406</v>
      </c>
      <c r="H226" s="37">
        <v>3</v>
      </c>
      <c r="I226" s="37"/>
      <c r="J226" s="37"/>
      <c r="K226" s="37"/>
      <c r="L226" s="239"/>
      <c r="M226" s="1297"/>
      <c r="N226" s="1298"/>
      <c r="O226" s="1298"/>
      <c r="P226" s="1299"/>
      <c r="Q226" s="1298"/>
      <c r="R226" s="1298"/>
      <c r="S226" s="1298"/>
      <c r="T226" s="1298"/>
      <c r="U226" s="1299"/>
      <c r="V226" s="1434"/>
      <c r="W226" s="1440"/>
      <c r="X226" s="1440"/>
      <c r="Y226" s="1440"/>
      <c r="Z226" s="1440"/>
      <c r="AA226" s="1440"/>
      <c r="AB226" s="1440"/>
      <c r="AC226" s="1440"/>
      <c r="AD226" s="1440"/>
      <c r="AE226" s="1440"/>
      <c r="AF226" s="1440"/>
      <c r="AG226" s="1442"/>
      <c r="AH226" s="1437"/>
      <c r="AI226" s="1437"/>
      <c r="AJ226" s="1437"/>
      <c r="AK226" s="1437"/>
      <c r="AL226" s="1437"/>
      <c r="AM226" s="1437"/>
      <c r="AN226" s="1437"/>
      <c r="AO226" s="1437"/>
      <c r="AP226" s="1437"/>
      <c r="AQ226" s="1437"/>
      <c r="AR226" s="1437"/>
      <c r="AS226" s="1437"/>
      <c r="AT226" s="1437"/>
      <c r="AU226" s="1437"/>
      <c r="AV226" s="1437"/>
      <c r="AW226" s="1437"/>
      <c r="AX226" s="1437"/>
      <c r="AY226" s="1437"/>
      <c r="AZ226" s="1437"/>
      <c r="BA226" s="1437"/>
      <c r="BB226" s="1437"/>
      <c r="BC226" s="1437"/>
      <c r="BD226" s="1437"/>
      <c r="BE226" s="1434"/>
      <c r="BF226" s="1434"/>
      <c r="BG226" s="1434"/>
      <c r="BH226" s="1434"/>
      <c r="BI226" s="57"/>
      <c r="BJ226" s="82"/>
      <c r="BK226" s="82"/>
      <c r="BL226" s="82"/>
      <c r="BM226" s="82"/>
      <c r="BN226" s="82"/>
      <c r="BO226" s="82"/>
      <c r="BP226" s="82"/>
      <c r="BQ226" s="82"/>
      <c r="BR226" s="82"/>
      <c r="BS226" s="82"/>
      <c r="BT226" s="82"/>
      <c r="BU226" s="82"/>
      <c r="BV226" s="82"/>
      <c r="BW226" s="82"/>
      <c r="BX226" s="82"/>
      <c r="BY226" s="82"/>
      <c r="BZ226" s="82"/>
      <c r="CA226" s="82"/>
      <c r="CB226" s="82"/>
      <c r="CC226" s="82"/>
      <c r="CD226" s="82"/>
      <c r="CE226" s="82"/>
      <c r="CF226" s="82"/>
      <c r="CG226" s="82"/>
      <c r="CH226" s="82"/>
      <c r="CI226" s="1376"/>
      <c r="CJ226" s="1376"/>
      <c r="CK226" s="1376"/>
      <c r="CL226" s="1376"/>
      <c r="CM226" s="1376"/>
      <c r="CN226" s="1376"/>
      <c r="CO226" s="1376"/>
      <c r="CP226" s="1376"/>
      <c r="CQ226" s="1376"/>
      <c r="CR226" s="1376"/>
      <c r="CS226" s="1376"/>
      <c r="CT226" s="1376"/>
      <c r="CU226" s="1386"/>
      <c r="CV226" s="1386"/>
      <c r="CW226" s="1416"/>
      <c r="CX226" s="37"/>
      <c r="CY226" s="37"/>
      <c r="CZ226" s="37"/>
      <c r="DA226" s="37"/>
      <c r="DB226" s="37"/>
      <c r="DC226" s="37"/>
      <c r="DD226" s="37"/>
      <c r="DE226" s="1264"/>
      <c r="DF226" s="1264"/>
      <c r="DG226" s="1264"/>
      <c r="DH226" s="1264"/>
      <c r="DI226" s="1264"/>
      <c r="DJ226" s="1264"/>
      <c r="DK226" s="1421"/>
      <c r="DL226" s="1421"/>
      <c r="DM226" s="1421"/>
      <c r="DN226" s="37"/>
      <c r="DO226" s="37">
        <v>3</v>
      </c>
    </row>
    <row r="227" ht="26.25" customHeight="1" spans="1:119">
      <c r="A227" s="1271">
        <v>43991</v>
      </c>
      <c r="B227" s="31" t="s">
        <v>352</v>
      </c>
      <c r="C227" s="122">
        <v>4500029748</v>
      </c>
      <c r="D227" s="1423" t="s">
        <v>223</v>
      </c>
      <c r="E227" s="32" t="s">
        <v>280</v>
      </c>
      <c r="F227" s="1273">
        <v>9212</v>
      </c>
      <c r="G227" s="38" t="s">
        <v>391</v>
      </c>
      <c r="H227" s="37">
        <v>18</v>
      </c>
      <c r="I227" s="37"/>
      <c r="J227" s="37"/>
      <c r="K227" s="37"/>
      <c r="L227" s="239"/>
      <c r="M227" s="1297"/>
      <c r="N227" s="1298"/>
      <c r="O227" s="1298"/>
      <c r="P227" s="1299"/>
      <c r="Q227" s="1298"/>
      <c r="R227" s="1298"/>
      <c r="S227" s="1298"/>
      <c r="T227" s="1298"/>
      <c r="U227" s="1299"/>
      <c r="V227" s="1434"/>
      <c r="W227" s="1440"/>
      <c r="X227" s="1440"/>
      <c r="Y227" s="1440"/>
      <c r="Z227" s="1440"/>
      <c r="AA227" s="1440"/>
      <c r="AB227" s="1440"/>
      <c r="AC227" s="1440"/>
      <c r="AD227" s="1440"/>
      <c r="AE227" s="1440"/>
      <c r="AF227" s="1440"/>
      <c r="AG227" s="1442"/>
      <c r="AH227" s="1437"/>
      <c r="AI227" s="1437"/>
      <c r="AJ227" s="1437"/>
      <c r="AK227" s="1437"/>
      <c r="AL227" s="1437"/>
      <c r="AM227" s="1437"/>
      <c r="AN227" s="1437"/>
      <c r="AO227" s="1437"/>
      <c r="AP227" s="1437"/>
      <c r="AQ227" s="1437"/>
      <c r="AR227" s="1437"/>
      <c r="AS227" s="1437"/>
      <c r="AT227" s="1437"/>
      <c r="AU227" s="1437"/>
      <c r="AV227" s="1437"/>
      <c r="AW227" s="1437"/>
      <c r="AX227" s="1437"/>
      <c r="AY227" s="1437"/>
      <c r="AZ227" s="1437"/>
      <c r="BA227" s="1437"/>
      <c r="BB227" s="1437"/>
      <c r="BC227" s="1437"/>
      <c r="BD227" s="1437"/>
      <c r="BE227" s="1434"/>
      <c r="BF227" s="1434"/>
      <c r="BG227" s="1434"/>
      <c r="BH227" s="1434"/>
      <c r="BI227" s="57"/>
      <c r="BJ227" s="82"/>
      <c r="BK227" s="82"/>
      <c r="BL227" s="82"/>
      <c r="BM227" s="82"/>
      <c r="BN227" s="82"/>
      <c r="BO227" s="82"/>
      <c r="BP227" s="82"/>
      <c r="BQ227" s="82"/>
      <c r="BR227" s="82"/>
      <c r="BS227" s="82"/>
      <c r="BT227" s="82"/>
      <c r="BU227" s="82"/>
      <c r="BV227" s="82"/>
      <c r="BW227" s="82"/>
      <c r="BX227" s="82"/>
      <c r="BY227" s="82"/>
      <c r="BZ227" s="82"/>
      <c r="CA227" s="82"/>
      <c r="CB227" s="82"/>
      <c r="CC227" s="82"/>
      <c r="CD227" s="82"/>
      <c r="CE227" s="82"/>
      <c r="CF227" s="82"/>
      <c r="CG227" s="82"/>
      <c r="CH227" s="82"/>
      <c r="CI227" s="1376"/>
      <c r="CJ227" s="1376"/>
      <c r="CK227" s="1376"/>
      <c r="CL227" s="1376"/>
      <c r="CM227" s="1376"/>
      <c r="CN227" s="1376"/>
      <c r="CO227" s="1376"/>
      <c r="CP227" s="1376"/>
      <c r="CQ227" s="1376"/>
      <c r="CR227" s="1376"/>
      <c r="CS227" s="1376"/>
      <c r="CT227" s="1376"/>
      <c r="CU227" s="1386"/>
      <c r="CV227" s="1386"/>
      <c r="CW227" s="1416"/>
      <c r="CX227" s="37"/>
      <c r="CY227" s="37"/>
      <c r="CZ227" s="37"/>
      <c r="DA227" s="37"/>
      <c r="DB227" s="37"/>
      <c r="DC227" s="37"/>
      <c r="DD227" s="37"/>
      <c r="DE227" s="1264">
        <v>3</v>
      </c>
      <c r="DF227" s="1264">
        <v>3</v>
      </c>
      <c r="DG227" s="1264">
        <v>3</v>
      </c>
      <c r="DH227" s="1264">
        <v>3</v>
      </c>
      <c r="DI227" s="1264">
        <v>3</v>
      </c>
      <c r="DJ227" s="1264">
        <v>3</v>
      </c>
      <c r="DK227" s="1421"/>
      <c r="DL227" s="1421"/>
      <c r="DM227" s="1421"/>
      <c r="DN227" s="37"/>
      <c r="DO227" s="37"/>
    </row>
    <row r="228" ht="26.25" customHeight="1" spans="1:119">
      <c r="A228" s="1271">
        <v>43992</v>
      </c>
      <c r="B228" s="31" t="s">
        <v>419</v>
      </c>
      <c r="C228" s="122">
        <v>4500030612</v>
      </c>
      <c r="D228" s="1423" t="s">
        <v>420</v>
      </c>
      <c r="E228" s="32" t="s">
        <v>283</v>
      </c>
      <c r="F228" s="1273">
        <v>9214</v>
      </c>
      <c r="G228" s="38" t="s">
        <v>232</v>
      </c>
      <c r="H228" s="37">
        <v>6</v>
      </c>
      <c r="I228" s="37"/>
      <c r="J228" s="37"/>
      <c r="K228" s="37"/>
      <c r="L228" s="239"/>
      <c r="M228" s="1297"/>
      <c r="N228" s="1298"/>
      <c r="O228" s="1298"/>
      <c r="P228" s="1299"/>
      <c r="Q228" s="1298"/>
      <c r="R228" s="1298"/>
      <c r="S228" s="1298"/>
      <c r="T228" s="1298"/>
      <c r="U228" s="1299"/>
      <c r="V228" s="1434"/>
      <c r="W228" s="1440"/>
      <c r="X228" s="1440"/>
      <c r="Y228" s="1440"/>
      <c r="Z228" s="1440"/>
      <c r="AA228" s="1440"/>
      <c r="AB228" s="1440"/>
      <c r="AC228" s="1440"/>
      <c r="AD228" s="1440"/>
      <c r="AE228" s="1440"/>
      <c r="AF228" s="1440"/>
      <c r="AG228" s="1442"/>
      <c r="AH228" s="1437"/>
      <c r="AI228" s="1437"/>
      <c r="AJ228" s="1437"/>
      <c r="AK228" s="1437"/>
      <c r="AL228" s="1437"/>
      <c r="AM228" s="1437"/>
      <c r="AN228" s="1437"/>
      <c r="AO228" s="1437"/>
      <c r="AP228" s="1437"/>
      <c r="AQ228" s="1437"/>
      <c r="AR228" s="1437"/>
      <c r="AS228" s="1437"/>
      <c r="AT228" s="1437"/>
      <c r="AU228" s="1437"/>
      <c r="AV228" s="1437"/>
      <c r="AW228" s="1437"/>
      <c r="AX228" s="1437">
        <v>6</v>
      </c>
      <c r="AY228" s="1437">
        <v>6</v>
      </c>
      <c r="AZ228" s="1437"/>
      <c r="BA228" s="1437"/>
      <c r="BB228" s="1437"/>
      <c r="BC228" s="1437"/>
      <c r="BD228" s="1437"/>
      <c r="BE228" s="1434"/>
      <c r="BF228" s="1434"/>
      <c r="BG228" s="1434"/>
      <c r="BH228" s="1434"/>
      <c r="BI228" s="57"/>
      <c r="BJ228" s="82"/>
      <c r="BK228" s="82"/>
      <c r="BL228" s="82"/>
      <c r="BM228" s="82"/>
      <c r="BN228" s="82"/>
      <c r="BO228" s="82"/>
      <c r="BP228" s="82"/>
      <c r="BQ228" s="82"/>
      <c r="BR228" s="82"/>
      <c r="BS228" s="82"/>
      <c r="BT228" s="82"/>
      <c r="BU228" s="82"/>
      <c r="BV228" s="82"/>
      <c r="BW228" s="82"/>
      <c r="BX228" s="82"/>
      <c r="BY228" s="82"/>
      <c r="BZ228" s="82"/>
      <c r="CA228" s="82"/>
      <c r="CB228" s="82"/>
      <c r="CC228" s="82"/>
      <c r="CD228" s="82"/>
      <c r="CE228" s="82"/>
      <c r="CF228" s="82"/>
      <c r="CG228" s="82"/>
      <c r="CH228" s="82"/>
      <c r="CI228" s="1376"/>
      <c r="CJ228" s="1376"/>
      <c r="CK228" s="1376"/>
      <c r="CL228" s="1376"/>
      <c r="CM228" s="1376"/>
      <c r="CN228" s="1376"/>
      <c r="CO228" s="1376">
        <v>1</v>
      </c>
      <c r="CP228" s="1376">
        <v>1</v>
      </c>
      <c r="CQ228" s="1376">
        <v>1</v>
      </c>
      <c r="CR228" s="1376">
        <v>1</v>
      </c>
      <c r="CS228" s="1376">
        <v>1</v>
      </c>
      <c r="CT228" s="1376">
        <v>1</v>
      </c>
      <c r="CU228" s="1386"/>
      <c r="CV228" s="1386"/>
      <c r="CW228" s="1416"/>
      <c r="CX228" s="37"/>
      <c r="CY228" s="37"/>
      <c r="CZ228" s="37"/>
      <c r="DA228" s="37"/>
      <c r="DB228" s="37"/>
      <c r="DC228" s="37"/>
      <c r="DD228" s="37"/>
      <c r="DE228" s="1264"/>
      <c r="DF228" s="1264"/>
      <c r="DG228" s="1264"/>
      <c r="DH228" s="1264"/>
      <c r="DI228" s="1264"/>
      <c r="DJ228" s="1264"/>
      <c r="DK228" s="1421"/>
      <c r="DL228" s="1421"/>
      <c r="DM228" s="1421"/>
      <c r="DN228" s="37"/>
      <c r="DO228" s="37"/>
    </row>
    <row r="229" ht="26.25" customHeight="1" spans="1:119">
      <c r="A229" s="1271">
        <v>43992</v>
      </c>
      <c r="B229" s="31" t="s">
        <v>419</v>
      </c>
      <c r="C229" s="122">
        <v>4500030573</v>
      </c>
      <c r="D229" s="1423" t="s">
        <v>420</v>
      </c>
      <c r="E229" s="32" t="s">
        <v>283</v>
      </c>
      <c r="F229" s="1273">
        <v>9215</v>
      </c>
      <c r="G229" s="38" t="s">
        <v>376</v>
      </c>
      <c r="H229" s="37">
        <v>7</v>
      </c>
      <c r="I229" s="37"/>
      <c r="J229" s="37"/>
      <c r="K229" s="37"/>
      <c r="L229" s="239"/>
      <c r="M229" s="1297"/>
      <c r="N229" s="1298"/>
      <c r="O229" s="1298"/>
      <c r="P229" s="1299"/>
      <c r="Q229" s="1298"/>
      <c r="R229" s="1298"/>
      <c r="S229" s="1298"/>
      <c r="T229" s="1298"/>
      <c r="U229" s="1299"/>
      <c r="V229" s="1434"/>
      <c r="W229" s="1440"/>
      <c r="X229" s="1440"/>
      <c r="Y229" s="1440"/>
      <c r="Z229" s="1440"/>
      <c r="AA229" s="1440"/>
      <c r="AB229" s="1440"/>
      <c r="AC229" s="1440"/>
      <c r="AD229" s="1440"/>
      <c r="AE229" s="1440"/>
      <c r="AF229" s="1440"/>
      <c r="AG229" s="1442"/>
      <c r="AH229" s="1437"/>
      <c r="AI229" s="1437"/>
      <c r="AJ229" s="1437"/>
      <c r="AK229" s="1437"/>
      <c r="AL229" s="1437"/>
      <c r="AM229" s="1437"/>
      <c r="AN229" s="1437"/>
      <c r="AO229" s="1437"/>
      <c r="AP229" s="1437"/>
      <c r="AQ229" s="1437"/>
      <c r="AR229" s="1437"/>
      <c r="AS229" s="1437"/>
      <c r="AT229" s="1437"/>
      <c r="AU229" s="1437"/>
      <c r="AV229" s="1437"/>
      <c r="AW229" s="1437"/>
      <c r="AX229" s="1437"/>
      <c r="AY229" s="1437"/>
      <c r="AZ229" s="1437"/>
      <c r="BA229" s="1437"/>
      <c r="BB229" s="1437"/>
      <c r="BC229" s="1437"/>
      <c r="BD229" s="1437"/>
      <c r="BE229" s="1434"/>
      <c r="BF229" s="1434"/>
      <c r="BG229" s="1434"/>
      <c r="BH229" s="1434"/>
      <c r="BI229" s="57"/>
      <c r="BJ229" s="82"/>
      <c r="BK229" s="82"/>
      <c r="BL229" s="82"/>
      <c r="BM229" s="82"/>
      <c r="BN229" s="82"/>
      <c r="BO229" s="82"/>
      <c r="BP229" s="82"/>
      <c r="BQ229" s="82"/>
      <c r="BR229" s="82"/>
      <c r="BS229" s="82"/>
      <c r="BT229" s="82"/>
      <c r="BU229" s="82"/>
      <c r="BV229" s="82"/>
      <c r="BW229" s="82"/>
      <c r="BX229" s="82"/>
      <c r="BY229" s="82"/>
      <c r="BZ229" s="82"/>
      <c r="CA229" s="82"/>
      <c r="CB229" s="82"/>
      <c r="CC229" s="82"/>
      <c r="CD229" s="82"/>
      <c r="CE229" s="82"/>
      <c r="CF229" s="82"/>
      <c r="CG229" s="82"/>
      <c r="CH229" s="82"/>
      <c r="CI229" s="1376"/>
      <c r="CJ229" s="1376"/>
      <c r="CK229" s="1376"/>
      <c r="CL229" s="1376"/>
      <c r="CM229" s="1376"/>
      <c r="CN229" s="1376"/>
      <c r="CO229" s="1376"/>
      <c r="CP229" s="1376"/>
      <c r="CQ229" s="1376"/>
      <c r="CR229" s="1376"/>
      <c r="CS229" s="1376"/>
      <c r="CT229" s="1376"/>
      <c r="CU229" s="1386"/>
      <c r="CV229" s="1386"/>
      <c r="CW229" s="1416"/>
      <c r="CX229" s="37">
        <v>1</v>
      </c>
      <c r="CY229" s="37">
        <v>1</v>
      </c>
      <c r="CZ229" s="37">
        <v>1</v>
      </c>
      <c r="DA229" s="37">
        <v>1</v>
      </c>
      <c r="DB229" s="37">
        <v>1</v>
      </c>
      <c r="DC229" s="37">
        <v>1</v>
      </c>
      <c r="DD229" s="37">
        <v>1</v>
      </c>
      <c r="DE229" s="1264"/>
      <c r="DF229" s="1264"/>
      <c r="DG229" s="1264"/>
      <c r="DH229" s="1264"/>
      <c r="DI229" s="1264"/>
      <c r="DJ229" s="1264"/>
      <c r="DK229" s="1421"/>
      <c r="DL229" s="1421"/>
      <c r="DM229" s="1421"/>
      <c r="DN229" s="37"/>
      <c r="DO229" s="37"/>
    </row>
    <row r="230" ht="26.25" customHeight="1" spans="1:119">
      <c r="A230" s="1271">
        <v>43992</v>
      </c>
      <c r="B230" s="31" t="s">
        <v>140</v>
      </c>
      <c r="C230" s="122">
        <v>4500033522</v>
      </c>
      <c r="D230" s="122" t="s">
        <v>421</v>
      </c>
      <c r="E230" s="32" t="s">
        <v>400</v>
      </c>
      <c r="F230" s="1273">
        <v>9208</v>
      </c>
      <c r="G230" s="38" t="s">
        <v>406</v>
      </c>
      <c r="H230" s="37">
        <v>3</v>
      </c>
      <c r="I230" s="37"/>
      <c r="J230" s="37"/>
      <c r="K230" s="37"/>
      <c r="L230" s="239"/>
      <c r="M230" s="1297"/>
      <c r="N230" s="1298"/>
      <c r="O230" s="1298"/>
      <c r="P230" s="1299"/>
      <c r="Q230" s="1298"/>
      <c r="R230" s="1298"/>
      <c r="S230" s="1298"/>
      <c r="T230" s="1298"/>
      <c r="U230" s="1299"/>
      <c r="V230" s="1434"/>
      <c r="W230" s="1440"/>
      <c r="X230" s="1440"/>
      <c r="Y230" s="1440"/>
      <c r="Z230" s="1440"/>
      <c r="AA230" s="1440"/>
      <c r="AB230" s="1440"/>
      <c r="AC230" s="1440"/>
      <c r="AD230" s="1440"/>
      <c r="AE230" s="1440"/>
      <c r="AF230" s="1440"/>
      <c r="AG230" s="1442"/>
      <c r="AH230" s="1437"/>
      <c r="AI230" s="1437"/>
      <c r="AJ230" s="1437"/>
      <c r="AK230" s="1437"/>
      <c r="AL230" s="1437"/>
      <c r="AM230" s="1437"/>
      <c r="AN230" s="1437"/>
      <c r="AO230" s="1437"/>
      <c r="AP230" s="1437"/>
      <c r="AQ230" s="1437"/>
      <c r="AR230" s="1437"/>
      <c r="AS230" s="1437"/>
      <c r="AT230" s="1437"/>
      <c r="AU230" s="1437"/>
      <c r="AV230" s="1437"/>
      <c r="AW230" s="1437"/>
      <c r="AX230" s="1437"/>
      <c r="AY230" s="1437"/>
      <c r="AZ230" s="1437"/>
      <c r="BA230" s="1437"/>
      <c r="BB230" s="1437"/>
      <c r="BC230" s="1437"/>
      <c r="BD230" s="1437"/>
      <c r="BE230" s="1434"/>
      <c r="BF230" s="1434"/>
      <c r="BG230" s="1434"/>
      <c r="BH230" s="1434"/>
      <c r="BI230" s="57"/>
      <c r="BJ230" s="82"/>
      <c r="BK230" s="82"/>
      <c r="BL230" s="82"/>
      <c r="BM230" s="82"/>
      <c r="BN230" s="82"/>
      <c r="BO230" s="82"/>
      <c r="BP230" s="82"/>
      <c r="BQ230" s="82"/>
      <c r="BR230" s="82"/>
      <c r="BS230" s="82"/>
      <c r="BT230" s="82"/>
      <c r="BU230" s="82"/>
      <c r="BV230" s="82"/>
      <c r="BW230" s="82"/>
      <c r="BX230" s="82"/>
      <c r="BY230" s="82"/>
      <c r="BZ230" s="82"/>
      <c r="CA230" s="82"/>
      <c r="CB230" s="82"/>
      <c r="CC230" s="82"/>
      <c r="CD230" s="82"/>
      <c r="CE230" s="82"/>
      <c r="CF230" s="82"/>
      <c r="CG230" s="82"/>
      <c r="CH230" s="82"/>
      <c r="CI230" s="1376"/>
      <c r="CJ230" s="1376"/>
      <c r="CK230" s="1376"/>
      <c r="CL230" s="1376"/>
      <c r="CM230" s="1376"/>
      <c r="CN230" s="1376"/>
      <c r="CO230" s="1376"/>
      <c r="CP230" s="1376"/>
      <c r="CQ230" s="1376"/>
      <c r="CR230" s="1376"/>
      <c r="CS230" s="1376"/>
      <c r="CT230" s="1376"/>
      <c r="CU230" s="1386"/>
      <c r="CV230" s="1386"/>
      <c r="CW230" s="1416"/>
      <c r="CX230" s="37"/>
      <c r="CY230" s="37"/>
      <c r="CZ230" s="37"/>
      <c r="DA230" s="37"/>
      <c r="DB230" s="37"/>
      <c r="DC230" s="37"/>
      <c r="DD230" s="37"/>
      <c r="DE230" s="1264"/>
      <c r="DF230" s="1264"/>
      <c r="DG230" s="1264"/>
      <c r="DH230" s="1264"/>
      <c r="DI230" s="1264"/>
      <c r="DJ230" s="1264"/>
      <c r="DK230" s="1421"/>
      <c r="DL230" s="1421"/>
      <c r="DM230" s="1421"/>
      <c r="DN230" s="37"/>
      <c r="DO230" s="37">
        <v>3</v>
      </c>
    </row>
    <row r="231" ht="26.25" customHeight="1" spans="1:119">
      <c r="A231" s="1271">
        <v>43994</v>
      </c>
      <c r="B231" s="31" t="s">
        <v>337</v>
      </c>
      <c r="C231" s="122">
        <v>4500033217</v>
      </c>
      <c r="D231" s="122" t="s">
        <v>422</v>
      </c>
      <c r="E231" s="32" t="s">
        <v>275</v>
      </c>
      <c r="F231" s="1273">
        <v>9212</v>
      </c>
      <c r="G231" s="38" t="s">
        <v>391</v>
      </c>
      <c r="H231" s="37">
        <v>1</v>
      </c>
      <c r="I231" s="37"/>
      <c r="J231" s="37"/>
      <c r="K231" s="37"/>
      <c r="L231" s="239"/>
      <c r="M231" s="1297"/>
      <c r="N231" s="1298"/>
      <c r="O231" s="1298"/>
      <c r="P231" s="1299"/>
      <c r="Q231" s="1298"/>
      <c r="R231" s="1298"/>
      <c r="S231" s="1298"/>
      <c r="T231" s="1298"/>
      <c r="U231" s="1299"/>
      <c r="V231" s="1434"/>
      <c r="W231" s="1440"/>
      <c r="X231" s="1440"/>
      <c r="Y231" s="1440"/>
      <c r="Z231" s="1440"/>
      <c r="AA231" s="1440"/>
      <c r="AB231" s="1440"/>
      <c r="AC231" s="1440"/>
      <c r="AD231" s="1440"/>
      <c r="AE231" s="1440"/>
      <c r="AF231" s="1440"/>
      <c r="AG231" s="1442"/>
      <c r="AH231" s="1437"/>
      <c r="AI231" s="1437"/>
      <c r="AJ231" s="1437"/>
      <c r="AK231" s="1437"/>
      <c r="AL231" s="1437"/>
      <c r="AM231" s="1437"/>
      <c r="AN231" s="1437"/>
      <c r="AO231" s="1437"/>
      <c r="AP231" s="1437"/>
      <c r="AQ231" s="1437"/>
      <c r="AR231" s="1437"/>
      <c r="AS231" s="1437"/>
      <c r="AT231" s="1437"/>
      <c r="AU231" s="1437"/>
      <c r="AV231" s="1437"/>
      <c r="AW231" s="1437"/>
      <c r="AX231" s="1437"/>
      <c r="AY231" s="1437"/>
      <c r="AZ231" s="1437"/>
      <c r="BA231" s="1437"/>
      <c r="BB231" s="1437"/>
      <c r="BC231" s="1437"/>
      <c r="BD231" s="1437"/>
      <c r="BE231" s="1434"/>
      <c r="BF231" s="1434"/>
      <c r="BG231" s="1434"/>
      <c r="BH231" s="1434"/>
      <c r="BI231" s="57"/>
      <c r="BJ231" s="82"/>
      <c r="BK231" s="82"/>
      <c r="BL231" s="82"/>
      <c r="BM231" s="82"/>
      <c r="BN231" s="82"/>
      <c r="BO231" s="82"/>
      <c r="BP231" s="82"/>
      <c r="BQ231" s="82"/>
      <c r="BR231" s="82"/>
      <c r="BS231" s="82"/>
      <c r="BT231" s="82"/>
      <c r="BU231" s="82"/>
      <c r="BV231" s="82"/>
      <c r="BW231" s="82"/>
      <c r="BX231" s="82"/>
      <c r="BY231" s="82"/>
      <c r="BZ231" s="82"/>
      <c r="CA231" s="82"/>
      <c r="CB231" s="82"/>
      <c r="CC231" s="82"/>
      <c r="CD231" s="82"/>
      <c r="CE231" s="82"/>
      <c r="CF231" s="82"/>
      <c r="CG231" s="82"/>
      <c r="CH231" s="82"/>
      <c r="CI231" s="1376"/>
      <c r="CJ231" s="1376"/>
      <c r="CK231" s="1376"/>
      <c r="CL231" s="1376"/>
      <c r="CM231" s="1376"/>
      <c r="CN231" s="1376"/>
      <c r="CO231" s="1376"/>
      <c r="CP231" s="1376"/>
      <c r="CQ231" s="1376"/>
      <c r="CR231" s="1376"/>
      <c r="CS231" s="1376"/>
      <c r="CT231" s="1376"/>
      <c r="CU231" s="1386"/>
      <c r="CV231" s="1386"/>
      <c r="CW231" s="1416"/>
      <c r="CX231" s="37"/>
      <c r="CY231" s="37"/>
      <c r="CZ231" s="37"/>
      <c r="DA231" s="37"/>
      <c r="DB231" s="37"/>
      <c r="DC231" s="37"/>
      <c r="DD231" s="37"/>
      <c r="DE231" s="1264">
        <v>1</v>
      </c>
      <c r="DF231" s="1264"/>
      <c r="DG231" s="1264"/>
      <c r="DH231" s="1264"/>
      <c r="DI231" s="1264"/>
      <c r="DJ231" s="1264"/>
      <c r="DK231" s="1421"/>
      <c r="DL231" s="1421"/>
      <c r="DM231" s="1421"/>
      <c r="DN231" s="37"/>
      <c r="DO231" s="37"/>
    </row>
    <row r="232" ht="26.25" customHeight="1" spans="1:119">
      <c r="A232" s="1271">
        <v>43995</v>
      </c>
      <c r="B232" s="31" t="s">
        <v>349</v>
      </c>
      <c r="C232" s="122">
        <v>4500029798</v>
      </c>
      <c r="D232" s="122" t="s">
        <v>350</v>
      </c>
      <c r="E232" s="32" t="s">
        <v>275</v>
      </c>
      <c r="F232" s="1273">
        <v>9212</v>
      </c>
      <c r="G232" s="38" t="s">
        <v>391</v>
      </c>
      <c r="H232" s="37">
        <v>1</v>
      </c>
      <c r="I232" s="37"/>
      <c r="J232" s="37"/>
      <c r="K232" s="37"/>
      <c r="L232" s="239"/>
      <c r="M232" s="1297"/>
      <c r="N232" s="1298"/>
      <c r="O232" s="1298"/>
      <c r="P232" s="1299"/>
      <c r="Q232" s="1298"/>
      <c r="R232" s="1298"/>
      <c r="S232" s="1298"/>
      <c r="T232" s="1298"/>
      <c r="U232" s="1299"/>
      <c r="V232" s="1434"/>
      <c r="W232" s="1440"/>
      <c r="X232" s="1440"/>
      <c r="Y232" s="1440"/>
      <c r="Z232" s="1440"/>
      <c r="AA232" s="1440"/>
      <c r="AB232" s="1440"/>
      <c r="AC232" s="1440"/>
      <c r="AD232" s="1440"/>
      <c r="AE232" s="1440"/>
      <c r="AF232" s="1440"/>
      <c r="AG232" s="1442"/>
      <c r="AH232" s="1437"/>
      <c r="AI232" s="1437"/>
      <c r="AJ232" s="1437"/>
      <c r="AK232" s="1437"/>
      <c r="AL232" s="1437"/>
      <c r="AM232" s="1437"/>
      <c r="AN232" s="1437"/>
      <c r="AO232" s="1437"/>
      <c r="AP232" s="1437"/>
      <c r="AQ232" s="1437"/>
      <c r="AR232" s="1437"/>
      <c r="AS232" s="1437"/>
      <c r="AT232" s="1437"/>
      <c r="AU232" s="1437"/>
      <c r="AV232" s="1437"/>
      <c r="AW232" s="1437"/>
      <c r="AX232" s="1437"/>
      <c r="AY232" s="1437"/>
      <c r="AZ232" s="1437"/>
      <c r="BA232" s="1437"/>
      <c r="BB232" s="1437"/>
      <c r="BC232" s="1437"/>
      <c r="BD232" s="1437"/>
      <c r="BE232" s="1434"/>
      <c r="BF232" s="1434"/>
      <c r="BG232" s="1434"/>
      <c r="BH232" s="1434"/>
      <c r="BI232" s="57"/>
      <c r="BJ232" s="82"/>
      <c r="BK232" s="82"/>
      <c r="BL232" s="82"/>
      <c r="BM232" s="82"/>
      <c r="BN232" s="82"/>
      <c r="BO232" s="82"/>
      <c r="BP232" s="82"/>
      <c r="BQ232" s="82"/>
      <c r="BR232" s="82"/>
      <c r="BS232" s="82"/>
      <c r="BT232" s="82"/>
      <c r="BU232" s="82"/>
      <c r="BV232" s="82"/>
      <c r="BW232" s="82"/>
      <c r="BX232" s="82"/>
      <c r="BY232" s="82"/>
      <c r="BZ232" s="82"/>
      <c r="CA232" s="82"/>
      <c r="CB232" s="82"/>
      <c r="CC232" s="82"/>
      <c r="CD232" s="82"/>
      <c r="CE232" s="82"/>
      <c r="CF232" s="82"/>
      <c r="CG232" s="82"/>
      <c r="CH232" s="82"/>
      <c r="CI232" s="1376"/>
      <c r="CJ232" s="1376"/>
      <c r="CK232" s="1376"/>
      <c r="CL232" s="1376"/>
      <c r="CM232" s="1376"/>
      <c r="CN232" s="1376"/>
      <c r="CO232" s="1376"/>
      <c r="CP232" s="1376"/>
      <c r="CQ232" s="1376"/>
      <c r="CR232" s="1376"/>
      <c r="CS232" s="1376"/>
      <c r="CT232" s="1376"/>
      <c r="CU232" s="1386"/>
      <c r="CV232" s="1386"/>
      <c r="CW232" s="1416"/>
      <c r="CX232" s="37"/>
      <c r="CY232" s="37"/>
      <c r="CZ232" s="37"/>
      <c r="DA232" s="37"/>
      <c r="DB232" s="37"/>
      <c r="DC232" s="37"/>
      <c r="DD232" s="37"/>
      <c r="DE232" s="1264"/>
      <c r="DF232" s="1264"/>
      <c r="DG232" s="1264"/>
      <c r="DH232" s="1264"/>
      <c r="DI232" s="1264">
        <v>1</v>
      </c>
      <c r="DJ232" s="1264"/>
      <c r="DK232" s="1421"/>
      <c r="DL232" s="1421"/>
      <c r="DM232" s="1421"/>
      <c r="DN232" s="37"/>
      <c r="DO232" s="37"/>
    </row>
    <row r="233" ht="26.25" customHeight="1" spans="1:119">
      <c r="A233" s="1271">
        <v>43995</v>
      </c>
      <c r="B233" s="31" t="s">
        <v>285</v>
      </c>
      <c r="C233" s="122"/>
      <c r="D233" s="122" t="s">
        <v>423</v>
      </c>
      <c r="E233" s="32" t="s">
        <v>400</v>
      </c>
      <c r="F233" s="1273">
        <v>9212</v>
      </c>
      <c r="G233" s="38" t="s">
        <v>391</v>
      </c>
      <c r="H233" s="37">
        <v>3</v>
      </c>
      <c r="I233" s="37"/>
      <c r="J233" s="37"/>
      <c r="K233" s="37"/>
      <c r="L233" s="239"/>
      <c r="M233" s="1297"/>
      <c r="N233" s="1298"/>
      <c r="O233" s="1298"/>
      <c r="P233" s="1299"/>
      <c r="Q233" s="1298"/>
      <c r="R233" s="1298"/>
      <c r="S233" s="1298"/>
      <c r="T233" s="1298"/>
      <c r="U233" s="1299"/>
      <c r="V233" s="1434"/>
      <c r="W233" s="1440"/>
      <c r="X233" s="1440"/>
      <c r="Y233" s="1440"/>
      <c r="Z233" s="1440"/>
      <c r="AA233" s="1440"/>
      <c r="AB233" s="1440"/>
      <c r="AC233" s="1440"/>
      <c r="AD233" s="1440"/>
      <c r="AE233" s="1440"/>
      <c r="AF233" s="1440"/>
      <c r="AG233" s="1442"/>
      <c r="AH233" s="1437"/>
      <c r="AI233" s="1437"/>
      <c r="AJ233" s="1437"/>
      <c r="AK233" s="1437"/>
      <c r="AL233" s="1437"/>
      <c r="AM233" s="1437"/>
      <c r="AN233" s="1437"/>
      <c r="AO233" s="1437"/>
      <c r="AP233" s="1437"/>
      <c r="AQ233" s="1437"/>
      <c r="AR233" s="1437"/>
      <c r="AS233" s="1437"/>
      <c r="AT233" s="1437"/>
      <c r="AU233" s="1437"/>
      <c r="AV233" s="1437"/>
      <c r="AW233" s="1437"/>
      <c r="AX233" s="1437"/>
      <c r="AY233" s="1437"/>
      <c r="AZ233" s="1437"/>
      <c r="BA233" s="1437"/>
      <c r="BB233" s="1437"/>
      <c r="BC233" s="1437"/>
      <c r="BD233" s="1437"/>
      <c r="BE233" s="1434"/>
      <c r="BF233" s="1434"/>
      <c r="BG233" s="1434"/>
      <c r="BH233" s="1434"/>
      <c r="BI233" s="57"/>
      <c r="BJ233" s="82"/>
      <c r="BK233" s="82"/>
      <c r="BL233" s="82"/>
      <c r="BM233" s="82"/>
      <c r="BN233" s="82"/>
      <c r="BO233" s="82"/>
      <c r="BP233" s="82"/>
      <c r="BQ233" s="82"/>
      <c r="BR233" s="82"/>
      <c r="BS233" s="82"/>
      <c r="BT233" s="82"/>
      <c r="BU233" s="82"/>
      <c r="BV233" s="82"/>
      <c r="BW233" s="82"/>
      <c r="BX233" s="82"/>
      <c r="BY233" s="82"/>
      <c r="BZ233" s="82"/>
      <c r="CA233" s="82"/>
      <c r="CB233" s="82"/>
      <c r="CC233" s="82"/>
      <c r="CD233" s="82"/>
      <c r="CE233" s="82"/>
      <c r="CF233" s="82"/>
      <c r="CG233" s="82"/>
      <c r="CH233" s="82"/>
      <c r="CI233" s="1376"/>
      <c r="CJ233" s="1376"/>
      <c r="CK233" s="1376"/>
      <c r="CL233" s="1376"/>
      <c r="CM233" s="1376"/>
      <c r="CN233" s="1376"/>
      <c r="CO233" s="1376"/>
      <c r="CP233" s="1376"/>
      <c r="CQ233" s="1376"/>
      <c r="CR233" s="1376"/>
      <c r="CS233" s="1376"/>
      <c r="CT233" s="1376"/>
      <c r="CU233" s="1386"/>
      <c r="CV233" s="1386"/>
      <c r="CW233" s="1416"/>
      <c r="CX233" s="37"/>
      <c r="CY233" s="37"/>
      <c r="CZ233" s="37"/>
      <c r="DA233" s="37"/>
      <c r="DB233" s="37"/>
      <c r="DC233" s="37"/>
      <c r="DD233" s="37"/>
      <c r="DE233" s="1264">
        <v>1</v>
      </c>
      <c r="DF233" s="1264">
        <v>1</v>
      </c>
      <c r="DG233" s="1264"/>
      <c r="DH233" s="1264"/>
      <c r="DI233" s="1264">
        <v>1</v>
      </c>
      <c r="DJ233" s="1264"/>
      <c r="DK233" s="1421"/>
      <c r="DL233" s="1421"/>
      <c r="DM233" s="1421"/>
      <c r="DN233" s="37"/>
      <c r="DO233" s="37"/>
    </row>
    <row r="234" ht="26.25" customHeight="1" spans="1:119">
      <c r="A234" s="1271">
        <v>43995</v>
      </c>
      <c r="B234" s="31" t="s">
        <v>285</v>
      </c>
      <c r="C234" s="122"/>
      <c r="D234" s="122" t="s">
        <v>423</v>
      </c>
      <c r="E234" s="32" t="s">
        <v>400</v>
      </c>
      <c r="F234" s="1273">
        <v>9207</v>
      </c>
      <c r="G234" s="38" t="s">
        <v>125</v>
      </c>
      <c r="H234" s="37">
        <v>4</v>
      </c>
      <c r="I234" s="37"/>
      <c r="J234" s="37"/>
      <c r="K234" s="37"/>
      <c r="L234" s="239"/>
      <c r="M234" s="1297"/>
      <c r="N234" s="1298"/>
      <c r="O234" s="1298"/>
      <c r="P234" s="1299"/>
      <c r="Q234" s="1298"/>
      <c r="R234" s="1298"/>
      <c r="S234" s="1298"/>
      <c r="T234" s="1298"/>
      <c r="U234" s="1299"/>
      <c r="V234" s="1434"/>
      <c r="W234" s="1440"/>
      <c r="X234" s="1440"/>
      <c r="Y234" s="1440"/>
      <c r="Z234" s="1440"/>
      <c r="AA234" s="1440"/>
      <c r="AB234" s="1440"/>
      <c r="AC234" s="1440"/>
      <c r="AD234" s="1440"/>
      <c r="AE234" s="1440"/>
      <c r="AF234" s="1440"/>
      <c r="AG234" s="1442"/>
      <c r="AH234" s="1437"/>
      <c r="AI234" s="1437"/>
      <c r="AJ234" s="1437"/>
      <c r="AK234" s="1437"/>
      <c r="AL234" s="1437"/>
      <c r="AM234" s="1437"/>
      <c r="AN234" s="1437"/>
      <c r="AO234" s="1437"/>
      <c r="AP234" s="1437"/>
      <c r="AQ234" s="1437"/>
      <c r="AR234" s="1437"/>
      <c r="AS234" s="1437"/>
      <c r="AT234" s="1437"/>
      <c r="AU234" s="1437"/>
      <c r="AV234" s="1437"/>
      <c r="AW234" s="1437"/>
      <c r="AX234" s="1437"/>
      <c r="AY234" s="1437"/>
      <c r="AZ234" s="1437"/>
      <c r="BA234" s="1437"/>
      <c r="BB234" s="1437"/>
      <c r="BC234" s="1437"/>
      <c r="BD234" s="1437"/>
      <c r="BE234" s="1434"/>
      <c r="BF234" s="1434"/>
      <c r="BG234" s="1434"/>
      <c r="BH234" s="1434"/>
      <c r="BI234" s="57"/>
      <c r="BJ234" s="82"/>
      <c r="BK234" s="82"/>
      <c r="BL234" s="82"/>
      <c r="BM234" s="82"/>
      <c r="BN234" s="82"/>
      <c r="BO234" s="82"/>
      <c r="BP234" s="82"/>
      <c r="BQ234" s="82"/>
      <c r="BR234" s="82"/>
      <c r="BS234" s="82"/>
      <c r="BT234" s="82"/>
      <c r="BU234" s="82"/>
      <c r="BV234" s="82"/>
      <c r="BW234" s="82"/>
      <c r="BX234" s="82"/>
      <c r="BY234" s="82"/>
      <c r="BZ234" s="82"/>
      <c r="CA234" s="82"/>
      <c r="CB234" s="82"/>
      <c r="CC234" s="82"/>
      <c r="CD234" s="82"/>
      <c r="CE234" s="82"/>
      <c r="CF234" s="82"/>
      <c r="CG234" s="82"/>
      <c r="CH234" s="82"/>
      <c r="CI234" s="1376"/>
      <c r="CJ234" s="1376"/>
      <c r="CK234" s="1376"/>
      <c r="CL234" s="1376"/>
      <c r="CM234" s="1376"/>
      <c r="CN234" s="1376"/>
      <c r="CO234" s="1376"/>
      <c r="CP234" s="1376"/>
      <c r="CQ234" s="1376"/>
      <c r="CR234" s="1376"/>
      <c r="CS234" s="1376"/>
      <c r="CT234" s="1376"/>
      <c r="CU234" s="1386"/>
      <c r="CV234" s="1386"/>
      <c r="CW234" s="1416"/>
      <c r="CX234" s="37"/>
      <c r="CY234" s="37"/>
      <c r="CZ234" s="37"/>
      <c r="DA234" s="37"/>
      <c r="DB234" s="37"/>
      <c r="DC234" s="37"/>
      <c r="DD234" s="37"/>
      <c r="DE234" s="1264"/>
      <c r="DF234" s="1264"/>
      <c r="DG234" s="1264"/>
      <c r="DH234" s="1264"/>
      <c r="DI234" s="1264"/>
      <c r="DJ234" s="1264"/>
      <c r="DK234" s="1421"/>
      <c r="DL234" s="1421"/>
      <c r="DM234" s="1421"/>
      <c r="DN234" s="37">
        <v>4</v>
      </c>
      <c r="DO234" s="37"/>
    </row>
    <row r="235" ht="26.25" customHeight="1" spans="1:119">
      <c r="A235" s="1271">
        <v>43995</v>
      </c>
      <c r="B235" s="31" t="s">
        <v>285</v>
      </c>
      <c r="C235" s="122"/>
      <c r="D235" s="122" t="s">
        <v>423</v>
      </c>
      <c r="E235" s="32" t="s">
        <v>400</v>
      </c>
      <c r="F235" s="1273">
        <v>9208</v>
      </c>
      <c r="G235" s="38" t="s">
        <v>126</v>
      </c>
      <c r="H235" s="37">
        <v>4</v>
      </c>
      <c r="I235" s="37"/>
      <c r="J235" s="37"/>
      <c r="K235" s="37"/>
      <c r="L235" s="239"/>
      <c r="M235" s="1297"/>
      <c r="N235" s="1298"/>
      <c r="O235" s="1298"/>
      <c r="P235" s="1299"/>
      <c r="Q235" s="1298"/>
      <c r="R235" s="1298"/>
      <c r="S235" s="1298"/>
      <c r="T235" s="1298"/>
      <c r="U235" s="1299"/>
      <c r="V235" s="1434"/>
      <c r="W235" s="1440"/>
      <c r="X235" s="1440"/>
      <c r="Y235" s="1440"/>
      <c r="Z235" s="1440"/>
      <c r="AA235" s="1440"/>
      <c r="AB235" s="1440"/>
      <c r="AC235" s="1440"/>
      <c r="AD235" s="1440"/>
      <c r="AE235" s="1440"/>
      <c r="AF235" s="1440"/>
      <c r="AG235" s="1442"/>
      <c r="AH235" s="1437"/>
      <c r="AI235" s="1437"/>
      <c r="AJ235" s="1437"/>
      <c r="AK235" s="1437"/>
      <c r="AL235" s="1437"/>
      <c r="AM235" s="1437"/>
      <c r="AN235" s="1437"/>
      <c r="AO235" s="1437"/>
      <c r="AP235" s="1437"/>
      <c r="AQ235" s="1437"/>
      <c r="AR235" s="1437"/>
      <c r="AS235" s="1437"/>
      <c r="AT235" s="1437"/>
      <c r="AU235" s="1437"/>
      <c r="AV235" s="1437"/>
      <c r="AW235" s="1437"/>
      <c r="AX235" s="1437"/>
      <c r="AY235" s="1437"/>
      <c r="AZ235" s="1437"/>
      <c r="BA235" s="1437"/>
      <c r="BB235" s="1437"/>
      <c r="BC235" s="1437"/>
      <c r="BD235" s="1437"/>
      <c r="BE235" s="1434"/>
      <c r="BF235" s="1434"/>
      <c r="BG235" s="1434"/>
      <c r="BH235" s="1434"/>
      <c r="BI235" s="57"/>
      <c r="BJ235" s="82"/>
      <c r="BK235" s="82"/>
      <c r="BL235" s="82"/>
      <c r="BM235" s="82"/>
      <c r="BN235" s="82"/>
      <c r="BO235" s="82"/>
      <c r="BP235" s="82"/>
      <c r="BQ235" s="82"/>
      <c r="BR235" s="82"/>
      <c r="BS235" s="82"/>
      <c r="BT235" s="82"/>
      <c r="BU235" s="82"/>
      <c r="BV235" s="82"/>
      <c r="BW235" s="82"/>
      <c r="BX235" s="82"/>
      <c r="BY235" s="82"/>
      <c r="BZ235" s="82"/>
      <c r="CA235" s="82"/>
      <c r="CB235" s="82"/>
      <c r="CC235" s="82"/>
      <c r="CD235" s="82"/>
      <c r="CE235" s="82"/>
      <c r="CF235" s="82"/>
      <c r="CG235" s="82"/>
      <c r="CH235" s="82"/>
      <c r="CI235" s="1376"/>
      <c r="CJ235" s="1376"/>
      <c r="CK235" s="1376"/>
      <c r="CL235" s="1376"/>
      <c r="CM235" s="1376"/>
      <c r="CN235" s="1376"/>
      <c r="CO235" s="1376"/>
      <c r="CP235" s="1376"/>
      <c r="CQ235" s="1376"/>
      <c r="CR235" s="1376"/>
      <c r="CS235" s="1376"/>
      <c r="CT235" s="1376"/>
      <c r="CU235" s="1386"/>
      <c r="CV235" s="1386"/>
      <c r="CW235" s="1416"/>
      <c r="CX235" s="37"/>
      <c r="CY235" s="37"/>
      <c r="CZ235" s="37"/>
      <c r="DA235" s="37"/>
      <c r="DB235" s="37"/>
      <c r="DC235" s="37"/>
      <c r="DD235" s="37"/>
      <c r="DE235" s="1264"/>
      <c r="DF235" s="1264"/>
      <c r="DG235" s="1264"/>
      <c r="DH235" s="1264"/>
      <c r="DI235" s="1264"/>
      <c r="DJ235" s="1264"/>
      <c r="DK235" s="1421"/>
      <c r="DL235" s="1421"/>
      <c r="DM235" s="1421"/>
      <c r="DN235" s="37"/>
      <c r="DO235" s="37">
        <v>4</v>
      </c>
    </row>
    <row r="236" ht="26.25" customHeight="1" spans="1:119">
      <c r="A236" s="1271">
        <v>43998</v>
      </c>
      <c r="B236" s="31" t="s">
        <v>285</v>
      </c>
      <c r="C236" s="122"/>
      <c r="D236" s="122" t="s">
        <v>423</v>
      </c>
      <c r="E236" s="32" t="s">
        <v>400</v>
      </c>
      <c r="F236" s="1273">
        <v>9212</v>
      </c>
      <c r="G236" s="38" t="s">
        <v>391</v>
      </c>
      <c r="H236" s="37">
        <v>3</v>
      </c>
      <c r="I236" s="37"/>
      <c r="J236" s="37"/>
      <c r="K236" s="37"/>
      <c r="L236" s="239"/>
      <c r="M236" s="1297"/>
      <c r="N236" s="1298"/>
      <c r="O236" s="1298"/>
      <c r="P236" s="1299"/>
      <c r="Q236" s="1298"/>
      <c r="R236" s="1298"/>
      <c r="S236" s="1298"/>
      <c r="T236" s="1298"/>
      <c r="U236" s="1299"/>
      <c r="V236" s="1434"/>
      <c r="W236" s="1440"/>
      <c r="X236" s="1440"/>
      <c r="Y236" s="1440"/>
      <c r="Z236" s="1440"/>
      <c r="AA236" s="1440"/>
      <c r="AB236" s="1440"/>
      <c r="AC236" s="1440"/>
      <c r="AD236" s="1440"/>
      <c r="AE236" s="1440"/>
      <c r="AF236" s="1440"/>
      <c r="AG236" s="1442"/>
      <c r="AH236" s="1437"/>
      <c r="AI236" s="1437"/>
      <c r="AJ236" s="1437"/>
      <c r="AK236" s="1437"/>
      <c r="AL236" s="1437"/>
      <c r="AM236" s="1437"/>
      <c r="AN236" s="1437"/>
      <c r="AO236" s="1437"/>
      <c r="AP236" s="1437"/>
      <c r="AQ236" s="1437"/>
      <c r="AR236" s="1437"/>
      <c r="AS236" s="1437"/>
      <c r="AT236" s="1437"/>
      <c r="AU236" s="1437"/>
      <c r="AV236" s="1437"/>
      <c r="AW236" s="1437"/>
      <c r="AX236" s="1437"/>
      <c r="AY236" s="1437"/>
      <c r="AZ236" s="1437"/>
      <c r="BA236" s="1437"/>
      <c r="BB236" s="1437"/>
      <c r="BC236" s="1437"/>
      <c r="BD236" s="1437"/>
      <c r="BE236" s="1434"/>
      <c r="BF236" s="1434"/>
      <c r="BG236" s="1434"/>
      <c r="BH236" s="1434"/>
      <c r="BI236" s="57"/>
      <c r="BJ236" s="82"/>
      <c r="BK236" s="82"/>
      <c r="BL236" s="82"/>
      <c r="BM236" s="82"/>
      <c r="BN236" s="82"/>
      <c r="BO236" s="82"/>
      <c r="BP236" s="82"/>
      <c r="BQ236" s="82"/>
      <c r="BR236" s="82"/>
      <c r="BS236" s="82"/>
      <c r="BT236" s="82"/>
      <c r="BU236" s="82"/>
      <c r="BV236" s="82"/>
      <c r="BW236" s="82"/>
      <c r="BX236" s="82"/>
      <c r="BY236" s="82"/>
      <c r="BZ236" s="82"/>
      <c r="CA236" s="82"/>
      <c r="CB236" s="82"/>
      <c r="CC236" s="82"/>
      <c r="CD236" s="82"/>
      <c r="CE236" s="82"/>
      <c r="CF236" s="82"/>
      <c r="CG236" s="82"/>
      <c r="CH236" s="82"/>
      <c r="CI236" s="1376"/>
      <c r="CJ236" s="1376"/>
      <c r="CK236" s="1376"/>
      <c r="CL236" s="1376"/>
      <c r="CM236" s="1376"/>
      <c r="CN236" s="1376"/>
      <c r="CO236" s="1376"/>
      <c r="CP236" s="1376"/>
      <c r="CQ236" s="1376"/>
      <c r="CR236" s="1376"/>
      <c r="CS236" s="1376"/>
      <c r="CT236" s="1376"/>
      <c r="CU236" s="1386"/>
      <c r="CV236" s="1386"/>
      <c r="CW236" s="1416"/>
      <c r="CX236" s="37"/>
      <c r="CY236" s="37"/>
      <c r="CZ236" s="37"/>
      <c r="DA236" s="37"/>
      <c r="DB236" s="37"/>
      <c r="DC236" s="37"/>
      <c r="DD236" s="37"/>
      <c r="DE236" s="1264"/>
      <c r="DF236" s="1264"/>
      <c r="DG236" s="1264">
        <v>1</v>
      </c>
      <c r="DH236" s="1264">
        <v>1</v>
      </c>
      <c r="DI236" s="1264"/>
      <c r="DJ236" s="1264">
        <v>1</v>
      </c>
      <c r="DK236" s="1421"/>
      <c r="DL236" s="1421"/>
      <c r="DM236" s="1421"/>
      <c r="DN236" s="37"/>
      <c r="DO236" s="37"/>
    </row>
    <row r="237" ht="26.25" customHeight="1" spans="1:119">
      <c r="A237" s="1271">
        <v>43998</v>
      </c>
      <c r="B237" s="31" t="s">
        <v>285</v>
      </c>
      <c r="C237" s="122"/>
      <c r="D237" s="122" t="s">
        <v>423</v>
      </c>
      <c r="E237" s="32" t="s">
        <v>400</v>
      </c>
      <c r="F237" s="1273">
        <v>9213</v>
      </c>
      <c r="G237" s="38" t="s">
        <v>424</v>
      </c>
      <c r="H237" s="37">
        <v>6</v>
      </c>
      <c r="I237" s="37"/>
      <c r="J237" s="37"/>
      <c r="K237" s="37"/>
      <c r="L237" s="239"/>
      <c r="M237" s="1297"/>
      <c r="N237" s="1298"/>
      <c r="O237" s="1298"/>
      <c r="P237" s="1299"/>
      <c r="Q237" s="1298"/>
      <c r="R237" s="1298"/>
      <c r="S237" s="1298"/>
      <c r="T237" s="1298"/>
      <c r="U237" s="1299"/>
      <c r="V237" s="1434"/>
      <c r="W237" s="1440"/>
      <c r="X237" s="1440"/>
      <c r="Y237" s="1440"/>
      <c r="Z237" s="1440"/>
      <c r="AA237" s="1440"/>
      <c r="AB237" s="1440"/>
      <c r="AC237" s="1440"/>
      <c r="AD237" s="1440"/>
      <c r="AE237" s="1440"/>
      <c r="AF237" s="1440"/>
      <c r="AG237" s="1442"/>
      <c r="AH237" s="1437"/>
      <c r="AI237" s="1437"/>
      <c r="AJ237" s="1437"/>
      <c r="AK237" s="1437"/>
      <c r="AL237" s="1437"/>
      <c r="AM237" s="1437"/>
      <c r="AN237" s="1437"/>
      <c r="AO237" s="1437"/>
      <c r="AP237" s="1437"/>
      <c r="AQ237" s="1437"/>
      <c r="AR237" s="1437"/>
      <c r="AS237" s="1437"/>
      <c r="AT237" s="1437"/>
      <c r="AU237" s="1437"/>
      <c r="AV237" s="1437"/>
      <c r="AW237" s="1437"/>
      <c r="AX237" s="1437"/>
      <c r="AY237" s="1437"/>
      <c r="AZ237" s="1437"/>
      <c r="BA237" s="1437"/>
      <c r="BB237" s="1437"/>
      <c r="BC237" s="1437"/>
      <c r="BD237" s="1437"/>
      <c r="BE237" s="1434"/>
      <c r="BF237" s="1434"/>
      <c r="BG237" s="1434"/>
      <c r="BH237" s="1434"/>
      <c r="BI237" s="57"/>
      <c r="BJ237" s="82"/>
      <c r="BK237" s="82"/>
      <c r="BL237" s="82"/>
      <c r="BM237" s="82"/>
      <c r="BN237" s="82"/>
      <c r="BO237" s="82"/>
      <c r="BP237" s="82"/>
      <c r="BQ237" s="82"/>
      <c r="BR237" s="82"/>
      <c r="BS237" s="82"/>
      <c r="BT237" s="82"/>
      <c r="BU237" s="82"/>
      <c r="BV237" s="82"/>
      <c r="BW237" s="82"/>
      <c r="BX237" s="82"/>
      <c r="BY237" s="82"/>
      <c r="BZ237" s="82"/>
      <c r="CA237" s="82"/>
      <c r="CB237" s="82"/>
      <c r="CC237" s="82"/>
      <c r="CD237" s="82"/>
      <c r="CE237" s="82"/>
      <c r="CF237" s="82"/>
      <c r="CG237" s="82"/>
      <c r="CH237" s="82"/>
      <c r="CI237" s="1376"/>
      <c r="CJ237" s="1376"/>
      <c r="CK237" s="1376"/>
      <c r="CL237" s="1376"/>
      <c r="CM237" s="1376"/>
      <c r="CN237" s="1376"/>
      <c r="CO237" s="1376"/>
      <c r="CP237" s="1376"/>
      <c r="CQ237" s="1376"/>
      <c r="CR237" s="1376"/>
      <c r="CS237" s="1376"/>
      <c r="CT237" s="1376"/>
      <c r="CU237" s="1386"/>
      <c r="CV237" s="1386"/>
      <c r="CW237" s="1416"/>
      <c r="CX237" s="37"/>
      <c r="CY237" s="37"/>
      <c r="CZ237" s="37"/>
      <c r="DA237" s="37"/>
      <c r="DB237" s="37"/>
      <c r="DC237" s="37"/>
      <c r="DD237" s="37"/>
      <c r="DE237" s="1264"/>
      <c r="DF237" s="1264"/>
      <c r="DG237" s="1264"/>
      <c r="DH237" s="1264"/>
      <c r="DI237" s="1264"/>
      <c r="DJ237" s="1264"/>
      <c r="DK237" s="1421">
        <v>2</v>
      </c>
      <c r="DL237" s="1421">
        <v>2</v>
      </c>
      <c r="DM237" s="1421">
        <v>2</v>
      </c>
      <c r="DN237" s="37"/>
      <c r="DO237" s="37"/>
    </row>
    <row r="238" ht="26.25" customHeight="1" spans="1:119">
      <c r="A238" s="1271">
        <v>43998</v>
      </c>
      <c r="B238" s="31" t="s">
        <v>333</v>
      </c>
      <c r="C238" s="122"/>
      <c r="D238" s="1423" t="s">
        <v>425</v>
      </c>
      <c r="E238" s="32" t="s">
        <v>369</v>
      </c>
      <c r="F238" s="1273">
        <v>9207</v>
      </c>
      <c r="G238" s="38" t="s">
        <v>125</v>
      </c>
      <c r="H238" s="37">
        <v>2</v>
      </c>
      <c r="I238" s="37"/>
      <c r="J238" s="37"/>
      <c r="K238" s="37"/>
      <c r="L238" s="239"/>
      <c r="M238" s="1297"/>
      <c r="N238" s="1298"/>
      <c r="O238" s="1298"/>
      <c r="P238" s="1299"/>
      <c r="Q238" s="1298"/>
      <c r="R238" s="1298"/>
      <c r="S238" s="1298"/>
      <c r="T238" s="1298"/>
      <c r="U238" s="1299"/>
      <c r="V238" s="1434"/>
      <c r="W238" s="1440"/>
      <c r="X238" s="1440"/>
      <c r="Y238" s="1440"/>
      <c r="Z238" s="1440"/>
      <c r="AA238" s="1440"/>
      <c r="AB238" s="1440"/>
      <c r="AC238" s="1440"/>
      <c r="AD238" s="1440"/>
      <c r="AE238" s="1440"/>
      <c r="AF238" s="1440"/>
      <c r="AG238" s="1442"/>
      <c r="AH238" s="1437"/>
      <c r="AI238" s="1437"/>
      <c r="AJ238" s="1437"/>
      <c r="AK238" s="1437"/>
      <c r="AL238" s="1437"/>
      <c r="AM238" s="1437"/>
      <c r="AN238" s="1437"/>
      <c r="AO238" s="1437"/>
      <c r="AP238" s="1437"/>
      <c r="AQ238" s="1437"/>
      <c r="AR238" s="1437"/>
      <c r="AS238" s="1437"/>
      <c r="AT238" s="1437"/>
      <c r="AU238" s="1437"/>
      <c r="AV238" s="1437"/>
      <c r="AW238" s="1437"/>
      <c r="AX238" s="1437"/>
      <c r="AY238" s="1437"/>
      <c r="AZ238" s="1437"/>
      <c r="BA238" s="1437"/>
      <c r="BB238" s="1437"/>
      <c r="BC238" s="1437"/>
      <c r="BD238" s="1437"/>
      <c r="BE238" s="1434"/>
      <c r="BF238" s="1434"/>
      <c r="BG238" s="1434"/>
      <c r="BH238" s="1434"/>
      <c r="BI238" s="57"/>
      <c r="BJ238" s="82"/>
      <c r="BK238" s="82"/>
      <c r="BL238" s="82"/>
      <c r="BM238" s="82"/>
      <c r="BN238" s="82"/>
      <c r="BO238" s="82"/>
      <c r="BP238" s="82"/>
      <c r="BQ238" s="82"/>
      <c r="BR238" s="82"/>
      <c r="BS238" s="82"/>
      <c r="BT238" s="82"/>
      <c r="BU238" s="82"/>
      <c r="BV238" s="82"/>
      <c r="BW238" s="82"/>
      <c r="BX238" s="82"/>
      <c r="BY238" s="82"/>
      <c r="BZ238" s="82"/>
      <c r="CA238" s="82"/>
      <c r="CB238" s="82"/>
      <c r="CC238" s="82"/>
      <c r="CD238" s="82"/>
      <c r="CE238" s="82"/>
      <c r="CF238" s="82"/>
      <c r="CG238" s="82"/>
      <c r="CH238" s="82"/>
      <c r="CI238" s="1376"/>
      <c r="CJ238" s="1376"/>
      <c r="CK238" s="1376"/>
      <c r="CL238" s="1376"/>
      <c r="CM238" s="1376"/>
      <c r="CN238" s="1376"/>
      <c r="CO238" s="1376"/>
      <c r="CP238" s="1376"/>
      <c r="CQ238" s="1376"/>
      <c r="CR238" s="1376"/>
      <c r="CS238" s="1376"/>
      <c r="CT238" s="1376"/>
      <c r="CU238" s="1386"/>
      <c r="CV238" s="1386"/>
      <c r="CW238" s="1416"/>
      <c r="CX238" s="37"/>
      <c r="CY238" s="37"/>
      <c r="CZ238" s="37"/>
      <c r="DA238" s="37"/>
      <c r="DB238" s="37"/>
      <c r="DC238" s="37"/>
      <c r="DD238" s="37"/>
      <c r="DE238" s="1264"/>
      <c r="DF238" s="1264"/>
      <c r="DG238" s="1264"/>
      <c r="DH238" s="1264"/>
      <c r="DI238" s="1264"/>
      <c r="DJ238" s="1264"/>
      <c r="DK238" s="1421"/>
      <c r="DL238" s="1421"/>
      <c r="DM238" s="1421"/>
      <c r="DN238" s="37">
        <v>2</v>
      </c>
      <c r="DO238" s="37"/>
    </row>
    <row r="239" ht="26.25" customHeight="1" spans="1:119">
      <c r="A239" s="1271">
        <v>43998</v>
      </c>
      <c r="B239" s="31" t="s">
        <v>333</v>
      </c>
      <c r="C239" s="122"/>
      <c r="D239" s="1423" t="s">
        <v>425</v>
      </c>
      <c r="E239" s="32" t="s">
        <v>369</v>
      </c>
      <c r="F239" s="1273">
        <v>9208</v>
      </c>
      <c r="G239" s="38" t="s">
        <v>126</v>
      </c>
      <c r="H239" s="37">
        <v>2</v>
      </c>
      <c r="I239" s="37"/>
      <c r="J239" s="37"/>
      <c r="K239" s="37"/>
      <c r="L239" s="239"/>
      <c r="M239" s="1297"/>
      <c r="N239" s="1298"/>
      <c r="O239" s="1298"/>
      <c r="P239" s="1299"/>
      <c r="Q239" s="1298"/>
      <c r="R239" s="1298"/>
      <c r="S239" s="1298"/>
      <c r="T239" s="1298"/>
      <c r="U239" s="1299"/>
      <c r="V239" s="1434"/>
      <c r="W239" s="1440"/>
      <c r="X239" s="1440"/>
      <c r="Y239" s="1440"/>
      <c r="Z239" s="1440"/>
      <c r="AA239" s="1440"/>
      <c r="AB239" s="1440"/>
      <c r="AC239" s="1440"/>
      <c r="AD239" s="1440"/>
      <c r="AE239" s="1440"/>
      <c r="AF239" s="1440"/>
      <c r="AG239" s="1442"/>
      <c r="AH239" s="1437"/>
      <c r="AI239" s="1437"/>
      <c r="AJ239" s="1437"/>
      <c r="AK239" s="1437"/>
      <c r="AL239" s="1437"/>
      <c r="AM239" s="1437"/>
      <c r="AN239" s="1437"/>
      <c r="AO239" s="1437"/>
      <c r="AP239" s="1437"/>
      <c r="AQ239" s="1437"/>
      <c r="AR239" s="1437"/>
      <c r="AS239" s="1437"/>
      <c r="AT239" s="1437"/>
      <c r="AU239" s="1437"/>
      <c r="AV239" s="1437"/>
      <c r="AW239" s="1437"/>
      <c r="AX239" s="1437"/>
      <c r="AY239" s="1437"/>
      <c r="AZ239" s="1437"/>
      <c r="BA239" s="1437"/>
      <c r="BB239" s="1437"/>
      <c r="BC239" s="1437"/>
      <c r="BD239" s="1437"/>
      <c r="BE239" s="1434"/>
      <c r="BF239" s="1434"/>
      <c r="BG239" s="1434"/>
      <c r="BH239" s="1434"/>
      <c r="BI239" s="57"/>
      <c r="BJ239" s="82"/>
      <c r="BK239" s="82"/>
      <c r="BL239" s="82"/>
      <c r="BM239" s="82"/>
      <c r="BN239" s="82"/>
      <c r="BO239" s="82"/>
      <c r="BP239" s="82"/>
      <c r="BQ239" s="82"/>
      <c r="BR239" s="82"/>
      <c r="BS239" s="82"/>
      <c r="BT239" s="82"/>
      <c r="BU239" s="82"/>
      <c r="BV239" s="82"/>
      <c r="BW239" s="82"/>
      <c r="BX239" s="82"/>
      <c r="BY239" s="82"/>
      <c r="BZ239" s="82"/>
      <c r="CA239" s="82"/>
      <c r="CB239" s="82"/>
      <c r="CC239" s="82"/>
      <c r="CD239" s="82"/>
      <c r="CE239" s="82"/>
      <c r="CF239" s="82"/>
      <c r="CG239" s="82"/>
      <c r="CH239" s="82"/>
      <c r="CI239" s="1376"/>
      <c r="CJ239" s="1376"/>
      <c r="CK239" s="1376"/>
      <c r="CL239" s="1376"/>
      <c r="CM239" s="1376"/>
      <c r="CN239" s="1376"/>
      <c r="CO239" s="1376"/>
      <c r="CP239" s="1376"/>
      <c r="CQ239" s="1376"/>
      <c r="CR239" s="1376"/>
      <c r="CS239" s="1376"/>
      <c r="CT239" s="1376"/>
      <c r="CU239" s="1386"/>
      <c r="CV239" s="1386"/>
      <c r="CW239" s="1416"/>
      <c r="CX239" s="37"/>
      <c r="CY239" s="37"/>
      <c r="CZ239" s="37"/>
      <c r="DA239" s="37"/>
      <c r="DB239" s="37"/>
      <c r="DC239" s="37"/>
      <c r="DD239" s="37"/>
      <c r="DE239" s="1264"/>
      <c r="DF239" s="1264"/>
      <c r="DG239" s="1264"/>
      <c r="DH239" s="1264"/>
      <c r="DI239" s="1264"/>
      <c r="DJ239" s="1264"/>
      <c r="DK239" s="1421"/>
      <c r="DL239" s="1421"/>
      <c r="DM239" s="1421"/>
      <c r="DN239" s="37"/>
      <c r="DO239" s="37">
        <v>2</v>
      </c>
    </row>
    <row r="240" ht="26.25" customHeight="1" spans="1:119">
      <c r="A240" s="1271">
        <v>43999</v>
      </c>
      <c r="B240" s="31" t="s">
        <v>271</v>
      </c>
      <c r="C240" s="122">
        <v>4500029338</v>
      </c>
      <c r="D240" s="122" t="s">
        <v>426</v>
      </c>
      <c r="E240" s="32" t="s">
        <v>275</v>
      </c>
      <c r="F240" s="1273">
        <v>9212</v>
      </c>
      <c r="G240" s="38" t="s">
        <v>391</v>
      </c>
      <c r="H240" s="37">
        <v>6</v>
      </c>
      <c r="I240" s="37"/>
      <c r="J240" s="37"/>
      <c r="K240" s="37"/>
      <c r="L240" s="239"/>
      <c r="M240" s="1297"/>
      <c r="N240" s="1298"/>
      <c r="O240" s="1298"/>
      <c r="P240" s="1299"/>
      <c r="Q240" s="1298"/>
      <c r="R240" s="1298"/>
      <c r="S240" s="1298"/>
      <c r="T240" s="1298"/>
      <c r="U240" s="1299"/>
      <c r="V240" s="1434"/>
      <c r="W240" s="1440"/>
      <c r="X240" s="1440"/>
      <c r="Y240" s="1440"/>
      <c r="Z240" s="1440"/>
      <c r="AA240" s="1440"/>
      <c r="AB240" s="1440"/>
      <c r="AC240" s="1440"/>
      <c r="AD240" s="1440"/>
      <c r="AE240" s="1440"/>
      <c r="AF240" s="1440"/>
      <c r="AG240" s="1442"/>
      <c r="AH240" s="1437"/>
      <c r="AI240" s="1437"/>
      <c r="AJ240" s="1437"/>
      <c r="AK240" s="1437"/>
      <c r="AL240" s="1437"/>
      <c r="AM240" s="1437"/>
      <c r="AN240" s="1437"/>
      <c r="AO240" s="1437"/>
      <c r="AP240" s="1437"/>
      <c r="AQ240" s="1437"/>
      <c r="AR240" s="1437"/>
      <c r="AS240" s="1437"/>
      <c r="AT240" s="1437"/>
      <c r="AU240" s="1437"/>
      <c r="AV240" s="1437"/>
      <c r="AW240" s="1437"/>
      <c r="AX240" s="1437"/>
      <c r="AY240" s="1437"/>
      <c r="AZ240" s="1437"/>
      <c r="BA240" s="1437"/>
      <c r="BB240" s="1437"/>
      <c r="BC240" s="1437"/>
      <c r="BD240" s="1437"/>
      <c r="BE240" s="1434"/>
      <c r="BF240" s="1434"/>
      <c r="BG240" s="1434"/>
      <c r="BH240" s="1434"/>
      <c r="BI240" s="57"/>
      <c r="BJ240" s="82"/>
      <c r="BK240" s="82"/>
      <c r="BL240" s="82"/>
      <c r="BM240" s="82"/>
      <c r="BN240" s="82"/>
      <c r="BO240" s="82"/>
      <c r="BP240" s="82"/>
      <c r="BQ240" s="82"/>
      <c r="BR240" s="82"/>
      <c r="BS240" s="82"/>
      <c r="BT240" s="82"/>
      <c r="BU240" s="82"/>
      <c r="BV240" s="82"/>
      <c r="BW240" s="82"/>
      <c r="BX240" s="82"/>
      <c r="BY240" s="82"/>
      <c r="BZ240" s="82"/>
      <c r="CA240" s="82"/>
      <c r="CB240" s="82"/>
      <c r="CC240" s="82"/>
      <c r="CD240" s="82"/>
      <c r="CE240" s="82"/>
      <c r="CF240" s="82"/>
      <c r="CG240" s="82"/>
      <c r="CH240" s="82"/>
      <c r="CI240" s="1376"/>
      <c r="CJ240" s="1376"/>
      <c r="CK240" s="1376"/>
      <c r="CL240" s="1376"/>
      <c r="CM240" s="1376"/>
      <c r="CN240" s="1376"/>
      <c r="CO240" s="1376"/>
      <c r="CP240" s="1376"/>
      <c r="CQ240" s="1376"/>
      <c r="CR240" s="1376"/>
      <c r="CS240" s="1376"/>
      <c r="CT240" s="1376"/>
      <c r="CU240" s="1386"/>
      <c r="CV240" s="1386"/>
      <c r="CW240" s="1416"/>
      <c r="CX240" s="37"/>
      <c r="CY240" s="37"/>
      <c r="CZ240" s="37"/>
      <c r="DA240" s="37"/>
      <c r="DB240" s="37"/>
      <c r="DC240" s="37"/>
      <c r="DD240" s="37"/>
      <c r="DE240" s="1264">
        <v>1</v>
      </c>
      <c r="DF240" s="1264">
        <v>1</v>
      </c>
      <c r="DG240" s="1264">
        <v>1</v>
      </c>
      <c r="DH240" s="1264">
        <v>1</v>
      </c>
      <c r="DI240" s="1264">
        <v>1</v>
      </c>
      <c r="DJ240" s="1264">
        <v>1</v>
      </c>
      <c r="DK240" s="1421"/>
      <c r="DL240" s="1421"/>
      <c r="DM240" s="1421"/>
      <c r="DN240" s="37"/>
      <c r="DO240" s="37"/>
    </row>
    <row r="241" ht="26.25" customHeight="1" spans="1:119">
      <c r="A241" s="1271">
        <v>43999</v>
      </c>
      <c r="B241" s="31" t="s">
        <v>271</v>
      </c>
      <c r="C241" s="122">
        <v>4500029338</v>
      </c>
      <c r="D241" s="122" t="s">
        <v>426</v>
      </c>
      <c r="E241" s="32" t="s">
        <v>275</v>
      </c>
      <c r="F241" s="1273">
        <v>9215</v>
      </c>
      <c r="G241" s="38" t="s">
        <v>376</v>
      </c>
      <c r="H241" s="37">
        <v>7</v>
      </c>
      <c r="I241" s="37"/>
      <c r="J241" s="37"/>
      <c r="K241" s="37"/>
      <c r="L241" s="239"/>
      <c r="M241" s="1297"/>
      <c r="N241" s="1298"/>
      <c r="O241" s="1298"/>
      <c r="P241" s="1299"/>
      <c r="Q241" s="1298"/>
      <c r="R241" s="1298"/>
      <c r="S241" s="1298"/>
      <c r="T241" s="1298"/>
      <c r="U241" s="1299"/>
      <c r="V241" s="1434"/>
      <c r="W241" s="1440"/>
      <c r="X241" s="1440"/>
      <c r="Y241" s="1440"/>
      <c r="Z241" s="1440"/>
      <c r="AA241" s="1440"/>
      <c r="AB241" s="1440"/>
      <c r="AC241" s="1440"/>
      <c r="AD241" s="1440"/>
      <c r="AE241" s="1440"/>
      <c r="AF241" s="1440"/>
      <c r="AG241" s="1442"/>
      <c r="AH241" s="1437"/>
      <c r="AI241" s="1437"/>
      <c r="AJ241" s="1437"/>
      <c r="AK241" s="1437"/>
      <c r="AL241" s="1437"/>
      <c r="AM241" s="1437"/>
      <c r="AN241" s="1437"/>
      <c r="AO241" s="1437"/>
      <c r="AP241" s="1437"/>
      <c r="AQ241" s="1437"/>
      <c r="AR241" s="1437"/>
      <c r="AS241" s="1437"/>
      <c r="AT241" s="1437"/>
      <c r="AU241" s="1437"/>
      <c r="AV241" s="1437"/>
      <c r="AW241" s="1437"/>
      <c r="AX241" s="1437"/>
      <c r="AY241" s="1437"/>
      <c r="AZ241" s="1437"/>
      <c r="BA241" s="1437"/>
      <c r="BB241" s="1437"/>
      <c r="BC241" s="1437"/>
      <c r="BD241" s="1437"/>
      <c r="BE241" s="1434"/>
      <c r="BF241" s="1434"/>
      <c r="BG241" s="1434"/>
      <c r="BH241" s="1434"/>
      <c r="BI241" s="57"/>
      <c r="BJ241" s="82"/>
      <c r="BK241" s="82"/>
      <c r="BL241" s="82"/>
      <c r="BM241" s="82"/>
      <c r="BN241" s="82"/>
      <c r="BO241" s="82"/>
      <c r="BP241" s="82"/>
      <c r="BQ241" s="82"/>
      <c r="BR241" s="82"/>
      <c r="BS241" s="82"/>
      <c r="BT241" s="82"/>
      <c r="BU241" s="82"/>
      <c r="BV241" s="82"/>
      <c r="BW241" s="82"/>
      <c r="BX241" s="82"/>
      <c r="BY241" s="82"/>
      <c r="BZ241" s="82"/>
      <c r="CA241" s="82"/>
      <c r="CB241" s="82"/>
      <c r="CC241" s="82"/>
      <c r="CD241" s="82"/>
      <c r="CE241" s="82"/>
      <c r="CF241" s="82"/>
      <c r="CG241" s="82"/>
      <c r="CH241" s="82"/>
      <c r="CI241" s="1376"/>
      <c r="CJ241" s="1376"/>
      <c r="CK241" s="1376"/>
      <c r="CL241" s="1376"/>
      <c r="CM241" s="1376"/>
      <c r="CN241" s="1376"/>
      <c r="CO241" s="1376"/>
      <c r="CP241" s="1376"/>
      <c r="CQ241" s="1376"/>
      <c r="CR241" s="1376"/>
      <c r="CS241" s="1376"/>
      <c r="CT241" s="1376"/>
      <c r="CU241" s="1386"/>
      <c r="CV241" s="1386"/>
      <c r="CW241" s="1416"/>
      <c r="CX241" s="37">
        <v>1</v>
      </c>
      <c r="CY241" s="37">
        <v>1</v>
      </c>
      <c r="CZ241" s="37">
        <v>1</v>
      </c>
      <c r="DA241" s="37">
        <v>1</v>
      </c>
      <c r="DB241" s="37">
        <v>1</v>
      </c>
      <c r="DC241" s="37">
        <v>1</v>
      </c>
      <c r="DD241" s="37">
        <v>1</v>
      </c>
      <c r="DE241" s="1264"/>
      <c r="DF241" s="1264"/>
      <c r="DG241" s="1264"/>
      <c r="DH241" s="1264"/>
      <c r="DI241" s="1264"/>
      <c r="DJ241" s="1264"/>
      <c r="DK241" s="1421"/>
      <c r="DL241" s="1421"/>
      <c r="DM241" s="1421"/>
      <c r="DN241" s="37"/>
      <c r="DO241" s="37"/>
    </row>
    <row r="242" ht="26.25" customHeight="1" spans="1:119">
      <c r="A242" s="1271">
        <v>44000</v>
      </c>
      <c r="B242" s="31" t="s">
        <v>300</v>
      </c>
      <c r="C242" s="122"/>
      <c r="D242" s="122" t="s">
        <v>242</v>
      </c>
      <c r="E242" s="32" t="s">
        <v>283</v>
      </c>
      <c r="F242" s="1273">
        <v>9215</v>
      </c>
      <c r="G242" s="38" t="s">
        <v>376</v>
      </c>
      <c r="H242" s="37">
        <v>4</v>
      </c>
      <c r="I242" s="37"/>
      <c r="J242" s="37"/>
      <c r="K242" s="37"/>
      <c r="L242" s="239"/>
      <c r="M242" s="1297"/>
      <c r="N242" s="1298"/>
      <c r="O242" s="1298"/>
      <c r="P242" s="1299"/>
      <c r="Q242" s="1298"/>
      <c r="R242" s="1298"/>
      <c r="S242" s="1298"/>
      <c r="T242" s="1298"/>
      <c r="U242" s="1299"/>
      <c r="V242" s="1434"/>
      <c r="W242" s="1440"/>
      <c r="X242" s="1440"/>
      <c r="Y242" s="1440"/>
      <c r="Z242" s="1440"/>
      <c r="AA242" s="1440"/>
      <c r="AB242" s="1440"/>
      <c r="AC242" s="1440"/>
      <c r="AD242" s="1440"/>
      <c r="AE242" s="1440"/>
      <c r="AF242" s="1440"/>
      <c r="AG242" s="1442"/>
      <c r="AH242" s="1437"/>
      <c r="AI242" s="1437"/>
      <c r="AJ242" s="1437"/>
      <c r="AK242" s="1437"/>
      <c r="AL242" s="1437"/>
      <c r="AM242" s="1437"/>
      <c r="AN242" s="1437"/>
      <c r="AO242" s="1437"/>
      <c r="AP242" s="1437"/>
      <c r="AQ242" s="1437"/>
      <c r="AR242" s="1437"/>
      <c r="AS242" s="1437"/>
      <c r="AT242" s="1437"/>
      <c r="AU242" s="1437"/>
      <c r="AV242" s="1437"/>
      <c r="AW242" s="1437"/>
      <c r="AX242" s="1437"/>
      <c r="AY242" s="1437"/>
      <c r="AZ242" s="1437"/>
      <c r="BA242" s="1437"/>
      <c r="BB242" s="1437"/>
      <c r="BC242" s="1437"/>
      <c r="BD242" s="1437"/>
      <c r="BE242" s="1434"/>
      <c r="BF242" s="1434"/>
      <c r="BG242" s="1434"/>
      <c r="BH242" s="1434"/>
      <c r="BI242" s="57"/>
      <c r="BJ242" s="82"/>
      <c r="BK242" s="82"/>
      <c r="BL242" s="82"/>
      <c r="BM242" s="82"/>
      <c r="BN242" s="82"/>
      <c r="BO242" s="82"/>
      <c r="BP242" s="82"/>
      <c r="BQ242" s="82"/>
      <c r="BR242" s="82"/>
      <c r="BS242" s="82"/>
      <c r="BT242" s="82"/>
      <c r="BU242" s="82"/>
      <c r="BV242" s="82"/>
      <c r="BW242" s="82"/>
      <c r="BX242" s="82"/>
      <c r="BY242" s="82"/>
      <c r="BZ242" s="82"/>
      <c r="CA242" s="82"/>
      <c r="CB242" s="82"/>
      <c r="CC242" s="82"/>
      <c r="CD242" s="82"/>
      <c r="CE242" s="82"/>
      <c r="CF242" s="82"/>
      <c r="CG242" s="82"/>
      <c r="CH242" s="82"/>
      <c r="CI242" s="1376"/>
      <c r="CJ242" s="1376"/>
      <c r="CK242" s="1376"/>
      <c r="CL242" s="1376"/>
      <c r="CM242" s="1376"/>
      <c r="CN242" s="1376"/>
      <c r="CO242" s="1376"/>
      <c r="CP242" s="1376"/>
      <c r="CQ242" s="1376"/>
      <c r="CR242" s="1376"/>
      <c r="CS242" s="1376"/>
      <c r="CT242" s="1376"/>
      <c r="CU242" s="1386"/>
      <c r="CV242" s="1386"/>
      <c r="CW242" s="1416"/>
      <c r="CX242" s="37"/>
      <c r="CY242" s="37">
        <v>1</v>
      </c>
      <c r="CZ242" s="37"/>
      <c r="DA242" s="37">
        <v>1</v>
      </c>
      <c r="DB242" s="37">
        <v>1</v>
      </c>
      <c r="DC242" s="37">
        <v>1</v>
      </c>
      <c r="DD242" s="37"/>
      <c r="DE242" s="1264"/>
      <c r="DF242" s="1264"/>
      <c r="DG242" s="1264"/>
      <c r="DH242" s="1264"/>
      <c r="DI242" s="1264"/>
      <c r="DJ242" s="1264"/>
      <c r="DK242" s="1421"/>
      <c r="DL242" s="1421"/>
      <c r="DM242" s="1421"/>
      <c r="DN242" s="37"/>
      <c r="DO242" s="37"/>
    </row>
    <row r="243" ht="26.25" customHeight="1" spans="1:119">
      <c r="A243" s="1271">
        <v>44001</v>
      </c>
      <c r="B243" s="31" t="s">
        <v>307</v>
      </c>
      <c r="C243" s="122">
        <v>4500029533</v>
      </c>
      <c r="D243" s="122" t="s">
        <v>427</v>
      </c>
      <c r="E243" s="32" t="s">
        <v>283</v>
      </c>
      <c r="F243" s="1273">
        <v>9214</v>
      </c>
      <c r="G243" s="38" t="s">
        <v>278</v>
      </c>
      <c r="H243" s="37">
        <v>2</v>
      </c>
      <c r="I243" s="37"/>
      <c r="J243" s="37"/>
      <c r="K243" s="37"/>
      <c r="L243" s="239"/>
      <c r="M243" s="1297"/>
      <c r="N243" s="1298"/>
      <c r="O243" s="1298"/>
      <c r="P243" s="1299"/>
      <c r="Q243" s="1298"/>
      <c r="R243" s="1298"/>
      <c r="S243" s="1298"/>
      <c r="T243" s="1298"/>
      <c r="U243" s="1299"/>
      <c r="V243" s="1434"/>
      <c r="W243" s="1440"/>
      <c r="X243" s="1440"/>
      <c r="Y243" s="1440"/>
      <c r="Z243" s="1440"/>
      <c r="AA243" s="1440"/>
      <c r="AB243" s="1440"/>
      <c r="AC243" s="1440"/>
      <c r="AD243" s="1440"/>
      <c r="AE243" s="1440"/>
      <c r="AF243" s="1440"/>
      <c r="AG243" s="1442"/>
      <c r="AH243" s="1437"/>
      <c r="AI243" s="1437"/>
      <c r="AJ243" s="1437"/>
      <c r="AK243" s="1437"/>
      <c r="AL243" s="1437"/>
      <c r="AM243" s="1437"/>
      <c r="AN243" s="1437"/>
      <c r="AO243" s="1437"/>
      <c r="AP243" s="1437"/>
      <c r="AQ243" s="1437"/>
      <c r="AR243" s="1437"/>
      <c r="AS243" s="1437"/>
      <c r="AT243" s="1437"/>
      <c r="AU243" s="1437"/>
      <c r="AV243" s="1437"/>
      <c r="AW243" s="1437"/>
      <c r="AX243" s="1437"/>
      <c r="AY243" s="1437"/>
      <c r="AZ243" s="1437"/>
      <c r="BA243" s="1437"/>
      <c r="BB243" s="1437"/>
      <c r="BC243" s="1437"/>
      <c r="BD243" s="1437"/>
      <c r="BE243" s="1434"/>
      <c r="BF243" s="1434"/>
      <c r="BG243" s="1434"/>
      <c r="BH243" s="1434"/>
      <c r="BI243" s="57"/>
      <c r="BJ243" s="82"/>
      <c r="BK243" s="82"/>
      <c r="BL243" s="82"/>
      <c r="BM243" s="82"/>
      <c r="BN243" s="82"/>
      <c r="BO243" s="82"/>
      <c r="BP243" s="82"/>
      <c r="BQ243" s="82"/>
      <c r="BR243" s="82"/>
      <c r="BS243" s="82"/>
      <c r="BT243" s="82"/>
      <c r="BU243" s="82"/>
      <c r="BV243" s="82"/>
      <c r="BW243" s="82"/>
      <c r="BX243" s="82"/>
      <c r="BY243" s="82"/>
      <c r="BZ243" s="82"/>
      <c r="CA243" s="82"/>
      <c r="CB243" s="82"/>
      <c r="CC243" s="82"/>
      <c r="CD243" s="82"/>
      <c r="CE243" s="82"/>
      <c r="CF243" s="82"/>
      <c r="CG243" s="82"/>
      <c r="CH243" s="82"/>
      <c r="CI243" s="1376"/>
      <c r="CJ243" s="1376"/>
      <c r="CK243" s="1376"/>
      <c r="CL243" s="1376"/>
      <c r="CM243" s="1376"/>
      <c r="CN243" s="1376"/>
      <c r="CO243" s="1376"/>
      <c r="CP243" s="1376"/>
      <c r="CQ243" s="1376">
        <v>1</v>
      </c>
      <c r="CR243" s="1376">
        <v>1</v>
      </c>
      <c r="CS243" s="1376"/>
      <c r="CT243" s="1376"/>
      <c r="CU243" s="1386"/>
      <c r="CV243" s="1386"/>
      <c r="CW243" s="1416"/>
      <c r="CX243" s="37"/>
      <c r="CY243" s="37"/>
      <c r="CZ243" s="37"/>
      <c r="DA243" s="37"/>
      <c r="DB243" s="37"/>
      <c r="DC243" s="37"/>
      <c r="DD243" s="37"/>
      <c r="DE243" s="1264"/>
      <c r="DF243" s="1264"/>
      <c r="DG243" s="1264"/>
      <c r="DH243" s="1264"/>
      <c r="DI243" s="1264"/>
      <c r="DJ243" s="1264"/>
      <c r="DK243" s="1421"/>
      <c r="DL243" s="1421"/>
      <c r="DM243" s="1421"/>
      <c r="DN243" s="37"/>
      <c r="DO243" s="37"/>
    </row>
    <row r="244" ht="26.25" customHeight="1" spans="1:119">
      <c r="A244" s="1271">
        <v>44001</v>
      </c>
      <c r="B244" s="31" t="s">
        <v>307</v>
      </c>
      <c r="C244" s="122">
        <v>4500029533</v>
      </c>
      <c r="D244" s="122" t="s">
        <v>427</v>
      </c>
      <c r="E244" s="32" t="s">
        <v>283</v>
      </c>
      <c r="F244" s="1273">
        <v>9207</v>
      </c>
      <c r="G244" s="38" t="s">
        <v>125</v>
      </c>
      <c r="H244" s="37">
        <v>2</v>
      </c>
      <c r="I244" s="37"/>
      <c r="J244" s="37"/>
      <c r="K244" s="37"/>
      <c r="L244" s="239"/>
      <c r="M244" s="1297"/>
      <c r="N244" s="1298"/>
      <c r="O244" s="1298"/>
      <c r="P244" s="1299"/>
      <c r="Q244" s="1298"/>
      <c r="R244" s="1298"/>
      <c r="S244" s="1298"/>
      <c r="T244" s="1298"/>
      <c r="U244" s="1299"/>
      <c r="V244" s="1434"/>
      <c r="W244" s="1440"/>
      <c r="X244" s="1440"/>
      <c r="Y244" s="1440"/>
      <c r="Z244" s="1440"/>
      <c r="AA244" s="1440"/>
      <c r="AB244" s="1440"/>
      <c r="AC244" s="1440"/>
      <c r="AD244" s="1440"/>
      <c r="AE244" s="1440"/>
      <c r="AF244" s="1440"/>
      <c r="AG244" s="1442"/>
      <c r="AH244" s="1437"/>
      <c r="AI244" s="1437"/>
      <c r="AJ244" s="1437"/>
      <c r="AK244" s="1437"/>
      <c r="AL244" s="1437"/>
      <c r="AM244" s="1437"/>
      <c r="AN244" s="1437"/>
      <c r="AO244" s="1437"/>
      <c r="AP244" s="1437"/>
      <c r="AQ244" s="1437"/>
      <c r="AR244" s="1437"/>
      <c r="AS244" s="1437"/>
      <c r="AT244" s="1437"/>
      <c r="AU244" s="1437"/>
      <c r="AV244" s="1437"/>
      <c r="AW244" s="1437"/>
      <c r="AX244" s="1437"/>
      <c r="AY244" s="1437"/>
      <c r="AZ244" s="1437"/>
      <c r="BA244" s="1437"/>
      <c r="BB244" s="1437"/>
      <c r="BC244" s="1437"/>
      <c r="BD244" s="1437"/>
      <c r="BE244" s="1434"/>
      <c r="BF244" s="1434"/>
      <c r="BG244" s="1434"/>
      <c r="BH244" s="1434"/>
      <c r="BI244" s="57"/>
      <c r="BJ244" s="82"/>
      <c r="BK244" s="82"/>
      <c r="BL244" s="82"/>
      <c r="BM244" s="82"/>
      <c r="BN244" s="82"/>
      <c r="BO244" s="82"/>
      <c r="BP244" s="82"/>
      <c r="BQ244" s="82"/>
      <c r="BR244" s="82"/>
      <c r="BS244" s="82"/>
      <c r="BT244" s="82"/>
      <c r="BU244" s="82"/>
      <c r="BV244" s="82"/>
      <c r="BW244" s="82"/>
      <c r="BX244" s="82"/>
      <c r="BY244" s="82"/>
      <c r="BZ244" s="82"/>
      <c r="CA244" s="82"/>
      <c r="CB244" s="82"/>
      <c r="CC244" s="82"/>
      <c r="CD244" s="82"/>
      <c r="CE244" s="82"/>
      <c r="CF244" s="82"/>
      <c r="CG244" s="82"/>
      <c r="CH244" s="82"/>
      <c r="CI244" s="1376"/>
      <c r="CJ244" s="1376"/>
      <c r="CK244" s="1376"/>
      <c r="CL244" s="1376"/>
      <c r="CM244" s="1376"/>
      <c r="CN244" s="1376"/>
      <c r="CO244" s="1376"/>
      <c r="CP244" s="1376"/>
      <c r="CQ244" s="1376"/>
      <c r="CR244" s="1376"/>
      <c r="CS244" s="1376"/>
      <c r="CT244" s="1376"/>
      <c r="CU244" s="1386"/>
      <c r="CV244" s="1386"/>
      <c r="CW244" s="1416"/>
      <c r="CX244" s="37"/>
      <c r="CY244" s="37"/>
      <c r="CZ244" s="37"/>
      <c r="DA244" s="37"/>
      <c r="DB244" s="37"/>
      <c r="DC244" s="37"/>
      <c r="DD244" s="37"/>
      <c r="DE244" s="1264"/>
      <c r="DF244" s="1264"/>
      <c r="DG244" s="1264"/>
      <c r="DH244" s="1264"/>
      <c r="DI244" s="1264"/>
      <c r="DJ244" s="1264"/>
      <c r="DK244" s="1421"/>
      <c r="DL244" s="1421"/>
      <c r="DM244" s="1421"/>
      <c r="DN244" s="37">
        <v>2</v>
      </c>
      <c r="DO244" s="37"/>
    </row>
    <row r="245" ht="26.25" customHeight="1" spans="1:119">
      <c r="A245" s="1271">
        <v>44001</v>
      </c>
      <c r="B245" s="31" t="s">
        <v>210</v>
      </c>
      <c r="C245" s="122"/>
      <c r="D245" s="122" t="s">
        <v>243</v>
      </c>
      <c r="E245" s="32" t="s">
        <v>393</v>
      </c>
      <c r="F245" s="1273">
        <v>9207</v>
      </c>
      <c r="G245" s="38" t="s">
        <v>416</v>
      </c>
      <c r="H245" s="37">
        <v>2</v>
      </c>
      <c r="I245" s="37"/>
      <c r="J245" s="37"/>
      <c r="K245" s="37"/>
      <c r="L245" s="239"/>
      <c r="M245" s="1297"/>
      <c r="N245" s="1298"/>
      <c r="O245" s="1298"/>
      <c r="P245" s="1299"/>
      <c r="Q245" s="1298"/>
      <c r="R245" s="1298"/>
      <c r="S245" s="1298"/>
      <c r="T245" s="1298"/>
      <c r="U245" s="1299"/>
      <c r="V245" s="1434"/>
      <c r="W245" s="1440"/>
      <c r="X245" s="1440"/>
      <c r="Y245" s="1440"/>
      <c r="Z245" s="1440"/>
      <c r="AA245" s="1440"/>
      <c r="AB245" s="1440"/>
      <c r="AC245" s="1440"/>
      <c r="AD245" s="1440"/>
      <c r="AE245" s="1440"/>
      <c r="AF245" s="1440"/>
      <c r="AG245" s="1442"/>
      <c r="AH245" s="1437"/>
      <c r="AI245" s="1437"/>
      <c r="AJ245" s="1437"/>
      <c r="AK245" s="1437"/>
      <c r="AL245" s="1437"/>
      <c r="AM245" s="1437"/>
      <c r="AN245" s="1437"/>
      <c r="AO245" s="1437"/>
      <c r="AP245" s="1437"/>
      <c r="AQ245" s="1437"/>
      <c r="AR245" s="1437"/>
      <c r="AS245" s="1437"/>
      <c r="AT245" s="1437"/>
      <c r="AU245" s="1437"/>
      <c r="AV245" s="1437"/>
      <c r="AW245" s="1437"/>
      <c r="AX245" s="1437"/>
      <c r="AY245" s="1437"/>
      <c r="AZ245" s="1437"/>
      <c r="BA245" s="1437"/>
      <c r="BB245" s="1437"/>
      <c r="BC245" s="1437"/>
      <c r="BD245" s="1437"/>
      <c r="BE245" s="1434"/>
      <c r="BF245" s="1434"/>
      <c r="BG245" s="1434"/>
      <c r="BH245" s="1434"/>
      <c r="BI245" s="57"/>
      <c r="BJ245" s="82"/>
      <c r="BK245" s="82"/>
      <c r="BL245" s="82"/>
      <c r="BM245" s="82"/>
      <c r="BN245" s="82"/>
      <c r="BO245" s="82"/>
      <c r="BP245" s="82"/>
      <c r="BQ245" s="82"/>
      <c r="BR245" s="82"/>
      <c r="BS245" s="82"/>
      <c r="BT245" s="82"/>
      <c r="BU245" s="82"/>
      <c r="BV245" s="82"/>
      <c r="BW245" s="82"/>
      <c r="BX245" s="82"/>
      <c r="BY245" s="82"/>
      <c r="BZ245" s="82"/>
      <c r="CA245" s="82"/>
      <c r="CB245" s="82"/>
      <c r="CC245" s="82"/>
      <c r="CD245" s="82"/>
      <c r="CE245" s="82"/>
      <c r="CF245" s="82"/>
      <c r="CG245" s="82"/>
      <c r="CH245" s="82"/>
      <c r="CI245" s="1376"/>
      <c r="CJ245" s="1376"/>
      <c r="CK245" s="1376"/>
      <c r="CL245" s="1376"/>
      <c r="CM245" s="1376"/>
      <c r="CN245" s="1376"/>
      <c r="CO245" s="1376"/>
      <c r="CP245" s="1376"/>
      <c r="CQ245" s="1376"/>
      <c r="CR245" s="1376"/>
      <c r="CS245" s="1376"/>
      <c r="CT245" s="1376"/>
      <c r="CU245" s="1386"/>
      <c r="CV245" s="1386"/>
      <c r="CW245" s="1416"/>
      <c r="CX245" s="37"/>
      <c r="CY245" s="37"/>
      <c r="CZ245" s="37"/>
      <c r="DA245" s="37"/>
      <c r="DB245" s="37"/>
      <c r="DC245" s="37"/>
      <c r="DD245" s="37"/>
      <c r="DE245" s="1264"/>
      <c r="DF245" s="1264"/>
      <c r="DG245" s="1264"/>
      <c r="DH245" s="1264"/>
      <c r="DI245" s="1264"/>
      <c r="DJ245" s="1264"/>
      <c r="DK245" s="1421"/>
      <c r="DL245" s="1421"/>
      <c r="DM245" s="1421"/>
      <c r="DN245" s="37">
        <v>2</v>
      </c>
      <c r="DO245" s="37"/>
    </row>
    <row r="246" ht="26.25" customHeight="1" spans="1:119">
      <c r="A246" s="1271">
        <v>44004</v>
      </c>
      <c r="B246" s="31" t="s">
        <v>327</v>
      </c>
      <c r="C246" s="122"/>
      <c r="D246" s="122"/>
      <c r="E246" s="32" t="s">
        <v>428</v>
      </c>
      <c r="F246" s="1273">
        <v>9207</v>
      </c>
      <c r="G246" s="38" t="s">
        <v>416</v>
      </c>
      <c r="H246" s="37">
        <v>2</v>
      </c>
      <c r="I246" s="37"/>
      <c r="J246" s="37"/>
      <c r="K246" s="37"/>
      <c r="L246" s="239"/>
      <c r="M246" s="1297"/>
      <c r="N246" s="1298"/>
      <c r="O246" s="1298"/>
      <c r="P246" s="1299"/>
      <c r="Q246" s="1298"/>
      <c r="R246" s="1298"/>
      <c r="S246" s="1298"/>
      <c r="T246" s="1298"/>
      <c r="U246" s="1299"/>
      <c r="V246" s="1434"/>
      <c r="W246" s="1440"/>
      <c r="X246" s="1440"/>
      <c r="Y246" s="1440"/>
      <c r="Z246" s="1440"/>
      <c r="AA246" s="1440"/>
      <c r="AB246" s="1440"/>
      <c r="AC246" s="1440"/>
      <c r="AD246" s="1440"/>
      <c r="AE246" s="1440"/>
      <c r="AF246" s="1440"/>
      <c r="AG246" s="1442"/>
      <c r="AH246" s="1437"/>
      <c r="AI246" s="1437"/>
      <c r="AJ246" s="1437"/>
      <c r="AK246" s="1437"/>
      <c r="AL246" s="1437"/>
      <c r="AM246" s="1437"/>
      <c r="AN246" s="1437"/>
      <c r="AO246" s="1437"/>
      <c r="AP246" s="1437"/>
      <c r="AQ246" s="1437"/>
      <c r="AR246" s="1437"/>
      <c r="AS246" s="1437"/>
      <c r="AT246" s="1437"/>
      <c r="AU246" s="1437"/>
      <c r="AV246" s="1437"/>
      <c r="AW246" s="1437"/>
      <c r="AX246" s="1437"/>
      <c r="AY246" s="1437"/>
      <c r="AZ246" s="1437"/>
      <c r="BA246" s="1437"/>
      <c r="BB246" s="1437"/>
      <c r="BC246" s="1437"/>
      <c r="BD246" s="1437"/>
      <c r="BE246" s="1434"/>
      <c r="BF246" s="1434"/>
      <c r="BG246" s="1434"/>
      <c r="BH246" s="1434"/>
      <c r="BI246" s="57"/>
      <c r="BJ246" s="82"/>
      <c r="BK246" s="82"/>
      <c r="BL246" s="82"/>
      <c r="BM246" s="82"/>
      <c r="BN246" s="82"/>
      <c r="BO246" s="82"/>
      <c r="BP246" s="82"/>
      <c r="BQ246" s="82"/>
      <c r="BR246" s="82"/>
      <c r="BS246" s="82"/>
      <c r="BT246" s="82"/>
      <c r="BU246" s="82"/>
      <c r="BV246" s="82"/>
      <c r="BW246" s="82"/>
      <c r="BX246" s="82"/>
      <c r="BY246" s="82"/>
      <c r="BZ246" s="82"/>
      <c r="CA246" s="82"/>
      <c r="CB246" s="82"/>
      <c r="CC246" s="82"/>
      <c r="CD246" s="82"/>
      <c r="CE246" s="82"/>
      <c r="CF246" s="82"/>
      <c r="CG246" s="82"/>
      <c r="CH246" s="82"/>
      <c r="CI246" s="1376"/>
      <c r="CJ246" s="1376"/>
      <c r="CK246" s="1376"/>
      <c r="CL246" s="1376"/>
      <c r="CM246" s="1376"/>
      <c r="CN246" s="1376"/>
      <c r="CO246" s="1376"/>
      <c r="CP246" s="1376"/>
      <c r="CQ246" s="1376"/>
      <c r="CR246" s="1376"/>
      <c r="CS246" s="1376"/>
      <c r="CT246" s="1376"/>
      <c r="CU246" s="1386"/>
      <c r="CV246" s="1386"/>
      <c r="CW246" s="1416"/>
      <c r="CX246" s="37"/>
      <c r="CY246" s="37"/>
      <c r="CZ246" s="37"/>
      <c r="DA246" s="37"/>
      <c r="DB246" s="37"/>
      <c r="DC246" s="37"/>
      <c r="DD246" s="37"/>
      <c r="DE246" s="1264"/>
      <c r="DF246" s="1264"/>
      <c r="DG246" s="1264"/>
      <c r="DH246" s="1264"/>
      <c r="DI246" s="1264"/>
      <c r="DJ246" s="1264"/>
      <c r="DK246" s="1421"/>
      <c r="DL246" s="1421"/>
      <c r="DM246" s="1421"/>
      <c r="DN246" s="37">
        <v>2</v>
      </c>
      <c r="DO246" s="37"/>
    </row>
    <row r="247" ht="26.25" customHeight="1" spans="1:119">
      <c r="A247" s="1271">
        <v>44004</v>
      </c>
      <c r="B247" s="31" t="s">
        <v>327</v>
      </c>
      <c r="C247" s="122"/>
      <c r="D247" s="122"/>
      <c r="E247" s="32" t="s">
        <v>428</v>
      </c>
      <c r="F247" s="1273">
        <v>9208</v>
      </c>
      <c r="G247" s="38" t="s">
        <v>126</v>
      </c>
      <c r="H247" s="37">
        <v>2</v>
      </c>
      <c r="I247" s="37"/>
      <c r="J247" s="37"/>
      <c r="K247" s="37"/>
      <c r="L247" s="239"/>
      <c r="M247" s="1297"/>
      <c r="N247" s="1298"/>
      <c r="O247" s="1298"/>
      <c r="P247" s="1299"/>
      <c r="Q247" s="1298"/>
      <c r="R247" s="1298"/>
      <c r="S247" s="1298"/>
      <c r="T247" s="1298"/>
      <c r="U247" s="1299"/>
      <c r="V247" s="1434"/>
      <c r="W247" s="1440"/>
      <c r="X247" s="1440"/>
      <c r="Y247" s="1440"/>
      <c r="Z247" s="1440"/>
      <c r="AA247" s="1440"/>
      <c r="AB247" s="1440"/>
      <c r="AC247" s="1440"/>
      <c r="AD247" s="1440"/>
      <c r="AE247" s="1440"/>
      <c r="AF247" s="1440"/>
      <c r="AG247" s="1442"/>
      <c r="AH247" s="1437"/>
      <c r="AI247" s="1437"/>
      <c r="AJ247" s="1437"/>
      <c r="AK247" s="1437"/>
      <c r="AL247" s="1437"/>
      <c r="AM247" s="1437"/>
      <c r="AN247" s="1437"/>
      <c r="AO247" s="1437"/>
      <c r="AP247" s="1437"/>
      <c r="AQ247" s="1437"/>
      <c r="AR247" s="1437"/>
      <c r="AS247" s="1437"/>
      <c r="AT247" s="1437"/>
      <c r="AU247" s="1437"/>
      <c r="AV247" s="1437"/>
      <c r="AW247" s="1437"/>
      <c r="AX247" s="1437"/>
      <c r="AY247" s="1437"/>
      <c r="AZ247" s="1437"/>
      <c r="BA247" s="1437"/>
      <c r="BB247" s="1437"/>
      <c r="BC247" s="1437"/>
      <c r="BD247" s="1437"/>
      <c r="BE247" s="1434"/>
      <c r="BF247" s="1434"/>
      <c r="BG247" s="1434"/>
      <c r="BH247" s="1434"/>
      <c r="BI247" s="57"/>
      <c r="BJ247" s="82"/>
      <c r="BK247" s="82"/>
      <c r="BL247" s="82"/>
      <c r="BM247" s="82"/>
      <c r="BN247" s="82"/>
      <c r="BO247" s="82"/>
      <c r="BP247" s="82"/>
      <c r="BQ247" s="82"/>
      <c r="BR247" s="82"/>
      <c r="BS247" s="82"/>
      <c r="BT247" s="82"/>
      <c r="BU247" s="82"/>
      <c r="BV247" s="82"/>
      <c r="BW247" s="82"/>
      <c r="BX247" s="82"/>
      <c r="BY247" s="82"/>
      <c r="BZ247" s="82"/>
      <c r="CA247" s="82"/>
      <c r="CB247" s="82"/>
      <c r="CC247" s="82"/>
      <c r="CD247" s="82"/>
      <c r="CE247" s="82"/>
      <c r="CF247" s="82"/>
      <c r="CG247" s="82"/>
      <c r="CH247" s="82"/>
      <c r="CI247" s="1376"/>
      <c r="CJ247" s="1376"/>
      <c r="CK247" s="1376"/>
      <c r="CL247" s="1376"/>
      <c r="CM247" s="1376"/>
      <c r="CN247" s="1376"/>
      <c r="CO247" s="1376"/>
      <c r="CP247" s="1376"/>
      <c r="CQ247" s="1376"/>
      <c r="CR247" s="1376"/>
      <c r="CS247" s="1376"/>
      <c r="CT247" s="1376"/>
      <c r="CU247" s="1386"/>
      <c r="CV247" s="1386"/>
      <c r="CW247" s="1416"/>
      <c r="CX247" s="37"/>
      <c r="CY247" s="37"/>
      <c r="CZ247" s="37"/>
      <c r="DA247" s="37"/>
      <c r="DB247" s="37"/>
      <c r="DC247" s="37"/>
      <c r="DD247" s="37"/>
      <c r="DE247" s="1264"/>
      <c r="DF247" s="1264"/>
      <c r="DG247" s="1264"/>
      <c r="DH247" s="1264"/>
      <c r="DI247" s="1264"/>
      <c r="DJ247" s="1264"/>
      <c r="DK247" s="1421"/>
      <c r="DL247" s="1421"/>
      <c r="DM247" s="1421"/>
      <c r="DN247" s="37"/>
      <c r="DO247" s="37">
        <v>2</v>
      </c>
    </row>
    <row r="248" ht="26.25" customHeight="1" spans="1:119">
      <c r="A248" s="1271">
        <v>44004</v>
      </c>
      <c r="B248" s="31" t="s">
        <v>281</v>
      </c>
      <c r="C248" s="33">
        <v>4500033596</v>
      </c>
      <c r="D248" s="122" t="s">
        <v>429</v>
      </c>
      <c r="E248" s="32" t="s">
        <v>393</v>
      </c>
      <c r="F248" s="1273">
        <v>9214</v>
      </c>
      <c r="G248" s="38" t="s">
        <v>232</v>
      </c>
      <c r="H248" s="37">
        <v>6</v>
      </c>
      <c r="I248" s="37"/>
      <c r="J248" s="37"/>
      <c r="K248" s="37"/>
      <c r="L248" s="239"/>
      <c r="M248" s="1297"/>
      <c r="N248" s="1298"/>
      <c r="O248" s="1298"/>
      <c r="P248" s="1299"/>
      <c r="Q248" s="1298"/>
      <c r="R248" s="1298"/>
      <c r="S248" s="1298"/>
      <c r="T248" s="1298"/>
      <c r="U248" s="1299"/>
      <c r="V248" s="1434"/>
      <c r="W248" s="1440"/>
      <c r="X248" s="1440"/>
      <c r="Y248" s="1440"/>
      <c r="Z248" s="1440"/>
      <c r="AA248" s="1440"/>
      <c r="AB248" s="1440"/>
      <c r="AC248" s="1440"/>
      <c r="AD248" s="1440"/>
      <c r="AE248" s="1440"/>
      <c r="AF248" s="1440"/>
      <c r="AG248" s="1442"/>
      <c r="AH248" s="1437"/>
      <c r="AI248" s="1437"/>
      <c r="AJ248" s="1437"/>
      <c r="AK248" s="1437"/>
      <c r="AL248" s="1437"/>
      <c r="AM248" s="1437"/>
      <c r="AN248" s="1437"/>
      <c r="AO248" s="1437"/>
      <c r="AP248" s="1437"/>
      <c r="AQ248" s="1437"/>
      <c r="AR248" s="1437"/>
      <c r="AS248" s="1437"/>
      <c r="AT248" s="1437"/>
      <c r="AU248" s="1437"/>
      <c r="AV248" s="1437"/>
      <c r="AW248" s="1437"/>
      <c r="AX248" s="1437">
        <v>6</v>
      </c>
      <c r="AY248" s="1437">
        <v>6</v>
      </c>
      <c r="AZ248" s="1437"/>
      <c r="BA248" s="1437"/>
      <c r="BB248" s="1437"/>
      <c r="BC248" s="1437">
        <v>1</v>
      </c>
      <c r="BD248" s="1437"/>
      <c r="BE248" s="1434"/>
      <c r="BF248" s="1434"/>
      <c r="BG248" s="1434"/>
      <c r="BH248" s="1434"/>
      <c r="BI248" s="57"/>
      <c r="BJ248" s="82"/>
      <c r="BK248" s="82"/>
      <c r="BL248" s="82"/>
      <c r="BM248" s="82"/>
      <c r="BN248" s="82"/>
      <c r="BO248" s="82"/>
      <c r="BP248" s="82"/>
      <c r="BQ248" s="82"/>
      <c r="BR248" s="82"/>
      <c r="BS248" s="82"/>
      <c r="BT248" s="82"/>
      <c r="BU248" s="82"/>
      <c r="BV248" s="82"/>
      <c r="BW248" s="82"/>
      <c r="BX248" s="82"/>
      <c r="BY248" s="82"/>
      <c r="BZ248" s="82"/>
      <c r="CA248" s="82"/>
      <c r="CB248" s="82"/>
      <c r="CC248" s="82"/>
      <c r="CD248" s="82"/>
      <c r="CE248" s="82"/>
      <c r="CF248" s="82"/>
      <c r="CG248" s="82"/>
      <c r="CH248" s="82"/>
      <c r="CI248" s="1376"/>
      <c r="CJ248" s="1376"/>
      <c r="CK248" s="1376"/>
      <c r="CL248" s="1376"/>
      <c r="CM248" s="1376"/>
      <c r="CN248" s="1376"/>
      <c r="CO248" s="1376">
        <v>1</v>
      </c>
      <c r="CP248" s="1376">
        <v>1</v>
      </c>
      <c r="CQ248" s="1376">
        <v>1</v>
      </c>
      <c r="CR248" s="1376">
        <v>1</v>
      </c>
      <c r="CS248" s="1376">
        <v>1</v>
      </c>
      <c r="CT248" s="1376">
        <v>1</v>
      </c>
      <c r="CU248" s="1386"/>
      <c r="CV248" s="1386"/>
      <c r="CW248" s="1416"/>
      <c r="CX248" s="37"/>
      <c r="CY248" s="37"/>
      <c r="CZ248" s="37"/>
      <c r="DA248" s="37"/>
      <c r="DB248" s="37"/>
      <c r="DC248" s="37"/>
      <c r="DD248" s="37"/>
      <c r="DE248" s="1264"/>
      <c r="DF248" s="1264"/>
      <c r="DG248" s="1264"/>
      <c r="DH248" s="1264"/>
      <c r="DI248" s="1264"/>
      <c r="DJ248" s="1264"/>
      <c r="DK248" s="1421"/>
      <c r="DL248" s="1421"/>
      <c r="DM248" s="1421"/>
      <c r="DN248" s="37"/>
      <c r="DO248" s="37"/>
    </row>
    <row r="249" ht="26.25" customHeight="1" spans="1:119">
      <c r="A249" s="1271">
        <v>44004</v>
      </c>
      <c r="B249" s="31" t="s">
        <v>307</v>
      </c>
      <c r="C249" s="33">
        <v>4500029533</v>
      </c>
      <c r="D249" s="122" t="s">
        <v>427</v>
      </c>
      <c r="E249" s="32" t="s">
        <v>283</v>
      </c>
      <c r="F249" s="1273">
        <v>9212</v>
      </c>
      <c r="G249" s="38" t="s">
        <v>391</v>
      </c>
      <c r="H249" s="37">
        <v>2</v>
      </c>
      <c r="I249" s="37"/>
      <c r="J249" s="37"/>
      <c r="K249" s="37"/>
      <c r="L249" s="239"/>
      <c r="M249" s="1297"/>
      <c r="N249" s="1298"/>
      <c r="O249" s="1298"/>
      <c r="P249" s="1299"/>
      <c r="Q249" s="1298"/>
      <c r="R249" s="1298"/>
      <c r="S249" s="1298"/>
      <c r="T249" s="1298"/>
      <c r="U249" s="1299"/>
      <c r="V249" s="1434"/>
      <c r="W249" s="1440"/>
      <c r="X249" s="1440"/>
      <c r="Y249" s="1440"/>
      <c r="Z249" s="1440"/>
      <c r="AA249" s="1440"/>
      <c r="AB249" s="1440"/>
      <c r="AC249" s="1440"/>
      <c r="AD249" s="1440"/>
      <c r="AE249" s="1440"/>
      <c r="AF249" s="1440"/>
      <c r="AG249" s="1442"/>
      <c r="AH249" s="1437"/>
      <c r="AI249" s="1437"/>
      <c r="AJ249" s="1437"/>
      <c r="AK249" s="1437"/>
      <c r="AL249" s="1437"/>
      <c r="AM249" s="1437"/>
      <c r="AN249" s="1437"/>
      <c r="AO249" s="1437"/>
      <c r="AP249" s="1437"/>
      <c r="AQ249" s="1437"/>
      <c r="AR249" s="1437"/>
      <c r="AS249" s="1437"/>
      <c r="AT249" s="1437"/>
      <c r="AU249" s="1437"/>
      <c r="AV249" s="1437"/>
      <c r="AW249" s="1437"/>
      <c r="AX249" s="1437"/>
      <c r="AY249" s="1437"/>
      <c r="AZ249" s="1437"/>
      <c r="BA249" s="1437"/>
      <c r="BB249" s="1437"/>
      <c r="BC249" s="1437"/>
      <c r="BD249" s="1437"/>
      <c r="BE249" s="1434"/>
      <c r="BF249" s="1434"/>
      <c r="BG249" s="1434"/>
      <c r="BH249" s="1434"/>
      <c r="BI249" s="57"/>
      <c r="BJ249" s="82"/>
      <c r="BK249" s="82"/>
      <c r="BL249" s="82"/>
      <c r="BM249" s="82"/>
      <c r="BN249" s="82"/>
      <c r="BO249" s="82"/>
      <c r="BP249" s="82"/>
      <c r="BQ249" s="82"/>
      <c r="BR249" s="82"/>
      <c r="BS249" s="82"/>
      <c r="BT249" s="82"/>
      <c r="BU249" s="82"/>
      <c r="BV249" s="82"/>
      <c r="BW249" s="82"/>
      <c r="BX249" s="82"/>
      <c r="BY249" s="82"/>
      <c r="BZ249" s="82"/>
      <c r="CA249" s="82"/>
      <c r="CB249" s="82"/>
      <c r="CC249" s="82"/>
      <c r="CD249" s="82"/>
      <c r="CE249" s="82"/>
      <c r="CF249" s="82"/>
      <c r="CG249" s="82"/>
      <c r="CH249" s="82"/>
      <c r="CI249" s="1376"/>
      <c r="CJ249" s="1376"/>
      <c r="CK249" s="1376"/>
      <c r="CL249" s="1376"/>
      <c r="CM249" s="1376"/>
      <c r="CN249" s="1376"/>
      <c r="CO249" s="1376"/>
      <c r="CP249" s="1376"/>
      <c r="CQ249" s="1376"/>
      <c r="CR249" s="1376"/>
      <c r="CS249" s="1376"/>
      <c r="CT249" s="1376"/>
      <c r="CU249" s="1386"/>
      <c r="CV249" s="1386"/>
      <c r="CW249" s="1416"/>
      <c r="CX249" s="37"/>
      <c r="CY249" s="37"/>
      <c r="CZ249" s="37"/>
      <c r="DA249" s="37"/>
      <c r="DB249" s="37"/>
      <c r="DC249" s="37"/>
      <c r="DD249" s="37"/>
      <c r="DE249" s="1264"/>
      <c r="DF249" s="1264"/>
      <c r="DG249" s="1264"/>
      <c r="DH249" s="1264"/>
      <c r="DI249" s="1264"/>
      <c r="DJ249" s="1264"/>
      <c r="DK249" s="1421"/>
      <c r="DL249" s="1421"/>
      <c r="DM249" s="1421"/>
      <c r="DN249" s="37"/>
      <c r="DO249" s="37"/>
    </row>
    <row r="250" ht="26.25" customHeight="1" spans="1:119">
      <c r="A250" s="1271">
        <v>44004</v>
      </c>
      <c r="B250" s="31" t="s">
        <v>307</v>
      </c>
      <c r="C250" s="33">
        <v>4500029533</v>
      </c>
      <c r="D250" s="122" t="s">
        <v>427</v>
      </c>
      <c r="E250" s="32" t="s">
        <v>283</v>
      </c>
      <c r="F250" s="1273">
        <v>9214</v>
      </c>
      <c r="G250" s="38" t="s">
        <v>232</v>
      </c>
      <c r="H250" s="37">
        <v>2</v>
      </c>
      <c r="I250" s="37"/>
      <c r="J250" s="37"/>
      <c r="K250" s="37"/>
      <c r="L250" s="239"/>
      <c r="M250" s="1297"/>
      <c r="N250" s="1298"/>
      <c r="O250" s="1298"/>
      <c r="P250" s="1299"/>
      <c r="Q250" s="1298"/>
      <c r="R250" s="1298"/>
      <c r="S250" s="1298"/>
      <c r="T250" s="1298"/>
      <c r="U250" s="1299"/>
      <c r="V250" s="1434"/>
      <c r="W250" s="1440"/>
      <c r="X250" s="1440"/>
      <c r="Y250" s="1440"/>
      <c r="Z250" s="1440"/>
      <c r="AA250" s="1440"/>
      <c r="AB250" s="1440"/>
      <c r="AC250" s="1440"/>
      <c r="AD250" s="1440"/>
      <c r="AE250" s="1440"/>
      <c r="AF250" s="1440"/>
      <c r="AG250" s="1442"/>
      <c r="AH250" s="1437"/>
      <c r="AI250" s="1437"/>
      <c r="AJ250" s="1437"/>
      <c r="AK250" s="1437"/>
      <c r="AL250" s="1437"/>
      <c r="AM250" s="1437"/>
      <c r="AN250" s="1437"/>
      <c r="AO250" s="1437"/>
      <c r="AP250" s="1437"/>
      <c r="AQ250" s="1437"/>
      <c r="AR250" s="1437"/>
      <c r="AS250" s="1437"/>
      <c r="AT250" s="1437"/>
      <c r="AU250" s="1437"/>
      <c r="AV250" s="1437"/>
      <c r="AW250" s="1437"/>
      <c r="AX250" s="1437"/>
      <c r="AY250" s="1437"/>
      <c r="AZ250" s="1437"/>
      <c r="BA250" s="1437"/>
      <c r="BB250" s="1437"/>
      <c r="BC250" s="1437"/>
      <c r="BD250" s="1437"/>
      <c r="BE250" s="1434"/>
      <c r="BF250" s="1434"/>
      <c r="BG250" s="1434"/>
      <c r="BH250" s="1434"/>
      <c r="BI250" s="57"/>
      <c r="BJ250" s="82"/>
      <c r="BK250" s="82"/>
      <c r="BL250" s="82"/>
      <c r="BM250" s="82"/>
      <c r="BN250" s="82"/>
      <c r="BO250" s="82"/>
      <c r="BP250" s="82"/>
      <c r="BQ250" s="82"/>
      <c r="BR250" s="82"/>
      <c r="BS250" s="82"/>
      <c r="BT250" s="82"/>
      <c r="BU250" s="82"/>
      <c r="BV250" s="82"/>
      <c r="BW250" s="82"/>
      <c r="BX250" s="82"/>
      <c r="BY250" s="82"/>
      <c r="BZ250" s="82"/>
      <c r="CA250" s="82"/>
      <c r="CB250" s="82"/>
      <c r="CC250" s="82"/>
      <c r="CD250" s="82"/>
      <c r="CE250" s="82"/>
      <c r="CF250" s="82"/>
      <c r="CG250" s="82"/>
      <c r="CH250" s="82"/>
      <c r="CI250" s="1376"/>
      <c r="CJ250" s="1376"/>
      <c r="CK250" s="1376"/>
      <c r="CL250" s="1376"/>
      <c r="CM250" s="1376"/>
      <c r="CN250" s="1376"/>
      <c r="CO250" s="1376"/>
      <c r="CP250" s="1376"/>
      <c r="CQ250" s="1376"/>
      <c r="CR250" s="1376"/>
      <c r="CS250" s="1376"/>
      <c r="CT250" s="1376"/>
      <c r="CU250" s="1386"/>
      <c r="CV250" s="1386"/>
      <c r="CW250" s="1416"/>
      <c r="CX250" s="37"/>
      <c r="CY250" s="37"/>
      <c r="CZ250" s="37"/>
      <c r="DA250" s="37"/>
      <c r="DB250" s="37"/>
      <c r="DC250" s="37"/>
      <c r="DD250" s="37"/>
      <c r="DE250" s="1264"/>
      <c r="DF250" s="1264"/>
      <c r="DG250" s="1264"/>
      <c r="DH250" s="1264"/>
      <c r="DI250" s="1264"/>
      <c r="DJ250" s="1264"/>
      <c r="DK250" s="1421"/>
      <c r="DL250" s="1421"/>
      <c r="DM250" s="1421"/>
      <c r="DN250" s="37"/>
      <c r="DO250" s="37"/>
    </row>
    <row r="251" ht="26.25" customHeight="1" spans="1:119">
      <c r="A251" s="1271">
        <v>44004</v>
      </c>
      <c r="B251" s="31" t="s">
        <v>307</v>
      </c>
      <c r="C251" s="33">
        <v>4500029533</v>
      </c>
      <c r="D251" s="122" t="s">
        <v>427</v>
      </c>
      <c r="E251" s="32" t="s">
        <v>283</v>
      </c>
      <c r="F251" s="1273">
        <v>9207</v>
      </c>
      <c r="G251" s="38" t="s">
        <v>125</v>
      </c>
      <c r="H251" s="37">
        <v>2</v>
      </c>
      <c r="I251" s="37"/>
      <c r="J251" s="37"/>
      <c r="K251" s="37"/>
      <c r="L251" s="239"/>
      <c r="M251" s="1297"/>
      <c r="N251" s="1298"/>
      <c r="O251" s="1298"/>
      <c r="P251" s="1299"/>
      <c r="Q251" s="1298"/>
      <c r="R251" s="1298"/>
      <c r="S251" s="1298"/>
      <c r="T251" s="1298"/>
      <c r="U251" s="1299"/>
      <c r="V251" s="1434"/>
      <c r="W251" s="1440"/>
      <c r="X251" s="1440"/>
      <c r="Y251" s="1440"/>
      <c r="Z251" s="1440"/>
      <c r="AA251" s="1440"/>
      <c r="AB251" s="1440"/>
      <c r="AC251" s="1440"/>
      <c r="AD251" s="1440"/>
      <c r="AE251" s="1440"/>
      <c r="AF251" s="1440"/>
      <c r="AG251" s="1442"/>
      <c r="AH251" s="1437"/>
      <c r="AI251" s="1437"/>
      <c r="AJ251" s="1437"/>
      <c r="AK251" s="1437"/>
      <c r="AL251" s="1437"/>
      <c r="AM251" s="1437"/>
      <c r="AN251" s="1437"/>
      <c r="AO251" s="1437"/>
      <c r="AP251" s="1437"/>
      <c r="AQ251" s="1437"/>
      <c r="AR251" s="1437"/>
      <c r="AS251" s="1437"/>
      <c r="AT251" s="1437"/>
      <c r="AU251" s="1437"/>
      <c r="AV251" s="1437"/>
      <c r="AW251" s="1437"/>
      <c r="AX251" s="1437"/>
      <c r="AY251" s="1437"/>
      <c r="AZ251" s="1437"/>
      <c r="BA251" s="1437"/>
      <c r="BB251" s="1437"/>
      <c r="BC251" s="1437"/>
      <c r="BD251" s="1437"/>
      <c r="BE251" s="1434"/>
      <c r="BF251" s="1434"/>
      <c r="BG251" s="1434"/>
      <c r="BH251" s="1434"/>
      <c r="BI251" s="57"/>
      <c r="BJ251" s="82"/>
      <c r="BK251" s="82"/>
      <c r="BL251" s="82"/>
      <c r="BM251" s="82"/>
      <c r="BN251" s="82"/>
      <c r="BO251" s="82"/>
      <c r="BP251" s="82"/>
      <c r="BQ251" s="82"/>
      <c r="BR251" s="82"/>
      <c r="BS251" s="82"/>
      <c r="BT251" s="82"/>
      <c r="BU251" s="82"/>
      <c r="BV251" s="82"/>
      <c r="BW251" s="82"/>
      <c r="BX251" s="82"/>
      <c r="BY251" s="82"/>
      <c r="BZ251" s="82"/>
      <c r="CA251" s="82"/>
      <c r="CB251" s="82"/>
      <c r="CC251" s="82"/>
      <c r="CD251" s="82"/>
      <c r="CE251" s="82"/>
      <c r="CF251" s="82"/>
      <c r="CG251" s="82"/>
      <c r="CH251" s="82"/>
      <c r="CI251" s="1376"/>
      <c r="CJ251" s="1376"/>
      <c r="CK251" s="1376"/>
      <c r="CL251" s="1376"/>
      <c r="CM251" s="1376"/>
      <c r="CN251" s="1376"/>
      <c r="CO251" s="1376"/>
      <c r="CP251" s="1376"/>
      <c r="CQ251" s="1376"/>
      <c r="CR251" s="1376"/>
      <c r="CS251" s="1376"/>
      <c r="CT251" s="1376"/>
      <c r="CU251" s="1386"/>
      <c r="CV251" s="1386"/>
      <c r="CW251" s="1416"/>
      <c r="CX251" s="37"/>
      <c r="CY251" s="37"/>
      <c r="CZ251" s="37"/>
      <c r="DA251" s="37"/>
      <c r="DB251" s="37"/>
      <c r="DC251" s="37"/>
      <c r="DD251" s="37"/>
      <c r="DE251" s="1264"/>
      <c r="DF251" s="1264"/>
      <c r="DG251" s="1264"/>
      <c r="DH251" s="1264"/>
      <c r="DI251" s="1264"/>
      <c r="DJ251" s="1264"/>
      <c r="DK251" s="1421"/>
      <c r="DL251" s="1421"/>
      <c r="DM251" s="1421"/>
      <c r="DN251" s="37">
        <v>2</v>
      </c>
      <c r="DO251" s="37"/>
    </row>
    <row r="252" ht="26.25" customHeight="1" spans="1:119">
      <c r="A252" s="1271">
        <v>44006</v>
      </c>
      <c r="B252" s="31" t="s">
        <v>430</v>
      </c>
      <c r="C252" s="33">
        <v>4500033222</v>
      </c>
      <c r="D252" s="122" t="s">
        <v>431</v>
      </c>
      <c r="E252" s="1272" t="s">
        <v>432</v>
      </c>
      <c r="F252" s="1273">
        <v>9202</v>
      </c>
      <c r="G252" s="38" t="s">
        <v>376</v>
      </c>
      <c r="H252" s="37">
        <v>9</v>
      </c>
      <c r="I252" s="37"/>
      <c r="J252" s="37"/>
      <c r="K252" s="37"/>
      <c r="L252" s="239"/>
      <c r="M252" s="1297"/>
      <c r="N252" s="1298"/>
      <c r="O252" s="1298"/>
      <c r="P252" s="1299"/>
      <c r="Q252" s="1298"/>
      <c r="R252" s="1298"/>
      <c r="S252" s="1298"/>
      <c r="T252" s="1298"/>
      <c r="U252" s="1299"/>
      <c r="V252" s="1434"/>
      <c r="W252" s="1440"/>
      <c r="X252" s="1440"/>
      <c r="Y252" s="1440"/>
      <c r="Z252" s="1440"/>
      <c r="AA252" s="1440"/>
      <c r="AB252" s="1440"/>
      <c r="AC252" s="1440"/>
      <c r="AD252" s="1440"/>
      <c r="AE252" s="1440">
        <v>9</v>
      </c>
      <c r="AF252" s="1440"/>
      <c r="AG252" s="1442"/>
      <c r="AH252" s="1437"/>
      <c r="AI252" s="1437">
        <v>9</v>
      </c>
      <c r="AJ252" s="1437"/>
      <c r="AK252" s="1437"/>
      <c r="AL252" s="1437"/>
      <c r="AM252" s="1437"/>
      <c r="AN252" s="1437"/>
      <c r="AO252" s="1437"/>
      <c r="AP252" s="1437"/>
      <c r="AQ252" s="1437"/>
      <c r="AR252" s="1437"/>
      <c r="AS252" s="1437"/>
      <c r="AT252" s="1437"/>
      <c r="AU252" s="1437"/>
      <c r="AV252" s="1437"/>
      <c r="AW252" s="1437"/>
      <c r="AX252" s="1437"/>
      <c r="AY252" s="1437"/>
      <c r="AZ252" s="1437"/>
      <c r="BA252" s="1437"/>
      <c r="BB252" s="1437"/>
      <c r="BC252" s="1437"/>
      <c r="BD252" s="1437"/>
      <c r="BE252" s="1434"/>
      <c r="BF252" s="1434"/>
      <c r="BG252" s="1434"/>
      <c r="BH252" s="1434"/>
      <c r="BI252" s="57"/>
      <c r="BJ252" s="82"/>
      <c r="BK252" s="82"/>
      <c r="BL252" s="82"/>
      <c r="BM252" s="82"/>
      <c r="BN252" s="82"/>
      <c r="BO252" s="82"/>
      <c r="BP252" s="82"/>
      <c r="BQ252" s="82"/>
      <c r="BR252" s="82"/>
      <c r="BS252" s="82"/>
      <c r="BT252" s="82"/>
      <c r="BU252" s="82"/>
      <c r="BV252" s="82">
        <v>1</v>
      </c>
      <c r="BW252" s="82">
        <v>1</v>
      </c>
      <c r="BX252" s="82">
        <v>1</v>
      </c>
      <c r="BY252" s="82">
        <v>1</v>
      </c>
      <c r="BZ252" s="82">
        <v>1</v>
      </c>
      <c r="CA252" s="82"/>
      <c r="CB252" s="82"/>
      <c r="CC252" s="82"/>
      <c r="CD252" s="82"/>
      <c r="CE252" s="82">
        <v>1</v>
      </c>
      <c r="CF252" s="82">
        <v>1</v>
      </c>
      <c r="CG252" s="82">
        <v>1</v>
      </c>
      <c r="CH252" s="82">
        <v>1</v>
      </c>
      <c r="CI252" s="1376"/>
      <c r="CJ252" s="1376"/>
      <c r="CK252" s="1376"/>
      <c r="CL252" s="1376"/>
      <c r="CM252" s="1376"/>
      <c r="CN252" s="1376"/>
      <c r="CO252" s="1376"/>
      <c r="CP252" s="1376"/>
      <c r="CQ252" s="1376"/>
      <c r="CR252" s="1376"/>
      <c r="CS252" s="1376"/>
      <c r="CT252" s="1376"/>
      <c r="CU252" s="1386"/>
      <c r="CV252" s="1386"/>
      <c r="CW252" s="1416"/>
      <c r="CX252" s="37"/>
      <c r="CY252" s="37"/>
      <c r="CZ252" s="37"/>
      <c r="DA252" s="37"/>
      <c r="DB252" s="37"/>
      <c r="DC252" s="37"/>
      <c r="DD252" s="37"/>
      <c r="DE252" s="1264"/>
      <c r="DF252" s="1264"/>
      <c r="DG252" s="1264"/>
      <c r="DH252" s="1264"/>
      <c r="DI252" s="1264"/>
      <c r="DJ252" s="1264"/>
      <c r="DK252" s="1421"/>
      <c r="DL252" s="1421"/>
      <c r="DM252" s="1421"/>
      <c r="DN252" s="37"/>
      <c r="DO252" s="37"/>
    </row>
    <row r="253" ht="26.25" customHeight="1" spans="1:119">
      <c r="A253" s="1271">
        <v>44006</v>
      </c>
      <c r="B253" s="31" t="s">
        <v>430</v>
      </c>
      <c r="C253" s="33">
        <v>4500033222</v>
      </c>
      <c r="D253" s="122" t="s">
        <v>431</v>
      </c>
      <c r="E253" s="1272" t="s">
        <v>432</v>
      </c>
      <c r="F253" s="1273">
        <v>9215</v>
      </c>
      <c r="G253" s="38" t="s">
        <v>376</v>
      </c>
      <c r="H253" s="37">
        <v>5</v>
      </c>
      <c r="I253" s="37"/>
      <c r="J253" s="37"/>
      <c r="K253" s="37"/>
      <c r="L253" s="239"/>
      <c r="M253" s="1297"/>
      <c r="N253" s="1298"/>
      <c r="O253" s="1298"/>
      <c r="P253" s="1299"/>
      <c r="Q253" s="1298"/>
      <c r="R253" s="1298"/>
      <c r="S253" s="1298"/>
      <c r="T253" s="1298"/>
      <c r="U253" s="1299"/>
      <c r="V253" s="1434"/>
      <c r="W253" s="1440"/>
      <c r="X253" s="1440"/>
      <c r="Y253" s="1440"/>
      <c r="Z253" s="1440"/>
      <c r="AA253" s="1440"/>
      <c r="AB253" s="1440"/>
      <c r="AC253" s="1440"/>
      <c r="AD253" s="1440"/>
      <c r="AE253" s="1440"/>
      <c r="AF253" s="1440"/>
      <c r="AG253" s="1442"/>
      <c r="AH253" s="1437"/>
      <c r="AI253" s="1437"/>
      <c r="AJ253" s="1437"/>
      <c r="AK253" s="1437"/>
      <c r="AL253" s="1437"/>
      <c r="AM253" s="1437"/>
      <c r="AN253" s="1437"/>
      <c r="AO253" s="1437"/>
      <c r="AP253" s="1437"/>
      <c r="AQ253" s="1437"/>
      <c r="AR253" s="1437"/>
      <c r="AS253" s="1437"/>
      <c r="AT253" s="1437"/>
      <c r="AU253" s="1437"/>
      <c r="AV253" s="1437"/>
      <c r="AW253" s="1437"/>
      <c r="AX253" s="1437"/>
      <c r="AY253" s="1437"/>
      <c r="AZ253" s="1437"/>
      <c r="BA253" s="1437"/>
      <c r="BB253" s="1437"/>
      <c r="BC253" s="1437"/>
      <c r="BD253" s="1437"/>
      <c r="BE253" s="1434"/>
      <c r="BF253" s="1434"/>
      <c r="BG253" s="1434"/>
      <c r="BH253" s="1434"/>
      <c r="BI253" s="57"/>
      <c r="BJ253" s="82"/>
      <c r="BK253" s="82"/>
      <c r="BL253" s="82"/>
      <c r="BM253" s="82"/>
      <c r="BN253" s="82"/>
      <c r="BO253" s="82"/>
      <c r="BP253" s="82"/>
      <c r="BQ253" s="82"/>
      <c r="BR253" s="82"/>
      <c r="BS253" s="82"/>
      <c r="BT253" s="82"/>
      <c r="BU253" s="82"/>
      <c r="BV253" s="82"/>
      <c r="BW253" s="82"/>
      <c r="BX253" s="82"/>
      <c r="BY253" s="82"/>
      <c r="BZ253" s="82"/>
      <c r="CA253" s="82"/>
      <c r="CB253" s="82"/>
      <c r="CC253" s="82"/>
      <c r="CD253" s="82"/>
      <c r="CE253" s="82"/>
      <c r="CF253" s="82"/>
      <c r="CG253" s="82"/>
      <c r="CH253" s="82"/>
      <c r="CI253" s="1376"/>
      <c r="CJ253" s="1376"/>
      <c r="CK253" s="1376"/>
      <c r="CL253" s="1376"/>
      <c r="CM253" s="1376"/>
      <c r="CN253" s="1376"/>
      <c r="CO253" s="1376"/>
      <c r="CP253" s="1376"/>
      <c r="CQ253" s="1376"/>
      <c r="CR253" s="1376"/>
      <c r="CS253" s="1376"/>
      <c r="CT253" s="1376"/>
      <c r="CU253" s="1386"/>
      <c r="CV253" s="1386"/>
      <c r="CW253" s="1416"/>
      <c r="CX253" s="37"/>
      <c r="CY253" s="37">
        <v>1</v>
      </c>
      <c r="CZ253" s="37">
        <v>1</v>
      </c>
      <c r="DA253" s="37">
        <v>1</v>
      </c>
      <c r="DB253" s="37">
        <v>1</v>
      </c>
      <c r="DC253" s="37"/>
      <c r="DD253" s="37">
        <v>1</v>
      </c>
      <c r="DE253" s="1264"/>
      <c r="DF253" s="1264"/>
      <c r="DG253" s="1264"/>
      <c r="DH253" s="1264"/>
      <c r="DI253" s="1264"/>
      <c r="DJ253" s="1264"/>
      <c r="DK253" s="1421"/>
      <c r="DL253" s="1421"/>
      <c r="DM253" s="1421"/>
      <c r="DN253" s="37"/>
      <c r="DO253" s="37"/>
    </row>
    <row r="254" ht="26.25" customHeight="1" spans="1:119">
      <c r="A254" s="1271">
        <v>44013</v>
      </c>
      <c r="B254" s="31" t="s">
        <v>337</v>
      </c>
      <c r="C254" s="33">
        <v>4500032688</v>
      </c>
      <c r="D254" s="122" t="s">
        <v>314</v>
      </c>
      <c r="E254" s="186" t="s">
        <v>283</v>
      </c>
      <c r="F254" s="1273">
        <v>9221</v>
      </c>
      <c r="G254" s="38" t="s">
        <v>391</v>
      </c>
      <c r="H254" s="37">
        <v>4</v>
      </c>
      <c r="I254" s="37"/>
      <c r="J254" s="37"/>
      <c r="K254" s="37"/>
      <c r="L254" s="239"/>
      <c r="M254" s="1297"/>
      <c r="N254" s="1298"/>
      <c r="O254" s="1298"/>
      <c r="P254" s="1299"/>
      <c r="Q254" s="1298"/>
      <c r="R254" s="1298"/>
      <c r="S254" s="1298"/>
      <c r="T254" s="1298"/>
      <c r="U254" s="1299"/>
      <c r="V254" s="1434"/>
      <c r="W254" s="1440"/>
      <c r="X254" s="1440"/>
      <c r="Y254" s="1440"/>
      <c r="Z254" s="1440"/>
      <c r="AA254" s="1440"/>
      <c r="AB254" s="1440"/>
      <c r="AC254" s="1440"/>
      <c r="AD254" s="1440"/>
      <c r="AE254" s="1440"/>
      <c r="AF254" s="1440"/>
      <c r="AG254" s="1442"/>
      <c r="AH254" s="1437"/>
      <c r="AI254" s="1437"/>
      <c r="AJ254" s="1437"/>
      <c r="AK254" s="1437"/>
      <c r="AL254" s="1437"/>
      <c r="AM254" s="1437"/>
      <c r="AN254" s="1437"/>
      <c r="AO254" s="1437"/>
      <c r="AP254" s="1437"/>
      <c r="AQ254" s="1437"/>
      <c r="AR254" s="1437"/>
      <c r="AS254" s="1437"/>
      <c r="AT254" s="1437"/>
      <c r="AU254" s="1437"/>
      <c r="AV254" s="1437"/>
      <c r="AW254" s="1437"/>
      <c r="AX254" s="1437"/>
      <c r="AY254" s="1437"/>
      <c r="AZ254" s="1437"/>
      <c r="BA254" s="1437"/>
      <c r="BB254" s="1437"/>
      <c r="BC254" s="1437"/>
      <c r="BD254" s="1437"/>
      <c r="BE254" s="1434"/>
      <c r="BF254" s="1434"/>
      <c r="BG254" s="1434"/>
      <c r="BH254" s="1434"/>
      <c r="BI254" s="57"/>
      <c r="BJ254" s="82"/>
      <c r="BK254" s="82"/>
      <c r="BL254" s="82"/>
      <c r="BM254" s="82"/>
      <c r="BN254" s="82"/>
      <c r="BO254" s="82"/>
      <c r="BP254" s="82"/>
      <c r="BQ254" s="82"/>
      <c r="BR254" s="82"/>
      <c r="BS254" s="82"/>
      <c r="BT254" s="82"/>
      <c r="BU254" s="82"/>
      <c r="BV254" s="82"/>
      <c r="BW254" s="82"/>
      <c r="BX254" s="82"/>
      <c r="BY254" s="82"/>
      <c r="BZ254" s="82"/>
      <c r="CA254" s="82"/>
      <c r="CB254" s="82"/>
      <c r="CC254" s="82"/>
      <c r="CD254" s="82"/>
      <c r="CE254" s="82"/>
      <c r="CF254" s="82"/>
      <c r="CG254" s="82"/>
      <c r="CH254" s="82"/>
      <c r="CI254" s="1376"/>
      <c r="CJ254" s="1376"/>
      <c r="CK254" s="1376"/>
      <c r="CL254" s="1376"/>
      <c r="CM254" s="1376"/>
      <c r="CN254" s="1376"/>
      <c r="CO254" s="1376"/>
      <c r="CP254" s="1376"/>
      <c r="CQ254" s="1376"/>
      <c r="CR254" s="1376"/>
      <c r="CS254" s="1376"/>
      <c r="CT254" s="1376"/>
      <c r="CU254" s="1386"/>
      <c r="CV254" s="1386"/>
      <c r="CW254" s="1416"/>
      <c r="CX254" s="37"/>
      <c r="CY254" s="37"/>
      <c r="CZ254" s="37"/>
      <c r="DA254" s="37"/>
      <c r="DB254" s="37"/>
      <c r="DC254" s="37"/>
      <c r="DD254" s="37"/>
      <c r="DE254" s="1264"/>
      <c r="DF254" s="1264">
        <v>1</v>
      </c>
      <c r="DG254" s="1264">
        <v>1</v>
      </c>
      <c r="DH254" s="1264">
        <v>1</v>
      </c>
      <c r="DI254" s="1264">
        <v>1</v>
      </c>
      <c r="DJ254" s="1264"/>
      <c r="DK254" s="1421"/>
      <c r="DL254" s="1421"/>
      <c r="DM254" s="1421"/>
      <c r="DN254" s="37"/>
      <c r="DO254" s="37"/>
    </row>
    <row r="255" ht="26.25" customHeight="1" spans="1:119">
      <c r="A255" s="1271">
        <v>44014</v>
      </c>
      <c r="B255" s="31" t="s">
        <v>433</v>
      </c>
      <c r="C255" s="33"/>
      <c r="D255" s="122"/>
      <c r="E255" s="186" t="s">
        <v>434</v>
      </c>
      <c r="F255" s="1273">
        <v>9215</v>
      </c>
      <c r="G255" s="38" t="s">
        <v>376</v>
      </c>
      <c r="H255" s="37">
        <v>7</v>
      </c>
      <c r="I255" s="37"/>
      <c r="J255" s="37"/>
      <c r="K255" s="37"/>
      <c r="L255" s="239"/>
      <c r="M255" s="1297"/>
      <c r="N255" s="1298"/>
      <c r="O255" s="1298"/>
      <c r="P255" s="1299"/>
      <c r="Q255" s="1298"/>
      <c r="R255" s="1298"/>
      <c r="S255" s="1298"/>
      <c r="T255" s="1298"/>
      <c r="U255" s="1299"/>
      <c r="V255" s="1434"/>
      <c r="W255" s="1440"/>
      <c r="X255" s="1440"/>
      <c r="Y255" s="1440"/>
      <c r="Z255" s="1440"/>
      <c r="AA255" s="1440"/>
      <c r="AB255" s="1440"/>
      <c r="AC255" s="1440"/>
      <c r="AD255" s="1440"/>
      <c r="AE255" s="1440"/>
      <c r="AF255" s="1440"/>
      <c r="AG255" s="1442"/>
      <c r="AH255" s="1437"/>
      <c r="AI255" s="1437"/>
      <c r="AJ255" s="1437"/>
      <c r="AK255" s="1437"/>
      <c r="AL255" s="1437"/>
      <c r="AM255" s="1437"/>
      <c r="AN255" s="1437"/>
      <c r="AO255" s="1437"/>
      <c r="AP255" s="1437"/>
      <c r="AQ255" s="1437"/>
      <c r="AR255" s="1437"/>
      <c r="AS255" s="1437"/>
      <c r="AT255" s="1437"/>
      <c r="AU255" s="1437"/>
      <c r="AV255" s="1437"/>
      <c r="AW255" s="1437"/>
      <c r="AX255" s="1437"/>
      <c r="AY255" s="1437"/>
      <c r="AZ255" s="1437"/>
      <c r="BA255" s="1437"/>
      <c r="BB255" s="1437"/>
      <c r="BC255" s="1437"/>
      <c r="BD255" s="1437"/>
      <c r="BE255" s="1434"/>
      <c r="BF255" s="1434"/>
      <c r="BG255" s="1434"/>
      <c r="BH255" s="1434"/>
      <c r="BI255" s="57"/>
      <c r="BJ255" s="82"/>
      <c r="BK255" s="82"/>
      <c r="BL255" s="82"/>
      <c r="BM255" s="82"/>
      <c r="BN255" s="82"/>
      <c r="BO255" s="82"/>
      <c r="BP255" s="82"/>
      <c r="BQ255" s="82"/>
      <c r="BR255" s="82"/>
      <c r="BS255" s="82"/>
      <c r="BT255" s="82"/>
      <c r="BU255" s="82"/>
      <c r="BV255" s="82"/>
      <c r="BW255" s="82"/>
      <c r="BX255" s="82"/>
      <c r="BY255" s="82"/>
      <c r="BZ255" s="82"/>
      <c r="CA255" s="82"/>
      <c r="CB255" s="82"/>
      <c r="CC255" s="82"/>
      <c r="CD255" s="82"/>
      <c r="CE255" s="82"/>
      <c r="CF255" s="82"/>
      <c r="CG255" s="82"/>
      <c r="CH255" s="82"/>
      <c r="CI255" s="1376"/>
      <c r="CJ255" s="1376"/>
      <c r="CK255" s="1376"/>
      <c r="CL255" s="1376"/>
      <c r="CM255" s="1376"/>
      <c r="CN255" s="1376"/>
      <c r="CO255" s="1376"/>
      <c r="CP255" s="1376"/>
      <c r="CQ255" s="1376"/>
      <c r="CR255" s="1376"/>
      <c r="CS255" s="1376"/>
      <c r="CT255" s="1376"/>
      <c r="CU255" s="1386"/>
      <c r="CV255" s="1386"/>
      <c r="CW255" s="1416"/>
      <c r="CX255" s="37">
        <v>1</v>
      </c>
      <c r="CY255" s="37">
        <v>1</v>
      </c>
      <c r="CZ255" s="37">
        <v>1</v>
      </c>
      <c r="DA255" s="37">
        <v>1</v>
      </c>
      <c r="DB255" s="37">
        <v>1</v>
      </c>
      <c r="DC255" s="37">
        <v>1</v>
      </c>
      <c r="DD255" s="37">
        <v>1</v>
      </c>
      <c r="DE255" s="1264"/>
      <c r="DF255" s="1264"/>
      <c r="DG255" s="1264"/>
      <c r="DH255" s="1264"/>
      <c r="DI255" s="1264"/>
      <c r="DJ255" s="1264"/>
      <c r="DK255" s="1421"/>
      <c r="DL255" s="1421"/>
      <c r="DM255" s="1421"/>
      <c r="DN255" s="37"/>
      <c r="DO255" s="37"/>
    </row>
    <row r="256" ht="26.25" customHeight="1" spans="1:119">
      <c r="A256" s="1271">
        <v>44015</v>
      </c>
      <c r="B256" s="31" t="s">
        <v>435</v>
      </c>
      <c r="C256" s="33">
        <v>4500033111</v>
      </c>
      <c r="D256" s="122" t="s">
        <v>436</v>
      </c>
      <c r="E256" s="32" t="s">
        <v>280</v>
      </c>
      <c r="F256" s="35" t="s">
        <v>437</v>
      </c>
      <c r="G256" s="38" t="s">
        <v>232</v>
      </c>
      <c r="H256" s="37">
        <v>3</v>
      </c>
      <c r="I256" s="37"/>
      <c r="J256" s="37"/>
      <c r="K256" s="37"/>
      <c r="L256" s="239"/>
      <c r="M256" s="1297"/>
      <c r="N256" s="1298"/>
      <c r="O256" s="1298"/>
      <c r="P256" s="1299"/>
      <c r="Q256" s="1298"/>
      <c r="R256" s="1298"/>
      <c r="S256" s="1298"/>
      <c r="T256" s="1298"/>
      <c r="U256" s="1299"/>
      <c r="V256" s="1434"/>
      <c r="W256" s="1440"/>
      <c r="X256" s="1440"/>
      <c r="Y256" s="1440"/>
      <c r="Z256" s="1440"/>
      <c r="AA256" s="1440"/>
      <c r="AB256" s="1440"/>
      <c r="AC256" s="1440"/>
      <c r="AD256" s="1440"/>
      <c r="AE256" s="1440"/>
      <c r="AF256" s="1440"/>
      <c r="AG256" s="1442"/>
      <c r="AH256" s="1437"/>
      <c r="AI256" s="1437"/>
      <c r="AJ256" s="1437"/>
      <c r="AK256" s="1437"/>
      <c r="AL256" s="1437"/>
      <c r="AM256" s="1437"/>
      <c r="AN256" s="1437"/>
      <c r="AO256" s="1437"/>
      <c r="AP256" s="1437"/>
      <c r="AQ256" s="1437"/>
      <c r="AR256" s="1437"/>
      <c r="AS256" s="1437"/>
      <c r="AT256" s="1437"/>
      <c r="AU256" s="1437"/>
      <c r="AV256" s="1437"/>
      <c r="AW256" s="1437"/>
      <c r="AX256" s="1437"/>
      <c r="AY256" s="1437"/>
      <c r="AZ256" s="1437"/>
      <c r="BA256" s="1437"/>
      <c r="BB256" s="1437"/>
      <c r="BC256" s="1437"/>
      <c r="BD256" s="1437"/>
      <c r="BE256" s="1434"/>
      <c r="BF256" s="1434"/>
      <c r="BG256" s="1434"/>
      <c r="BH256" s="1434"/>
      <c r="BI256" s="57"/>
      <c r="BJ256" s="82"/>
      <c r="BK256" s="82"/>
      <c r="BL256" s="82"/>
      <c r="BM256" s="82"/>
      <c r="BN256" s="82"/>
      <c r="BO256" s="82"/>
      <c r="BP256" s="82"/>
      <c r="BQ256" s="82"/>
      <c r="BR256" s="82"/>
      <c r="BS256" s="82"/>
      <c r="BT256" s="82"/>
      <c r="BU256" s="82"/>
      <c r="BV256" s="82"/>
      <c r="BW256" s="82"/>
      <c r="BX256" s="82"/>
      <c r="BY256" s="82"/>
      <c r="BZ256" s="82"/>
      <c r="CA256" s="82"/>
      <c r="CB256" s="82"/>
      <c r="CC256" s="82"/>
      <c r="CD256" s="82"/>
      <c r="CE256" s="82"/>
      <c r="CF256" s="82"/>
      <c r="CG256" s="82"/>
      <c r="CH256" s="82"/>
      <c r="CI256" s="1376"/>
      <c r="CJ256" s="1376"/>
      <c r="CK256" s="1376"/>
      <c r="CL256" s="1376"/>
      <c r="CM256" s="1376"/>
      <c r="CN256" s="1376"/>
      <c r="CO256" s="1376">
        <v>1</v>
      </c>
      <c r="CP256" s="1376">
        <v>1</v>
      </c>
      <c r="CQ256" s="1376">
        <v>1</v>
      </c>
      <c r="CR256" s="1376"/>
      <c r="CS256" s="1376"/>
      <c r="CT256" s="1376"/>
      <c r="CU256" s="1386"/>
      <c r="CV256" s="1386"/>
      <c r="CW256" s="1416"/>
      <c r="CX256" s="37"/>
      <c r="CY256" s="37"/>
      <c r="CZ256" s="37"/>
      <c r="DA256" s="37"/>
      <c r="DB256" s="37"/>
      <c r="DC256" s="37"/>
      <c r="DD256" s="37"/>
      <c r="DE256" s="1264"/>
      <c r="DF256" s="1264"/>
      <c r="DG256" s="1264"/>
      <c r="DH256" s="1264"/>
      <c r="DI256" s="1264"/>
      <c r="DJ256" s="1264"/>
      <c r="DK256" s="1421"/>
      <c r="DL256" s="1421"/>
      <c r="DM256" s="1421"/>
      <c r="DN256" s="37"/>
      <c r="DO256" s="37"/>
    </row>
    <row r="257" ht="26.25" customHeight="1" spans="1:119">
      <c r="A257" s="1271">
        <v>44015</v>
      </c>
      <c r="B257" s="31" t="s">
        <v>435</v>
      </c>
      <c r="C257" s="33">
        <v>4500033111</v>
      </c>
      <c r="D257" s="122" t="s">
        <v>436</v>
      </c>
      <c r="E257" s="32" t="s">
        <v>280</v>
      </c>
      <c r="F257" s="35" t="s">
        <v>438</v>
      </c>
      <c r="G257" s="38" t="s">
        <v>376</v>
      </c>
      <c r="H257" s="37">
        <v>3</v>
      </c>
      <c r="I257" s="37"/>
      <c r="J257" s="37"/>
      <c r="K257" s="37"/>
      <c r="L257" s="239"/>
      <c r="M257" s="1297"/>
      <c r="N257" s="1298"/>
      <c r="O257" s="1298"/>
      <c r="P257" s="1299"/>
      <c r="Q257" s="1298"/>
      <c r="R257" s="1298"/>
      <c r="S257" s="1298"/>
      <c r="T257" s="1298"/>
      <c r="U257" s="1299"/>
      <c r="V257" s="1434"/>
      <c r="W257" s="1440"/>
      <c r="X257" s="1440"/>
      <c r="Y257" s="1440"/>
      <c r="Z257" s="1440"/>
      <c r="AA257" s="1440"/>
      <c r="AB257" s="1440"/>
      <c r="AC257" s="1440"/>
      <c r="AD257" s="1440"/>
      <c r="AE257" s="1440"/>
      <c r="AF257" s="1440"/>
      <c r="AG257" s="1442"/>
      <c r="AH257" s="1437"/>
      <c r="AI257" s="1437"/>
      <c r="AJ257" s="1437"/>
      <c r="AK257" s="1437"/>
      <c r="AL257" s="1437"/>
      <c r="AM257" s="1437"/>
      <c r="AN257" s="1437"/>
      <c r="AO257" s="1437"/>
      <c r="AP257" s="1437"/>
      <c r="AQ257" s="1437"/>
      <c r="AR257" s="1437"/>
      <c r="AS257" s="1437"/>
      <c r="AT257" s="1437"/>
      <c r="AU257" s="1437"/>
      <c r="AV257" s="1437"/>
      <c r="AW257" s="1437"/>
      <c r="AX257" s="1437"/>
      <c r="AY257" s="1437"/>
      <c r="AZ257" s="1437"/>
      <c r="BA257" s="1437"/>
      <c r="BB257" s="1437"/>
      <c r="BC257" s="1437"/>
      <c r="BD257" s="1437"/>
      <c r="BE257" s="1434"/>
      <c r="BF257" s="1434"/>
      <c r="BG257" s="1434"/>
      <c r="BH257" s="1434"/>
      <c r="BI257" s="57"/>
      <c r="BJ257" s="82"/>
      <c r="BK257" s="82"/>
      <c r="BL257" s="82"/>
      <c r="BM257" s="82"/>
      <c r="BN257" s="82"/>
      <c r="BO257" s="82"/>
      <c r="BP257" s="82"/>
      <c r="BQ257" s="82"/>
      <c r="BR257" s="82"/>
      <c r="BS257" s="82"/>
      <c r="BT257" s="82"/>
      <c r="BU257" s="82"/>
      <c r="BV257" s="82"/>
      <c r="BW257" s="82"/>
      <c r="BX257" s="82"/>
      <c r="BY257" s="82"/>
      <c r="BZ257" s="82"/>
      <c r="CA257" s="82"/>
      <c r="CB257" s="82"/>
      <c r="CC257" s="82"/>
      <c r="CD257" s="82"/>
      <c r="CE257" s="82"/>
      <c r="CF257" s="82"/>
      <c r="CG257" s="82"/>
      <c r="CH257" s="82"/>
      <c r="CI257" s="1376"/>
      <c r="CJ257" s="1376"/>
      <c r="CK257" s="1376"/>
      <c r="CL257" s="1376"/>
      <c r="CM257" s="1376"/>
      <c r="CN257" s="1376"/>
      <c r="CO257" s="1376"/>
      <c r="CP257" s="1376"/>
      <c r="CQ257" s="1376"/>
      <c r="CR257" s="1376"/>
      <c r="CS257" s="1376"/>
      <c r="CT257" s="1376"/>
      <c r="CU257" s="1386"/>
      <c r="CV257" s="1386"/>
      <c r="CW257" s="1416"/>
      <c r="CX257" s="37"/>
      <c r="CY257" s="37"/>
      <c r="CZ257" s="37">
        <v>1</v>
      </c>
      <c r="DA257" s="37"/>
      <c r="DB257" s="37"/>
      <c r="DC257" s="37">
        <v>1</v>
      </c>
      <c r="DD257" s="37">
        <v>1</v>
      </c>
      <c r="DE257" s="1264"/>
      <c r="DF257" s="1264"/>
      <c r="DG257" s="1264"/>
      <c r="DH257" s="1264"/>
      <c r="DI257" s="1264"/>
      <c r="DJ257" s="1264"/>
      <c r="DK257" s="1421"/>
      <c r="DL257" s="1421"/>
      <c r="DM257" s="1421"/>
      <c r="DN257" s="37"/>
      <c r="DO257" s="37"/>
    </row>
    <row r="258" ht="26.25" customHeight="1" spans="1:119">
      <c r="A258" s="1271">
        <v>44018</v>
      </c>
      <c r="B258" s="33" t="s">
        <v>296</v>
      </c>
      <c r="C258" s="1272" t="s">
        <v>439</v>
      </c>
      <c r="D258" s="122" t="s">
        <v>173</v>
      </c>
      <c r="E258" s="1425" t="s">
        <v>283</v>
      </c>
      <c r="F258" s="1273" t="s">
        <v>440</v>
      </c>
      <c r="G258" s="38" t="s">
        <v>391</v>
      </c>
      <c r="H258" s="37">
        <v>3</v>
      </c>
      <c r="I258" s="37"/>
      <c r="J258" s="37"/>
      <c r="K258" s="37"/>
      <c r="L258" s="239"/>
      <c r="M258" s="1297"/>
      <c r="N258" s="1298"/>
      <c r="O258" s="1298"/>
      <c r="P258" s="1299"/>
      <c r="Q258" s="1298"/>
      <c r="R258" s="1298"/>
      <c r="S258" s="1298"/>
      <c r="T258" s="1298"/>
      <c r="U258" s="1299"/>
      <c r="V258" s="1434"/>
      <c r="W258" s="1440"/>
      <c r="X258" s="1440"/>
      <c r="Y258" s="1440"/>
      <c r="Z258" s="1440"/>
      <c r="AA258" s="1440"/>
      <c r="AB258" s="1440"/>
      <c r="AC258" s="1440"/>
      <c r="AD258" s="1440"/>
      <c r="AE258" s="1440"/>
      <c r="AF258" s="1440"/>
      <c r="AG258" s="1442"/>
      <c r="AH258" s="1437"/>
      <c r="AI258" s="1437"/>
      <c r="AJ258" s="1437"/>
      <c r="AK258" s="1437"/>
      <c r="AL258" s="1437"/>
      <c r="AM258" s="1437"/>
      <c r="AN258" s="1437"/>
      <c r="AO258" s="1437"/>
      <c r="AP258" s="1437"/>
      <c r="AQ258" s="1437"/>
      <c r="AR258" s="1437"/>
      <c r="AS258" s="1437"/>
      <c r="AT258" s="1437"/>
      <c r="AU258" s="1437"/>
      <c r="AV258" s="1437"/>
      <c r="AW258" s="1437"/>
      <c r="AX258" s="1437"/>
      <c r="AY258" s="1437"/>
      <c r="AZ258" s="1437"/>
      <c r="BA258" s="1437"/>
      <c r="BB258" s="1437"/>
      <c r="BC258" s="1437"/>
      <c r="BD258" s="1437"/>
      <c r="BE258" s="1434"/>
      <c r="BF258" s="1434"/>
      <c r="BG258" s="1434"/>
      <c r="BH258" s="1434"/>
      <c r="BI258" s="57"/>
      <c r="BJ258" s="82"/>
      <c r="BK258" s="82"/>
      <c r="BL258" s="82"/>
      <c r="BM258" s="82"/>
      <c r="BN258" s="82"/>
      <c r="BO258" s="82"/>
      <c r="BP258" s="82"/>
      <c r="BQ258" s="82"/>
      <c r="BR258" s="82"/>
      <c r="BS258" s="82"/>
      <c r="BT258" s="82"/>
      <c r="BU258" s="82"/>
      <c r="BV258" s="82"/>
      <c r="BW258" s="82"/>
      <c r="BX258" s="82"/>
      <c r="BY258" s="82"/>
      <c r="BZ258" s="82"/>
      <c r="CA258" s="82"/>
      <c r="CB258" s="82"/>
      <c r="CC258" s="82"/>
      <c r="CD258" s="82"/>
      <c r="CE258" s="82"/>
      <c r="CF258" s="82"/>
      <c r="CG258" s="82"/>
      <c r="CH258" s="82"/>
      <c r="CI258" s="1376"/>
      <c r="CJ258" s="1376"/>
      <c r="CK258" s="1376"/>
      <c r="CL258" s="1376"/>
      <c r="CM258" s="1376"/>
      <c r="CN258" s="1376"/>
      <c r="CO258" s="1376"/>
      <c r="CP258" s="1376"/>
      <c r="CQ258" s="1376"/>
      <c r="CR258" s="1376"/>
      <c r="CS258" s="1376"/>
      <c r="CT258" s="1376"/>
      <c r="CU258" s="1386"/>
      <c r="CV258" s="1386"/>
      <c r="CW258" s="1416"/>
      <c r="CX258" s="37"/>
      <c r="CY258" s="37"/>
      <c r="CZ258" s="37"/>
      <c r="DA258" s="37"/>
      <c r="DB258" s="37"/>
      <c r="DC258" s="37"/>
      <c r="DD258" s="37"/>
      <c r="DE258" s="1264">
        <v>1</v>
      </c>
      <c r="DF258" s="1264"/>
      <c r="DG258" s="1264"/>
      <c r="DH258" s="1264">
        <v>1</v>
      </c>
      <c r="DI258" s="1264">
        <v>1</v>
      </c>
      <c r="DJ258" s="1264"/>
      <c r="DK258" s="1421"/>
      <c r="DL258" s="1421"/>
      <c r="DM258" s="1421"/>
      <c r="DN258" s="37"/>
      <c r="DO258" s="37"/>
    </row>
    <row r="259" ht="26.25" customHeight="1" spans="1:119">
      <c r="A259" s="1271">
        <v>44019</v>
      </c>
      <c r="B259" s="33" t="s">
        <v>349</v>
      </c>
      <c r="C259" s="1272">
        <v>4500029807</v>
      </c>
      <c r="D259" s="122" t="s">
        <v>441</v>
      </c>
      <c r="E259" s="1425" t="s">
        <v>275</v>
      </c>
      <c r="F259" s="1273">
        <v>9204</v>
      </c>
      <c r="G259" s="38" t="s">
        <v>442</v>
      </c>
      <c r="H259" s="37">
        <v>12</v>
      </c>
      <c r="I259" s="37"/>
      <c r="J259" s="37"/>
      <c r="K259" s="37"/>
      <c r="L259" s="239"/>
      <c r="M259" s="1297"/>
      <c r="N259" s="1298"/>
      <c r="O259" s="1298"/>
      <c r="P259" s="1299"/>
      <c r="Q259" s="1298"/>
      <c r="R259" s="1298"/>
      <c r="S259" s="1298"/>
      <c r="T259" s="1298"/>
      <c r="U259" s="1299"/>
      <c r="V259" s="1434"/>
      <c r="W259" s="1440"/>
      <c r="X259" s="1440"/>
      <c r="Y259" s="1440"/>
      <c r="Z259" s="1440"/>
      <c r="AA259" s="1440"/>
      <c r="AB259" s="1440"/>
      <c r="AC259" s="1440"/>
      <c r="AD259" s="1440"/>
      <c r="AE259" s="1440"/>
      <c r="AF259" s="1440"/>
      <c r="AG259" s="1442"/>
      <c r="AH259" s="1437"/>
      <c r="AI259" s="1437"/>
      <c r="AJ259" s="1437"/>
      <c r="AK259" s="1437"/>
      <c r="AL259" s="1437"/>
      <c r="AM259" s="1437"/>
      <c r="AN259" s="1437"/>
      <c r="AO259" s="1437"/>
      <c r="AP259" s="1437">
        <v>12</v>
      </c>
      <c r="AQ259" s="1437">
        <v>12</v>
      </c>
      <c r="AR259" s="1437"/>
      <c r="AS259" s="1437"/>
      <c r="AT259" s="1437"/>
      <c r="AU259" s="1437"/>
      <c r="AV259" s="1437"/>
      <c r="AW259" s="1437"/>
      <c r="AX259" s="1437"/>
      <c r="AY259" s="1437"/>
      <c r="AZ259" s="1437"/>
      <c r="BA259" s="1437"/>
      <c r="BB259" s="1437"/>
      <c r="BC259" s="1437"/>
      <c r="BD259" s="1437"/>
      <c r="BE259" s="1434"/>
      <c r="BF259" s="1434"/>
      <c r="BG259" s="1434"/>
      <c r="BH259" s="1434"/>
      <c r="BI259" s="57"/>
      <c r="BJ259" s="82"/>
      <c r="BK259" s="82"/>
      <c r="BL259" s="82"/>
      <c r="BM259" s="82"/>
      <c r="BN259" s="82"/>
      <c r="BO259" s="82"/>
      <c r="BP259" s="82"/>
      <c r="BQ259" s="82"/>
      <c r="BR259" s="82"/>
      <c r="BS259" s="82"/>
      <c r="BT259" s="82"/>
      <c r="BU259" s="82"/>
      <c r="BV259" s="82"/>
      <c r="BW259" s="82"/>
      <c r="BX259" s="82"/>
      <c r="BY259" s="82"/>
      <c r="BZ259" s="82"/>
      <c r="CA259" s="82"/>
      <c r="CB259" s="82"/>
      <c r="CC259" s="82"/>
      <c r="CD259" s="82"/>
      <c r="CE259" s="82"/>
      <c r="CF259" s="82"/>
      <c r="CG259" s="82"/>
      <c r="CH259" s="82"/>
      <c r="CI259" s="1376">
        <v>2</v>
      </c>
      <c r="CJ259" s="1376">
        <v>2</v>
      </c>
      <c r="CK259" s="1376">
        <v>2</v>
      </c>
      <c r="CL259" s="1376">
        <v>2</v>
      </c>
      <c r="CM259" s="1376">
        <v>2</v>
      </c>
      <c r="CN259" s="1376">
        <v>2</v>
      </c>
      <c r="CO259" s="1376"/>
      <c r="CP259" s="1376"/>
      <c r="CQ259" s="1376"/>
      <c r="CR259" s="1376"/>
      <c r="CS259" s="1376"/>
      <c r="CT259" s="1376"/>
      <c r="CU259" s="1386"/>
      <c r="CV259" s="1386"/>
      <c r="CW259" s="1416"/>
      <c r="CX259" s="37"/>
      <c r="CY259" s="37"/>
      <c r="CZ259" s="37"/>
      <c r="DA259" s="37"/>
      <c r="DB259" s="37"/>
      <c r="DC259" s="37"/>
      <c r="DD259" s="37"/>
      <c r="DE259" s="1264"/>
      <c r="DF259" s="1264"/>
      <c r="DG259" s="1264"/>
      <c r="DH259" s="1264"/>
      <c r="DI259" s="1264"/>
      <c r="DJ259" s="1264"/>
      <c r="DK259" s="1421"/>
      <c r="DL259" s="1421"/>
      <c r="DM259" s="1421"/>
      <c r="DN259" s="37"/>
      <c r="DO259" s="37"/>
    </row>
    <row r="260" ht="26.25" customHeight="1" spans="1:119">
      <c r="A260" s="1271">
        <v>44019</v>
      </c>
      <c r="B260" s="33" t="s">
        <v>349</v>
      </c>
      <c r="C260" s="1272">
        <v>4500033726</v>
      </c>
      <c r="D260" s="122" t="s">
        <v>441</v>
      </c>
      <c r="E260" s="1425" t="s">
        <v>275</v>
      </c>
      <c r="F260" s="1273">
        <v>9201</v>
      </c>
      <c r="G260" s="38" t="s">
        <v>130</v>
      </c>
      <c r="H260" s="37">
        <v>10</v>
      </c>
      <c r="I260" s="37"/>
      <c r="J260" s="37"/>
      <c r="K260" s="37"/>
      <c r="L260" s="239"/>
      <c r="M260" s="1297"/>
      <c r="N260" s="1298"/>
      <c r="O260" s="1298"/>
      <c r="P260" s="1299"/>
      <c r="Q260" s="1298"/>
      <c r="R260" s="1298"/>
      <c r="S260" s="1298"/>
      <c r="T260" s="1298"/>
      <c r="U260" s="1299"/>
      <c r="V260" s="1434"/>
      <c r="W260" s="1440">
        <v>10</v>
      </c>
      <c r="X260" s="1440"/>
      <c r="Y260" s="1440"/>
      <c r="Z260" s="1440"/>
      <c r="AA260" s="1440"/>
      <c r="AB260" s="1440">
        <v>10</v>
      </c>
      <c r="AC260" s="1440"/>
      <c r="AD260" s="1440"/>
      <c r="AE260" s="1440"/>
      <c r="AF260" s="1440"/>
      <c r="AG260" s="1442"/>
      <c r="AH260" s="1437"/>
      <c r="AI260" s="1437"/>
      <c r="AJ260" s="1437"/>
      <c r="AK260" s="1437"/>
      <c r="AL260" s="1437"/>
      <c r="AM260" s="1437"/>
      <c r="AN260" s="1437"/>
      <c r="AO260" s="1437"/>
      <c r="AP260" s="1437"/>
      <c r="AQ260" s="1437"/>
      <c r="AR260" s="1437"/>
      <c r="AS260" s="1437"/>
      <c r="AT260" s="1437"/>
      <c r="AU260" s="1437"/>
      <c r="AV260" s="1437"/>
      <c r="AW260" s="1437"/>
      <c r="AX260" s="1437"/>
      <c r="AY260" s="1437"/>
      <c r="AZ260" s="1437"/>
      <c r="BA260" s="1437"/>
      <c r="BB260" s="1437"/>
      <c r="BC260" s="1437"/>
      <c r="BD260" s="1437"/>
      <c r="BE260" s="1434"/>
      <c r="BF260" s="1434"/>
      <c r="BG260" s="1434"/>
      <c r="BH260" s="1434"/>
      <c r="BI260" s="57"/>
      <c r="BJ260" s="82"/>
      <c r="BK260" s="82">
        <v>2</v>
      </c>
      <c r="BL260" s="82">
        <v>2</v>
      </c>
      <c r="BM260" s="82">
        <v>2</v>
      </c>
      <c r="BN260" s="82"/>
      <c r="BO260" s="82"/>
      <c r="BP260" s="82"/>
      <c r="BQ260" s="82">
        <v>2</v>
      </c>
      <c r="BR260" s="82"/>
      <c r="BS260" s="82"/>
      <c r="BT260" s="82"/>
      <c r="BU260" s="82">
        <v>2</v>
      </c>
      <c r="BV260" s="82"/>
      <c r="BW260" s="82"/>
      <c r="BX260" s="82"/>
      <c r="BY260" s="82"/>
      <c r="BZ260" s="82"/>
      <c r="CA260" s="82"/>
      <c r="CB260" s="82"/>
      <c r="CC260" s="82"/>
      <c r="CD260" s="82"/>
      <c r="CE260" s="82"/>
      <c r="CF260" s="82"/>
      <c r="CG260" s="82"/>
      <c r="CH260" s="82"/>
      <c r="CI260" s="1376"/>
      <c r="CJ260" s="1376"/>
      <c r="CK260" s="1376"/>
      <c r="CL260" s="1376"/>
      <c r="CM260" s="1376"/>
      <c r="CN260" s="1376"/>
      <c r="CO260" s="1376"/>
      <c r="CP260" s="1376"/>
      <c r="CQ260" s="1376"/>
      <c r="CR260" s="1376"/>
      <c r="CS260" s="1376"/>
      <c r="CT260" s="1376"/>
      <c r="CU260" s="1386"/>
      <c r="CV260" s="1386"/>
      <c r="CW260" s="1416"/>
      <c r="CX260" s="37"/>
      <c r="CY260" s="37"/>
      <c r="CZ260" s="37"/>
      <c r="DA260" s="37"/>
      <c r="DB260" s="37"/>
      <c r="DC260" s="37"/>
      <c r="DD260" s="37"/>
      <c r="DE260" s="1264"/>
      <c r="DF260" s="1264"/>
      <c r="DG260" s="1264"/>
      <c r="DH260" s="1264"/>
      <c r="DI260" s="1264"/>
      <c r="DJ260" s="1264"/>
      <c r="DK260" s="1421"/>
      <c r="DL260" s="1421"/>
      <c r="DM260" s="1421"/>
      <c r="DN260" s="37"/>
      <c r="DO260" s="37"/>
    </row>
    <row r="261" ht="26.25" customHeight="1" spans="1:119">
      <c r="A261" s="1271">
        <v>44019</v>
      </c>
      <c r="B261" s="33" t="s">
        <v>349</v>
      </c>
      <c r="C261" s="1272">
        <v>4500029807</v>
      </c>
      <c r="D261" s="122" t="s">
        <v>441</v>
      </c>
      <c r="E261" s="1425" t="s">
        <v>275</v>
      </c>
      <c r="F261" s="1273">
        <v>9209</v>
      </c>
      <c r="G261" s="38" t="s">
        <v>443</v>
      </c>
      <c r="H261" s="37">
        <v>6</v>
      </c>
      <c r="I261" s="37"/>
      <c r="J261" s="37"/>
      <c r="K261" s="37"/>
      <c r="L261" s="239"/>
      <c r="M261" s="1297"/>
      <c r="N261" s="1298"/>
      <c r="O261" s="1298"/>
      <c r="P261" s="1299"/>
      <c r="Q261" s="1298"/>
      <c r="R261" s="1298"/>
      <c r="S261" s="1298"/>
      <c r="T261" s="1298"/>
      <c r="U261" s="1299"/>
      <c r="V261" s="1434"/>
      <c r="W261" s="1440"/>
      <c r="X261" s="1440"/>
      <c r="Y261" s="1440"/>
      <c r="Z261" s="1440"/>
      <c r="AA261" s="1440"/>
      <c r="AB261" s="1440"/>
      <c r="AC261" s="1440"/>
      <c r="AD261" s="1440"/>
      <c r="AE261" s="1440"/>
      <c r="AF261" s="1440"/>
      <c r="AG261" s="1442"/>
      <c r="AH261" s="1437"/>
      <c r="AI261" s="1437"/>
      <c r="AJ261" s="1437"/>
      <c r="AK261" s="1437"/>
      <c r="AL261" s="1437"/>
      <c r="AM261" s="1437"/>
      <c r="AN261" s="1437"/>
      <c r="AO261" s="1437"/>
      <c r="AP261" s="1437"/>
      <c r="AQ261" s="1437"/>
      <c r="AR261" s="1437"/>
      <c r="AS261" s="1437"/>
      <c r="AT261" s="1437"/>
      <c r="AU261" s="1437"/>
      <c r="AV261" s="1437"/>
      <c r="AW261" s="1437"/>
      <c r="AX261" s="1437"/>
      <c r="AY261" s="1437"/>
      <c r="AZ261" s="1437"/>
      <c r="BA261" s="1437"/>
      <c r="BB261" s="1437"/>
      <c r="BC261" s="1437"/>
      <c r="BD261" s="1437"/>
      <c r="BE261" s="1434"/>
      <c r="BF261" s="1434"/>
      <c r="BG261" s="1438">
        <v>6</v>
      </c>
      <c r="BH261" s="1438">
        <v>6</v>
      </c>
      <c r="BI261" s="57"/>
      <c r="BJ261" s="82"/>
      <c r="BK261" s="82"/>
      <c r="BL261" s="82"/>
      <c r="BM261" s="82"/>
      <c r="BN261" s="82"/>
      <c r="BO261" s="82"/>
      <c r="BP261" s="82"/>
      <c r="BQ261" s="82"/>
      <c r="BR261" s="82"/>
      <c r="BS261" s="82"/>
      <c r="BT261" s="82"/>
      <c r="BU261" s="82"/>
      <c r="BV261" s="82"/>
      <c r="BW261" s="82"/>
      <c r="BX261" s="82"/>
      <c r="BY261" s="82"/>
      <c r="BZ261" s="82"/>
      <c r="CA261" s="82"/>
      <c r="CB261" s="82"/>
      <c r="CC261" s="82"/>
      <c r="CD261" s="82"/>
      <c r="CE261" s="82"/>
      <c r="CF261" s="82"/>
      <c r="CG261" s="82"/>
      <c r="CH261" s="82"/>
      <c r="CI261" s="1376"/>
      <c r="CJ261" s="1376"/>
      <c r="CK261" s="1376"/>
      <c r="CL261" s="1376"/>
      <c r="CM261" s="1376"/>
      <c r="CN261" s="1376"/>
      <c r="CO261" s="1376"/>
      <c r="CP261" s="1376"/>
      <c r="CQ261" s="1376"/>
      <c r="CR261" s="1376"/>
      <c r="CS261" s="1376"/>
      <c r="CT261" s="1376"/>
      <c r="CU261" s="1386">
        <v>2</v>
      </c>
      <c r="CV261" s="1386">
        <v>2</v>
      </c>
      <c r="CW261" s="1416">
        <v>2</v>
      </c>
      <c r="CX261" s="37"/>
      <c r="CY261" s="37"/>
      <c r="CZ261" s="37"/>
      <c r="DA261" s="37"/>
      <c r="DB261" s="37"/>
      <c r="DC261" s="37"/>
      <c r="DD261" s="37"/>
      <c r="DE261" s="1264"/>
      <c r="DF261" s="1264"/>
      <c r="DG261" s="1264"/>
      <c r="DH261" s="1264"/>
      <c r="DI261" s="1264"/>
      <c r="DJ261" s="1264"/>
      <c r="DK261" s="1421"/>
      <c r="DL261" s="1421"/>
      <c r="DM261" s="1421"/>
      <c r="DN261" s="37"/>
      <c r="DO261" s="37"/>
    </row>
    <row r="262" ht="26.25" customHeight="1" spans="1:119">
      <c r="A262" s="1271">
        <v>44020</v>
      </c>
      <c r="B262" s="31" t="s">
        <v>444</v>
      </c>
      <c r="C262" s="1272">
        <v>4500033424</v>
      </c>
      <c r="D262" s="122" t="s">
        <v>445</v>
      </c>
      <c r="E262" s="1425" t="s">
        <v>283</v>
      </c>
      <c r="F262" s="1273" t="s">
        <v>380</v>
      </c>
      <c r="G262" s="38" t="s">
        <v>376</v>
      </c>
      <c r="H262" s="37">
        <v>7</v>
      </c>
      <c r="I262" s="37"/>
      <c r="J262" s="37"/>
      <c r="K262" s="37"/>
      <c r="L262" s="239"/>
      <c r="M262" s="1297"/>
      <c r="N262" s="1298"/>
      <c r="O262" s="1298"/>
      <c r="P262" s="1299"/>
      <c r="Q262" s="1298"/>
      <c r="R262" s="1298"/>
      <c r="S262" s="1298"/>
      <c r="T262" s="1298"/>
      <c r="U262" s="1299"/>
      <c r="V262" s="1434"/>
      <c r="W262" s="1440"/>
      <c r="X262" s="1440"/>
      <c r="Y262" s="1440"/>
      <c r="Z262" s="1440"/>
      <c r="AA262" s="1440"/>
      <c r="AB262" s="1440"/>
      <c r="AC262" s="1440"/>
      <c r="AD262" s="1440"/>
      <c r="AE262" s="1440"/>
      <c r="AF262" s="1440"/>
      <c r="AG262" s="1442"/>
      <c r="AH262" s="1437"/>
      <c r="AI262" s="1437"/>
      <c r="AJ262" s="1437"/>
      <c r="AK262" s="1437"/>
      <c r="AL262" s="1437"/>
      <c r="AM262" s="1437"/>
      <c r="AN262" s="1437"/>
      <c r="AO262" s="1437"/>
      <c r="AP262" s="1437"/>
      <c r="AQ262" s="1437"/>
      <c r="AR262" s="1437"/>
      <c r="AS262" s="1437"/>
      <c r="AT262" s="1437"/>
      <c r="AU262" s="1437"/>
      <c r="AV262" s="1437"/>
      <c r="AW262" s="1437"/>
      <c r="AX262" s="1437"/>
      <c r="AY262" s="1437"/>
      <c r="AZ262" s="1437"/>
      <c r="BA262" s="1437"/>
      <c r="BB262" s="1437"/>
      <c r="BC262" s="1437"/>
      <c r="BD262" s="1437"/>
      <c r="BE262" s="1434"/>
      <c r="BF262" s="1434"/>
      <c r="BG262" s="1434"/>
      <c r="BH262" s="1434"/>
      <c r="BI262" s="57"/>
      <c r="BJ262" s="82"/>
      <c r="BK262" s="82"/>
      <c r="BL262" s="82"/>
      <c r="BM262" s="82"/>
      <c r="BN262" s="82"/>
      <c r="BO262" s="82"/>
      <c r="BP262" s="82"/>
      <c r="BQ262" s="82"/>
      <c r="BR262" s="82"/>
      <c r="BS262" s="82"/>
      <c r="BT262" s="82"/>
      <c r="BU262" s="82"/>
      <c r="BV262" s="82"/>
      <c r="BW262" s="82"/>
      <c r="BX262" s="82"/>
      <c r="BY262" s="82"/>
      <c r="BZ262" s="82"/>
      <c r="CA262" s="82"/>
      <c r="CB262" s="82"/>
      <c r="CC262" s="82"/>
      <c r="CD262" s="82"/>
      <c r="CE262" s="82"/>
      <c r="CF262" s="82"/>
      <c r="CG262" s="82"/>
      <c r="CH262" s="82"/>
      <c r="CI262" s="1376"/>
      <c r="CJ262" s="1376"/>
      <c r="CK262" s="1376"/>
      <c r="CL262" s="1376"/>
      <c r="CM262" s="1376"/>
      <c r="CN262" s="1376"/>
      <c r="CO262" s="1376"/>
      <c r="CP262" s="1376"/>
      <c r="CQ262" s="1376"/>
      <c r="CR262" s="1376"/>
      <c r="CS262" s="1376"/>
      <c r="CT262" s="1376"/>
      <c r="CU262" s="1386"/>
      <c r="CV262" s="1386"/>
      <c r="CW262" s="1416"/>
      <c r="CX262" s="37">
        <v>1</v>
      </c>
      <c r="CY262" s="37">
        <v>1</v>
      </c>
      <c r="CZ262" s="37">
        <v>1</v>
      </c>
      <c r="DA262" s="37">
        <v>1</v>
      </c>
      <c r="DB262" s="37">
        <v>1</v>
      </c>
      <c r="DC262" s="37">
        <v>1</v>
      </c>
      <c r="DD262" s="37">
        <v>1</v>
      </c>
      <c r="DE262" s="1264"/>
      <c r="DF262" s="1264"/>
      <c r="DG262" s="1264"/>
      <c r="DH262" s="1264"/>
      <c r="DI262" s="1264"/>
      <c r="DJ262" s="1264"/>
      <c r="DK262" s="1421"/>
      <c r="DL262" s="1421"/>
      <c r="DM262" s="1421"/>
      <c r="DN262" s="37"/>
      <c r="DO262" s="37"/>
    </row>
    <row r="263" ht="26.25" customHeight="1" spans="1:119">
      <c r="A263" s="1271">
        <v>44020</v>
      </c>
      <c r="B263" s="31" t="s">
        <v>352</v>
      </c>
      <c r="C263" s="1272" t="s">
        <v>446</v>
      </c>
      <c r="D263" s="122" t="s">
        <v>447</v>
      </c>
      <c r="E263" s="1425" t="s">
        <v>283</v>
      </c>
      <c r="F263" s="1273">
        <v>9215</v>
      </c>
      <c r="G263" s="38" t="s">
        <v>376</v>
      </c>
      <c r="H263" s="37">
        <v>6</v>
      </c>
      <c r="I263" s="37"/>
      <c r="J263" s="37"/>
      <c r="K263" s="37"/>
      <c r="L263" s="239"/>
      <c r="M263" s="1297"/>
      <c r="N263" s="1298"/>
      <c r="O263" s="1298"/>
      <c r="P263" s="1299"/>
      <c r="Q263" s="1298"/>
      <c r="R263" s="1298"/>
      <c r="S263" s="1298"/>
      <c r="T263" s="1298"/>
      <c r="U263" s="1299"/>
      <c r="V263" s="1434"/>
      <c r="W263" s="1440"/>
      <c r="X263" s="1440"/>
      <c r="Y263" s="1440"/>
      <c r="Z263" s="1440"/>
      <c r="AA263" s="1440"/>
      <c r="AB263" s="1440"/>
      <c r="AC263" s="1440"/>
      <c r="AD263" s="1440"/>
      <c r="AE263" s="1440"/>
      <c r="AF263" s="1440"/>
      <c r="AG263" s="1442"/>
      <c r="AH263" s="1437"/>
      <c r="AI263" s="1437"/>
      <c r="AJ263" s="1437"/>
      <c r="AK263" s="1437"/>
      <c r="AL263" s="1437"/>
      <c r="AM263" s="1437"/>
      <c r="AN263" s="1437"/>
      <c r="AO263" s="1437"/>
      <c r="AP263" s="1437"/>
      <c r="AQ263" s="1437"/>
      <c r="AR263" s="1437"/>
      <c r="AS263" s="1437"/>
      <c r="AT263" s="1437"/>
      <c r="AU263" s="1437"/>
      <c r="AV263" s="1437"/>
      <c r="AW263" s="1437"/>
      <c r="AX263" s="1437"/>
      <c r="AY263" s="1437"/>
      <c r="AZ263" s="1437"/>
      <c r="BA263" s="1437"/>
      <c r="BB263" s="1437"/>
      <c r="BC263" s="1437"/>
      <c r="BD263" s="1437"/>
      <c r="BE263" s="1434"/>
      <c r="BF263" s="1434"/>
      <c r="BG263" s="1434"/>
      <c r="BH263" s="1434"/>
      <c r="BI263" s="57"/>
      <c r="BJ263" s="82"/>
      <c r="BK263" s="82"/>
      <c r="BL263" s="82"/>
      <c r="BM263" s="82"/>
      <c r="BN263" s="82"/>
      <c r="BO263" s="82"/>
      <c r="BP263" s="82"/>
      <c r="BQ263" s="82"/>
      <c r="BR263" s="82"/>
      <c r="BS263" s="82"/>
      <c r="BT263" s="82"/>
      <c r="BU263" s="82"/>
      <c r="BV263" s="82"/>
      <c r="BW263" s="82"/>
      <c r="BX263" s="82"/>
      <c r="BY263" s="82"/>
      <c r="BZ263" s="82"/>
      <c r="CA263" s="82"/>
      <c r="CB263" s="82"/>
      <c r="CC263" s="82"/>
      <c r="CD263" s="82"/>
      <c r="CE263" s="82"/>
      <c r="CF263" s="82"/>
      <c r="CG263" s="82"/>
      <c r="CH263" s="82"/>
      <c r="CI263" s="1376"/>
      <c r="CJ263" s="1376"/>
      <c r="CK263" s="1376"/>
      <c r="CL263" s="1376"/>
      <c r="CM263" s="1376"/>
      <c r="CN263" s="1376"/>
      <c r="CO263" s="1376"/>
      <c r="CP263" s="1376"/>
      <c r="CQ263" s="1376"/>
      <c r="CR263" s="1376"/>
      <c r="CS263" s="1376"/>
      <c r="CT263" s="1376"/>
      <c r="CU263" s="1386"/>
      <c r="CV263" s="1386"/>
      <c r="CW263" s="1416"/>
      <c r="CX263" s="37"/>
      <c r="CY263" s="37">
        <v>1</v>
      </c>
      <c r="CZ263" s="37">
        <v>1</v>
      </c>
      <c r="DA263" s="37">
        <v>1</v>
      </c>
      <c r="DB263" s="37">
        <v>1</v>
      </c>
      <c r="DC263" s="37">
        <v>1</v>
      </c>
      <c r="DD263" s="37">
        <v>1</v>
      </c>
      <c r="DE263" s="1264"/>
      <c r="DF263" s="1264"/>
      <c r="DG263" s="1264"/>
      <c r="DH263" s="1264"/>
      <c r="DI263" s="1264"/>
      <c r="DJ263" s="1264"/>
      <c r="DK263" s="1421"/>
      <c r="DL263" s="1421"/>
      <c r="DM263" s="1421"/>
      <c r="DN263" s="37"/>
      <c r="DO263" s="37"/>
    </row>
    <row r="264" ht="26.25" customHeight="1" spans="1:119">
      <c r="A264" s="1271">
        <v>44020</v>
      </c>
      <c r="B264" s="31" t="s">
        <v>352</v>
      </c>
      <c r="C264" s="1272" t="s">
        <v>446</v>
      </c>
      <c r="D264" s="122" t="s">
        <v>447</v>
      </c>
      <c r="E264" s="1425" t="s">
        <v>283</v>
      </c>
      <c r="F264" s="1273">
        <v>9235</v>
      </c>
      <c r="G264" s="38" t="s">
        <v>125</v>
      </c>
      <c r="H264" s="37">
        <v>2</v>
      </c>
      <c r="I264" s="37"/>
      <c r="J264" s="37"/>
      <c r="K264" s="37"/>
      <c r="L264" s="239"/>
      <c r="M264" s="1297"/>
      <c r="N264" s="1298"/>
      <c r="O264" s="1298"/>
      <c r="P264" s="1299"/>
      <c r="Q264" s="1298"/>
      <c r="R264" s="1298"/>
      <c r="S264" s="1298"/>
      <c r="T264" s="1298"/>
      <c r="U264" s="1299"/>
      <c r="V264" s="1434"/>
      <c r="W264" s="1440"/>
      <c r="X264" s="1440"/>
      <c r="Y264" s="1440"/>
      <c r="Z264" s="1440"/>
      <c r="AA264" s="1440"/>
      <c r="AB264" s="1440"/>
      <c r="AC264" s="1440"/>
      <c r="AD264" s="1440"/>
      <c r="AE264" s="1440"/>
      <c r="AF264" s="1440"/>
      <c r="AG264" s="1442"/>
      <c r="AH264" s="1437"/>
      <c r="AI264" s="1437"/>
      <c r="AJ264" s="1437"/>
      <c r="AK264" s="1437"/>
      <c r="AL264" s="1437"/>
      <c r="AM264" s="1437"/>
      <c r="AN264" s="1437"/>
      <c r="AO264" s="1437"/>
      <c r="AP264" s="1437"/>
      <c r="AQ264" s="1437"/>
      <c r="AR264" s="1437"/>
      <c r="AS264" s="1437"/>
      <c r="AT264" s="1437"/>
      <c r="AU264" s="1437"/>
      <c r="AV264" s="1437"/>
      <c r="AW264" s="1437"/>
      <c r="AX264" s="1437"/>
      <c r="AY264" s="1437"/>
      <c r="AZ264" s="1437"/>
      <c r="BA264" s="1437"/>
      <c r="BB264" s="1437"/>
      <c r="BC264" s="1437"/>
      <c r="BD264" s="1437"/>
      <c r="BE264" s="1434"/>
      <c r="BF264" s="1434"/>
      <c r="BG264" s="1434"/>
      <c r="BH264" s="1434"/>
      <c r="BI264" s="57"/>
      <c r="BJ264" s="82"/>
      <c r="BK264" s="82"/>
      <c r="BL264" s="82"/>
      <c r="BM264" s="82"/>
      <c r="BN264" s="82"/>
      <c r="BO264" s="82"/>
      <c r="BP264" s="82"/>
      <c r="BQ264" s="82"/>
      <c r="BR264" s="82"/>
      <c r="BS264" s="82"/>
      <c r="BT264" s="82"/>
      <c r="BU264" s="82"/>
      <c r="BV264" s="82"/>
      <c r="BW264" s="82"/>
      <c r="BX264" s="82"/>
      <c r="BY264" s="82"/>
      <c r="BZ264" s="82"/>
      <c r="CA264" s="82"/>
      <c r="CB264" s="82"/>
      <c r="CC264" s="82"/>
      <c r="CD264" s="82"/>
      <c r="CE264" s="82"/>
      <c r="CF264" s="82"/>
      <c r="CG264" s="82"/>
      <c r="CH264" s="82"/>
      <c r="CI264" s="1376"/>
      <c r="CJ264" s="1376"/>
      <c r="CK264" s="1376"/>
      <c r="CL264" s="1376"/>
      <c r="CM264" s="1376"/>
      <c r="CN264" s="1376"/>
      <c r="CO264" s="1376"/>
      <c r="CP264" s="1376"/>
      <c r="CQ264" s="1376"/>
      <c r="CR264" s="1376"/>
      <c r="CS264" s="1376"/>
      <c r="CT264" s="1376"/>
      <c r="CU264" s="1386"/>
      <c r="CV264" s="1386"/>
      <c r="CW264" s="1416"/>
      <c r="CX264" s="37"/>
      <c r="CY264" s="37"/>
      <c r="CZ264" s="37"/>
      <c r="DA264" s="37"/>
      <c r="DB264" s="37"/>
      <c r="DC264" s="37"/>
      <c r="DD264" s="37"/>
      <c r="DE264" s="1264"/>
      <c r="DF264" s="1264"/>
      <c r="DG264" s="1264"/>
      <c r="DH264" s="1264"/>
      <c r="DI264" s="1264"/>
      <c r="DJ264" s="1264"/>
      <c r="DK264" s="1421"/>
      <c r="DL264" s="1421"/>
      <c r="DM264" s="1421"/>
      <c r="DN264" s="37">
        <v>2</v>
      </c>
      <c r="DO264" s="37"/>
    </row>
    <row r="265" ht="26.25" customHeight="1" spans="1:119">
      <c r="A265" s="1271">
        <v>44021</v>
      </c>
      <c r="B265" s="31" t="s">
        <v>248</v>
      </c>
      <c r="C265" s="122">
        <v>4500028049</v>
      </c>
      <c r="D265" s="122" t="s">
        <v>408</v>
      </c>
      <c r="E265" s="32" t="s">
        <v>275</v>
      </c>
      <c r="F265" s="1273">
        <v>9201</v>
      </c>
      <c r="G265" s="38" t="s">
        <v>130</v>
      </c>
      <c r="H265" s="37">
        <v>2</v>
      </c>
      <c r="I265" s="37"/>
      <c r="J265" s="37"/>
      <c r="K265" s="37"/>
      <c r="L265" s="239"/>
      <c r="M265" s="1297"/>
      <c r="N265" s="1298"/>
      <c r="O265" s="1298"/>
      <c r="P265" s="1299"/>
      <c r="Q265" s="1298"/>
      <c r="R265" s="1298"/>
      <c r="S265" s="1298"/>
      <c r="T265" s="1298"/>
      <c r="U265" s="1299"/>
      <c r="V265" s="1434"/>
      <c r="W265" s="1440">
        <v>2</v>
      </c>
      <c r="X265" s="1440"/>
      <c r="Y265" s="1440"/>
      <c r="Z265" s="1440"/>
      <c r="AA265" s="1440"/>
      <c r="AB265" s="1440">
        <v>2</v>
      </c>
      <c r="AC265" s="1440"/>
      <c r="AD265" s="1440"/>
      <c r="AE265" s="1440"/>
      <c r="AF265" s="1440"/>
      <c r="AG265" s="1442"/>
      <c r="AH265" s="1437"/>
      <c r="AI265" s="1437"/>
      <c r="AJ265" s="1437"/>
      <c r="AK265" s="1437"/>
      <c r="AL265" s="1437"/>
      <c r="AM265" s="1437"/>
      <c r="AN265" s="1437"/>
      <c r="AO265" s="1437"/>
      <c r="AP265" s="1437"/>
      <c r="AQ265" s="1437"/>
      <c r="AR265" s="1437"/>
      <c r="AS265" s="1437"/>
      <c r="AT265" s="1437"/>
      <c r="AU265" s="1437"/>
      <c r="AV265" s="1437"/>
      <c r="AW265" s="1437"/>
      <c r="AX265" s="1437"/>
      <c r="AY265" s="1437"/>
      <c r="AZ265" s="1437"/>
      <c r="BA265" s="1437"/>
      <c r="BB265" s="1437"/>
      <c r="BC265" s="1437"/>
      <c r="BD265" s="1437"/>
      <c r="BE265" s="1434"/>
      <c r="BF265" s="1434"/>
      <c r="BG265" s="1434"/>
      <c r="BH265" s="1434"/>
      <c r="BI265" s="57"/>
      <c r="BJ265" s="82"/>
      <c r="BK265" s="82"/>
      <c r="BL265" s="82"/>
      <c r="BM265" s="82"/>
      <c r="BN265" s="82"/>
      <c r="BO265" s="82"/>
      <c r="BP265" s="82"/>
      <c r="BQ265" s="82">
        <v>2</v>
      </c>
      <c r="BR265" s="82"/>
      <c r="BS265" s="82"/>
      <c r="BT265" s="82"/>
      <c r="BU265" s="82"/>
      <c r="BV265" s="82"/>
      <c r="BW265" s="82"/>
      <c r="BX265" s="82"/>
      <c r="BY265" s="82"/>
      <c r="BZ265" s="82"/>
      <c r="CA265" s="82"/>
      <c r="CB265" s="82"/>
      <c r="CC265" s="82"/>
      <c r="CD265" s="82"/>
      <c r="CE265" s="82"/>
      <c r="CF265" s="82"/>
      <c r="CG265" s="82"/>
      <c r="CH265" s="82"/>
      <c r="CI265" s="1376"/>
      <c r="CJ265" s="1376"/>
      <c r="CK265" s="1376"/>
      <c r="CL265" s="1376"/>
      <c r="CM265" s="1376"/>
      <c r="CN265" s="1376"/>
      <c r="CO265" s="1376"/>
      <c r="CP265" s="1376"/>
      <c r="CQ265" s="1376"/>
      <c r="CR265" s="1376"/>
      <c r="CS265" s="1376"/>
      <c r="CT265" s="1376"/>
      <c r="CU265" s="1386"/>
      <c r="CV265" s="1386"/>
      <c r="CW265" s="1416"/>
      <c r="CX265" s="37"/>
      <c r="CY265" s="37"/>
      <c r="CZ265" s="37"/>
      <c r="DA265" s="37"/>
      <c r="DB265" s="37"/>
      <c r="DC265" s="37"/>
      <c r="DD265" s="37"/>
      <c r="DE265" s="1264"/>
      <c r="DF265" s="1264"/>
      <c r="DG265" s="1264"/>
      <c r="DH265" s="1264"/>
      <c r="DI265" s="1264"/>
      <c r="DJ265" s="1264"/>
      <c r="DK265" s="1421"/>
      <c r="DL265" s="1421"/>
      <c r="DM265" s="1421"/>
      <c r="DN265" s="37"/>
      <c r="DO265" s="37"/>
    </row>
    <row r="266" ht="26.25" customHeight="1" spans="1:119">
      <c r="A266" s="1271">
        <v>44021</v>
      </c>
      <c r="B266" s="31" t="s">
        <v>248</v>
      </c>
      <c r="C266" s="122"/>
      <c r="D266" s="122"/>
      <c r="E266" s="32" t="s">
        <v>275</v>
      </c>
      <c r="F266" s="1273">
        <v>9208</v>
      </c>
      <c r="G266" s="38" t="s">
        <v>406</v>
      </c>
      <c r="H266" s="37">
        <v>2</v>
      </c>
      <c r="I266" s="37"/>
      <c r="J266" s="37"/>
      <c r="K266" s="37"/>
      <c r="L266" s="239"/>
      <c r="M266" s="1297"/>
      <c r="N266" s="1298"/>
      <c r="O266" s="1298"/>
      <c r="P266" s="1299"/>
      <c r="Q266" s="1298"/>
      <c r="R266" s="1298"/>
      <c r="S266" s="1298"/>
      <c r="T266" s="1298"/>
      <c r="U266" s="1299"/>
      <c r="V266" s="1434"/>
      <c r="W266" s="1440"/>
      <c r="X266" s="1440"/>
      <c r="Y266" s="1440"/>
      <c r="Z266" s="1440"/>
      <c r="AA266" s="1440"/>
      <c r="AB266" s="1440"/>
      <c r="AC266" s="1440"/>
      <c r="AD266" s="1440"/>
      <c r="AE266" s="1440"/>
      <c r="AF266" s="1440"/>
      <c r="AG266" s="1442"/>
      <c r="AH266" s="1437"/>
      <c r="AI266" s="1437"/>
      <c r="AJ266" s="1437"/>
      <c r="AK266" s="1437"/>
      <c r="AL266" s="1437"/>
      <c r="AM266" s="1437"/>
      <c r="AN266" s="1437"/>
      <c r="AO266" s="1437"/>
      <c r="AP266" s="1437"/>
      <c r="AQ266" s="1437"/>
      <c r="AR266" s="1437"/>
      <c r="AS266" s="1437"/>
      <c r="AT266" s="1437"/>
      <c r="AU266" s="1437"/>
      <c r="AV266" s="1437"/>
      <c r="AW266" s="1437"/>
      <c r="AX266" s="1437"/>
      <c r="AY266" s="1437"/>
      <c r="AZ266" s="1437"/>
      <c r="BA266" s="1437"/>
      <c r="BB266" s="1437"/>
      <c r="BC266" s="1437"/>
      <c r="BD266" s="1437"/>
      <c r="BE266" s="1434"/>
      <c r="BF266" s="1434"/>
      <c r="BG266" s="1434"/>
      <c r="BH266" s="1434"/>
      <c r="BI266" s="57"/>
      <c r="BJ266" s="82"/>
      <c r="BK266" s="82"/>
      <c r="BL266" s="82"/>
      <c r="BM266" s="82"/>
      <c r="BN266" s="82"/>
      <c r="BO266" s="82"/>
      <c r="BP266" s="82"/>
      <c r="BQ266" s="82"/>
      <c r="BR266" s="82"/>
      <c r="BS266" s="82"/>
      <c r="BT266" s="82"/>
      <c r="BU266" s="82"/>
      <c r="BV266" s="82"/>
      <c r="BW266" s="82"/>
      <c r="BX266" s="82"/>
      <c r="BY266" s="82"/>
      <c r="BZ266" s="82"/>
      <c r="CA266" s="82"/>
      <c r="CB266" s="82"/>
      <c r="CC266" s="82"/>
      <c r="CD266" s="82"/>
      <c r="CE266" s="82"/>
      <c r="CF266" s="82"/>
      <c r="CG266" s="82"/>
      <c r="CH266" s="82"/>
      <c r="CI266" s="1376"/>
      <c r="CJ266" s="1376"/>
      <c r="CK266" s="1376"/>
      <c r="CL266" s="1376"/>
      <c r="CM266" s="1376"/>
      <c r="CN266" s="1376"/>
      <c r="CO266" s="1376"/>
      <c r="CP266" s="1376"/>
      <c r="CQ266" s="1376"/>
      <c r="CR266" s="1376"/>
      <c r="CS266" s="1376"/>
      <c r="CT266" s="1376"/>
      <c r="CU266" s="1386"/>
      <c r="CV266" s="1386"/>
      <c r="CW266" s="1416"/>
      <c r="CX266" s="37"/>
      <c r="CY266" s="37"/>
      <c r="CZ266" s="37"/>
      <c r="DA266" s="37"/>
      <c r="DB266" s="37"/>
      <c r="DC266" s="37"/>
      <c r="DD266" s="37"/>
      <c r="DE266" s="1264"/>
      <c r="DF266" s="1264"/>
      <c r="DG266" s="1264"/>
      <c r="DH266" s="1264"/>
      <c r="DI266" s="1264"/>
      <c r="DJ266" s="1264"/>
      <c r="DK266" s="1421"/>
      <c r="DL266" s="1421"/>
      <c r="DM266" s="1421"/>
      <c r="DN266" s="37"/>
      <c r="DO266" s="37">
        <v>2</v>
      </c>
    </row>
    <row r="267" ht="26.25" customHeight="1" spans="1:119">
      <c r="A267" s="1271">
        <v>44022</v>
      </c>
      <c r="B267" s="31" t="s">
        <v>307</v>
      </c>
      <c r="C267" s="1272">
        <v>4500033934</v>
      </c>
      <c r="D267" s="122" t="s">
        <v>448</v>
      </c>
      <c r="E267" s="32" t="s">
        <v>283</v>
      </c>
      <c r="F267" s="1273">
        <v>9207</v>
      </c>
      <c r="G267" s="38" t="s">
        <v>416</v>
      </c>
      <c r="H267" s="37">
        <v>3</v>
      </c>
      <c r="I267" s="37"/>
      <c r="J267" s="37"/>
      <c r="K267" s="37"/>
      <c r="L267" s="239"/>
      <c r="M267" s="1297"/>
      <c r="N267" s="1298"/>
      <c r="O267" s="1298"/>
      <c r="P267" s="1299"/>
      <c r="Q267" s="1298"/>
      <c r="R267" s="1298"/>
      <c r="S267" s="1298"/>
      <c r="T267" s="1298"/>
      <c r="U267" s="1299"/>
      <c r="V267" s="1434"/>
      <c r="W267" s="1440"/>
      <c r="X267" s="1440"/>
      <c r="Y267" s="1440"/>
      <c r="Z267" s="1440"/>
      <c r="AA267" s="1440"/>
      <c r="AB267" s="1440"/>
      <c r="AC267" s="1440"/>
      <c r="AD267" s="1440"/>
      <c r="AE267" s="1440"/>
      <c r="AF267" s="1440"/>
      <c r="AG267" s="1442"/>
      <c r="AH267" s="1437"/>
      <c r="AI267" s="1437"/>
      <c r="AJ267" s="1437"/>
      <c r="AK267" s="1437"/>
      <c r="AL267" s="1437"/>
      <c r="AM267" s="1437"/>
      <c r="AN267" s="1437"/>
      <c r="AO267" s="1437"/>
      <c r="AP267" s="1437"/>
      <c r="AQ267" s="1437"/>
      <c r="AR267" s="1437"/>
      <c r="AS267" s="1437"/>
      <c r="AT267" s="1437"/>
      <c r="AU267" s="1437"/>
      <c r="AV267" s="1437"/>
      <c r="AW267" s="1437"/>
      <c r="AX267" s="1437"/>
      <c r="AY267" s="1437"/>
      <c r="AZ267" s="1437"/>
      <c r="BA267" s="1437"/>
      <c r="BB267" s="1437"/>
      <c r="BC267" s="1437"/>
      <c r="BD267" s="1437"/>
      <c r="BE267" s="1434"/>
      <c r="BF267" s="1434"/>
      <c r="BG267" s="1434"/>
      <c r="BH267" s="1434"/>
      <c r="BI267" s="57"/>
      <c r="BJ267" s="82"/>
      <c r="BK267" s="82"/>
      <c r="BL267" s="82"/>
      <c r="BM267" s="82"/>
      <c r="BN267" s="82"/>
      <c r="BO267" s="82"/>
      <c r="BP267" s="82"/>
      <c r="BQ267" s="82"/>
      <c r="BR267" s="82"/>
      <c r="BS267" s="82"/>
      <c r="BT267" s="82"/>
      <c r="BU267" s="82"/>
      <c r="BV267" s="82"/>
      <c r="BW267" s="82"/>
      <c r="BX267" s="82"/>
      <c r="BY267" s="82"/>
      <c r="BZ267" s="82"/>
      <c r="CA267" s="82"/>
      <c r="CB267" s="82"/>
      <c r="CC267" s="82"/>
      <c r="CD267" s="82"/>
      <c r="CE267" s="82"/>
      <c r="CF267" s="82"/>
      <c r="CG267" s="82"/>
      <c r="CH267" s="82"/>
      <c r="CI267" s="1376"/>
      <c r="CJ267" s="1376"/>
      <c r="CK267" s="1376"/>
      <c r="CL267" s="1376"/>
      <c r="CM267" s="1376"/>
      <c r="CN267" s="1376"/>
      <c r="CO267" s="1376"/>
      <c r="CP267" s="1376"/>
      <c r="CQ267" s="1376"/>
      <c r="CR267" s="1376"/>
      <c r="CS267" s="1376"/>
      <c r="CT267" s="1376"/>
      <c r="CU267" s="1386"/>
      <c r="CV267" s="1386"/>
      <c r="CW267" s="1416"/>
      <c r="CX267" s="37"/>
      <c r="CY267" s="37"/>
      <c r="CZ267" s="37"/>
      <c r="DA267" s="37"/>
      <c r="DB267" s="37"/>
      <c r="DC267" s="37"/>
      <c r="DD267" s="37"/>
      <c r="DE267" s="1264"/>
      <c r="DF267" s="1264"/>
      <c r="DG267" s="1264"/>
      <c r="DH267" s="1264"/>
      <c r="DI267" s="1264"/>
      <c r="DJ267" s="1264"/>
      <c r="DK267" s="1421"/>
      <c r="DL267" s="1421"/>
      <c r="DM267" s="1421"/>
      <c r="DN267" s="37">
        <v>3</v>
      </c>
      <c r="DO267" s="37"/>
    </row>
    <row r="268" ht="26.25" customHeight="1" spans="1:119">
      <c r="A268" s="1271">
        <v>44022</v>
      </c>
      <c r="B268" s="31" t="s">
        <v>352</v>
      </c>
      <c r="C268" s="1272" t="s">
        <v>449</v>
      </c>
      <c r="D268" s="122" t="s">
        <v>450</v>
      </c>
      <c r="E268" s="32" t="s">
        <v>283</v>
      </c>
      <c r="F268" s="1273">
        <v>9215</v>
      </c>
      <c r="G268" s="38" t="s">
        <v>376</v>
      </c>
      <c r="H268" s="37">
        <v>6</v>
      </c>
      <c r="I268" s="37"/>
      <c r="J268" s="37"/>
      <c r="K268" s="37"/>
      <c r="L268" s="239"/>
      <c r="M268" s="1297"/>
      <c r="N268" s="1298"/>
      <c r="O268" s="1298"/>
      <c r="P268" s="1299"/>
      <c r="Q268" s="1298"/>
      <c r="R268" s="1298"/>
      <c r="S268" s="1298"/>
      <c r="T268" s="1298"/>
      <c r="U268" s="1299"/>
      <c r="V268" s="1434"/>
      <c r="W268" s="1440"/>
      <c r="X268" s="1440"/>
      <c r="Y268" s="1440"/>
      <c r="Z268" s="1440"/>
      <c r="AA268" s="1440"/>
      <c r="AB268" s="1440"/>
      <c r="AC268" s="1440"/>
      <c r="AD268" s="1440"/>
      <c r="AE268" s="1440"/>
      <c r="AF268" s="1440"/>
      <c r="AG268" s="1442"/>
      <c r="AH268" s="1437"/>
      <c r="AI268" s="1437"/>
      <c r="AJ268" s="1437"/>
      <c r="AK268" s="1437"/>
      <c r="AL268" s="1437"/>
      <c r="AM268" s="1437"/>
      <c r="AN268" s="1437"/>
      <c r="AO268" s="1437"/>
      <c r="AP268" s="1437"/>
      <c r="AQ268" s="1437"/>
      <c r="AR268" s="1437"/>
      <c r="AS268" s="1437"/>
      <c r="AT268" s="1437"/>
      <c r="AU268" s="1437"/>
      <c r="AV268" s="1437"/>
      <c r="AW268" s="1437"/>
      <c r="AX268" s="1437"/>
      <c r="AY268" s="1437"/>
      <c r="AZ268" s="1437"/>
      <c r="BA268" s="1437"/>
      <c r="BB268" s="1437"/>
      <c r="BC268" s="1437"/>
      <c r="BD268" s="1437"/>
      <c r="BE268" s="1434"/>
      <c r="BF268" s="1434"/>
      <c r="BG268" s="1434"/>
      <c r="BH268" s="1434"/>
      <c r="BI268" s="57"/>
      <c r="BJ268" s="82"/>
      <c r="BK268" s="82"/>
      <c r="BL268" s="82"/>
      <c r="BM268" s="82"/>
      <c r="BN268" s="82"/>
      <c r="BO268" s="82"/>
      <c r="BP268" s="82"/>
      <c r="BQ268" s="82"/>
      <c r="BR268" s="82"/>
      <c r="BS268" s="82"/>
      <c r="BT268" s="82"/>
      <c r="BU268" s="82"/>
      <c r="BV268" s="82"/>
      <c r="BW268" s="82"/>
      <c r="BX268" s="82"/>
      <c r="BY268" s="82"/>
      <c r="BZ268" s="82"/>
      <c r="CA268" s="82"/>
      <c r="CB268" s="82"/>
      <c r="CC268" s="82"/>
      <c r="CD268" s="82"/>
      <c r="CE268" s="82"/>
      <c r="CF268" s="82"/>
      <c r="CG268" s="82"/>
      <c r="CH268" s="82"/>
      <c r="CI268" s="1376"/>
      <c r="CJ268" s="1376"/>
      <c r="CK268" s="1376"/>
      <c r="CL268" s="1376"/>
      <c r="CM268" s="1376"/>
      <c r="CN268" s="1376"/>
      <c r="CO268" s="1376"/>
      <c r="CP268" s="1376"/>
      <c r="CQ268" s="1376"/>
      <c r="CR268" s="1376"/>
      <c r="CS268" s="1376"/>
      <c r="CT268" s="1376"/>
      <c r="CU268" s="1386"/>
      <c r="CV268" s="1386"/>
      <c r="CW268" s="1416"/>
      <c r="CX268" s="37"/>
      <c r="CY268" s="37">
        <v>1</v>
      </c>
      <c r="CZ268" s="37">
        <v>1</v>
      </c>
      <c r="DA268" s="37">
        <v>1</v>
      </c>
      <c r="DB268" s="37">
        <v>1</v>
      </c>
      <c r="DC268" s="37">
        <v>1</v>
      </c>
      <c r="DD268" s="37">
        <v>1</v>
      </c>
      <c r="DE268" s="1264"/>
      <c r="DF268" s="1264"/>
      <c r="DG268" s="1264"/>
      <c r="DH268" s="1264"/>
      <c r="DI268" s="1264"/>
      <c r="DJ268" s="1264"/>
      <c r="DK268" s="1421"/>
      <c r="DL268" s="1421"/>
      <c r="DM268" s="1421"/>
      <c r="DN268" s="37"/>
      <c r="DO268" s="37"/>
    </row>
    <row r="269" ht="26.25" customHeight="1" spans="1:119">
      <c r="A269" s="1271">
        <v>44023</v>
      </c>
      <c r="B269" s="31" t="s">
        <v>281</v>
      </c>
      <c r="C269" s="1272">
        <v>4500033224</v>
      </c>
      <c r="D269" s="122" t="s">
        <v>451</v>
      </c>
      <c r="E269" s="32" t="s">
        <v>275</v>
      </c>
      <c r="F269" s="1273">
        <v>9214</v>
      </c>
      <c r="G269" s="38" t="s">
        <v>232</v>
      </c>
      <c r="H269" s="37">
        <v>6</v>
      </c>
      <c r="I269" s="37"/>
      <c r="J269" s="37"/>
      <c r="K269" s="37"/>
      <c r="L269" s="239"/>
      <c r="M269" s="1297"/>
      <c r="N269" s="1298"/>
      <c r="O269" s="1298"/>
      <c r="P269" s="1299"/>
      <c r="Q269" s="1298"/>
      <c r="R269" s="1298"/>
      <c r="S269" s="1298"/>
      <c r="T269" s="1298"/>
      <c r="U269" s="1299"/>
      <c r="V269" s="1434"/>
      <c r="W269" s="1440"/>
      <c r="X269" s="1440"/>
      <c r="Y269" s="1440"/>
      <c r="Z269" s="1440"/>
      <c r="AA269" s="1440"/>
      <c r="AB269" s="1440"/>
      <c r="AC269" s="1440"/>
      <c r="AD269" s="1440"/>
      <c r="AE269" s="1440"/>
      <c r="AF269" s="1440"/>
      <c r="AG269" s="1442"/>
      <c r="AH269" s="1437"/>
      <c r="AI269" s="1437"/>
      <c r="AJ269" s="1437"/>
      <c r="AK269" s="1437"/>
      <c r="AL269" s="1437"/>
      <c r="AM269" s="1437"/>
      <c r="AN269" s="1437"/>
      <c r="AO269" s="1437"/>
      <c r="AP269" s="1437"/>
      <c r="AQ269" s="1437"/>
      <c r="AR269" s="1437"/>
      <c r="AS269" s="1437"/>
      <c r="AT269" s="1437"/>
      <c r="AU269" s="1437"/>
      <c r="AV269" s="1437"/>
      <c r="AW269" s="1437"/>
      <c r="AX269" s="1437"/>
      <c r="AY269" s="1437"/>
      <c r="AZ269" s="1437"/>
      <c r="BA269" s="1437"/>
      <c r="BB269" s="1437"/>
      <c r="BC269" s="1437"/>
      <c r="BD269" s="1437"/>
      <c r="BE269" s="1434"/>
      <c r="BF269" s="1434"/>
      <c r="BG269" s="1434"/>
      <c r="BH269" s="1434"/>
      <c r="BI269" s="57"/>
      <c r="BJ269" s="82"/>
      <c r="BK269" s="82"/>
      <c r="BL269" s="82"/>
      <c r="BM269" s="82"/>
      <c r="BN269" s="82"/>
      <c r="BO269" s="82"/>
      <c r="BP269" s="82"/>
      <c r="BQ269" s="82"/>
      <c r="BR269" s="82"/>
      <c r="BS269" s="82"/>
      <c r="BT269" s="82"/>
      <c r="BU269" s="82"/>
      <c r="BV269" s="82"/>
      <c r="BW269" s="82"/>
      <c r="BX269" s="82"/>
      <c r="BY269" s="82"/>
      <c r="BZ269" s="82"/>
      <c r="CA269" s="82"/>
      <c r="CB269" s="82"/>
      <c r="CC269" s="82"/>
      <c r="CD269" s="82"/>
      <c r="CE269" s="82"/>
      <c r="CF269" s="82"/>
      <c r="CG269" s="82"/>
      <c r="CH269" s="82"/>
      <c r="CI269" s="1376"/>
      <c r="CJ269" s="1376"/>
      <c r="CK269" s="1376"/>
      <c r="CL269" s="1376"/>
      <c r="CM269" s="1376"/>
      <c r="CN269" s="1376"/>
      <c r="CO269" s="1376">
        <v>1</v>
      </c>
      <c r="CP269" s="1376">
        <v>1</v>
      </c>
      <c r="CQ269" s="1376">
        <v>1</v>
      </c>
      <c r="CR269" s="1376">
        <v>1</v>
      </c>
      <c r="CS269" s="1376">
        <v>1</v>
      </c>
      <c r="CT269" s="1376">
        <v>1</v>
      </c>
      <c r="CU269" s="1386"/>
      <c r="CV269" s="1386"/>
      <c r="CW269" s="1416"/>
      <c r="CX269" s="37"/>
      <c r="CY269" s="37"/>
      <c r="CZ269" s="37"/>
      <c r="DA269" s="37"/>
      <c r="DB269" s="37"/>
      <c r="DC269" s="37"/>
      <c r="DD269" s="37"/>
      <c r="DE269" s="1264"/>
      <c r="DF269" s="1264"/>
      <c r="DG269" s="1264"/>
      <c r="DH269" s="1264"/>
      <c r="DI269" s="1264"/>
      <c r="DJ269" s="1264"/>
      <c r="DK269" s="1421"/>
      <c r="DL269" s="1421"/>
      <c r="DM269" s="1421"/>
      <c r="DN269" s="37"/>
      <c r="DO269" s="37"/>
    </row>
    <row r="270" ht="26.25" customHeight="1" spans="1:119">
      <c r="A270" s="1271">
        <v>44023</v>
      </c>
      <c r="B270" s="31" t="s">
        <v>281</v>
      </c>
      <c r="C270" s="1272">
        <v>4500033224</v>
      </c>
      <c r="D270" s="122" t="s">
        <v>451</v>
      </c>
      <c r="E270" s="32" t="s">
        <v>275</v>
      </c>
      <c r="F270" s="1273">
        <v>9215</v>
      </c>
      <c r="G270" s="38" t="s">
        <v>376</v>
      </c>
      <c r="H270" s="37">
        <v>7</v>
      </c>
      <c r="I270" s="37"/>
      <c r="J270" s="37"/>
      <c r="K270" s="37"/>
      <c r="L270" s="239"/>
      <c r="M270" s="1297"/>
      <c r="N270" s="1298"/>
      <c r="O270" s="1298"/>
      <c r="P270" s="1299"/>
      <c r="Q270" s="1298"/>
      <c r="R270" s="1298"/>
      <c r="S270" s="1298"/>
      <c r="T270" s="1298"/>
      <c r="U270" s="1299"/>
      <c r="V270" s="1434"/>
      <c r="W270" s="1440"/>
      <c r="X270" s="1440"/>
      <c r="Y270" s="1440"/>
      <c r="Z270" s="1440"/>
      <c r="AA270" s="1440"/>
      <c r="AB270" s="1440"/>
      <c r="AC270" s="1440"/>
      <c r="AD270" s="1440"/>
      <c r="AE270" s="1440"/>
      <c r="AF270" s="1440"/>
      <c r="AG270" s="1442"/>
      <c r="AH270" s="1437"/>
      <c r="AI270" s="1437"/>
      <c r="AJ270" s="1437"/>
      <c r="AK270" s="1437"/>
      <c r="AL270" s="1437"/>
      <c r="AM270" s="1437"/>
      <c r="AN270" s="1437"/>
      <c r="AO270" s="1437"/>
      <c r="AP270" s="1437"/>
      <c r="AQ270" s="1437"/>
      <c r="AR270" s="1437"/>
      <c r="AS270" s="1437"/>
      <c r="AT270" s="1437"/>
      <c r="AU270" s="1437"/>
      <c r="AV270" s="1437"/>
      <c r="AW270" s="1437"/>
      <c r="AX270" s="1437"/>
      <c r="AY270" s="1437"/>
      <c r="AZ270" s="1437"/>
      <c r="BA270" s="1437"/>
      <c r="BB270" s="1437"/>
      <c r="BC270" s="1437"/>
      <c r="BD270" s="1437"/>
      <c r="BE270" s="1434"/>
      <c r="BF270" s="1434"/>
      <c r="BG270" s="1434"/>
      <c r="BH270" s="1434"/>
      <c r="BI270" s="57"/>
      <c r="BJ270" s="82"/>
      <c r="BK270" s="82"/>
      <c r="BL270" s="82"/>
      <c r="BM270" s="82"/>
      <c r="BN270" s="82"/>
      <c r="BO270" s="82"/>
      <c r="BP270" s="82"/>
      <c r="BQ270" s="82"/>
      <c r="BR270" s="82"/>
      <c r="BS270" s="82"/>
      <c r="BT270" s="82"/>
      <c r="BU270" s="82"/>
      <c r="BV270" s="82"/>
      <c r="BW270" s="82"/>
      <c r="BX270" s="82"/>
      <c r="BY270" s="82"/>
      <c r="BZ270" s="82"/>
      <c r="CA270" s="82"/>
      <c r="CB270" s="82"/>
      <c r="CC270" s="82"/>
      <c r="CD270" s="82"/>
      <c r="CE270" s="82"/>
      <c r="CF270" s="82"/>
      <c r="CG270" s="82"/>
      <c r="CH270" s="82"/>
      <c r="CI270" s="1376"/>
      <c r="CJ270" s="1376"/>
      <c r="CK270" s="1376"/>
      <c r="CL270" s="1376"/>
      <c r="CM270" s="1376"/>
      <c r="CN270" s="1376"/>
      <c r="CO270" s="1376"/>
      <c r="CP270" s="1376"/>
      <c r="CQ270" s="1376"/>
      <c r="CR270" s="1376"/>
      <c r="CS270" s="1376"/>
      <c r="CT270" s="1376"/>
      <c r="CU270" s="1386"/>
      <c r="CV270" s="1386"/>
      <c r="CW270" s="1416"/>
      <c r="CX270" s="37">
        <v>1</v>
      </c>
      <c r="CY270" s="37">
        <v>1</v>
      </c>
      <c r="CZ270" s="37">
        <v>1</v>
      </c>
      <c r="DA270" s="37">
        <v>1</v>
      </c>
      <c r="DB270" s="37">
        <v>1</v>
      </c>
      <c r="DC270" s="37">
        <v>1</v>
      </c>
      <c r="DD270" s="37">
        <v>1</v>
      </c>
      <c r="DE270" s="1264"/>
      <c r="DF270" s="1264"/>
      <c r="DG270" s="1264"/>
      <c r="DH270" s="1264"/>
      <c r="DI270" s="1264"/>
      <c r="DJ270" s="1264"/>
      <c r="DK270" s="1421"/>
      <c r="DL270" s="1421"/>
      <c r="DM270" s="1421"/>
      <c r="DN270" s="37"/>
      <c r="DO270" s="37"/>
    </row>
    <row r="271" ht="26.25" customHeight="1" spans="1:119">
      <c r="A271" s="1271">
        <v>44023</v>
      </c>
      <c r="B271" s="31" t="s">
        <v>281</v>
      </c>
      <c r="C271" s="1272" t="s">
        <v>452</v>
      </c>
      <c r="D271" s="122" t="s">
        <v>429</v>
      </c>
      <c r="E271" s="32" t="s">
        <v>283</v>
      </c>
      <c r="F271" s="1273">
        <v>9214</v>
      </c>
      <c r="G271" s="38" t="s">
        <v>232</v>
      </c>
      <c r="H271" s="37">
        <v>3</v>
      </c>
      <c r="I271" s="37"/>
      <c r="J271" s="37"/>
      <c r="K271" s="37"/>
      <c r="L271" s="239"/>
      <c r="M271" s="1297"/>
      <c r="N271" s="1298"/>
      <c r="O271" s="1298"/>
      <c r="P271" s="1299"/>
      <c r="Q271" s="1298"/>
      <c r="R271" s="1298"/>
      <c r="S271" s="1298"/>
      <c r="T271" s="1298"/>
      <c r="U271" s="1299"/>
      <c r="V271" s="1434"/>
      <c r="W271" s="1440"/>
      <c r="X271" s="1440"/>
      <c r="Y271" s="1440"/>
      <c r="Z271" s="1440"/>
      <c r="AA271" s="1440"/>
      <c r="AB271" s="1440"/>
      <c r="AC271" s="1440"/>
      <c r="AD271" s="1440"/>
      <c r="AE271" s="1440"/>
      <c r="AF271" s="1440"/>
      <c r="AG271" s="1442"/>
      <c r="AH271" s="1437"/>
      <c r="AI271" s="1437"/>
      <c r="AJ271" s="1437"/>
      <c r="AK271" s="1437"/>
      <c r="AL271" s="1437"/>
      <c r="AM271" s="1437"/>
      <c r="AN271" s="1437"/>
      <c r="AO271" s="1437"/>
      <c r="AP271" s="1437"/>
      <c r="AQ271" s="1437"/>
      <c r="AR271" s="1437"/>
      <c r="AS271" s="1437"/>
      <c r="AT271" s="1437"/>
      <c r="AU271" s="1437"/>
      <c r="AV271" s="1437"/>
      <c r="AW271" s="1437"/>
      <c r="AX271" s="1437"/>
      <c r="AY271" s="1437"/>
      <c r="AZ271" s="1437"/>
      <c r="BA271" s="1437"/>
      <c r="BB271" s="1437"/>
      <c r="BC271" s="1437"/>
      <c r="BD271" s="1437"/>
      <c r="BE271" s="1434"/>
      <c r="BF271" s="1434"/>
      <c r="BG271" s="1434"/>
      <c r="BH271" s="1434"/>
      <c r="BI271" s="57"/>
      <c r="BJ271" s="82"/>
      <c r="BK271" s="82"/>
      <c r="BL271" s="82"/>
      <c r="BM271" s="82"/>
      <c r="BN271" s="82"/>
      <c r="BO271" s="82"/>
      <c r="BP271" s="82"/>
      <c r="BQ271" s="82"/>
      <c r="BR271" s="82"/>
      <c r="BS271" s="82"/>
      <c r="BT271" s="82"/>
      <c r="BU271" s="82"/>
      <c r="BV271" s="82"/>
      <c r="BW271" s="82"/>
      <c r="BX271" s="82"/>
      <c r="BY271" s="82"/>
      <c r="BZ271" s="82"/>
      <c r="CA271" s="82"/>
      <c r="CB271" s="82"/>
      <c r="CC271" s="82"/>
      <c r="CD271" s="82"/>
      <c r="CE271" s="82"/>
      <c r="CF271" s="82"/>
      <c r="CG271" s="82"/>
      <c r="CH271" s="82"/>
      <c r="CI271" s="1376"/>
      <c r="CJ271" s="1376"/>
      <c r="CK271" s="1376"/>
      <c r="CL271" s="1376"/>
      <c r="CM271" s="1376"/>
      <c r="CN271" s="1376"/>
      <c r="CO271" s="1376"/>
      <c r="CP271" s="1376"/>
      <c r="CQ271" s="1376"/>
      <c r="CR271" s="1376"/>
      <c r="CS271" s="1376"/>
      <c r="CT271" s="1376"/>
      <c r="CU271" s="1386"/>
      <c r="CV271" s="1386"/>
      <c r="CW271" s="1416"/>
      <c r="CX271" s="37"/>
      <c r="CY271" s="37"/>
      <c r="CZ271" s="37"/>
      <c r="DA271" s="37"/>
      <c r="DB271" s="37"/>
      <c r="DC271" s="37"/>
      <c r="DD271" s="37"/>
      <c r="DE271" s="1264"/>
      <c r="DF271" s="1264"/>
      <c r="DG271" s="1264"/>
      <c r="DH271" s="1264"/>
      <c r="DI271" s="1264"/>
      <c r="DJ271" s="1264"/>
      <c r="DK271" s="1421"/>
      <c r="DL271" s="1421"/>
      <c r="DM271" s="1421"/>
      <c r="DN271" s="37"/>
      <c r="DO271" s="37"/>
    </row>
    <row r="272" ht="26.25" customHeight="1" spans="1:119">
      <c r="A272" s="1271">
        <v>44023</v>
      </c>
      <c r="B272" s="31" t="s">
        <v>281</v>
      </c>
      <c r="C272" s="1272" t="s">
        <v>453</v>
      </c>
      <c r="D272" s="122" t="s">
        <v>429</v>
      </c>
      <c r="E272" s="32" t="s">
        <v>283</v>
      </c>
      <c r="F272" s="1273">
        <v>9214</v>
      </c>
      <c r="G272" s="38" t="s">
        <v>232</v>
      </c>
      <c r="H272" s="37">
        <v>18</v>
      </c>
      <c r="I272" s="37"/>
      <c r="J272" s="37"/>
      <c r="K272" s="37"/>
      <c r="L272" s="239"/>
      <c r="M272" s="1297"/>
      <c r="N272" s="1298"/>
      <c r="O272" s="1298"/>
      <c r="P272" s="1299"/>
      <c r="Q272" s="1298"/>
      <c r="R272" s="1298"/>
      <c r="S272" s="1298"/>
      <c r="T272" s="1298"/>
      <c r="U272" s="1299"/>
      <c r="V272" s="1434"/>
      <c r="W272" s="1440"/>
      <c r="X272" s="1440"/>
      <c r="Y272" s="1440"/>
      <c r="Z272" s="1440"/>
      <c r="AA272" s="1440"/>
      <c r="AB272" s="1440"/>
      <c r="AC272" s="1440"/>
      <c r="AD272" s="1440"/>
      <c r="AE272" s="1440"/>
      <c r="AF272" s="1440"/>
      <c r="AG272" s="1442"/>
      <c r="AH272" s="1437"/>
      <c r="AI272" s="1437"/>
      <c r="AJ272" s="1437"/>
      <c r="AK272" s="1437"/>
      <c r="AL272" s="1437"/>
      <c r="AM272" s="1437"/>
      <c r="AN272" s="1437"/>
      <c r="AO272" s="1437"/>
      <c r="AP272" s="1437"/>
      <c r="AQ272" s="1437"/>
      <c r="AR272" s="1437"/>
      <c r="AS272" s="1437"/>
      <c r="AT272" s="1437"/>
      <c r="AU272" s="1437"/>
      <c r="AV272" s="1437"/>
      <c r="AW272" s="1437"/>
      <c r="AX272" s="1437">
        <v>18</v>
      </c>
      <c r="AY272" s="1437">
        <v>18</v>
      </c>
      <c r="AZ272" s="1437"/>
      <c r="BA272" s="1437"/>
      <c r="BB272" s="1437"/>
      <c r="BC272" s="1437"/>
      <c r="BD272" s="1437"/>
      <c r="BE272" s="1434"/>
      <c r="BF272" s="1434"/>
      <c r="BG272" s="1434"/>
      <c r="BH272" s="1434"/>
      <c r="BI272" s="57"/>
      <c r="BJ272" s="82"/>
      <c r="BK272" s="82"/>
      <c r="BL272" s="82"/>
      <c r="BM272" s="82"/>
      <c r="BN272" s="82"/>
      <c r="BO272" s="82"/>
      <c r="BP272" s="82"/>
      <c r="BQ272" s="82"/>
      <c r="BR272" s="82"/>
      <c r="BS272" s="82"/>
      <c r="BT272" s="82"/>
      <c r="BU272" s="82"/>
      <c r="BV272" s="82"/>
      <c r="BW272" s="82"/>
      <c r="BX272" s="82"/>
      <c r="BY272" s="82"/>
      <c r="BZ272" s="82"/>
      <c r="CA272" s="82"/>
      <c r="CB272" s="82"/>
      <c r="CC272" s="82"/>
      <c r="CD272" s="82"/>
      <c r="CE272" s="82"/>
      <c r="CF272" s="82"/>
      <c r="CG272" s="82"/>
      <c r="CH272" s="82"/>
      <c r="CI272" s="1376"/>
      <c r="CJ272" s="1376"/>
      <c r="CK272" s="1376"/>
      <c r="CL272" s="1376"/>
      <c r="CM272" s="1376"/>
      <c r="CN272" s="1376"/>
      <c r="CO272" s="1376">
        <v>3</v>
      </c>
      <c r="CP272" s="1376">
        <v>3</v>
      </c>
      <c r="CQ272" s="1376">
        <v>3</v>
      </c>
      <c r="CR272" s="1376">
        <v>3</v>
      </c>
      <c r="CS272" s="1376">
        <v>3</v>
      </c>
      <c r="CT272" s="1376">
        <v>3</v>
      </c>
      <c r="CU272" s="1386"/>
      <c r="CV272" s="1386"/>
      <c r="CW272" s="1416"/>
      <c r="CX272" s="37"/>
      <c r="CY272" s="37"/>
      <c r="CZ272" s="37"/>
      <c r="DA272" s="37"/>
      <c r="DB272" s="37"/>
      <c r="DC272" s="37"/>
      <c r="DD272" s="37"/>
      <c r="DE272" s="1264"/>
      <c r="DF272" s="1264"/>
      <c r="DG272" s="1264"/>
      <c r="DH272" s="1264"/>
      <c r="DI272" s="1264"/>
      <c r="DJ272" s="1264"/>
      <c r="DK272" s="1421"/>
      <c r="DL272" s="1421"/>
      <c r="DM272" s="1421"/>
      <c r="DN272" s="37"/>
      <c r="DO272" s="37"/>
    </row>
    <row r="273" ht="26.25" customHeight="1" spans="1:119">
      <c r="A273" s="1271">
        <v>44023</v>
      </c>
      <c r="B273" s="31" t="s">
        <v>352</v>
      </c>
      <c r="C273" s="1272" t="s">
        <v>454</v>
      </c>
      <c r="D273" s="122" t="s">
        <v>223</v>
      </c>
      <c r="E273" s="32" t="s">
        <v>280</v>
      </c>
      <c r="F273" s="1273">
        <v>9214</v>
      </c>
      <c r="G273" s="38" t="s">
        <v>232</v>
      </c>
      <c r="H273" s="37">
        <v>12</v>
      </c>
      <c r="I273" s="37"/>
      <c r="J273" s="37"/>
      <c r="K273" s="37"/>
      <c r="L273" s="239"/>
      <c r="M273" s="1297"/>
      <c r="N273" s="1298"/>
      <c r="O273" s="1298"/>
      <c r="P273" s="1299"/>
      <c r="Q273" s="1298"/>
      <c r="R273" s="1298"/>
      <c r="S273" s="1298"/>
      <c r="T273" s="1298"/>
      <c r="U273" s="1299"/>
      <c r="V273" s="1434"/>
      <c r="W273" s="1440"/>
      <c r="X273" s="1440"/>
      <c r="Y273" s="1440"/>
      <c r="Z273" s="1440"/>
      <c r="AA273" s="1440"/>
      <c r="AB273" s="1440"/>
      <c r="AC273" s="1440"/>
      <c r="AD273" s="1440"/>
      <c r="AE273" s="1440"/>
      <c r="AF273" s="1440"/>
      <c r="AG273" s="1442"/>
      <c r="AH273" s="1437"/>
      <c r="AI273" s="1437"/>
      <c r="AJ273" s="1437"/>
      <c r="AK273" s="1437"/>
      <c r="AL273" s="1437"/>
      <c r="AM273" s="1437"/>
      <c r="AN273" s="1437"/>
      <c r="AO273" s="1437"/>
      <c r="AP273" s="1437"/>
      <c r="AQ273" s="1437"/>
      <c r="AR273" s="1437"/>
      <c r="AS273" s="1437"/>
      <c r="AT273" s="1437"/>
      <c r="AU273" s="1437"/>
      <c r="AV273" s="1437"/>
      <c r="AW273" s="1437"/>
      <c r="AX273" s="1437">
        <v>12</v>
      </c>
      <c r="AY273" s="1437">
        <v>12</v>
      </c>
      <c r="AZ273" s="1437"/>
      <c r="BA273" s="1437"/>
      <c r="BB273" s="1437"/>
      <c r="BC273" s="1437"/>
      <c r="BD273" s="1437"/>
      <c r="BE273" s="1434"/>
      <c r="BF273" s="1434"/>
      <c r="BG273" s="1434"/>
      <c r="BH273" s="1434"/>
      <c r="BI273" s="57"/>
      <c r="BJ273" s="82"/>
      <c r="BK273" s="82"/>
      <c r="BL273" s="82"/>
      <c r="BM273" s="82"/>
      <c r="BN273" s="82"/>
      <c r="BO273" s="82"/>
      <c r="BP273" s="82"/>
      <c r="BQ273" s="82"/>
      <c r="BR273" s="82"/>
      <c r="BS273" s="82"/>
      <c r="BT273" s="82"/>
      <c r="BU273" s="82"/>
      <c r="BV273" s="82"/>
      <c r="BW273" s="82"/>
      <c r="BX273" s="82"/>
      <c r="BY273" s="82"/>
      <c r="BZ273" s="82"/>
      <c r="CA273" s="82"/>
      <c r="CB273" s="82"/>
      <c r="CC273" s="82"/>
      <c r="CD273" s="82"/>
      <c r="CE273" s="82"/>
      <c r="CF273" s="82"/>
      <c r="CG273" s="82"/>
      <c r="CH273" s="82"/>
      <c r="CI273" s="1376"/>
      <c r="CJ273" s="1376"/>
      <c r="CK273" s="1376"/>
      <c r="CL273" s="1376"/>
      <c r="CM273" s="1376"/>
      <c r="CN273" s="1376"/>
      <c r="CO273" s="1376">
        <v>2</v>
      </c>
      <c r="CP273" s="1376">
        <v>2</v>
      </c>
      <c r="CQ273" s="1376">
        <v>2</v>
      </c>
      <c r="CR273" s="1376">
        <v>2</v>
      </c>
      <c r="CS273" s="1376">
        <v>2</v>
      </c>
      <c r="CT273" s="1376">
        <v>2</v>
      </c>
      <c r="CU273" s="1386"/>
      <c r="CV273" s="1386"/>
      <c r="CW273" s="1416"/>
      <c r="CX273" s="37"/>
      <c r="CY273" s="37"/>
      <c r="CZ273" s="37"/>
      <c r="DA273" s="37"/>
      <c r="DB273" s="37"/>
      <c r="DC273" s="37"/>
      <c r="DD273" s="37"/>
      <c r="DE273" s="1264"/>
      <c r="DF273" s="1264"/>
      <c r="DG273" s="1264"/>
      <c r="DH273" s="1264"/>
      <c r="DI273" s="1264"/>
      <c r="DJ273" s="1264"/>
      <c r="DK273" s="1421"/>
      <c r="DL273" s="1421"/>
      <c r="DM273" s="1421"/>
      <c r="DN273" s="37"/>
      <c r="DO273" s="37"/>
    </row>
    <row r="274" ht="26.25" customHeight="1" spans="1:119">
      <c r="A274" s="1271">
        <v>44026</v>
      </c>
      <c r="B274" s="31" t="s">
        <v>303</v>
      </c>
      <c r="C274" s="1272" t="s">
        <v>455</v>
      </c>
      <c r="D274" s="122" t="s">
        <v>445</v>
      </c>
      <c r="E274" s="32" t="s">
        <v>283</v>
      </c>
      <c r="F274" s="1273">
        <v>9215</v>
      </c>
      <c r="G274" s="38" t="s">
        <v>376</v>
      </c>
      <c r="H274" s="37">
        <v>3</v>
      </c>
      <c r="I274" s="37"/>
      <c r="J274" s="37"/>
      <c r="K274" s="37"/>
      <c r="L274" s="239"/>
      <c r="M274" s="1297"/>
      <c r="N274" s="1298"/>
      <c r="O274" s="1298"/>
      <c r="P274" s="1299"/>
      <c r="Q274" s="1298"/>
      <c r="R274" s="1298"/>
      <c r="S274" s="1298"/>
      <c r="T274" s="1298"/>
      <c r="U274" s="1299"/>
      <c r="V274" s="1434"/>
      <c r="W274" s="1440"/>
      <c r="X274" s="1440"/>
      <c r="Y274" s="1440"/>
      <c r="Z274" s="1440"/>
      <c r="AA274" s="1440"/>
      <c r="AB274" s="1440"/>
      <c r="AC274" s="1440"/>
      <c r="AD274" s="1440"/>
      <c r="AE274" s="1440"/>
      <c r="AF274" s="1440"/>
      <c r="AG274" s="1442"/>
      <c r="AH274" s="1437"/>
      <c r="AI274" s="1437"/>
      <c r="AJ274" s="1437"/>
      <c r="AK274" s="1437"/>
      <c r="AL274" s="1437"/>
      <c r="AM274" s="1437"/>
      <c r="AN274" s="1437"/>
      <c r="AO274" s="1437"/>
      <c r="AP274" s="1437"/>
      <c r="AQ274" s="1437"/>
      <c r="AR274" s="1437"/>
      <c r="AS274" s="1437"/>
      <c r="AT274" s="1437"/>
      <c r="AU274" s="1437"/>
      <c r="AV274" s="1437"/>
      <c r="AW274" s="1437"/>
      <c r="AX274" s="1437"/>
      <c r="AY274" s="1437"/>
      <c r="AZ274" s="1437"/>
      <c r="BA274" s="1437"/>
      <c r="BB274" s="1437"/>
      <c r="BC274" s="1437"/>
      <c r="BD274" s="1437"/>
      <c r="BE274" s="1434"/>
      <c r="BF274" s="1434"/>
      <c r="BG274" s="1434"/>
      <c r="BH274" s="1434"/>
      <c r="BI274" s="57"/>
      <c r="BJ274" s="82"/>
      <c r="BK274" s="82"/>
      <c r="BL274" s="82"/>
      <c r="BM274" s="82"/>
      <c r="BN274" s="82"/>
      <c r="BO274" s="82"/>
      <c r="BP274" s="82"/>
      <c r="BQ274" s="82"/>
      <c r="BR274" s="82"/>
      <c r="BS274" s="82"/>
      <c r="BT274" s="82"/>
      <c r="BU274" s="82"/>
      <c r="BV274" s="82"/>
      <c r="BW274" s="82"/>
      <c r="BX274" s="82"/>
      <c r="BY274" s="82"/>
      <c r="BZ274" s="82"/>
      <c r="CA274" s="82"/>
      <c r="CB274" s="82"/>
      <c r="CC274" s="82"/>
      <c r="CD274" s="82"/>
      <c r="CE274" s="82"/>
      <c r="CF274" s="82"/>
      <c r="CG274" s="82"/>
      <c r="CH274" s="82"/>
      <c r="CI274" s="1376"/>
      <c r="CJ274" s="1376"/>
      <c r="CK274" s="1376"/>
      <c r="CL274" s="1376"/>
      <c r="CM274" s="1376"/>
      <c r="CN274" s="1376"/>
      <c r="CO274" s="1376"/>
      <c r="CP274" s="1376"/>
      <c r="CQ274" s="1376"/>
      <c r="CR274" s="1376"/>
      <c r="CS274" s="1376"/>
      <c r="CT274" s="1376"/>
      <c r="CU274" s="1386"/>
      <c r="CV274" s="1386"/>
      <c r="CW274" s="1416"/>
      <c r="CX274" s="37"/>
      <c r="CY274" s="37">
        <v>1</v>
      </c>
      <c r="CZ274" s="37">
        <v>1</v>
      </c>
      <c r="DA274" s="37"/>
      <c r="DB274" s="37">
        <v>1</v>
      </c>
      <c r="DC274" s="37"/>
      <c r="DD274" s="37"/>
      <c r="DE274" s="1264"/>
      <c r="DF274" s="1264"/>
      <c r="DG274" s="1264"/>
      <c r="DH274" s="1264"/>
      <c r="DI274" s="1264"/>
      <c r="DJ274" s="1264"/>
      <c r="DK274" s="1421"/>
      <c r="DL274" s="1421"/>
      <c r="DM274" s="1421"/>
      <c r="DN274" s="37"/>
      <c r="DO274" s="37"/>
    </row>
    <row r="275" ht="26.25" customHeight="1" spans="1:119">
      <c r="A275" s="1271">
        <v>44026</v>
      </c>
      <c r="B275" s="31" t="s">
        <v>333</v>
      </c>
      <c r="C275" s="1272" t="s">
        <v>456</v>
      </c>
      <c r="D275" s="122" t="s">
        <v>457</v>
      </c>
      <c r="E275" s="32" t="s">
        <v>322</v>
      </c>
      <c r="F275" s="1273" t="s">
        <v>458</v>
      </c>
      <c r="G275" s="38" t="s">
        <v>376</v>
      </c>
      <c r="H275" s="37">
        <v>2</v>
      </c>
      <c r="I275" s="37"/>
      <c r="J275" s="37"/>
      <c r="K275" s="37"/>
      <c r="L275" s="239"/>
      <c r="M275" s="1297"/>
      <c r="N275" s="1298"/>
      <c r="O275" s="1298"/>
      <c r="P275" s="1299"/>
      <c r="Q275" s="1298"/>
      <c r="R275" s="1298"/>
      <c r="S275" s="1298"/>
      <c r="T275" s="1298"/>
      <c r="U275" s="1299"/>
      <c r="V275" s="1434"/>
      <c r="W275" s="1440"/>
      <c r="X275" s="1440"/>
      <c r="Y275" s="1440"/>
      <c r="Z275" s="1440"/>
      <c r="AA275" s="1440"/>
      <c r="AB275" s="1440"/>
      <c r="AC275" s="1440"/>
      <c r="AD275" s="1440"/>
      <c r="AE275" s="1440"/>
      <c r="AF275" s="1440"/>
      <c r="AG275" s="1442"/>
      <c r="AH275" s="1437"/>
      <c r="AI275" s="1437"/>
      <c r="AJ275" s="1437"/>
      <c r="AK275" s="1437"/>
      <c r="AL275" s="1437"/>
      <c r="AM275" s="1437"/>
      <c r="AN275" s="1437"/>
      <c r="AO275" s="1437"/>
      <c r="AP275" s="1437"/>
      <c r="AQ275" s="1437"/>
      <c r="AR275" s="1437"/>
      <c r="AS275" s="1437"/>
      <c r="AT275" s="1437"/>
      <c r="AU275" s="1437"/>
      <c r="AV275" s="1437"/>
      <c r="AW275" s="1437"/>
      <c r="AX275" s="1437"/>
      <c r="AY275" s="1437"/>
      <c r="AZ275" s="1437"/>
      <c r="BA275" s="1437"/>
      <c r="BB275" s="1437"/>
      <c r="BC275" s="1437"/>
      <c r="BD275" s="1437"/>
      <c r="BE275" s="1434"/>
      <c r="BF275" s="1434"/>
      <c r="BG275" s="1434"/>
      <c r="BH275" s="1434"/>
      <c r="BI275" s="57"/>
      <c r="BJ275" s="82"/>
      <c r="BK275" s="82"/>
      <c r="BL275" s="82"/>
      <c r="BM275" s="82"/>
      <c r="BN275" s="82"/>
      <c r="BO275" s="82"/>
      <c r="BP275" s="82"/>
      <c r="BQ275" s="82"/>
      <c r="BR275" s="82"/>
      <c r="BS275" s="82"/>
      <c r="BT275" s="82"/>
      <c r="BU275" s="82"/>
      <c r="BV275" s="82"/>
      <c r="BW275" s="82"/>
      <c r="BX275" s="82"/>
      <c r="BY275" s="82"/>
      <c r="BZ275" s="82"/>
      <c r="CA275" s="82"/>
      <c r="CB275" s="82"/>
      <c r="CC275" s="82"/>
      <c r="CD275" s="82"/>
      <c r="CE275" s="82"/>
      <c r="CF275" s="82"/>
      <c r="CG275" s="82"/>
      <c r="CH275" s="82"/>
      <c r="CI275" s="1376"/>
      <c r="CJ275" s="1376"/>
      <c r="CK275" s="1376"/>
      <c r="CL275" s="1376"/>
      <c r="CM275" s="1376"/>
      <c r="CN275" s="1376"/>
      <c r="CO275" s="1376"/>
      <c r="CP275" s="1376"/>
      <c r="CQ275" s="1376"/>
      <c r="CR275" s="1376"/>
      <c r="CS275" s="1376"/>
      <c r="CT275" s="1376"/>
      <c r="CU275" s="1386"/>
      <c r="CV275" s="1386"/>
      <c r="CW275" s="1416"/>
      <c r="CX275" s="37"/>
      <c r="CY275" s="37"/>
      <c r="CZ275" s="37"/>
      <c r="DA275" s="37"/>
      <c r="DB275" s="37"/>
      <c r="DC275" s="37"/>
      <c r="DD275" s="37">
        <v>2</v>
      </c>
      <c r="DE275" s="1264"/>
      <c r="DF275" s="1264"/>
      <c r="DG275" s="1264"/>
      <c r="DH275" s="1264"/>
      <c r="DI275" s="1264"/>
      <c r="DJ275" s="1264"/>
      <c r="DK275" s="1421"/>
      <c r="DL275" s="1421"/>
      <c r="DM275" s="1421"/>
      <c r="DN275" s="37"/>
      <c r="DO275" s="37"/>
    </row>
    <row r="276" ht="26.25" customHeight="1" spans="1:119">
      <c r="A276" s="1271">
        <v>44029</v>
      </c>
      <c r="B276" s="31" t="s">
        <v>281</v>
      </c>
      <c r="C276" s="1272" t="s">
        <v>459</v>
      </c>
      <c r="D276" s="122" t="s">
        <v>460</v>
      </c>
      <c r="E276" s="32" t="s">
        <v>283</v>
      </c>
      <c r="F276" s="1273">
        <v>9215</v>
      </c>
      <c r="G276" s="38" t="s">
        <v>376</v>
      </c>
      <c r="H276" s="37">
        <v>2</v>
      </c>
      <c r="I276" s="37"/>
      <c r="J276" s="37"/>
      <c r="K276" s="37"/>
      <c r="L276" s="239"/>
      <c r="M276" s="1297"/>
      <c r="N276" s="1298"/>
      <c r="O276" s="1298"/>
      <c r="P276" s="1299"/>
      <c r="Q276" s="1298"/>
      <c r="R276" s="1298"/>
      <c r="S276" s="1298"/>
      <c r="T276" s="1298"/>
      <c r="U276" s="1299"/>
      <c r="V276" s="1434"/>
      <c r="W276" s="1440"/>
      <c r="X276" s="1440"/>
      <c r="Y276" s="1440"/>
      <c r="Z276" s="1440"/>
      <c r="AA276" s="1440"/>
      <c r="AB276" s="1440"/>
      <c r="AC276" s="1440"/>
      <c r="AD276" s="1440"/>
      <c r="AE276" s="1440"/>
      <c r="AF276" s="1440"/>
      <c r="AG276" s="1442"/>
      <c r="AH276" s="1437"/>
      <c r="AI276" s="1437"/>
      <c r="AJ276" s="1437"/>
      <c r="AK276" s="1437"/>
      <c r="AL276" s="1437"/>
      <c r="AM276" s="1437"/>
      <c r="AN276" s="1437"/>
      <c r="AO276" s="1437"/>
      <c r="AP276" s="1437"/>
      <c r="AQ276" s="1437"/>
      <c r="AR276" s="1437"/>
      <c r="AS276" s="1437"/>
      <c r="AT276" s="1437"/>
      <c r="AU276" s="1437"/>
      <c r="AV276" s="1437"/>
      <c r="AW276" s="1437"/>
      <c r="AX276" s="1437"/>
      <c r="AY276" s="1437"/>
      <c r="AZ276" s="1437"/>
      <c r="BA276" s="1437"/>
      <c r="BB276" s="1437"/>
      <c r="BC276" s="1437"/>
      <c r="BD276" s="1437"/>
      <c r="BE276" s="1434"/>
      <c r="BF276" s="1434"/>
      <c r="BG276" s="1434"/>
      <c r="BH276" s="1434"/>
      <c r="BI276" s="57"/>
      <c r="BJ276" s="82"/>
      <c r="BK276" s="82"/>
      <c r="BL276" s="82"/>
      <c r="BM276" s="82"/>
      <c r="BN276" s="82"/>
      <c r="BO276" s="82"/>
      <c r="BP276" s="82"/>
      <c r="BQ276" s="82"/>
      <c r="BR276" s="82"/>
      <c r="BS276" s="82"/>
      <c r="BT276" s="82"/>
      <c r="BU276" s="82"/>
      <c r="BV276" s="82"/>
      <c r="BW276" s="82"/>
      <c r="BX276" s="82"/>
      <c r="BY276" s="82"/>
      <c r="BZ276" s="82"/>
      <c r="CA276" s="82"/>
      <c r="CB276" s="82"/>
      <c r="CC276" s="82"/>
      <c r="CD276" s="82"/>
      <c r="CE276" s="82"/>
      <c r="CF276" s="82"/>
      <c r="CG276" s="82"/>
      <c r="CH276" s="82"/>
      <c r="CI276" s="1376"/>
      <c r="CJ276" s="1376"/>
      <c r="CK276" s="1376"/>
      <c r="CL276" s="1376"/>
      <c r="CM276" s="1376"/>
      <c r="CN276" s="1376"/>
      <c r="CO276" s="1376"/>
      <c r="CP276" s="1376"/>
      <c r="CQ276" s="1376"/>
      <c r="CR276" s="1376"/>
      <c r="CS276" s="1376"/>
      <c r="CT276" s="1376"/>
      <c r="CU276" s="1386"/>
      <c r="CV276" s="1386"/>
      <c r="CW276" s="1416"/>
      <c r="CX276" s="37"/>
      <c r="CY276" s="37"/>
      <c r="CZ276" s="37"/>
      <c r="DA276" s="37"/>
      <c r="DB276" s="37"/>
      <c r="DC276" s="37">
        <v>1</v>
      </c>
      <c r="DD276" s="37">
        <v>1</v>
      </c>
      <c r="DE276" s="1264"/>
      <c r="DF276" s="1264"/>
      <c r="DG276" s="1264"/>
      <c r="DH276" s="1264"/>
      <c r="DI276" s="1264"/>
      <c r="DJ276" s="1264"/>
      <c r="DK276" s="1421"/>
      <c r="DL276" s="1421"/>
      <c r="DM276" s="1421"/>
      <c r="DN276" s="37"/>
      <c r="DO276" s="37"/>
    </row>
    <row r="277" ht="26.25" customHeight="1" spans="1:119">
      <c r="A277" s="1271">
        <v>44033</v>
      </c>
      <c r="B277" s="31" t="s">
        <v>281</v>
      </c>
      <c r="C277" s="1272" t="s">
        <v>461</v>
      </c>
      <c r="D277" s="122" t="s">
        <v>451</v>
      </c>
      <c r="E277" s="32" t="s">
        <v>283</v>
      </c>
      <c r="F277" s="1273">
        <v>9214</v>
      </c>
      <c r="G277" s="38" t="s">
        <v>232</v>
      </c>
      <c r="H277" s="37">
        <v>7</v>
      </c>
      <c r="I277" s="37"/>
      <c r="J277" s="37"/>
      <c r="K277" s="37"/>
      <c r="L277" s="239"/>
      <c r="M277" s="1297"/>
      <c r="N277" s="1298"/>
      <c r="O277" s="1298"/>
      <c r="P277" s="1299"/>
      <c r="Q277" s="1298"/>
      <c r="R277" s="1298"/>
      <c r="S277" s="1298"/>
      <c r="T277" s="1298"/>
      <c r="U277" s="1299"/>
      <c r="V277" s="1434"/>
      <c r="W277" s="1440"/>
      <c r="X277" s="1440"/>
      <c r="Y277" s="1440"/>
      <c r="Z277" s="1440"/>
      <c r="AA277" s="1440"/>
      <c r="AB277" s="1440"/>
      <c r="AC277" s="1440"/>
      <c r="AD277" s="1440"/>
      <c r="AE277" s="1440"/>
      <c r="AF277" s="1440"/>
      <c r="AG277" s="1442"/>
      <c r="AH277" s="1437"/>
      <c r="AI277" s="1437"/>
      <c r="AJ277" s="1437"/>
      <c r="AK277" s="1437"/>
      <c r="AL277" s="1437"/>
      <c r="AM277" s="1437"/>
      <c r="AN277" s="1437"/>
      <c r="AO277" s="1437"/>
      <c r="AP277" s="1437"/>
      <c r="AQ277" s="1437"/>
      <c r="AR277" s="1437"/>
      <c r="AS277" s="1437"/>
      <c r="AT277" s="1437"/>
      <c r="AU277" s="1437"/>
      <c r="AV277" s="1437"/>
      <c r="AW277" s="1437"/>
      <c r="AX277" s="1437"/>
      <c r="AY277" s="1437"/>
      <c r="AZ277" s="1437"/>
      <c r="BA277" s="1437"/>
      <c r="BB277" s="1437"/>
      <c r="BC277" s="1437"/>
      <c r="BD277" s="1437"/>
      <c r="BE277" s="1434"/>
      <c r="BF277" s="1434"/>
      <c r="BG277" s="1434"/>
      <c r="BH277" s="1434"/>
      <c r="BI277" s="57"/>
      <c r="BJ277" s="82"/>
      <c r="BK277" s="82"/>
      <c r="BL277" s="82"/>
      <c r="BM277" s="82"/>
      <c r="BN277" s="82"/>
      <c r="BO277" s="82"/>
      <c r="BP277" s="82"/>
      <c r="BQ277" s="82"/>
      <c r="BR277" s="82"/>
      <c r="BS277" s="82"/>
      <c r="BT277" s="82"/>
      <c r="BU277" s="82"/>
      <c r="BV277" s="82"/>
      <c r="BW277" s="82"/>
      <c r="BX277" s="82"/>
      <c r="BY277" s="82"/>
      <c r="BZ277" s="82"/>
      <c r="CA277" s="82"/>
      <c r="CB277" s="82"/>
      <c r="CC277" s="82"/>
      <c r="CD277" s="82"/>
      <c r="CE277" s="82"/>
      <c r="CF277" s="82"/>
      <c r="CG277" s="82"/>
      <c r="CH277" s="82"/>
      <c r="CI277" s="1376"/>
      <c r="CJ277" s="1376"/>
      <c r="CK277" s="1376"/>
      <c r="CL277" s="1376"/>
      <c r="CM277" s="1376"/>
      <c r="CN277" s="1376"/>
      <c r="CO277" s="1376">
        <v>1</v>
      </c>
      <c r="CP277" s="1376">
        <v>1</v>
      </c>
      <c r="CQ277" s="1376">
        <v>1</v>
      </c>
      <c r="CR277" s="1376">
        <v>1</v>
      </c>
      <c r="CS277" s="1376">
        <v>1</v>
      </c>
      <c r="CT277" s="1376">
        <v>1</v>
      </c>
      <c r="CU277" s="1386"/>
      <c r="CV277" s="1386"/>
      <c r="CW277" s="1416"/>
      <c r="CX277" s="37"/>
      <c r="CY277" s="37"/>
      <c r="CZ277" s="37"/>
      <c r="DA277" s="37"/>
      <c r="DB277" s="37"/>
      <c r="DC277" s="37"/>
      <c r="DD277" s="37"/>
      <c r="DE277" s="1264"/>
      <c r="DF277" s="1264"/>
      <c r="DG277" s="1264"/>
      <c r="DH277" s="1264"/>
      <c r="DI277" s="1264"/>
      <c r="DJ277" s="1264"/>
      <c r="DK277" s="1421"/>
      <c r="DL277" s="1421"/>
      <c r="DM277" s="1421"/>
      <c r="DN277" s="37"/>
      <c r="DO277" s="37"/>
    </row>
    <row r="278" ht="26.25" customHeight="1" spans="1:119">
      <c r="A278" s="1271">
        <v>44033</v>
      </c>
      <c r="B278" s="31" t="s">
        <v>281</v>
      </c>
      <c r="C278" s="1272" t="s">
        <v>461</v>
      </c>
      <c r="D278" s="122" t="s">
        <v>451</v>
      </c>
      <c r="E278" s="32" t="s">
        <v>283</v>
      </c>
      <c r="F278" s="1273">
        <v>9215</v>
      </c>
      <c r="G278" s="38" t="s">
        <v>376</v>
      </c>
      <c r="H278" s="37">
        <v>8</v>
      </c>
      <c r="I278" s="37"/>
      <c r="J278" s="37"/>
      <c r="K278" s="37"/>
      <c r="L278" s="239"/>
      <c r="M278" s="1297"/>
      <c r="N278" s="1298"/>
      <c r="O278" s="1298"/>
      <c r="P278" s="1299"/>
      <c r="Q278" s="1298"/>
      <c r="R278" s="1298"/>
      <c r="S278" s="1298"/>
      <c r="T278" s="1298"/>
      <c r="U278" s="1299"/>
      <c r="V278" s="1434"/>
      <c r="W278" s="1440"/>
      <c r="X278" s="1440"/>
      <c r="Y278" s="1440"/>
      <c r="Z278" s="1440"/>
      <c r="AA278" s="1440"/>
      <c r="AB278" s="1440"/>
      <c r="AC278" s="1440"/>
      <c r="AD278" s="1440"/>
      <c r="AE278" s="1440"/>
      <c r="AF278" s="1440"/>
      <c r="AG278" s="1442"/>
      <c r="AH278" s="1437"/>
      <c r="AI278" s="1437"/>
      <c r="AJ278" s="1437"/>
      <c r="AK278" s="1437"/>
      <c r="AL278" s="1437"/>
      <c r="AM278" s="1437"/>
      <c r="AN278" s="1437"/>
      <c r="AO278" s="1437"/>
      <c r="AP278" s="1437"/>
      <c r="AQ278" s="1437"/>
      <c r="AR278" s="1437"/>
      <c r="AS278" s="1437"/>
      <c r="AT278" s="1437"/>
      <c r="AU278" s="1437"/>
      <c r="AV278" s="1437"/>
      <c r="AW278" s="1437"/>
      <c r="AX278" s="1437"/>
      <c r="AY278" s="1437"/>
      <c r="AZ278" s="1437"/>
      <c r="BA278" s="1437"/>
      <c r="BB278" s="1437"/>
      <c r="BC278" s="1437"/>
      <c r="BD278" s="1437"/>
      <c r="BE278" s="1434"/>
      <c r="BF278" s="1434"/>
      <c r="BG278" s="1434"/>
      <c r="BH278" s="1434"/>
      <c r="BI278" s="57"/>
      <c r="BJ278" s="82"/>
      <c r="BK278" s="82"/>
      <c r="BL278" s="82"/>
      <c r="BM278" s="82"/>
      <c r="BN278" s="82"/>
      <c r="BO278" s="82"/>
      <c r="BP278" s="82"/>
      <c r="BQ278" s="82"/>
      <c r="BR278" s="82"/>
      <c r="BS278" s="82"/>
      <c r="BT278" s="82"/>
      <c r="BU278" s="82"/>
      <c r="BV278" s="82"/>
      <c r="BW278" s="82"/>
      <c r="BX278" s="82"/>
      <c r="BY278" s="82"/>
      <c r="BZ278" s="82"/>
      <c r="CA278" s="82"/>
      <c r="CB278" s="82"/>
      <c r="CC278" s="82"/>
      <c r="CD278" s="82"/>
      <c r="CE278" s="82"/>
      <c r="CF278" s="82"/>
      <c r="CG278" s="82"/>
      <c r="CH278" s="82"/>
      <c r="CI278" s="1376"/>
      <c r="CJ278" s="1376"/>
      <c r="CK278" s="1376"/>
      <c r="CL278" s="1376"/>
      <c r="CM278" s="1376"/>
      <c r="CN278" s="1376"/>
      <c r="CO278" s="1376"/>
      <c r="CP278" s="1376"/>
      <c r="CQ278" s="1376"/>
      <c r="CR278" s="1376"/>
      <c r="CS278" s="1376"/>
      <c r="CT278" s="1376"/>
      <c r="CU278" s="1386"/>
      <c r="CV278" s="1386"/>
      <c r="CW278" s="1416"/>
      <c r="CX278" s="37">
        <v>1</v>
      </c>
      <c r="CY278" s="37">
        <v>1</v>
      </c>
      <c r="CZ278" s="37">
        <v>1</v>
      </c>
      <c r="DA278" s="37">
        <v>1</v>
      </c>
      <c r="DB278" s="37">
        <v>1</v>
      </c>
      <c r="DC278" s="37">
        <v>1</v>
      </c>
      <c r="DD278" s="37">
        <v>1</v>
      </c>
      <c r="DE278" s="1264"/>
      <c r="DF278" s="1264"/>
      <c r="DG278" s="1264"/>
      <c r="DH278" s="1264"/>
      <c r="DI278" s="1264"/>
      <c r="DJ278" s="1264"/>
      <c r="DK278" s="1421"/>
      <c r="DL278" s="1421"/>
      <c r="DM278" s="1421"/>
      <c r="DN278" s="37"/>
      <c r="DO278" s="37"/>
    </row>
    <row r="279" ht="26.25" customHeight="1" spans="1:119">
      <c r="A279" s="1271">
        <v>44033</v>
      </c>
      <c r="B279" s="31" t="s">
        <v>433</v>
      </c>
      <c r="C279" s="1272" t="s">
        <v>462</v>
      </c>
      <c r="D279" s="122" t="s">
        <v>463</v>
      </c>
      <c r="E279" s="32" t="s">
        <v>283</v>
      </c>
      <c r="F279" s="1273">
        <v>9215</v>
      </c>
      <c r="G279" s="38" t="s">
        <v>376</v>
      </c>
      <c r="H279" s="37">
        <v>7</v>
      </c>
      <c r="I279" s="37"/>
      <c r="J279" s="37"/>
      <c r="K279" s="37"/>
      <c r="L279" s="239"/>
      <c r="M279" s="1297"/>
      <c r="N279" s="1298"/>
      <c r="O279" s="1298"/>
      <c r="P279" s="1299"/>
      <c r="Q279" s="1298"/>
      <c r="R279" s="1298"/>
      <c r="S279" s="1298"/>
      <c r="T279" s="1298"/>
      <c r="U279" s="1299"/>
      <c r="V279" s="1434"/>
      <c r="W279" s="1440"/>
      <c r="X279" s="1440"/>
      <c r="Y279" s="1440"/>
      <c r="Z279" s="1440"/>
      <c r="AA279" s="1440"/>
      <c r="AB279" s="1440"/>
      <c r="AC279" s="1440"/>
      <c r="AD279" s="1440"/>
      <c r="AE279" s="1440"/>
      <c r="AF279" s="1440"/>
      <c r="AG279" s="1442"/>
      <c r="AH279" s="1437"/>
      <c r="AI279" s="1437"/>
      <c r="AJ279" s="1437"/>
      <c r="AK279" s="1437"/>
      <c r="AL279" s="1437"/>
      <c r="AM279" s="1437"/>
      <c r="AN279" s="1437"/>
      <c r="AO279" s="1437"/>
      <c r="AP279" s="1437"/>
      <c r="AQ279" s="1437"/>
      <c r="AR279" s="1437"/>
      <c r="AS279" s="1437"/>
      <c r="AT279" s="1437"/>
      <c r="AU279" s="1437"/>
      <c r="AV279" s="1437"/>
      <c r="AW279" s="1437"/>
      <c r="AX279" s="1437"/>
      <c r="AY279" s="1437"/>
      <c r="AZ279" s="1437"/>
      <c r="BA279" s="1437"/>
      <c r="BB279" s="1437"/>
      <c r="BC279" s="1437"/>
      <c r="BD279" s="1437"/>
      <c r="BE279" s="1434"/>
      <c r="BF279" s="1434"/>
      <c r="BG279" s="1434"/>
      <c r="BH279" s="1434"/>
      <c r="BI279" s="57"/>
      <c r="BJ279" s="82"/>
      <c r="BK279" s="82"/>
      <c r="BL279" s="82"/>
      <c r="BM279" s="82"/>
      <c r="BN279" s="82"/>
      <c r="BO279" s="82"/>
      <c r="BP279" s="82"/>
      <c r="BQ279" s="82"/>
      <c r="BR279" s="82"/>
      <c r="BS279" s="82"/>
      <c r="BT279" s="82"/>
      <c r="BU279" s="82"/>
      <c r="BV279" s="82"/>
      <c r="BW279" s="82"/>
      <c r="BX279" s="82"/>
      <c r="BY279" s="82"/>
      <c r="BZ279" s="82"/>
      <c r="CA279" s="82"/>
      <c r="CB279" s="82"/>
      <c r="CC279" s="82"/>
      <c r="CD279" s="82"/>
      <c r="CE279" s="82"/>
      <c r="CF279" s="82"/>
      <c r="CG279" s="82"/>
      <c r="CH279" s="82"/>
      <c r="CI279" s="1376"/>
      <c r="CJ279" s="1376"/>
      <c r="CK279" s="1376"/>
      <c r="CL279" s="1376"/>
      <c r="CM279" s="1376"/>
      <c r="CN279" s="1376"/>
      <c r="CO279" s="1376"/>
      <c r="CP279" s="1376"/>
      <c r="CQ279" s="1376"/>
      <c r="CR279" s="1376"/>
      <c r="CS279" s="1376"/>
      <c r="CT279" s="1376"/>
      <c r="CU279" s="1386"/>
      <c r="CV279" s="1386"/>
      <c r="CW279" s="1416"/>
      <c r="CX279" s="37"/>
      <c r="CY279" s="37">
        <v>1</v>
      </c>
      <c r="CZ279" s="37">
        <v>1</v>
      </c>
      <c r="DA279" s="37">
        <v>1</v>
      </c>
      <c r="DB279" s="37">
        <v>1</v>
      </c>
      <c r="DC279" s="37">
        <v>1</v>
      </c>
      <c r="DD279" s="37">
        <v>1</v>
      </c>
      <c r="DE279" s="1264"/>
      <c r="DF279" s="1264"/>
      <c r="DG279" s="1264"/>
      <c r="DH279" s="1264"/>
      <c r="DI279" s="1264"/>
      <c r="DJ279" s="1264"/>
      <c r="DK279" s="1421"/>
      <c r="DL279" s="1421"/>
      <c r="DM279" s="1421"/>
      <c r="DN279" s="37"/>
      <c r="DO279" s="37"/>
    </row>
    <row r="280" ht="26.25" customHeight="1" spans="1:119">
      <c r="A280" s="1271">
        <v>44033</v>
      </c>
      <c r="B280" s="31" t="s">
        <v>138</v>
      </c>
      <c r="C280" s="1272"/>
      <c r="D280" s="122" t="s">
        <v>234</v>
      </c>
      <c r="E280" s="32" t="s">
        <v>283</v>
      </c>
      <c r="F280" s="1273" t="s">
        <v>464</v>
      </c>
      <c r="G280" s="38" t="s">
        <v>376</v>
      </c>
      <c r="H280" s="37">
        <v>6</v>
      </c>
      <c r="I280" s="37"/>
      <c r="J280" s="37"/>
      <c r="K280" s="37"/>
      <c r="L280" s="239"/>
      <c r="M280" s="1297"/>
      <c r="N280" s="1298"/>
      <c r="O280" s="1298"/>
      <c r="P280" s="1299"/>
      <c r="Q280" s="1298"/>
      <c r="R280" s="1298"/>
      <c r="S280" s="1298"/>
      <c r="T280" s="1298"/>
      <c r="U280" s="1299"/>
      <c r="V280" s="1434"/>
      <c r="W280" s="1440"/>
      <c r="X280" s="1440"/>
      <c r="Y280" s="1440"/>
      <c r="Z280" s="1440"/>
      <c r="AA280" s="1440"/>
      <c r="AB280" s="1440"/>
      <c r="AC280" s="1440"/>
      <c r="AD280" s="1440"/>
      <c r="AE280" s="1440"/>
      <c r="AF280" s="1440"/>
      <c r="AG280" s="1442"/>
      <c r="AH280" s="1437"/>
      <c r="AI280" s="1437"/>
      <c r="AJ280" s="1437"/>
      <c r="AK280" s="1437"/>
      <c r="AL280" s="1437"/>
      <c r="AM280" s="1437"/>
      <c r="AN280" s="1437"/>
      <c r="AO280" s="1437"/>
      <c r="AP280" s="1437"/>
      <c r="AQ280" s="1437"/>
      <c r="AR280" s="1437"/>
      <c r="AS280" s="1437"/>
      <c r="AT280" s="1437"/>
      <c r="AU280" s="1437"/>
      <c r="AV280" s="1437"/>
      <c r="AW280" s="1437"/>
      <c r="AX280" s="1437"/>
      <c r="AY280" s="1437"/>
      <c r="AZ280" s="1437"/>
      <c r="BA280" s="1437"/>
      <c r="BB280" s="1437"/>
      <c r="BC280" s="1437"/>
      <c r="BD280" s="1437"/>
      <c r="BE280" s="1434"/>
      <c r="BF280" s="1434"/>
      <c r="BG280" s="1434"/>
      <c r="BH280" s="1434"/>
      <c r="BI280" s="57"/>
      <c r="BJ280" s="82"/>
      <c r="BK280" s="82"/>
      <c r="BL280" s="82"/>
      <c r="BM280" s="82"/>
      <c r="BN280" s="82"/>
      <c r="BO280" s="82"/>
      <c r="BP280" s="82"/>
      <c r="BQ280" s="82"/>
      <c r="BR280" s="82"/>
      <c r="BS280" s="82"/>
      <c r="BT280" s="82"/>
      <c r="BU280" s="82"/>
      <c r="BV280" s="82"/>
      <c r="BW280" s="82"/>
      <c r="BX280" s="82"/>
      <c r="BY280" s="82"/>
      <c r="BZ280" s="82"/>
      <c r="CA280" s="82"/>
      <c r="CB280" s="82"/>
      <c r="CC280" s="82"/>
      <c r="CD280" s="82"/>
      <c r="CE280" s="82"/>
      <c r="CF280" s="82"/>
      <c r="CG280" s="82"/>
      <c r="CH280" s="82"/>
      <c r="CI280" s="1376"/>
      <c r="CJ280" s="1376"/>
      <c r="CK280" s="1376"/>
      <c r="CL280" s="1376"/>
      <c r="CM280" s="1376"/>
      <c r="CN280" s="1376"/>
      <c r="CO280" s="1376"/>
      <c r="CP280" s="1376"/>
      <c r="CQ280" s="1376"/>
      <c r="CR280" s="1376"/>
      <c r="CS280" s="1376"/>
      <c r="CT280" s="1376"/>
      <c r="CU280" s="1386"/>
      <c r="CV280" s="1386"/>
      <c r="CW280" s="1416"/>
      <c r="CX280" s="37">
        <v>1</v>
      </c>
      <c r="CY280" s="37">
        <v>1</v>
      </c>
      <c r="CZ280" s="37">
        <v>1</v>
      </c>
      <c r="DA280" s="37">
        <v>1</v>
      </c>
      <c r="DB280" s="37">
        <v>1</v>
      </c>
      <c r="DC280" s="37"/>
      <c r="DD280" s="37">
        <v>1</v>
      </c>
      <c r="DE280" s="1264"/>
      <c r="DF280" s="1264"/>
      <c r="DG280" s="1264"/>
      <c r="DH280" s="1264"/>
      <c r="DI280" s="1264"/>
      <c r="DJ280" s="1264"/>
      <c r="DK280" s="1421"/>
      <c r="DL280" s="1421"/>
      <c r="DM280" s="1421"/>
      <c r="DN280" s="37"/>
      <c r="DO280" s="37"/>
    </row>
    <row r="281" ht="26.25" customHeight="1" spans="1:119">
      <c r="A281" s="1271">
        <v>44033</v>
      </c>
      <c r="B281" s="31" t="s">
        <v>138</v>
      </c>
      <c r="C281" s="1272"/>
      <c r="D281" s="122" t="s">
        <v>234</v>
      </c>
      <c r="E281" s="32" t="s">
        <v>283</v>
      </c>
      <c r="F281" s="1273" t="s">
        <v>465</v>
      </c>
      <c r="G281" s="38" t="s">
        <v>416</v>
      </c>
      <c r="H281" s="37">
        <v>12</v>
      </c>
      <c r="I281" s="37"/>
      <c r="J281" s="37"/>
      <c r="K281" s="37"/>
      <c r="L281" s="239"/>
      <c r="M281" s="1297"/>
      <c r="N281" s="1298"/>
      <c r="O281" s="1298"/>
      <c r="P281" s="1299"/>
      <c r="Q281" s="1298"/>
      <c r="R281" s="1298"/>
      <c r="S281" s="1298"/>
      <c r="T281" s="1298"/>
      <c r="U281" s="1299"/>
      <c r="V281" s="1434"/>
      <c r="W281" s="1440"/>
      <c r="X281" s="1440"/>
      <c r="Y281" s="1440"/>
      <c r="Z281" s="1440"/>
      <c r="AA281" s="1440"/>
      <c r="AB281" s="1440"/>
      <c r="AC281" s="1440"/>
      <c r="AD281" s="1440"/>
      <c r="AE281" s="1440"/>
      <c r="AF281" s="1440"/>
      <c r="AG281" s="1442"/>
      <c r="AH281" s="1437"/>
      <c r="AI281" s="1437"/>
      <c r="AJ281" s="1437"/>
      <c r="AK281" s="1437"/>
      <c r="AL281" s="1437"/>
      <c r="AM281" s="1437"/>
      <c r="AN281" s="1437"/>
      <c r="AO281" s="1437"/>
      <c r="AP281" s="1437"/>
      <c r="AQ281" s="1437"/>
      <c r="AR281" s="1437"/>
      <c r="AS281" s="1437"/>
      <c r="AT281" s="1437"/>
      <c r="AU281" s="1437"/>
      <c r="AV281" s="1437"/>
      <c r="AW281" s="1437"/>
      <c r="AX281" s="1437"/>
      <c r="AY281" s="1437"/>
      <c r="AZ281" s="1437"/>
      <c r="BA281" s="1437"/>
      <c r="BB281" s="1437"/>
      <c r="BC281" s="1437"/>
      <c r="BD281" s="1437"/>
      <c r="BE281" s="1434"/>
      <c r="BF281" s="1434"/>
      <c r="BG281" s="1434"/>
      <c r="BH281" s="1434"/>
      <c r="BI281" s="57"/>
      <c r="BJ281" s="82"/>
      <c r="BK281" s="82"/>
      <c r="BL281" s="82"/>
      <c r="BM281" s="82"/>
      <c r="BN281" s="82"/>
      <c r="BO281" s="82"/>
      <c r="BP281" s="82"/>
      <c r="BQ281" s="82"/>
      <c r="BR281" s="82"/>
      <c r="BS281" s="82"/>
      <c r="BT281" s="82"/>
      <c r="BU281" s="82"/>
      <c r="BV281" s="82"/>
      <c r="BW281" s="82"/>
      <c r="BX281" s="82"/>
      <c r="BY281" s="82"/>
      <c r="BZ281" s="82"/>
      <c r="CA281" s="82"/>
      <c r="CB281" s="82"/>
      <c r="CC281" s="82"/>
      <c r="CD281" s="82"/>
      <c r="CE281" s="82"/>
      <c r="CF281" s="82"/>
      <c r="CG281" s="82"/>
      <c r="CH281" s="82"/>
      <c r="CI281" s="1376"/>
      <c r="CJ281" s="1376"/>
      <c r="CK281" s="1376"/>
      <c r="CL281" s="1376"/>
      <c r="CM281" s="1376"/>
      <c r="CN281" s="1376"/>
      <c r="CO281" s="1376"/>
      <c r="CP281" s="1376"/>
      <c r="CQ281" s="1376"/>
      <c r="CR281" s="1376"/>
      <c r="CS281" s="1376"/>
      <c r="CT281" s="1376"/>
      <c r="CU281" s="1386"/>
      <c r="CV281" s="1386"/>
      <c r="CW281" s="1416"/>
      <c r="CX281" s="37"/>
      <c r="CY281" s="37"/>
      <c r="CZ281" s="37"/>
      <c r="DA281" s="37"/>
      <c r="DB281" s="37"/>
      <c r="DC281" s="37"/>
      <c r="DD281" s="37"/>
      <c r="DE281" s="1264"/>
      <c r="DF281" s="1264"/>
      <c r="DG281" s="1264"/>
      <c r="DH281" s="1264"/>
      <c r="DI281" s="1264"/>
      <c r="DJ281" s="1264"/>
      <c r="DK281" s="1421"/>
      <c r="DL281" s="1421"/>
      <c r="DM281" s="1421"/>
      <c r="DN281" s="37">
        <v>12</v>
      </c>
      <c r="DO281" s="37"/>
    </row>
    <row r="282" ht="26.25" customHeight="1" spans="1:119">
      <c r="A282" s="1271">
        <v>44033</v>
      </c>
      <c r="B282" s="31" t="s">
        <v>138</v>
      </c>
      <c r="C282" s="1272"/>
      <c r="D282" s="122" t="s">
        <v>234</v>
      </c>
      <c r="E282" s="32" t="s">
        <v>283</v>
      </c>
      <c r="F282" s="1273" t="s">
        <v>466</v>
      </c>
      <c r="G282" s="38" t="s">
        <v>406</v>
      </c>
      <c r="H282" s="37">
        <v>6</v>
      </c>
      <c r="I282" s="37"/>
      <c r="J282" s="37"/>
      <c r="K282" s="37"/>
      <c r="L282" s="239"/>
      <c r="M282" s="1297"/>
      <c r="N282" s="1298"/>
      <c r="O282" s="1298"/>
      <c r="P282" s="1299"/>
      <c r="Q282" s="1298"/>
      <c r="R282" s="1298"/>
      <c r="S282" s="1298"/>
      <c r="T282" s="1298"/>
      <c r="U282" s="1299"/>
      <c r="V282" s="1434"/>
      <c r="W282" s="1440"/>
      <c r="X282" s="1440"/>
      <c r="Y282" s="1440"/>
      <c r="Z282" s="1440"/>
      <c r="AA282" s="1440"/>
      <c r="AB282" s="1440"/>
      <c r="AC282" s="1440"/>
      <c r="AD282" s="1440"/>
      <c r="AE282" s="1440"/>
      <c r="AF282" s="1440"/>
      <c r="AG282" s="1442"/>
      <c r="AH282" s="1437"/>
      <c r="AI282" s="1437"/>
      <c r="AJ282" s="1437"/>
      <c r="AK282" s="1437"/>
      <c r="AL282" s="1437"/>
      <c r="AM282" s="1437"/>
      <c r="AN282" s="1437"/>
      <c r="AO282" s="1437"/>
      <c r="AP282" s="1437"/>
      <c r="AQ282" s="1437"/>
      <c r="AR282" s="1437"/>
      <c r="AS282" s="1437"/>
      <c r="AT282" s="1437"/>
      <c r="AU282" s="1437"/>
      <c r="AV282" s="1437"/>
      <c r="AW282" s="1437"/>
      <c r="AX282" s="1437"/>
      <c r="AY282" s="1437"/>
      <c r="AZ282" s="1437"/>
      <c r="BA282" s="1437"/>
      <c r="BB282" s="1437"/>
      <c r="BC282" s="1437"/>
      <c r="BD282" s="1437"/>
      <c r="BE282" s="1434"/>
      <c r="BF282" s="1434"/>
      <c r="BG282" s="1434"/>
      <c r="BH282" s="1434"/>
      <c r="BI282" s="57"/>
      <c r="BJ282" s="82"/>
      <c r="BK282" s="82"/>
      <c r="BL282" s="82"/>
      <c r="BM282" s="82"/>
      <c r="BN282" s="82"/>
      <c r="BO282" s="82"/>
      <c r="BP282" s="82"/>
      <c r="BQ282" s="82"/>
      <c r="BR282" s="82"/>
      <c r="BS282" s="82"/>
      <c r="BT282" s="82"/>
      <c r="BU282" s="82"/>
      <c r="BV282" s="82"/>
      <c r="BW282" s="82"/>
      <c r="BX282" s="82"/>
      <c r="BY282" s="82"/>
      <c r="BZ282" s="82"/>
      <c r="CA282" s="82"/>
      <c r="CB282" s="82"/>
      <c r="CC282" s="82"/>
      <c r="CD282" s="82"/>
      <c r="CE282" s="82"/>
      <c r="CF282" s="82"/>
      <c r="CG282" s="82"/>
      <c r="CH282" s="82"/>
      <c r="CI282" s="1376"/>
      <c r="CJ282" s="1376"/>
      <c r="CK282" s="1376"/>
      <c r="CL282" s="1376"/>
      <c r="CM282" s="1376"/>
      <c r="CN282" s="1376"/>
      <c r="CO282" s="1376"/>
      <c r="CP282" s="1376"/>
      <c r="CQ282" s="1376"/>
      <c r="CR282" s="1376"/>
      <c r="CS282" s="1376"/>
      <c r="CT282" s="1376"/>
      <c r="CU282" s="1386"/>
      <c r="CV282" s="1386"/>
      <c r="CW282" s="1416"/>
      <c r="CX282" s="37"/>
      <c r="CY282" s="37"/>
      <c r="CZ282" s="37"/>
      <c r="DA282" s="37"/>
      <c r="DB282" s="37"/>
      <c r="DC282" s="37"/>
      <c r="DD282" s="37"/>
      <c r="DE282" s="1264"/>
      <c r="DF282" s="1264"/>
      <c r="DG282" s="1264"/>
      <c r="DH282" s="1264"/>
      <c r="DI282" s="1264"/>
      <c r="DJ282" s="1264"/>
      <c r="DK282" s="1421"/>
      <c r="DL282" s="1421"/>
      <c r="DM282" s="1421"/>
      <c r="DN282" s="37"/>
      <c r="DO282" s="37">
        <v>6</v>
      </c>
    </row>
    <row r="283" ht="26.25" customHeight="1" spans="1:119">
      <c r="A283" s="1271">
        <v>44033</v>
      </c>
      <c r="B283" s="31" t="s">
        <v>138</v>
      </c>
      <c r="C283" s="1272"/>
      <c r="D283" s="122" t="s">
        <v>234</v>
      </c>
      <c r="E283" s="32" t="s">
        <v>283</v>
      </c>
      <c r="F283" s="1273" t="s">
        <v>361</v>
      </c>
      <c r="G283" s="38" t="s">
        <v>232</v>
      </c>
      <c r="H283" s="37">
        <v>6</v>
      </c>
      <c r="I283" s="37"/>
      <c r="J283" s="37"/>
      <c r="K283" s="37"/>
      <c r="L283" s="239"/>
      <c r="M283" s="1297"/>
      <c r="N283" s="1298"/>
      <c r="O283" s="1298"/>
      <c r="P283" s="1299"/>
      <c r="Q283" s="1298"/>
      <c r="R283" s="1298"/>
      <c r="S283" s="1298"/>
      <c r="T283" s="1298"/>
      <c r="U283" s="1299"/>
      <c r="V283" s="1434"/>
      <c r="W283" s="1440"/>
      <c r="X283" s="1440"/>
      <c r="Y283" s="1440"/>
      <c r="Z283" s="1440"/>
      <c r="AA283" s="1440"/>
      <c r="AB283" s="1440"/>
      <c r="AC283" s="1440"/>
      <c r="AD283" s="1440"/>
      <c r="AE283" s="1440"/>
      <c r="AF283" s="1440"/>
      <c r="AG283" s="1442"/>
      <c r="AH283" s="1437"/>
      <c r="AI283" s="1437"/>
      <c r="AJ283" s="1437"/>
      <c r="AK283" s="1437"/>
      <c r="AL283" s="1437"/>
      <c r="AM283" s="1437"/>
      <c r="AN283" s="1437"/>
      <c r="AO283" s="1437"/>
      <c r="AP283" s="1437"/>
      <c r="AQ283" s="1437"/>
      <c r="AR283" s="1437"/>
      <c r="AS283" s="1437"/>
      <c r="AT283" s="1437"/>
      <c r="AU283" s="1437"/>
      <c r="AV283" s="1437"/>
      <c r="AW283" s="1437"/>
      <c r="AX283" s="1437">
        <v>6</v>
      </c>
      <c r="AY283" s="1437">
        <v>6</v>
      </c>
      <c r="AZ283" s="1437"/>
      <c r="BA283" s="1437"/>
      <c r="BB283" s="1437"/>
      <c r="BC283" s="1437"/>
      <c r="BD283" s="1437"/>
      <c r="BE283" s="1434"/>
      <c r="BF283" s="1434"/>
      <c r="BG283" s="1434"/>
      <c r="BH283" s="1434"/>
      <c r="BI283" s="57"/>
      <c r="BJ283" s="82"/>
      <c r="BK283" s="82"/>
      <c r="BL283" s="82"/>
      <c r="BM283" s="82"/>
      <c r="BN283" s="82"/>
      <c r="BO283" s="82"/>
      <c r="BP283" s="82"/>
      <c r="BQ283" s="82"/>
      <c r="BR283" s="82"/>
      <c r="BS283" s="82"/>
      <c r="BT283" s="82"/>
      <c r="BU283" s="82"/>
      <c r="BV283" s="82"/>
      <c r="BW283" s="82"/>
      <c r="BX283" s="82"/>
      <c r="BY283" s="82"/>
      <c r="BZ283" s="82"/>
      <c r="CA283" s="82"/>
      <c r="CB283" s="82"/>
      <c r="CC283" s="82"/>
      <c r="CD283" s="82"/>
      <c r="CE283" s="82"/>
      <c r="CF283" s="82"/>
      <c r="CG283" s="82"/>
      <c r="CH283" s="82"/>
      <c r="CI283" s="1376"/>
      <c r="CJ283" s="1376"/>
      <c r="CK283" s="1376"/>
      <c r="CL283" s="1376"/>
      <c r="CM283" s="1376"/>
      <c r="CN283" s="1376"/>
      <c r="CO283" s="1376">
        <v>1</v>
      </c>
      <c r="CP283" s="1376">
        <v>1</v>
      </c>
      <c r="CQ283" s="1376">
        <v>1</v>
      </c>
      <c r="CR283" s="1376">
        <v>1</v>
      </c>
      <c r="CS283" s="1376">
        <v>1</v>
      </c>
      <c r="CT283" s="1376">
        <v>1</v>
      </c>
      <c r="CU283" s="1386"/>
      <c r="CV283" s="1386"/>
      <c r="CW283" s="1416"/>
      <c r="CX283" s="37"/>
      <c r="CY283" s="37"/>
      <c r="CZ283" s="37"/>
      <c r="DA283" s="37"/>
      <c r="DB283" s="37"/>
      <c r="DC283" s="37"/>
      <c r="DD283" s="37"/>
      <c r="DE283" s="1264"/>
      <c r="DF283" s="1264"/>
      <c r="DG283" s="1264"/>
      <c r="DH283" s="1264"/>
      <c r="DI283" s="1264"/>
      <c r="DJ283" s="1264"/>
      <c r="DK283" s="1421"/>
      <c r="DL283" s="1421"/>
      <c r="DM283" s="1421"/>
      <c r="DN283" s="37"/>
      <c r="DO283" s="37"/>
    </row>
    <row r="284" ht="26.25" customHeight="1" spans="1:119">
      <c r="A284" s="1271">
        <v>44034</v>
      </c>
      <c r="B284" s="31" t="s">
        <v>337</v>
      </c>
      <c r="C284" s="1272" t="s">
        <v>467</v>
      </c>
      <c r="D284" s="122" t="s">
        <v>314</v>
      </c>
      <c r="E284" s="32" t="s">
        <v>283</v>
      </c>
      <c r="F284" s="1273">
        <v>9221</v>
      </c>
      <c r="G284" s="38" t="s">
        <v>391</v>
      </c>
      <c r="H284" s="37">
        <v>12</v>
      </c>
      <c r="I284" s="37"/>
      <c r="J284" s="37"/>
      <c r="K284" s="37"/>
      <c r="L284" s="239"/>
      <c r="M284" s="1297"/>
      <c r="N284" s="1298"/>
      <c r="O284" s="1298"/>
      <c r="P284" s="1299"/>
      <c r="Q284" s="1298"/>
      <c r="R284" s="1298"/>
      <c r="S284" s="1298"/>
      <c r="T284" s="1298"/>
      <c r="U284" s="1299"/>
      <c r="V284" s="1434"/>
      <c r="W284" s="1440"/>
      <c r="X284" s="1440"/>
      <c r="Y284" s="1440"/>
      <c r="Z284" s="1440"/>
      <c r="AA284" s="1440"/>
      <c r="AB284" s="1440"/>
      <c r="AC284" s="1440"/>
      <c r="AD284" s="1440"/>
      <c r="AE284" s="1440"/>
      <c r="AF284" s="1440"/>
      <c r="AG284" s="1442"/>
      <c r="AH284" s="1437"/>
      <c r="AI284" s="1437"/>
      <c r="AJ284" s="1437"/>
      <c r="AK284" s="1437"/>
      <c r="AL284" s="1437"/>
      <c r="AM284" s="1437"/>
      <c r="AN284" s="1437"/>
      <c r="AO284" s="1437"/>
      <c r="AP284" s="1437"/>
      <c r="AQ284" s="1437"/>
      <c r="AR284" s="1437"/>
      <c r="AS284" s="1437"/>
      <c r="AT284" s="1437"/>
      <c r="AU284" s="1437"/>
      <c r="AV284" s="1437"/>
      <c r="AW284" s="1437"/>
      <c r="AX284" s="1437"/>
      <c r="AY284" s="1437"/>
      <c r="AZ284" s="1437"/>
      <c r="BA284" s="1437"/>
      <c r="BB284" s="1437"/>
      <c r="BC284" s="1437"/>
      <c r="BD284" s="1437"/>
      <c r="BE284" s="1434"/>
      <c r="BF284" s="1434"/>
      <c r="BG284" s="1434"/>
      <c r="BH284" s="1434"/>
      <c r="BI284" s="57"/>
      <c r="BJ284" s="82"/>
      <c r="BK284" s="82"/>
      <c r="BL284" s="82"/>
      <c r="BM284" s="82"/>
      <c r="BN284" s="82"/>
      <c r="BO284" s="82"/>
      <c r="BP284" s="82"/>
      <c r="BQ284" s="82"/>
      <c r="BR284" s="82"/>
      <c r="BS284" s="82"/>
      <c r="BT284" s="82"/>
      <c r="BU284" s="82"/>
      <c r="BV284" s="82"/>
      <c r="BW284" s="82"/>
      <c r="BX284" s="82"/>
      <c r="BY284" s="82"/>
      <c r="BZ284" s="82"/>
      <c r="CA284" s="82"/>
      <c r="CB284" s="82"/>
      <c r="CC284" s="82"/>
      <c r="CD284" s="82"/>
      <c r="CE284" s="82"/>
      <c r="CF284" s="82"/>
      <c r="CG284" s="82"/>
      <c r="CH284" s="82"/>
      <c r="CI284" s="1376"/>
      <c r="CJ284" s="1376"/>
      <c r="CK284" s="1376"/>
      <c r="CL284" s="1376"/>
      <c r="CM284" s="1376"/>
      <c r="CN284" s="1376"/>
      <c r="CO284" s="1376"/>
      <c r="CP284" s="1376"/>
      <c r="CQ284" s="1376"/>
      <c r="CR284" s="1376"/>
      <c r="CS284" s="1376"/>
      <c r="CT284" s="1376"/>
      <c r="CU284" s="1386"/>
      <c r="CV284" s="1386"/>
      <c r="CW284" s="1416"/>
      <c r="CX284" s="37"/>
      <c r="CY284" s="37"/>
      <c r="CZ284" s="37"/>
      <c r="DA284" s="37"/>
      <c r="DB284" s="37"/>
      <c r="DC284" s="37"/>
      <c r="DD284" s="37"/>
      <c r="DE284" s="1264"/>
      <c r="DF284" s="1264">
        <v>3</v>
      </c>
      <c r="DG284" s="1264">
        <v>3</v>
      </c>
      <c r="DH284" s="1264">
        <v>3</v>
      </c>
      <c r="DI284" s="1264">
        <v>3</v>
      </c>
      <c r="DJ284" s="1264"/>
      <c r="DK284" s="1421"/>
      <c r="DL284" s="1421"/>
      <c r="DM284" s="1421"/>
      <c r="DN284" s="37"/>
      <c r="DO284" s="37"/>
    </row>
    <row r="285" ht="26.25" customHeight="1" spans="1:119">
      <c r="A285" s="1271">
        <v>44034</v>
      </c>
      <c r="B285" s="31" t="s">
        <v>337</v>
      </c>
      <c r="C285" s="1272" t="s">
        <v>468</v>
      </c>
      <c r="D285" s="122" t="s">
        <v>314</v>
      </c>
      <c r="E285" s="32" t="s">
        <v>280</v>
      </c>
      <c r="F285" s="1273">
        <v>9221</v>
      </c>
      <c r="G285" s="38" t="s">
        <v>391</v>
      </c>
      <c r="H285" s="37">
        <v>3</v>
      </c>
      <c r="I285" s="37"/>
      <c r="J285" s="37"/>
      <c r="K285" s="37"/>
      <c r="L285" s="239"/>
      <c r="M285" s="1297"/>
      <c r="N285" s="1298"/>
      <c r="O285" s="1298"/>
      <c r="P285" s="1299"/>
      <c r="Q285" s="1298"/>
      <c r="R285" s="1298"/>
      <c r="S285" s="1298"/>
      <c r="T285" s="1298"/>
      <c r="U285" s="1299"/>
      <c r="V285" s="1434"/>
      <c r="W285" s="1440"/>
      <c r="X285" s="1440"/>
      <c r="Y285" s="1440"/>
      <c r="Z285" s="1440"/>
      <c r="AA285" s="1440"/>
      <c r="AB285" s="1440"/>
      <c r="AC285" s="1440"/>
      <c r="AD285" s="1440"/>
      <c r="AE285" s="1440"/>
      <c r="AF285" s="1440"/>
      <c r="AG285" s="1442"/>
      <c r="AH285" s="1437"/>
      <c r="AI285" s="1437"/>
      <c r="AJ285" s="1437"/>
      <c r="AK285" s="1437"/>
      <c r="AL285" s="1437"/>
      <c r="AM285" s="1437"/>
      <c r="AN285" s="1437"/>
      <c r="AO285" s="1437"/>
      <c r="AP285" s="1437"/>
      <c r="AQ285" s="1437"/>
      <c r="AR285" s="1437"/>
      <c r="AS285" s="1437"/>
      <c r="AT285" s="1437"/>
      <c r="AU285" s="1437"/>
      <c r="AV285" s="1437"/>
      <c r="AW285" s="1437"/>
      <c r="AX285" s="1437"/>
      <c r="AY285" s="1437"/>
      <c r="AZ285" s="1437"/>
      <c r="BA285" s="1437"/>
      <c r="BB285" s="1437"/>
      <c r="BC285" s="1437"/>
      <c r="BD285" s="1437"/>
      <c r="BE285" s="1434"/>
      <c r="BF285" s="1434"/>
      <c r="BG285" s="1434"/>
      <c r="BH285" s="1434"/>
      <c r="BI285" s="57"/>
      <c r="BJ285" s="82"/>
      <c r="BK285" s="82"/>
      <c r="BL285" s="82"/>
      <c r="BM285" s="82"/>
      <c r="BN285" s="82"/>
      <c r="BO285" s="82"/>
      <c r="BP285" s="82"/>
      <c r="BQ285" s="82"/>
      <c r="BR285" s="82"/>
      <c r="BS285" s="82"/>
      <c r="BT285" s="82"/>
      <c r="BU285" s="82"/>
      <c r="BV285" s="82"/>
      <c r="BW285" s="82"/>
      <c r="BX285" s="82"/>
      <c r="BY285" s="82"/>
      <c r="BZ285" s="82"/>
      <c r="CA285" s="82"/>
      <c r="CB285" s="82"/>
      <c r="CC285" s="82"/>
      <c r="CD285" s="82"/>
      <c r="CE285" s="82"/>
      <c r="CF285" s="82"/>
      <c r="CG285" s="82"/>
      <c r="CH285" s="82"/>
      <c r="CI285" s="1376"/>
      <c r="CJ285" s="1376"/>
      <c r="CK285" s="1376"/>
      <c r="CL285" s="1376"/>
      <c r="CM285" s="1376"/>
      <c r="CN285" s="1376"/>
      <c r="CO285" s="1376"/>
      <c r="CP285" s="1376"/>
      <c r="CQ285" s="1376"/>
      <c r="CR285" s="1376"/>
      <c r="CS285" s="1376"/>
      <c r="CT285" s="1376"/>
      <c r="CU285" s="1386"/>
      <c r="CV285" s="1386"/>
      <c r="CW285" s="1416"/>
      <c r="CX285" s="37"/>
      <c r="CY285" s="37"/>
      <c r="CZ285" s="37"/>
      <c r="DA285" s="37"/>
      <c r="DB285" s="37"/>
      <c r="DC285" s="37"/>
      <c r="DD285" s="37"/>
      <c r="DE285" s="1264">
        <v>1</v>
      </c>
      <c r="DF285" s="1264"/>
      <c r="DG285" s="1264">
        <v>1</v>
      </c>
      <c r="DH285" s="1264"/>
      <c r="DI285" s="1264">
        <v>1</v>
      </c>
      <c r="DJ285" s="1264"/>
      <c r="DK285" s="1421"/>
      <c r="DL285" s="1421"/>
      <c r="DM285" s="1421"/>
      <c r="DN285" s="37"/>
      <c r="DO285" s="37"/>
    </row>
    <row r="286" ht="26.25" customHeight="1" spans="1:119">
      <c r="A286" s="1271">
        <v>44035</v>
      </c>
      <c r="B286" s="31" t="s">
        <v>248</v>
      </c>
      <c r="C286" s="1272"/>
      <c r="D286" s="1423" t="s">
        <v>469</v>
      </c>
      <c r="E286" s="32" t="s">
        <v>275</v>
      </c>
      <c r="F286" s="1273">
        <v>9214</v>
      </c>
      <c r="G286" s="38" t="s">
        <v>232</v>
      </c>
      <c r="H286" s="37">
        <v>3</v>
      </c>
      <c r="I286" s="37"/>
      <c r="J286" s="37"/>
      <c r="K286" s="37"/>
      <c r="L286" s="239"/>
      <c r="M286" s="1297"/>
      <c r="N286" s="1298"/>
      <c r="O286" s="1298"/>
      <c r="P286" s="1299"/>
      <c r="Q286" s="1298"/>
      <c r="R286" s="1298"/>
      <c r="S286" s="1298"/>
      <c r="T286" s="1298"/>
      <c r="U286" s="1299"/>
      <c r="V286" s="1434"/>
      <c r="W286" s="1440"/>
      <c r="X286" s="1440"/>
      <c r="Y286" s="1440"/>
      <c r="Z286" s="1440"/>
      <c r="AA286" s="1440"/>
      <c r="AB286" s="1440"/>
      <c r="AC286" s="1440"/>
      <c r="AD286" s="1440"/>
      <c r="AE286" s="1440"/>
      <c r="AF286" s="1440"/>
      <c r="AG286" s="1442"/>
      <c r="AH286" s="1437"/>
      <c r="AI286" s="1437"/>
      <c r="AJ286" s="1437"/>
      <c r="AK286" s="1437"/>
      <c r="AL286" s="1437"/>
      <c r="AM286" s="1437"/>
      <c r="AN286" s="1437"/>
      <c r="AO286" s="1437"/>
      <c r="AP286" s="1437"/>
      <c r="AQ286" s="1437"/>
      <c r="AR286" s="1437"/>
      <c r="AS286" s="1437"/>
      <c r="AT286" s="1437"/>
      <c r="AU286" s="1437"/>
      <c r="AV286" s="1437"/>
      <c r="AW286" s="1437"/>
      <c r="AX286" s="1437">
        <v>3</v>
      </c>
      <c r="AY286" s="1437">
        <v>3</v>
      </c>
      <c r="AZ286" s="1437"/>
      <c r="BA286" s="1437"/>
      <c r="BB286" s="1437"/>
      <c r="BC286" s="1437"/>
      <c r="BD286" s="1437"/>
      <c r="BE286" s="1434"/>
      <c r="BF286" s="1434"/>
      <c r="BG286" s="1434"/>
      <c r="BH286" s="1434"/>
      <c r="BI286" s="57"/>
      <c r="BJ286" s="82"/>
      <c r="BK286" s="82"/>
      <c r="BL286" s="82"/>
      <c r="BM286" s="82"/>
      <c r="BN286" s="82"/>
      <c r="BO286" s="82"/>
      <c r="BP286" s="82"/>
      <c r="BQ286" s="82"/>
      <c r="BR286" s="82"/>
      <c r="BS286" s="82"/>
      <c r="BT286" s="82"/>
      <c r="BU286" s="82"/>
      <c r="BV286" s="82"/>
      <c r="BW286" s="82"/>
      <c r="BX286" s="82"/>
      <c r="BY286" s="82"/>
      <c r="BZ286" s="82"/>
      <c r="CA286" s="82"/>
      <c r="CB286" s="82"/>
      <c r="CC286" s="82"/>
      <c r="CD286" s="82"/>
      <c r="CE286" s="82"/>
      <c r="CF286" s="82"/>
      <c r="CG286" s="82"/>
      <c r="CH286" s="82"/>
      <c r="CI286" s="1376"/>
      <c r="CJ286" s="1376"/>
      <c r="CK286" s="1376"/>
      <c r="CL286" s="1376"/>
      <c r="CM286" s="1376"/>
      <c r="CN286" s="1376"/>
      <c r="CO286" s="1376"/>
      <c r="CP286" s="1376"/>
      <c r="CQ286" s="1376"/>
      <c r="CR286" s="1376"/>
      <c r="CS286" s="1376"/>
      <c r="CT286" s="1376"/>
      <c r="CU286" s="1386"/>
      <c r="CV286" s="1386"/>
      <c r="CW286" s="1416"/>
      <c r="CX286" s="37"/>
      <c r="CY286" s="37"/>
      <c r="CZ286" s="37"/>
      <c r="DA286" s="37"/>
      <c r="DB286" s="37"/>
      <c r="DC286" s="37"/>
      <c r="DD286" s="37"/>
      <c r="DE286" s="1264"/>
      <c r="DF286" s="1264"/>
      <c r="DG286" s="1264"/>
      <c r="DH286" s="1264"/>
      <c r="DI286" s="1264"/>
      <c r="DJ286" s="1264"/>
      <c r="DK286" s="1421"/>
      <c r="DL286" s="1421"/>
      <c r="DM286" s="1421"/>
      <c r="DN286" s="37"/>
      <c r="DO286" s="37"/>
    </row>
    <row r="287" ht="26.25" customHeight="1" spans="1:119">
      <c r="A287" s="1271">
        <v>44035</v>
      </c>
      <c r="B287" s="31" t="s">
        <v>248</v>
      </c>
      <c r="C287" s="1272" t="s">
        <v>470</v>
      </c>
      <c r="D287" s="1423" t="s">
        <v>469</v>
      </c>
      <c r="E287" s="32" t="s">
        <v>275</v>
      </c>
      <c r="F287" s="1273">
        <v>9212</v>
      </c>
      <c r="G287" s="38" t="s">
        <v>391</v>
      </c>
      <c r="H287" s="37">
        <v>3</v>
      </c>
      <c r="I287" s="37"/>
      <c r="J287" s="37"/>
      <c r="K287" s="37"/>
      <c r="L287" s="239"/>
      <c r="M287" s="1297"/>
      <c r="N287" s="1298"/>
      <c r="O287" s="1298"/>
      <c r="P287" s="1299"/>
      <c r="Q287" s="1298"/>
      <c r="R287" s="1298"/>
      <c r="S287" s="1298"/>
      <c r="T287" s="1298"/>
      <c r="U287" s="1299"/>
      <c r="V287" s="1434"/>
      <c r="W287" s="1440"/>
      <c r="X287" s="1440"/>
      <c r="Y287" s="1440"/>
      <c r="Z287" s="1440"/>
      <c r="AA287" s="1440"/>
      <c r="AB287" s="1440"/>
      <c r="AC287" s="1440"/>
      <c r="AD287" s="1440"/>
      <c r="AE287" s="1440"/>
      <c r="AF287" s="1440"/>
      <c r="AG287" s="1442"/>
      <c r="AH287" s="1437"/>
      <c r="AI287" s="1437"/>
      <c r="AJ287" s="1437"/>
      <c r="AK287" s="1437"/>
      <c r="AL287" s="1437"/>
      <c r="AM287" s="1437"/>
      <c r="AN287" s="1437"/>
      <c r="AO287" s="1437"/>
      <c r="AP287" s="1437"/>
      <c r="AQ287" s="1437"/>
      <c r="AR287" s="1437"/>
      <c r="AS287" s="1437"/>
      <c r="AT287" s="1437"/>
      <c r="AU287" s="1437"/>
      <c r="AV287" s="1437"/>
      <c r="AW287" s="1437"/>
      <c r="AX287" s="1437"/>
      <c r="AY287" s="1437"/>
      <c r="AZ287" s="1437"/>
      <c r="BA287" s="1437"/>
      <c r="BB287" s="1437"/>
      <c r="BC287" s="1437"/>
      <c r="BD287" s="1437"/>
      <c r="BE287" s="1434"/>
      <c r="BF287" s="1434"/>
      <c r="BG287" s="1434"/>
      <c r="BH287" s="1434"/>
      <c r="BI287" s="57"/>
      <c r="BJ287" s="82"/>
      <c r="BK287" s="82"/>
      <c r="BL287" s="82"/>
      <c r="BM287" s="82"/>
      <c r="BN287" s="82"/>
      <c r="BO287" s="82"/>
      <c r="BP287" s="82"/>
      <c r="BQ287" s="82"/>
      <c r="BR287" s="82"/>
      <c r="BS287" s="82"/>
      <c r="BT287" s="82"/>
      <c r="BU287" s="82"/>
      <c r="BV287" s="82"/>
      <c r="BW287" s="82"/>
      <c r="BX287" s="82"/>
      <c r="BY287" s="82"/>
      <c r="BZ287" s="82"/>
      <c r="CA287" s="82"/>
      <c r="CB287" s="82"/>
      <c r="CC287" s="82"/>
      <c r="CD287" s="82"/>
      <c r="CE287" s="82"/>
      <c r="CF287" s="82"/>
      <c r="CG287" s="82"/>
      <c r="CH287" s="82"/>
      <c r="CI287" s="1376"/>
      <c r="CJ287" s="1376"/>
      <c r="CK287" s="1376"/>
      <c r="CL287" s="1376"/>
      <c r="CM287" s="1376"/>
      <c r="CN287" s="1376"/>
      <c r="CO287" s="1376"/>
      <c r="CP287" s="1376"/>
      <c r="CQ287" s="1376"/>
      <c r="CR287" s="1376"/>
      <c r="CS287" s="1376"/>
      <c r="CT287" s="1376"/>
      <c r="CU287" s="1386"/>
      <c r="CV287" s="1386"/>
      <c r="CW287" s="1416"/>
      <c r="CX287" s="37"/>
      <c r="CY287" s="37"/>
      <c r="CZ287" s="37"/>
      <c r="DA287" s="37"/>
      <c r="DB287" s="37"/>
      <c r="DC287" s="37"/>
      <c r="DD287" s="37"/>
      <c r="DE287" s="1264">
        <v>1</v>
      </c>
      <c r="DF287" s="1264"/>
      <c r="DG287" s="1264">
        <v>1</v>
      </c>
      <c r="DH287" s="1264"/>
      <c r="DI287" s="1264"/>
      <c r="DJ287" s="1264">
        <v>1</v>
      </c>
      <c r="DK287" s="1421"/>
      <c r="DL287" s="1421"/>
      <c r="DM287" s="1421"/>
      <c r="DN287" s="37"/>
      <c r="DO287" s="37"/>
    </row>
    <row r="288" ht="26.25" customHeight="1" spans="1:119">
      <c r="A288" s="1271">
        <v>44036</v>
      </c>
      <c r="B288" s="31" t="s">
        <v>471</v>
      </c>
      <c r="C288" s="1272" t="s">
        <v>472</v>
      </c>
      <c r="D288" s="1423" t="s">
        <v>473</v>
      </c>
      <c r="E288" s="32" t="s">
        <v>283</v>
      </c>
      <c r="F288" s="1273">
        <v>9215</v>
      </c>
      <c r="G288" s="38" t="s">
        <v>376</v>
      </c>
      <c r="H288" s="37">
        <v>21</v>
      </c>
      <c r="I288" s="37"/>
      <c r="J288" s="37"/>
      <c r="K288" s="37"/>
      <c r="L288" s="239"/>
      <c r="M288" s="1297"/>
      <c r="N288" s="1298"/>
      <c r="O288" s="1298"/>
      <c r="P288" s="1299"/>
      <c r="Q288" s="1298"/>
      <c r="R288" s="1298"/>
      <c r="S288" s="1298"/>
      <c r="T288" s="1298"/>
      <c r="U288" s="1299"/>
      <c r="V288" s="1434"/>
      <c r="W288" s="1440"/>
      <c r="X288" s="1440"/>
      <c r="Y288" s="1440"/>
      <c r="Z288" s="1440"/>
      <c r="AA288" s="1440"/>
      <c r="AB288" s="1440"/>
      <c r="AC288" s="1440"/>
      <c r="AD288" s="1440"/>
      <c r="AE288" s="1440"/>
      <c r="AF288" s="1440"/>
      <c r="AG288" s="1442"/>
      <c r="AH288" s="1437"/>
      <c r="AI288" s="1437"/>
      <c r="AJ288" s="1437"/>
      <c r="AK288" s="1437"/>
      <c r="AL288" s="1437"/>
      <c r="AM288" s="1437"/>
      <c r="AN288" s="1437"/>
      <c r="AO288" s="1437"/>
      <c r="AP288" s="1437"/>
      <c r="AQ288" s="1437"/>
      <c r="AR288" s="1437"/>
      <c r="AS288" s="1437"/>
      <c r="AT288" s="1437"/>
      <c r="AU288" s="1437"/>
      <c r="AV288" s="1437"/>
      <c r="AW288" s="1437"/>
      <c r="AX288" s="1437"/>
      <c r="AY288" s="1437"/>
      <c r="AZ288" s="1437"/>
      <c r="BA288" s="1437"/>
      <c r="BB288" s="1437"/>
      <c r="BC288" s="1437"/>
      <c r="BD288" s="1437"/>
      <c r="BE288" s="1434"/>
      <c r="BF288" s="1434"/>
      <c r="BG288" s="1434"/>
      <c r="BH288" s="1434"/>
      <c r="BI288" s="57"/>
      <c r="BJ288" s="82"/>
      <c r="BK288" s="82"/>
      <c r="BL288" s="82"/>
      <c r="BM288" s="82"/>
      <c r="BN288" s="82"/>
      <c r="BO288" s="82"/>
      <c r="BP288" s="82"/>
      <c r="BQ288" s="82"/>
      <c r="BR288" s="82"/>
      <c r="BS288" s="82"/>
      <c r="BT288" s="82"/>
      <c r="BU288" s="82"/>
      <c r="BV288" s="82"/>
      <c r="BW288" s="82"/>
      <c r="BX288" s="82"/>
      <c r="BY288" s="82"/>
      <c r="BZ288" s="82"/>
      <c r="CA288" s="82"/>
      <c r="CB288" s="82"/>
      <c r="CC288" s="82"/>
      <c r="CD288" s="82"/>
      <c r="CE288" s="82"/>
      <c r="CF288" s="82"/>
      <c r="CG288" s="82"/>
      <c r="CH288" s="82"/>
      <c r="CI288" s="1376"/>
      <c r="CJ288" s="1376"/>
      <c r="CK288" s="1376"/>
      <c r="CL288" s="1376"/>
      <c r="CM288" s="1376"/>
      <c r="CN288" s="1376"/>
      <c r="CO288" s="1376"/>
      <c r="CP288" s="1376"/>
      <c r="CQ288" s="1376"/>
      <c r="CR288" s="1376"/>
      <c r="CS288" s="1376"/>
      <c r="CT288" s="1376"/>
      <c r="CU288" s="1386"/>
      <c r="CV288" s="1386"/>
      <c r="CW288" s="1416"/>
      <c r="CX288" s="37">
        <v>3</v>
      </c>
      <c r="CY288" s="37">
        <v>3</v>
      </c>
      <c r="CZ288" s="37">
        <v>3</v>
      </c>
      <c r="DA288" s="37">
        <v>3</v>
      </c>
      <c r="DB288" s="37">
        <v>3</v>
      </c>
      <c r="DC288" s="37">
        <v>3</v>
      </c>
      <c r="DD288" s="37">
        <v>3</v>
      </c>
      <c r="DE288" s="1264"/>
      <c r="DF288" s="1264"/>
      <c r="DG288" s="1264"/>
      <c r="DH288" s="1264"/>
      <c r="DI288" s="1264"/>
      <c r="DJ288" s="1264"/>
      <c r="DK288" s="1421"/>
      <c r="DL288" s="1421"/>
      <c r="DM288" s="1421"/>
      <c r="DN288" s="37"/>
      <c r="DO288" s="37"/>
    </row>
    <row r="289" ht="26.25" customHeight="1" spans="1:119">
      <c r="A289" s="1271">
        <v>44039</v>
      </c>
      <c r="B289" s="31" t="s">
        <v>327</v>
      </c>
      <c r="C289" s="1272">
        <v>4500032426</v>
      </c>
      <c r="D289" s="122" t="s">
        <v>212</v>
      </c>
      <c r="E289" s="32" t="s">
        <v>280</v>
      </c>
      <c r="F289" s="1273">
        <v>9213</v>
      </c>
      <c r="G289" s="38" t="s">
        <v>443</v>
      </c>
      <c r="H289" s="37">
        <v>6</v>
      </c>
      <c r="I289" s="37"/>
      <c r="J289" s="37"/>
      <c r="K289" s="37"/>
      <c r="L289" s="239"/>
      <c r="M289" s="1297"/>
      <c r="N289" s="1298"/>
      <c r="O289" s="1298"/>
      <c r="P289" s="1299"/>
      <c r="Q289" s="1298"/>
      <c r="R289" s="1298"/>
      <c r="S289" s="1298"/>
      <c r="T289" s="1298"/>
      <c r="U289" s="1299"/>
      <c r="V289" s="1434"/>
      <c r="W289" s="1440"/>
      <c r="X289" s="1440"/>
      <c r="Y289" s="1440"/>
      <c r="Z289" s="1440"/>
      <c r="AA289" s="1440"/>
      <c r="AB289" s="1440"/>
      <c r="AC289" s="1440"/>
      <c r="AD289" s="1440"/>
      <c r="AE289" s="1440"/>
      <c r="AF289" s="1440"/>
      <c r="AG289" s="1442"/>
      <c r="AH289" s="1437"/>
      <c r="AI289" s="1437"/>
      <c r="AJ289" s="1437"/>
      <c r="AK289" s="1437"/>
      <c r="AL289" s="1437"/>
      <c r="AM289" s="1437"/>
      <c r="AN289" s="1437"/>
      <c r="AO289" s="1437"/>
      <c r="AP289" s="1437"/>
      <c r="AQ289" s="1437"/>
      <c r="AR289" s="1437"/>
      <c r="AS289" s="1437"/>
      <c r="AT289" s="1437"/>
      <c r="AU289" s="1437"/>
      <c r="AV289" s="1437"/>
      <c r="AW289" s="1437"/>
      <c r="AX289" s="1437"/>
      <c r="AY289" s="1437"/>
      <c r="AZ289" s="1437"/>
      <c r="BA289" s="1437"/>
      <c r="BB289" s="1437"/>
      <c r="BC289" s="1437"/>
      <c r="BD289" s="1437"/>
      <c r="BE289" s="1434"/>
      <c r="BF289" s="1434"/>
      <c r="BG289" s="1434"/>
      <c r="BH289" s="1434"/>
      <c r="BI289" s="57"/>
      <c r="BJ289" s="82"/>
      <c r="BK289" s="82"/>
      <c r="BL289" s="82"/>
      <c r="BM289" s="82"/>
      <c r="BN289" s="82"/>
      <c r="BO289" s="82"/>
      <c r="BP289" s="82"/>
      <c r="BQ289" s="82"/>
      <c r="BR289" s="82"/>
      <c r="BS289" s="82"/>
      <c r="BT289" s="82"/>
      <c r="BU289" s="82"/>
      <c r="BV289" s="82"/>
      <c r="BW289" s="82"/>
      <c r="BX289" s="82"/>
      <c r="BY289" s="82"/>
      <c r="BZ289" s="82"/>
      <c r="CA289" s="82"/>
      <c r="CB289" s="82"/>
      <c r="CC289" s="82"/>
      <c r="CD289" s="82"/>
      <c r="CE289" s="82"/>
      <c r="CF289" s="82"/>
      <c r="CG289" s="82"/>
      <c r="CH289" s="82"/>
      <c r="CI289" s="1376"/>
      <c r="CJ289" s="1376"/>
      <c r="CK289" s="1376"/>
      <c r="CL289" s="1376"/>
      <c r="CM289" s="1376"/>
      <c r="CN289" s="1376"/>
      <c r="CO289" s="1376"/>
      <c r="CP289" s="1376"/>
      <c r="CQ289" s="1376"/>
      <c r="CR289" s="1376"/>
      <c r="CS289" s="1376"/>
      <c r="CT289" s="1376"/>
      <c r="CU289" s="1386"/>
      <c r="CV289" s="1386"/>
      <c r="CW289" s="1416"/>
      <c r="CX289" s="37"/>
      <c r="CY289" s="37"/>
      <c r="CZ289" s="37"/>
      <c r="DA289" s="37"/>
      <c r="DB289" s="37"/>
      <c r="DC289" s="37"/>
      <c r="DD289" s="37"/>
      <c r="DE289" s="1264"/>
      <c r="DF289" s="1264"/>
      <c r="DG289" s="1264"/>
      <c r="DH289" s="1264"/>
      <c r="DI289" s="1264"/>
      <c r="DJ289" s="1264"/>
      <c r="DK289" s="1421">
        <v>2</v>
      </c>
      <c r="DL289" s="1421">
        <v>2</v>
      </c>
      <c r="DM289" s="1421">
        <v>2</v>
      </c>
      <c r="DN289" s="37"/>
      <c r="DO289" s="37"/>
    </row>
    <row r="290" ht="26.25" customHeight="1" spans="1:119">
      <c r="A290" s="1271">
        <v>44039</v>
      </c>
      <c r="B290" s="31" t="s">
        <v>337</v>
      </c>
      <c r="C290" s="1272" t="s">
        <v>468</v>
      </c>
      <c r="D290" s="122" t="s">
        <v>314</v>
      </c>
      <c r="E290" s="32" t="s">
        <v>283</v>
      </c>
      <c r="F290" s="1273">
        <v>9221</v>
      </c>
      <c r="G290" s="38" t="s">
        <v>391</v>
      </c>
      <c r="H290" s="37">
        <v>8</v>
      </c>
      <c r="I290" s="37"/>
      <c r="J290" s="37"/>
      <c r="K290" s="37"/>
      <c r="L290" s="239"/>
      <c r="M290" s="1297"/>
      <c r="N290" s="1298"/>
      <c r="O290" s="1298"/>
      <c r="P290" s="1299"/>
      <c r="Q290" s="1298"/>
      <c r="R290" s="1298"/>
      <c r="S290" s="1298"/>
      <c r="T290" s="1298"/>
      <c r="U290" s="1299"/>
      <c r="V290" s="1434"/>
      <c r="W290" s="1440"/>
      <c r="X290" s="1440"/>
      <c r="Y290" s="1440"/>
      <c r="Z290" s="1440"/>
      <c r="AA290" s="1440"/>
      <c r="AB290" s="1440"/>
      <c r="AC290" s="1440"/>
      <c r="AD290" s="1440"/>
      <c r="AE290" s="1440"/>
      <c r="AF290" s="1440"/>
      <c r="AG290" s="1442"/>
      <c r="AH290" s="1437"/>
      <c r="AI290" s="1437"/>
      <c r="AJ290" s="1437"/>
      <c r="AK290" s="1437"/>
      <c r="AL290" s="1437"/>
      <c r="AM290" s="1437"/>
      <c r="AN290" s="1437"/>
      <c r="AO290" s="1437"/>
      <c r="AP290" s="1437"/>
      <c r="AQ290" s="1437"/>
      <c r="AR290" s="1437"/>
      <c r="AS290" s="1437"/>
      <c r="AT290" s="1437"/>
      <c r="AU290" s="1437"/>
      <c r="AV290" s="1437"/>
      <c r="AW290" s="1437"/>
      <c r="AX290" s="1437"/>
      <c r="AY290" s="1437"/>
      <c r="AZ290" s="1437"/>
      <c r="BA290" s="1437"/>
      <c r="BB290" s="1437"/>
      <c r="BC290" s="1437"/>
      <c r="BD290" s="1437"/>
      <c r="BE290" s="1434"/>
      <c r="BF290" s="1434"/>
      <c r="BG290" s="1434"/>
      <c r="BH290" s="1434"/>
      <c r="BI290" s="57"/>
      <c r="BJ290" s="82"/>
      <c r="BK290" s="82"/>
      <c r="BL290" s="82"/>
      <c r="BM290" s="82"/>
      <c r="BN290" s="82"/>
      <c r="BO290" s="82"/>
      <c r="BP290" s="82"/>
      <c r="BQ290" s="82"/>
      <c r="BR290" s="82"/>
      <c r="BS290" s="82"/>
      <c r="BT290" s="82"/>
      <c r="BU290" s="82"/>
      <c r="BV290" s="82"/>
      <c r="BW290" s="82"/>
      <c r="BX290" s="82"/>
      <c r="BY290" s="82"/>
      <c r="BZ290" s="82"/>
      <c r="CA290" s="82"/>
      <c r="CB290" s="82"/>
      <c r="CC290" s="82"/>
      <c r="CD290" s="82"/>
      <c r="CE290" s="82"/>
      <c r="CF290" s="82"/>
      <c r="CG290" s="82"/>
      <c r="CH290" s="82"/>
      <c r="CI290" s="1376"/>
      <c r="CJ290" s="1376"/>
      <c r="CK290" s="1376"/>
      <c r="CL290" s="1376"/>
      <c r="CM290" s="1376"/>
      <c r="CN290" s="1376"/>
      <c r="CO290" s="1376"/>
      <c r="CP290" s="1376"/>
      <c r="CQ290" s="1376"/>
      <c r="CR290" s="1376"/>
      <c r="CS290" s="1376"/>
      <c r="CT290" s="1376"/>
      <c r="CU290" s="1386"/>
      <c r="CV290" s="1386"/>
      <c r="CW290" s="1416"/>
      <c r="CX290" s="37"/>
      <c r="CY290" s="37"/>
      <c r="CZ290" s="37"/>
      <c r="DA290" s="37"/>
      <c r="DB290" s="37"/>
      <c r="DC290" s="37"/>
      <c r="DD290" s="37"/>
      <c r="DE290" s="1264"/>
      <c r="DF290" s="1264">
        <v>2</v>
      </c>
      <c r="DG290" s="1264">
        <v>2</v>
      </c>
      <c r="DH290" s="1264">
        <v>2</v>
      </c>
      <c r="DI290" s="1264">
        <v>2</v>
      </c>
      <c r="DJ290" s="1264"/>
      <c r="DK290" s="1421"/>
      <c r="DL290" s="1421"/>
      <c r="DM290" s="1421"/>
      <c r="DN290" s="37"/>
      <c r="DO290" s="37"/>
    </row>
    <row r="291" ht="26.25" customHeight="1" spans="1:119">
      <c r="A291" s="1271">
        <v>44040</v>
      </c>
      <c r="B291" s="31" t="s">
        <v>285</v>
      </c>
      <c r="C291" s="1272"/>
      <c r="D291" s="122" t="s">
        <v>474</v>
      </c>
      <c r="E291" s="32" t="s">
        <v>322</v>
      </c>
      <c r="F291" s="1273">
        <v>9212</v>
      </c>
      <c r="G291" s="38" t="s">
        <v>391</v>
      </c>
      <c r="H291" s="37">
        <v>12</v>
      </c>
      <c r="I291" s="37"/>
      <c r="J291" s="37"/>
      <c r="K291" s="37"/>
      <c r="L291" s="239"/>
      <c r="M291" s="1297"/>
      <c r="N291" s="1298"/>
      <c r="O291" s="1298"/>
      <c r="P291" s="1299"/>
      <c r="Q291" s="1298"/>
      <c r="R291" s="1298"/>
      <c r="S291" s="1298"/>
      <c r="T291" s="1298"/>
      <c r="U291" s="1299"/>
      <c r="V291" s="1434"/>
      <c r="W291" s="1440"/>
      <c r="X291" s="1440"/>
      <c r="Y291" s="1440"/>
      <c r="Z291" s="1440"/>
      <c r="AA291" s="1440"/>
      <c r="AB291" s="1440"/>
      <c r="AC291" s="1440"/>
      <c r="AD291" s="1440"/>
      <c r="AE291" s="1440"/>
      <c r="AF291" s="1440"/>
      <c r="AG291" s="1442"/>
      <c r="AH291" s="1437"/>
      <c r="AI291" s="1437"/>
      <c r="AJ291" s="1437"/>
      <c r="AK291" s="1437"/>
      <c r="AL291" s="1437"/>
      <c r="AM291" s="1437"/>
      <c r="AN291" s="1437"/>
      <c r="AO291" s="1437"/>
      <c r="AP291" s="1437"/>
      <c r="AQ291" s="1437"/>
      <c r="AR291" s="1437"/>
      <c r="AS291" s="1437"/>
      <c r="AT291" s="1437"/>
      <c r="AU291" s="1437"/>
      <c r="AV291" s="1437"/>
      <c r="AW291" s="1437"/>
      <c r="AX291" s="1437"/>
      <c r="AY291" s="1437"/>
      <c r="AZ291" s="1437"/>
      <c r="BA291" s="1437"/>
      <c r="BB291" s="1437"/>
      <c r="BC291" s="1437"/>
      <c r="BD291" s="1437"/>
      <c r="BE291" s="1434"/>
      <c r="BF291" s="1434"/>
      <c r="BG291" s="1434"/>
      <c r="BH291" s="1434"/>
      <c r="BI291" s="57"/>
      <c r="BJ291" s="82"/>
      <c r="BK291" s="82"/>
      <c r="BL291" s="82"/>
      <c r="BM291" s="82"/>
      <c r="BN291" s="82"/>
      <c r="BO291" s="82"/>
      <c r="BP291" s="82"/>
      <c r="BQ291" s="82"/>
      <c r="BR291" s="82"/>
      <c r="BS291" s="82"/>
      <c r="BT291" s="82"/>
      <c r="BU291" s="82"/>
      <c r="BV291" s="82"/>
      <c r="BW291" s="82"/>
      <c r="BX291" s="82"/>
      <c r="BY291" s="82"/>
      <c r="BZ291" s="82"/>
      <c r="CA291" s="82"/>
      <c r="CB291" s="82"/>
      <c r="CC291" s="82"/>
      <c r="CD291" s="82"/>
      <c r="CE291" s="82"/>
      <c r="CF291" s="82"/>
      <c r="CG291" s="82"/>
      <c r="CH291" s="82"/>
      <c r="CI291" s="1376"/>
      <c r="CJ291" s="1376"/>
      <c r="CK291" s="1376"/>
      <c r="CL291" s="1376"/>
      <c r="CM291" s="1376"/>
      <c r="CN291" s="1376"/>
      <c r="CO291" s="1376"/>
      <c r="CP291" s="1376"/>
      <c r="CQ291" s="1376"/>
      <c r="CR291" s="1376"/>
      <c r="CS291" s="1376"/>
      <c r="CT291" s="1376"/>
      <c r="CU291" s="1386"/>
      <c r="CV291" s="1386"/>
      <c r="CW291" s="1416"/>
      <c r="CX291" s="37"/>
      <c r="CY291" s="37"/>
      <c r="CZ291" s="37"/>
      <c r="DA291" s="37"/>
      <c r="DB291" s="37"/>
      <c r="DC291" s="37"/>
      <c r="DD291" s="37"/>
      <c r="DE291" s="1264">
        <v>2</v>
      </c>
      <c r="DF291" s="1264">
        <v>2</v>
      </c>
      <c r="DG291" s="1264">
        <v>2</v>
      </c>
      <c r="DH291" s="1264">
        <v>2</v>
      </c>
      <c r="DI291" s="1264">
        <v>2</v>
      </c>
      <c r="DJ291" s="1264">
        <v>2</v>
      </c>
      <c r="DK291" s="1421"/>
      <c r="DL291" s="1421"/>
      <c r="DM291" s="1421"/>
      <c r="DN291" s="37"/>
      <c r="DO291" s="37"/>
    </row>
    <row r="292" ht="26.25" customHeight="1" spans="1:119">
      <c r="A292" s="1271">
        <v>44040</v>
      </c>
      <c r="B292" s="31" t="s">
        <v>285</v>
      </c>
      <c r="C292" s="1272"/>
      <c r="D292" s="122" t="s">
        <v>474</v>
      </c>
      <c r="E292" s="32" t="s">
        <v>322</v>
      </c>
      <c r="F292" s="1273">
        <v>9213</v>
      </c>
      <c r="G292" s="38" t="s">
        <v>475</v>
      </c>
      <c r="H292" s="37">
        <v>6</v>
      </c>
      <c r="I292" s="37"/>
      <c r="J292" s="37"/>
      <c r="K292" s="37"/>
      <c r="L292" s="239"/>
      <c r="M292" s="1297"/>
      <c r="N292" s="1298"/>
      <c r="O292" s="1298"/>
      <c r="P292" s="1299"/>
      <c r="Q292" s="1298"/>
      <c r="R292" s="1298"/>
      <c r="S292" s="1298"/>
      <c r="T292" s="1298"/>
      <c r="U292" s="1299"/>
      <c r="V292" s="1434"/>
      <c r="W292" s="1440"/>
      <c r="X292" s="1440"/>
      <c r="Y292" s="1440"/>
      <c r="Z292" s="1440"/>
      <c r="AA292" s="1440"/>
      <c r="AB292" s="1440"/>
      <c r="AC292" s="1440"/>
      <c r="AD292" s="1440"/>
      <c r="AE292" s="1440"/>
      <c r="AF292" s="1440"/>
      <c r="AG292" s="1442"/>
      <c r="AH292" s="1437"/>
      <c r="AI292" s="1437"/>
      <c r="AJ292" s="1437"/>
      <c r="AK292" s="1437"/>
      <c r="AL292" s="1437"/>
      <c r="AM292" s="1437"/>
      <c r="AN292" s="1437"/>
      <c r="AO292" s="1437"/>
      <c r="AP292" s="1437"/>
      <c r="AQ292" s="1437"/>
      <c r="AR292" s="1437"/>
      <c r="AS292" s="1437"/>
      <c r="AT292" s="1437"/>
      <c r="AU292" s="1437"/>
      <c r="AV292" s="1437"/>
      <c r="AW292" s="1437"/>
      <c r="AX292" s="1437"/>
      <c r="AY292" s="1437"/>
      <c r="AZ292" s="1437"/>
      <c r="BA292" s="1437"/>
      <c r="BB292" s="1437"/>
      <c r="BC292" s="1437"/>
      <c r="BD292" s="1437"/>
      <c r="BE292" s="1434"/>
      <c r="BF292" s="1434"/>
      <c r="BG292" s="1434"/>
      <c r="BH292" s="1434"/>
      <c r="BI292" s="57"/>
      <c r="BJ292" s="82"/>
      <c r="BK292" s="82"/>
      <c r="BL292" s="82"/>
      <c r="BM292" s="82"/>
      <c r="BN292" s="82"/>
      <c r="BO292" s="82"/>
      <c r="BP292" s="82"/>
      <c r="BQ292" s="82"/>
      <c r="BR292" s="82"/>
      <c r="BS292" s="82"/>
      <c r="BT292" s="82"/>
      <c r="BU292" s="82"/>
      <c r="BV292" s="82"/>
      <c r="BW292" s="82"/>
      <c r="BX292" s="82"/>
      <c r="BY292" s="82"/>
      <c r="BZ292" s="82"/>
      <c r="CA292" s="82"/>
      <c r="CB292" s="82"/>
      <c r="CC292" s="82"/>
      <c r="CD292" s="82"/>
      <c r="CE292" s="82"/>
      <c r="CF292" s="82"/>
      <c r="CG292" s="82"/>
      <c r="CH292" s="82"/>
      <c r="CI292" s="1376"/>
      <c r="CJ292" s="1376"/>
      <c r="CK292" s="1376"/>
      <c r="CL292" s="1376"/>
      <c r="CM292" s="1376"/>
      <c r="CN292" s="1376"/>
      <c r="CO292" s="1376"/>
      <c r="CP292" s="1376"/>
      <c r="CQ292" s="1376"/>
      <c r="CR292" s="1376"/>
      <c r="CS292" s="1376"/>
      <c r="CT292" s="1376"/>
      <c r="CU292" s="1386"/>
      <c r="CV292" s="1386"/>
      <c r="CW292" s="1416"/>
      <c r="CX292" s="37"/>
      <c r="CY292" s="37"/>
      <c r="CZ292" s="37"/>
      <c r="DA292" s="37"/>
      <c r="DB292" s="37"/>
      <c r="DC292" s="37"/>
      <c r="DD292" s="37"/>
      <c r="DE292" s="1264"/>
      <c r="DF292" s="1264"/>
      <c r="DG292" s="1264"/>
      <c r="DH292" s="1264"/>
      <c r="DI292" s="1264"/>
      <c r="DJ292" s="1264"/>
      <c r="DK292" s="1421">
        <v>2</v>
      </c>
      <c r="DL292" s="1421">
        <v>2</v>
      </c>
      <c r="DM292" s="1421">
        <v>2</v>
      </c>
      <c r="DN292" s="37"/>
      <c r="DO292" s="37"/>
    </row>
    <row r="293" ht="26.25" customHeight="1" spans="1:119">
      <c r="A293" s="1271">
        <v>44040</v>
      </c>
      <c r="B293" s="31" t="s">
        <v>430</v>
      </c>
      <c r="C293" s="1272" t="s">
        <v>476</v>
      </c>
      <c r="D293" s="122" t="s">
        <v>431</v>
      </c>
      <c r="E293" s="32" t="s">
        <v>275</v>
      </c>
      <c r="F293" s="1273">
        <v>9202</v>
      </c>
      <c r="G293" s="38" t="s">
        <v>376</v>
      </c>
      <c r="H293" s="37">
        <v>18</v>
      </c>
      <c r="I293" s="37"/>
      <c r="J293" s="37"/>
      <c r="K293" s="37"/>
      <c r="L293" s="239"/>
      <c r="M293" s="1297"/>
      <c r="N293" s="1298"/>
      <c r="O293" s="1298"/>
      <c r="P293" s="1299"/>
      <c r="Q293" s="1298"/>
      <c r="R293" s="1298"/>
      <c r="S293" s="1298"/>
      <c r="T293" s="1298"/>
      <c r="U293" s="1299"/>
      <c r="V293" s="1434"/>
      <c r="W293" s="1440"/>
      <c r="X293" s="1440"/>
      <c r="Y293" s="1440"/>
      <c r="Z293" s="1440"/>
      <c r="AA293" s="1440"/>
      <c r="AB293" s="1440"/>
      <c r="AC293" s="1440"/>
      <c r="AD293" s="1440"/>
      <c r="AE293" s="1440"/>
      <c r="AF293" s="1440"/>
      <c r="AG293" s="1442"/>
      <c r="AH293" s="1437"/>
      <c r="AI293" s="1437"/>
      <c r="AJ293" s="1437"/>
      <c r="AK293" s="1437"/>
      <c r="AL293" s="1437"/>
      <c r="AM293" s="1437"/>
      <c r="AN293" s="1437"/>
      <c r="AO293" s="1437"/>
      <c r="AP293" s="1437"/>
      <c r="AQ293" s="1437"/>
      <c r="AR293" s="1437"/>
      <c r="AS293" s="1437"/>
      <c r="AT293" s="1437"/>
      <c r="AU293" s="1437"/>
      <c r="AV293" s="1437"/>
      <c r="AW293" s="1437"/>
      <c r="AX293" s="1437"/>
      <c r="AY293" s="1437"/>
      <c r="AZ293" s="1437"/>
      <c r="BA293" s="1437"/>
      <c r="BB293" s="1437"/>
      <c r="BC293" s="1437"/>
      <c r="BD293" s="1437"/>
      <c r="BE293" s="1434"/>
      <c r="BF293" s="1434"/>
      <c r="BG293" s="1434"/>
      <c r="BH293" s="1434"/>
      <c r="BI293" s="57"/>
      <c r="BJ293" s="82"/>
      <c r="BK293" s="82"/>
      <c r="BL293" s="82"/>
      <c r="BM293" s="82"/>
      <c r="BN293" s="82"/>
      <c r="BO293" s="82"/>
      <c r="BP293" s="82"/>
      <c r="BQ293" s="82"/>
      <c r="BR293" s="82"/>
      <c r="BS293" s="82"/>
      <c r="BT293" s="82"/>
      <c r="BU293" s="82"/>
      <c r="BV293" s="82">
        <v>2</v>
      </c>
      <c r="BW293" s="82">
        <v>2</v>
      </c>
      <c r="BX293" s="82">
        <v>2</v>
      </c>
      <c r="BY293" s="82">
        <v>2</v>
      </c>
      <c r="BZ293" s="82">
        <v>2</v>
      </c>
      <c r="CA293" s="82"/>
      <c r="CB293" s="82"/>
      <c r="CC293" s="82"/>
      <c r="CD293" s="82"/>
      <c r="CE293" s="82">
        <v>2</v>
      </c>
      <c r="CF293" s="82">
        <v>2</v>
      </c>
      <c r="CG293" s="82">
        <v>2</v>
      </c>
      <c r="CH293" s="82">
        <v>2</v>
      </c>
      <c r="CI293" s="1376"/>
      <c r="CJ293" s="1376"/>
      <c r="CK293" s="1376"/>
      <c r="CL293" s="1376"/>
      <c r="CM293" s="1376"/>
      <c r="CN293" s="1376"/>
      <c r="CO293" s="1376"/>
      <c r="CP293" s="1376"/>
      <c r="CQ293" s="1376"/>
      <c r="CR293" s="1376"/>
      <c r="CS293" s="1376"/>
      <c r="CT293" s="1376"/>
      <c r="CU293" s="1386"/>
      <c r="CV293" s="1386"/>
      <c r="CW293" s="1416"/>
      <c r="CX293" s="37"/>
      <c r="CY293" s="37"/>
      <c r="CZ293" s="37"/>
      <c r="DA293" s="37"/>
      <c r="DB293" s="37"/>
      <c r="DC293" s="37"/>
      <c r="DD293" s="37"/>
      <c r="DE293" s="1264"/>
      <c r="DF293" s="1264"/>
      <c r="DG293" s="1264"/>
      <c r="DH293" s="1264"/>
      <c r="DI293" s="1264"/>
      <c r="DJ293" s="1264"/>
      <c r="DK293" s="1421"/>
      <c r="DL293" s="1421"/>
      <c r="DM293" s="1421"/>
      <c r="DN293" s="37"/>
      <c r="DO293" s="37"/>
    </row>
    <row r="294" ht="26.25" customHeight="1" spans="1:119">
      <c r="A294" s="1271">
        <v>44040</v>
      </c>
      <c r="B294" s="31" t="s">
        <v>430</v>
      </c>
      <c r="C294" s="1272" t="s">
        <v>476</v>
      </c>
      <c r="D294" s="122" t="s">
        <v>431</v>
      </c>
      <c r="E294" s="32" t="s">
        <v>275</v>
      </c>
      <c r="F294" s="1273">
        <v>9215</v>
      </c>
      <c r="G294" s="38" t="s">
        <v>376</v>
      </c>
      <c r="H294" s="37">
        <v>10</v>
      </c>
      <c r="I294" s="37"/>
      <c r="J294" s="37"/>
      <c r="K294" s="37"/>
      <c r="L294" s="239"/>
      <c r="M294" s="1297"/>
      <c r="N294" s="1298"/>
      <c r="O294" s="1298"/>
      <c r="P294" s="1299"/>
      <c r="Q294" s="1298"/>
      <c r="R294" s="1298"/>
      <c r="S294" s="1298"/>
      <c r="T294" s="1298"/>
      <c r="U294" s="1299"/>
      <c r="V294" s="1434"/>
      <c r="W294" s="1440"/>
      <c r="X294" s="1440"/>
      <c r="Y294" s="1440"/>
      <c r="Z294" s="1440"/>
      <c r="AA294" s="1440"/>
      <c r="AB294" s="1440"/>
      <c r="AC294" s="1440"/>
      <c r="AD294" s="1440"/>
      <c r="AE294" s="1440"/>
      <c r="AF294" s="1440"/>
      <c r="AG294" s="1442"/>
      <c r="AH294" s="1437"/>
      <c r="AI294" s="1437"/>
      <c r="AJ294" s="1437"/>
      <c r="AK294" s="1437"/>
      <c r="AL294" s="1437"/>
      <c r="AM294" s="1437"/>
      <c r="AN294" s="1437"/>
      <c r="AO294" s="1437"/>
      <c r="AP294" s="1437"/>
      <c r="AQ294" s="1437"/>
      <c r="AR294" s="1437"/>
      <c r="AS294" s="1437"/>
      <c r="AT294" s="1437"/>
      <c r="AU294" s="1437"/>
      <c r="AV294" s="1437"/>
      <c r="AW294" s="1437"/>
      <c r="AX294" s="1437"/>
      <c r="AY294" s="1437"/>
      <c r="AZ294" s="1437"/>
      <c r="BA294" s="1437"/>
      <c r="BB294" s="1437"/>
      <c r="BC294" s="1437"/>
      <c r="BD294" s="1437"/>
      <c r="BE294" s="1434"/>
      <c r="BF294" s="1434"/>
      <c r="BG294" s="1434"/>
      <c r="BH294" s="1434"/>
      <c r="BI294" s="57"/>
      <c r="BJ294" s="82"/>
      <c r="BK294" s="82"/>
      <c r="BL294" s="82"/>
      <c r="BM294" s="82"/>
      <c r="BN294" s="82"/>
      <c r="BO294" s="82"/>
      <c r="BP294" s="82"/>
      <c r="BQ294" s="82"/>
      <c r="BR294" s="82"/>
      <c r="BS294" s="82"/>
      <c r="BT294" s="82"/>
      <c r="BU294" s="82"/>
      <c r="BV294" s="82"/>
      <c r="BW294" s="82"/>
      <c r="BX294" s="82"/>
      <c r="BY294" s="82"/>
      <c r="BZ294" s="82"/>
      <c r="CA294" s="82"/>
      <c r="CB294" s="82"/>
      <c r="CC294" s="82"/>
      <c r="CD294" s="82"/>
      <c r="CE294" s="82"/>
      <c r="CF294" s="82"/>
      <c r="CG294" s="82"/>
      <c r="CH294" s="82"/>
      <c r="CI294" s="1376"/>
      <c r="CJ294" s="1376"/>
      <c r="CK294" s="1376"/>
      <c r="CL294" s="1376"/>
      <c r="CM294" s="1376"/>
      <c r="CN294" s="1376"/>
      <c r="CO294" s="1376"/>
      <c r="CP294" s="1376"/>
      <c r="CQ294" s="1376"/>
      <c r="CR294" s="1376"/>
      <c r="CS294" s="1376"/>
      <c r="CT294" s="1376"/>
      <c r="CU294" s="1386"/>
      <c r="CV294" s="1386"/>
      <c r="CW294" s="1416"/>
      <c r="CX294" s="37"/>
      <c r="CY294" s="37">
        <v>2</v>
      </c>
      <c r="CZ294" s="37">
        <v>2</v>
      </c>
      <c r="DA294" s="37">
        <v>2</v>
      </c>
      <c r="DB294" s="37">
        <v>2</v>
      </c>
      <c r="DC294" s="37"/>
      <c r="DD294" s="37">
        <v>2</v>
      </c>
      <c r="DE294" s="1264"/>
      <c r="DF294" s="1264"/>
      <c r="DG294" s="1264"/>
      <c r="DH294" s="1264"/>
      <c r="DI294" s="1264"/>
      <c r="DJ294" s="1264"/>
      <c r="DK294" s="1421"/>
      <c r="DL294" s="1421"/>
      <c r="DM294" s="1421"/>
      <c r="DN294" s="37"/>
      <c r="DO294" s="37"/>
    </row>
    <row r="295" ht="26.25" customHeight="1" spans="1:119">
      <c r="A295" s="1271">
        <v>44040</v>
      </c>
      <c r="B295" s="31" t="s">
        <v>136</v>
      </c>
      <c r="C295" s="1272" t="s">
        <v>477</v>
      </c>
      <c r="D295" s="122" t="s">
        <v>478</v>
      </c>
      <c r="E295" s="32" t="s">
        <v>283</v>
      </c>
      <c r="F295" s="1273">
        <v>9214</v>
      </c>
      <c r="G295" s="38" t="s">
        <v>232</v>
      </c>
      <c r="H295" s="37">
        <v>18</v>
      </c>
      <c r="I295" s="37"/>
      <c r="J295" s="37"/>
      <c r="K295" s="37"/>
      <c r="L295" s="239"/>
      <c r="M295" s="1297"/>
      <c r="N295" s="1298"/>
      <c r="O295" s="1298"/>
      <c r="P295" s="1299"/>
      <c r="Q295" s="1298"/>
      <c r="R295" s="1298"/>
      <c r="S295" s="1298"/>
      <c r="T295" s="1298"/>
      <c r="U295" s="1299"/>
      <c r="V295" s="1434"/>
      <c r="W295" s="1440"/>
      <c r="X295" s="1440"/>
      <c r="Y295" s="1440"/>
      <c r="Z295" s="1440"/>
      <c r="AA295" s="1440"/>
      <c r="AB295" s="1440"/>
      <c r="AC295" s="1440"/>
      <c r="AD295" s="1440"/>
      <c r="AE295" s="1440"/>
      <c r="AF295" s="1440"/>
      <c r="AG295" s="1442"/>
      <c r="AH295" s="1437"/>
      <c r="AI295" s="1437"/>
      <c r="AJ295" s="1437"/>
      <c r="AK295" s="1437"/>
      <c r="AL295" s="1437"/>
      <c r="AM295" s="1437"/>
      <c r="AN295" s="1437"/>
      <c r="AO295" s="1437"/>
      <c r="AP295" s="1437"/>
      <c r="AQ295" s="1437"/>
      <c r="AR295" s="1437"/>
      <c r="AS295" s="1437"/>
      <c r="AT295" s="1437"/>
      <c r="AU295" s="1437"/>
      <c r="AV295" s="1437"/>
      <c r="AW295" s="1437"/>
      <c r="AX295" s="1437">
        <v>18</v>
      </c>
      <c r="AY295" s="1437">
        <v>18</v>
      </c>
      <c r="AZ295" s="1437"/>
      <c r="BA295" s="1437"/>
      <c r="BB295" s="1437"/>
      <c r="BC295" s="1437"/>
      <c r="BD295" s="1437"/>
      <c r="BE295" s="1434"/>
      <c r="BF295" s="1434"/>
      <c r="BG295" s="1434"/>
      <c r="BH295" s="1434"/>
      <c r="BI295" s="57"/>
      <c r="BJ295" s="82"/>
      <c r="BK295" s="82"/>
      <c r="BL295" s="82"/>
      <c r="BM295" s="82"/>
      <c r="BN295" s="82"/>
      <c r="BO295" s="82"/>
      <c r="BP295" s="82"/>
      <c r="BQ295" s="82"/>
      <c r="BR295" s="82"/>
      <c r="BS295" s="82"/>
      <c r="BT295" s="82"/>
      <c r="BU295" s="82"/>
      <c r="BV295" s="82"/>
      <c r="BW295" s="82"/>
      <c r="BX295" s="82"/>
      <c r="BY295" s="82"/>
      <c r="BZ295" s="82"/>
      <c r="CA295" s="82"/>
      <c r="CB295" s="82"/>
      <c r="CC295" s="82"/>
      <c r="CD295" s="82"/>
      <c r="CE295" s="82"/>
      <c r="CF295" s="82"/>
      <c r="CG295" s="82"/>
      <c r="CH295" s="82"/>
      <c r="CI295" s="1376"/>
      <c r="CJ295" s="1376"/>
      <c r="CK295" s="1376"/>
      <c r="CL295" s="1376"/>
      <c r="CM295" s="1376"/>
      <c r="CN295" s="1376"/>
      <c r="CO295" s="1376">
        <v>3</v>
      </c>
      <c r="CP295" s="1376">
        <v>3</v>
      </c>
      <c r="CQ295" s="1376">
        <v>3</v>
      </c>
      <c r="CR295" s="1376">
        <v>3</v>
      </c>
      <c r="CS295" s="1376">
        <v>3</v>
      </c>
      <c r="CT295" s="1376">
        <v>3</v>
      </c>
      <c r="CU295" s="1386"/>
      <c r="CV295" s="1386"/>
      <c r="CW295" s="1416"/>
      <c r="CX295" s="37"/>
      <c r="CY295" s="37"/>
      <c r="CZ295" s="37"/>
      <c r="DA295" s="37"/>
      <c r="DB295" s="37"/>
      <c r="DC295" s="37"/>
      <c r="DD295" s="37"/>
      <c r="DE295" s="1264"/>
      <c r="DF295" s="1264"/>
      <c r="DG295" s="1264"/>
      <c r="DH295" s="1264"/>
      <c r="DI295" s="1264"/>
      <c r="DJ295" s="1264"/>
      <c r="DK295" s="1421"/>
      <c r="DL295" s="1421"/>
      <c r="DM295" s="1421"/>
      <c r="DN295" s="37"/>
      <c r="DO295" s="37"/>
    </row>
    <row r="296" ht="26.25" customHeight="1" spans="1:119">
      <c r="A296" s="1271">
        <v>44040</v>
      </c>
      <c r="B296" s="31" t="s">
        <v>136</v>
      </c>
      <c r="C296" s="1272" t="s">
        <v>477</v>
      </c>
      <c r="D296" s="122" t="s">
        <v>478</v>
      </c>
      <c r="E296" s="32" t="s">
        <v>283</v>
      </c>
      <c r="F296" s="1273">
        <v>9215</v>
      </c>
      <c r="G296" s="38" t="s">
        <v>376</v>
      </c>
      <c r="H296" s="37">
        <v>21</v>
      </c>
      <c r="I296" s="37"/>
      <c r="J296" s="37"/>
      <c r="K296" s="37"/>
      <c r="L296" s="239"/>
      <c r="M296" s="1297"/>
      <c r="N296" s="1298"/>
      <c r="O296" s="1298"/>
      <c r="P296" s="1299"/>
      <c r="Q296" s="1298"/>
      <c r="R296" s="1298"/>
      <c r="S296" s="1298"/>
      <c r="T296" s="1298"/>
      <c r="U296" s="1299"/>
      <c r="V296" s="1434"/>
      <c r="W296" s="1440"/>
      <c r="X296" s="1440"/>
      <c r="Y296" s="1440"/>
      <c r="Z296" s="1440"/>
      <c r="AA296" s="1440"/>
      <c r="AB296" s="1440"/>
      <c r="AC296" s="1440"/>
      <c r="AD296" s="1440"/>
      <c r="AE296" s="1440"/>
      <c r="AF296" s="1440"/>
      <c r="AG296" s="1442"/>
      <c r="AH296" s="1437"/>
      <c r="AI296" s="1437"/>
      <c r="AJ296" s="1437"/>
      <c r="AK296" s="1437"/>
      <c r="AL296" s="1437"/>
      <c r="AM296" s="1437"/>
      <c r="AN296" s="1437"/>
      <c r="AO296" s="1437"/>
      <c r="AP296" s="1437"/>
      <c r="AQ296" s="1437"/>
      <c r="AR296" s="1437"/>
      <c r="AS296" s="1437"/>
      <c r="AT296" s="1437"/>
      <c r="AU296" s="1437"/>
      <c r="AV296" s="1437"/>
      <c r="AW296" s="1437"/>
      <c r="AX296" s="1437"/>
      <c r="AY296" s="1437"/>
      <c r="AZ296" s="1437"/>
      <c r="BA296" s="1437"/>
      <c r="BB296" s="1437"/>
      <c r="BC296" s="1437"/>
      <c r="BD296" s="1437"/>
      <c r="BE296" s="1434"/>
      <c r="BF296" s="1434"/>
      <c r="BG296" s="1434"/>
      <c r="BH296" s="1434"/>
      <c r="BI296" s="57"/>
      <c r="BJ296" s="82"/>
      <c r="BK296" s="82"/>
      <c r="BL296" s="82"/>
      <c r="BM296" s="82"/>
      <c r="BN296" s="82"/>
      <c r="BO296" s="82"/>
      <c r="BP296" s="82"/>
      <c r="BQ296" s="82"/>
      <c r="BR296" s="82"/>
      <c r="BS296" s="82"/>
      <c r="BT296" s="82"/>
      <c r="BU296" s="82"/>
      <c r="BV296" s="82"/>
      <c r="BW296" s="82"/>
      <c r="BX296" s="82"/>
      <c r="BY296" s="82"/>
      <c r="BZ296" s="82"/>
      <c r="CA296" s="82"/>
      <c r="CB296" s="82"/>
      <c r="CC296" s="82"/>
      <c r="CD296" s="82"/>
      <c r="CE296" s="82"/>
      <c r="CF296" s="82"/>
      <c r="CG296" s="82"/>
      <c r="CH296" s="82"/>
      <c r="CI296" s="1376"/>
      <c r="CJ296" s="1376"/>
      <c r="CK296" s="1376"/>
      <c r="CL296" s="1376"/>
      <c r="CM296" s="1376"/>
      <c r="CN296" s="1376"/>
      <c r="CO296" s="1376"/>
      <c r="CP296" s="1376"/>
      <c r="CQ296" s="1376"/>
      <c r="CR296" s="1376"/>
      <c r="CS296" s="1376"/>
      <c r="CT296" s="1376"/>
      <c r="CU296" s="1386"/>
      <c r="CV296" s="1386"/>
      <c r="CW296" s="1416"/>
      <c r="CX296" s="37">
        <v>3</v>
      </c>
      <c r="CY296" s="37">
        <v>3</v>
      </c>
      <c r="CZ296" s="37">
        <v>3</v>
      </c>
      <c r="DA296" s="37">
        <v>3</v>
      </c>
      <c r="DB296" s="37">
        <v>3</v>
      </c>
      <c r="DC296" s="37">
        <v>3</v>
      </c>
      <c r="DD296" s="37">
        <v>3</v>
      </c>
      <c r="DE296" s="1264"/>
      <c r="DF296" s="1264"/>
      <c r="DG296" s="1264"/>
      <c r="DH296" s="1264"/>
      <c r="DI296" s="1264"/>
      <c r="DJ296" s="1264"/>
      <c r="DK296" s="1421"/>
      <c r="DL296" s="1421"/>
      <c r="DM296" s="1421"/>
      <c r="DN296" s="37"/>
      <c r="DO296" s="37"/>
    </row>
    <row r="297" ht="26.25" customHeight="1" spans="1:119">
      <c r="A297" s="1271">
        <v>44041</v>
      </c>
      <c r="B297" s="31" t="s">
        <v>349</v>
      </c>
      <c r="C297" s="1272" t="s">
        <v>479</v>
      </c>
      <c r="D297" s="122" t="s">
        <v>480</v>
      </c>
      <c r="E297" s="32" t="s">
        <v>275</v>
      </c>
      <c r="F297" s="1273">
        <v>9213</v>
      </c>
      <c r="G297" s="38" t="s">
        <v>475</v>
      </c>
      <c r="H297" s="37">
        <v>1</v>
      </c>
      <c r="I297" s="37"/>
      <c r="J297" s="37"/>
      <c r="K297" s="37"/>
      <c r="L297" s="239"/>
      <c r="M297" s="1297"/>
      <c r="N297" s="1298"/>
      <c r="O297" s="1298"/>
      <c r="P297" s="1299"/>
      <c r="Q297" s="1298"/>
      <c r="R297" s="1298"/>
      <c r="S297" s="1298"/>
      <c r="T297" s="1298"/>
      <c r="U297" s="1299"/>
      <c r="V297" s="1434"/>
      <c r="W297" s="1440"/>
      <c r="X297" s="1440"/>
      <c r="Y297" s="1440"/>
      <c r="Z297" s="1440"/>
      <c r="AA297" s="1440"/>
      <c r="AB297" s="1440"/>
      <c r="AC297" s="1440"/>
      <c r="AD297" s="1440"/>
      <c r="AE297" s="1440"/>
      <c r="AF297" s="1440"/>
      <c r="AG297" s="1442"/>
      <c r="AH297" s="1437"/>
      <c r="AI297" s="1437"/>
      <c r="AJ297" s="1437"/>
      <c r="AK297" s="1437"/>
      <c r="AL297" s="1437"/>
      <c r="AM297" s="1437"/>
      <c r="AN297" s="1437"/>
      <c r="AO297" s="1437"/>
      <c r="AP297" s="1437"/>
      <c r="AQ297" s="1437"/>
      <c r="AR297" s="1437"/>
      <c r="AS297" s="1437"/>
      <c r="AT297" s="1437"/>
      <c r="AU297" s="1437"/>
      <c r="AV297" s="1437"/>
      <c r="AW297" s="1437"/>
      <c r="AX297" s="1437"/>
      <c r="AY297" s="1437"/>
      <c r="AZ297" s="1437"/>
      <c r="BA297" s="1437"/>
      <c r="BB297" s="1437"/>
      <c r="BC297" s="1437"/>
      <c r="BD297" s="1437"/>
      <c r="BE297" s="1434"/>
      <c r="BF297" s="1434"/>
      <c r="BG297" s="1434"/>
      <c r="BH297" s="1434"/>
      <c r="BI297" s="57"/>
      <c r="BJ297" s="82"/>
      <c r="BK297" s="82"/>
      <c r="BL297" s="82"/>
      <c r="BM297" s="82"/>
      <c r="BN297" s="82"/>
      <c r="BO297" s="82"/>
      <c r="BP297" s="82"/>
      <c r="BQ297" s="82"/>
      <c r="BR297" s="82"/>
      <c r="BS297" s="82"/>
      <c r="BT297" s="82"/>
      <c r="BU297" s="82"/>
      <c r="BV297" s="82"/>
      <c r="BW297" s="82"/>
      <c r="BX297" s="82"/>
      <c r="BY297" s="82"/>
      <c r="BZ297" s="82"/>
      <c r="CA297" s="82"/>
      <c r="CB297" s="82"/>
      <c r="CC297" s="82"/>
      <c r="CD297" s="82"/>
      <c r="CE297" s="82"/>
      <c r="CF297" s="82"/>
      <c r="CG297" s="82"/>
      <c r="CH297" s="82"/>
      <c r="CI297" s="1376"/>
      <c r="CJ297" s="1376"/>
      <c r="CK297" s="1376"/>
      <c r="CL297" s="1376"/>
      <c r="CM297" s="1376"/>
      <c r="CN297" s="1376"/>
      <c r="CO297" s="1376"/>
      <c r="CP297" s="1376"/>
      <c r="CQ297" s="1376"/>
      <c r="CR297" s="1376"/>
      <c r="CS297" s="1376"/>
      <c r="CT297" s="1376"/>
      <c r="CU297" s="1386"/>
      <c r="CV297" s="1386"/>
      <c r="CW297" s="1416"/>
      <c r="CX297" s="37"/>
      <c r="CY297" s="37"/>
      <c r="CZ297" s="37"/>
      <c r="DA297" s="37"/>
      <c r="DB297" s="37"/>
      <c r="DC297" s="37"/>
      <c r="DD297" s="37"/>
      <c r="DE297" s="1264"/>
      <c r="DF297" s="1264"/>
      <c r="DG297" s="1264"/>
      <c r="DH297" s="1264"/>
      <c r="DI297" s="1264"/>
      <c r="DJ297" s="1264"/>
      <c r="DK297" s="1421">
        <v>1</v>
      </c>
      <c r="DL297" s="1421"/>
      <c r="DM297" s="1421"/>
      <c r="DN297" s="37"/>
      <c r="DO297" s="37"/>
    </row>
    <row r="298" ht="26.25" customHeight="1" spans="1:119">
      <c r="A298" s="1271">
        <v>44041</v>
      </c>
      <c r="B298" s="31" t="s">
        <v>407</v>
      </c>
      <c r="C298" s="1272"/>
      <c r="D298" s="122"/>
      <c r="E298" s="32" t="s">
        <v>275</v>
      </c>
      <c r="F298" s="1273">
        <v>9213</v>
      </c>
      <c r="G298" s="38" t="s">
        <v>475</v>
      </c>
      <c r="H298" s="37">
        <v>2</v>
      </c>
      <c r="I298" s="37"/>
      <c r="J298" s="37"/>
      <c r="K298" s="37"/>
      <c r="L298" s="239"/>
      <c r="M298" s="1297"/>
      <c r="N298" s="1298"/>
      <c r="O298" s="1298"/>
      <c r="P298" s="1299"/>
      <c r="Q298" s="1298"/>
      <c r="R298" s="1298"/>
      <c r="S298" s="1298"/>
      <c r="T298" s="1298"/>
      <c r="U298" s="1299"/>
      <c r="V298" s="1434"/>
      <c r="W298" s="1440"/>
      <c r="X298" s="1440"/>
      <c r="Y298" s="1440"/>
      <c r="Z298" s="1440"/>
      <c r="AA298" s="1440"/>
      <c r="AB298" s="1440"/>
      <c r="AC298" s="1440"/>
      <c r="AD298" s="1440"/>
      <c r="AE298" s="1440"/>
      <c r="AF298" s="1440"/>
      <c r="AG298" s="1442"/>
      <c r="AH298" s="1437"/>
      <c r="AI298" s="1437"/>
      <c r="AJ298" s="1437"/>
      <c r="AK298" s="1437"/>
      <c r="AL298" s="1437"/>
      <c r="AM298" s="1437"/>
      <c r="AN298" s="1437"/>
      <c r="AO298" s="1437"/>
      <c r="AP298" s="1437"/>
      <c r="AQ298" s="1437"/>
      <c r="AR298" s="1437"/>
      <c r="AS298" s="1437"/>
      <c r="AT298" s="1437"/>
      <c r="AU298" s="1437"/>
      <c r="AV298" s="1437"/>
      <c r="AW298" s="1437"/>
      <c r="AX298" s="1437"/>
      <c r="AY298" s="1437"/>
      <c r="AZ298" s="1437"/>
      <c r="BA298" s="1437"/>
      <c r="BB298" s="1437"/>
      <c r="BC298" s="1437"/>
      <c r="BD298" s="1437"/>
      <c r="BE298" s="1434"/>
      <c r="BF298" s="1434"/>
      <c r="BG298" s="1434"/>
      <c r="BH298" s="1434"/>
      <c r="BI298" s="57"/>
      <c r="BJ298" s="82"/>
      <c r="BK298" s="82"/>
      <c r="BL298" s="82"/>
      <c r="BM298" s="82"/>
      <c r="BN298" s="82"/>
      <c r="BO298" s="82"/>
      <c r="BP298" s="82"/>
      <c r="BQ298" s="82"/>
      <c r="BR298" s="82"/>
      <c r="BS298" s="82"/>
      <c r="BT298" s="82"/>
      <c r="BU298" s="82"/>
      <c r="BV298" s="82"/>
      <c r="BW298" s="82"/>
      <c r="BX298" s="82"/>
      <c r="BY298" s="82"/>
      <c r="BZ298" s="82"/>
      <c r="CA298" s="82"/>
      <c r="CB298" s="82"/>
      <c r="CC298" s="82"/>
      <c r="CD298" s="82"/>
      <c r="CE298" s="82"/>
      <c r="CF298" s="82"/>
      <c r="CG298" s="82"/>
      <c r="CH298" s="82"/>
      <c r="CI298" s="1376"/>
      <c r="CJ298" s="1376"/>
      <c r="CK298" s="1376"/>
      <c r="CL298" s="1376"/>
      <c r="CM298" s="1376"/>
      <c r="CN298" s="1376"/>
      <c r="CO298" s="1376"/>
      <c r="CP298" s="1376"/>
      <c r="CQ298" s="1376"/>
      <c r="CR298" s="1376"/>
      <c r="CS298" s="1376"/>
      <c r="CT298" s="1376"/>
      <c r="CU298" s="1386"/>
      <c r="CV298" s="1386"/>
      <c r="CW298" s="1416"/>
      <c r="CX298" s="37"/>
      <c r="CY298" s="37"/>
      <c r="CZ298" s="37"/>
      <c r="DA298" s="37"/>
      <c r="DB298" s="37"/>
      <c r="DC298" s="37"/>
      <c r="DD298" s="37"/>
      <c r="DE298" s="1264"/>
      <c r="DF298" s="1264"/>
      <c r="DG298" s="1264"/>
      <c r="DH298" s="1264"/>
      <c r="DI298" s="1264"/>
      <c r="DJ298" s="1264"/>
      <c r="DK298" s="1421">
        <v>1</v>
      </c>
      <c r="DL298" s="1421"/>
      <c r="DM298" s="1421">
        <v>1</v>
      </c>
      <c r="DN298" s="37"/>
      <c r="DO298" s="37"/>
    </row>
    <row r="299" ht="26.25" customHeight="1" spans="1:119">
      <c r="A299" s="1271">
        <v>44042</v>
      </c>
      <c r="B299" s="31" t="s">
        <v>433</v>
      </c>
      <c r="C299" s="1272" t="s">
        <v>462</v>
      </c>
      <c r="D299" s="122" t="s">
        <v>463</v>
      </c>
      <c r="E299" s="32" t="s">
        <v>283</v>
      </c>
      <c r="F299" s="1273">
        <v>9214</v>
      </c>
      <c r="G299" s="38" t="s">
        <v>232</v>
      </c>
      <c r="H299" s="37">
        <v>6</v>
      </c>
      <c r="I299" s="37"/>
      <c r="J299" s="37"/>
      <c r="K299" s="37"/>
      <c r="L299" s="239"/>
      <c r="M299" s="1297"/>
      <c r="N299" s="1298"/>
      <c r="O299" s="1298"/>
      <c r="P299" s="1299"/>
      <c r="Q299" s="1298"/>
      <c r="R299" s="1298"/>
      <c r="S299" s="1298"/>
      <c r="T299" s="1298"/>
      <c r="U299" s="1299"/>
      <c r="V299" s="1434"/>
      <c r="W299" s="1440"/>
      <c r="X299" s="1440"/>
      <c r="Y299" s="1440"/>
      <c r="Z299" s="1440"/>
      <c r="AA299" s="1440"/>
      <c r="AB299" s="1440"/>
      <c r="AC299" s="1440"/>
      <c r="AD299" s="1440"/>
      <c r="AE299" s="1440"/>
      <c r="AF299" s="1440"/>
      <c r="AG299" s="1442"/>
      <c r="AH299" s="1437"/>
      <c r="AI299" s="1437"/>
      <c r="AJ299" s="1437"/>
      <c r="AK299" s="1437"/>
      <c r="AL299" s="1437"/>
      <c r="AM299" s="1437"/>
      <c r="AN299" s="1437"/>
      <c r="AO299" s="1437"/>
      <c r="AP299" s="1437"/>
      <c r="AQ299" s="1437"/>
      <c r="AR299" s="1437"/>
      <c r="AS299" s="1437"/>
      <c r="AT299" s="1437"/>
      <c r="AU299" s="1437"/>
      <c r="AV299" s="1437"/>
      <c r="AW299" s="1437"/>
      <c r="AX299" s="1437">
        <v>6</v>
      </c>
      <c r="AY299" s="1437">
        <v>6</v>
      </c>
      <c r="AZ299" s="1437"/>
      <c r="BA299" s="1437"/>
      <c r="BB299" s="1437"/>
      <c r="BC299" s="1437"/>
      <c r="BD299" s="1437"/>
      <c r="BE299" s="1434"/>
      <c r="BF299" s="1434"/>
      <c r="BG299" s="1434"/>
      <c r="BH299" s="1434"/>
      <c r="BI299" s="57"/>
      <c r="BJ299" s="82"/>
      <c r="BK299" s="82"/>
      <c r="BL299" s="82"/>
      <c r="BM299" s="82"/>
      <c r="BN299" s="82"/>
      <c r="BO299" s="82"/>
      <c r="BP299" s="82"/>
      <c r="BQ299" s="82"/>
      <c r="BR299" s="82"/>
      <c r="BS299" s="82"/>
      <c r="BT299" s="82"/>
      <c r="BU299" s="82"/>
      <c r="BV299" s="82"/>
      <c r="BW299" s="82"/>
      <c r="BX299" s="82"/>
      <c r="BY299" s="82"/>
      <c r="BZ299" s="82"/>
      <c r="CA299" s="82"/>
      <c r="CB299" s="82"/>
      <c r="CC299" s="82"/>
      <c r="CD299" s="82"/>
      <c r="CE299" s="82"/>
      <c r="CF299" s="82"/>
      <c r="CG299" s="82"/>
      <c r="CH299" s="82"/>
      <c r="CI299" s="1376"/>
      <c r="CJ299" s="1376"/>
      <c r="CK299" s="1376"/>
      <c r="CL299" s="1376"/>
      <c r="CM299" s="1376"/>
      <c r="CN299" s="1376"/>
      <c r="CO299" s="1376">
        <v>1</v>
      </c>
      <c r="CP299" s="1376">
        <v>1</v>
      </c>
      <c r="CQ299" s="1376">
        <v>1</v>
      </c>
      <c r="CR299" s="1376">
        <v>1</v>
      </c>
      <c r="CS299" s="1376">
        <v>1</v>
      </c>
      <c r="CT299" s="1376">
        <v>1</v>
      </c>
      <c r="CU299" s="1386"/>
      <c r="CV299" s="1386"/>
      <c r="CW299" s="1416"/>
      <c r="CX299" s="37"/>
      <c r="CY299" s="37"/>
      <c r="CZ299" s="37"/>
      <c r="DA299" s="37"/>
      <c r="DB299" s="37"/>
      <c r="DC299" s="37"/>
      <c r="DD299" s="37"/>
      <c r="DE299" s="1264"/>
      <c r="DF299" s="1264"/>
      <c r="DG299" s="1264"/>
      <c r="DH299" s="1264"/>
      <c r="DI299" s="1264"/>
      <c r="DJ299" s="1264"/>
      <c r="DK299" s="1421"/>
      <c r="DL299" s="1421"/>
      <c r="DM299" s="1421"/>
      <c r="DN299" s="37"/>
      <c r="DO299" s="37"/>
    </row>
    <row r="300" ht="26.25" customHeight="1" spans="1:119">
      <c r="A300" s="1271">
        <v>44042</v>
      </c>
      <c r="B300" s="31" t="s">
        <v>433</v>
      </c>
      <c r="C300" s="1272" t="s">
        <v>462</v>
      </c>
      <c r="D300" s="122" t="s">
        <v>463</v>
      </c>
      <c r="E300" s="32" t="s">
        <v>283</v>
      </c>
      <c r="F300" s="1273">
        <v>9207</v>
      </c>
      <c r="G300" s="38" t="s">
        <v>416</v>
      </c>
      <c r="H300" s="37">
        <v>1</v>
      </c>
      <c r="I300" s="37"/>
      <c r="J300" s="37"/>
      <c r="K300" s="37"/>
      <c r="L300" s="239"/>
      <c r="M300" s="1297"/>
      <c r="N300" s="1298"/>
      <c r="O300" s="1298"/>
      <c r="P300" s="1299"/>
      <c r="Q300" s="1298"/>
      <c r="R300" s="1298"/>
      <c r="S300" s="1298"/>
      <c r="T300" s="1298"/>
      <c r="U300" s="1299"/>
      <c r="V300" s="1434"/>
      <c r="W300" s="1440"/>
      <c r="X300" s="1440"/>
      <c r="Y300" s="1440"/>
      <c r="Z300" s="1440"/>
      <c r="AA300" s="1440"/>
      <c r="AB300" s="1440"/>
      <c r="AC300" s="1440"/>
      <c r="AD300" s="1440"/>
      <c r="AE300" s="1440"/>
      <c r="AF300" s="1440"/>
      <c r="AG300" s="1442"/>
      <c r="AH300" s="1437"/>
      <c r="AI300" s="1437"/>
      <c r="AJ300" s="1437"/>
      <c r="AK300" s="1437"/>
      <c r="AL300" s="1437"/>
      <c r="AM300" s="1437"/>
      <c r="AN300" s="1437"/>
      <c r="AO300" s="1437"/>
      <c r="AP300" s="1437"/>
      <c r="AQ300" s="1437"/>
      <c r="AR300" s="1437"/>
      <c r="AS300" s="1437"/>
      <c r="AT300" s="1437"/>
      <c r="AU300" s="1437"/>
      <c r="AV300" s="1437"/>
      <c r="AW300" s="1437"/>
      <c r="AX300" s="1437"/>
      <c r="AY300" s="1437"/>
      <c r="AZ300" s="1437"/>
      <c r="BA300" s="1437"/>
      <c r="BB300" s="1437"/>
      <c r="BC300" s="1437"/>
      <c r="BD300" s="1437"/>
      <c r="BE300" s="1434"/>
      <c r="BF300" s="1434"/>
      <c r="BG300" s="1434"/>
      <c r="BH300" s="1434"/>
      <c r="BI300" s="57"/>
      <c r="BJ300" s="82"/>
      <c r="BK300" s="82"/>
      <c r="BL300" s="82"/>
      <c r="BM300" s="82"/>
      <c r="BN300" s="82"/>
      <c r="BO300" s="82"/>
      <c r="BP300" s="82"/>
      <c r="BQ300" s="82"/>
      <c r="BR300" s="82"/>
      <c r="BS300" s="82"/>
      <c r="BT300" s="82"/>
      <c r="BU300" s="82"/>
      <c r="BV300" s="82"/>
      <c r="BW300" s="82"/>
      <c r="BX300" s="82"/>
      <c r="BY300" s="82"/>
      <c r="BZ300" s="82"/>
      <c r="CA300" s="82"/>
      <c r="CB300" s="82"/>
      <c r="CC300" s="82"/>
      <c r="CD300" s="82"/>
      <c r="CE300" s="82"/>
      <c r="CF300" s="82"/>
      <c r="CG300" s="82"/>
      <c r="CH300" s="82"/>
      <c r="CI300" s="1376"/>
      <c r="CJ300" s="1376"/>
      <c r="CK300" s="1376"/>
      <c r="CL300" s="1376"/>
      <c r="CM300" s="1376"/>
      <c r="CN300" s="1376"/>
      <c r="CO300" s="1376"/>
      <c r="CP300" s="1376"/>
      <c r="CQ300" s="1376"/>
      <c r="CR300" s="1376"/>
      <c r="CS300" s="1376"/>
      <c r="CT300" s="1376"/>
      <c r="CU300" s="1386"/>
      <c r="CV300" s="1386"/>
      <c r="CW300" s="1416"/>
      <c r="CX300" s="37"/>
      <c r="CY300" s="37"/>
      <c r="CZ300" s="37"/>
      <c r="DA300" s="37"/>
      <c r="DB300" s="37"/>
      <c r="DC300" s="37"/>
      <c r="DD300" s="37"/>
      <c r="DE300" s="1264"/>
      <c r="DF300" s="1264"/>
      <c r="DG300" s="1264"/>
      <c r="DH300" s="1264"/>
      <c r="DI300" s="1264"/>
      <c r="DJ300" s="1264"/>
      <c r="DK300" s="1421"/>
      <c r="DL300" s="1421"/>
      <c r="DM300" s="1421"/>
      <c r="DN300" s="37">
        <v>1</v>
      </c>
      <c r="DO300" s="37"/>
    </row>
    <row r="301" ht="26.25" customHeight="1" spans="1:119">
      <c r="A301" s="1271">
        <v>44042</v>
      </c>
      <c r="B301" s="31" t="s">
        <v>433</v>
      </c>
      <c r="C301" s="1272" t="s">
        <v>462</v>
      </c>
      <c r="D301" s="122" t="s">
        <v>463</v>
      </c>
      <c r="E301" s="32" t="s">
        <v>283</v>
      </c>
      <c r="F301" s="1273">
        <v>9208</v>
      </c>
      <c r="G301" s="38" t="s">
        <v>406</v>
      </c>
      <c r="H301" s="37">
        <v>1</v>
      </c>
      <c r="I301" s="37"/>
      <c r="J301" s="37"/>
      <c r="K301" s="37"/>
      <c r="L301" s="239"/>
      <c r="M301" s="1297"/>
      <c r="N301" s="1298"/>
      <c r="O301" s="1298"/>
      <c r="P301" s="1299"/>
      <c r="Q301" s="1298"/>
      <c r="R301" s="1298"/>
      <c r="S301" s="1298"/>
      <c r="T301" s="1298"/>
      <c r="U301" s="1299"/>
      <c r="V301" s="1434"/>
      <c r="W301" s="1440"/>
      <c r="X301" s="1440"/>
      <c r="Y301" s="1440"/>
      <c r="Z301" s="1440"/>
      <c r="AA301" s="1440"/>
      <c r="AB301" s="1440"/>
      <c r="AC301" s="1440"/>
      <c r="AD301" s="1440"/>
      <c r="AE301" s="1440"/>
      <c r="AF301" s="1440"/>
      <c r="AG301" s="1442"/>
      <c r="AH301" s="1437"/>
      <c r="AI301" s="1437"/>
      <c r="AJ301" s="1437"/>
      <c r="AK301" s="1437"/>
      <c r="AL301" s="1437"/>
      <c r="AM301" s="1437"/>
      <c r="AN301" s="1437"/>
      <c r="AO301" s="1437"/>
      <c r="AP301" s="1437"/>
      <c r="AQ301" s="1437"/>
      <c r="AR301" s="1437"/>
      <c r="AS301" s="1437"/>
      <c r="AT301" s="1437"/>
      <c r="AU301" s="1437"/>
      <c r="AV301" s="1437"/>
      <c r="AW301" s="1437"/>
      <c r="AX301" s="1437"/>
      <c r="AY301" s="1437"/>
      <c r="AZ301" s="1437"/>
      <c r="BA301" s="1437"/>
      <c r="BB301" s="1437"/>
      <c r="BC301" s="1437"/>
      <c r="BD301" s="1437"/>
      <c r="BE301" s="1434"/>
      <c r="BF301" s="1434"/>
      <c r="BG301" s="1434"/>
      <c r="BH301" s="1434"/>
      <c r="BI301" s="57"/>
      <c r="BJ301" s="82"/>
      <c r="BK301" s="82"/>
      <c r="BL301" s="82"/>
      <c r="BM301" s="82"/>
      <c r="BN301" s="82"/>
      <c r="BO301" s="82"/>
      <c r="BP301" s="82"/>
      <c r="BQ301" s="82"/>
      <c r="BR301" s="82"/>
      <c r="BS301" s="82"/>
      <c r="BT301" s="82"/>
      <c r="BU301" s="82"/>
      <c r="BV301" s="82"/>
      <c r="BW301" s="82"/>
      <c r="BX301" s="82"/>
      <c r="BY301" s="82"/>
      <c r="BZ301" s="82"/>
      <c r="CA301" s="82"/>
      <c r="CB301" s="82"/>
      <c r="CC301" s="82"/>
      <c r="CD301" s="82"/>
      <c r="CE301" s="82"/>
      <c r="CF301" s="82"/>
      <c r="CG301" s="82"/>
      <c r="CH301" s="82"/>
      <c r="CI301" s="1376"/>
      <c r="CJ301" s="1376"/>
      <c r="CK301" s="1376"/>
      <c r="CL301" s="1376"/>
      <c r="CM301" s="1376"/>
      <c r="CN301" s="1376"/>
      <c r="CO301" s="1376"/>
      <c r="CP301" s="1376"/>
      <c r="CQ301" s="1376"/>
      <c r="CR301" s="1376"/>
      <c r="CS301" s="1376"/>
      <c r="CT301" s="1376"/>
      <c r="CU301" s="1386"/>
      <c r="CV301" s="1386"/>
      <c r="CW301" s="1416"/>
      <c r="CX301" s="37"/>
      <c r="CY301" s="37"/>
      <c r="CZ301" s="37"/>
      <c r="DA301" s="37"/>
      <c r="DB301" s="37"/>
      <c r="DC301" s="37"/>
      <c r="DD301" s="37"/>
      <c r="DE301" s="1264"/>
      <c r="DF301" s="1264"/>
      <c r="DG301" s="1264"/>
      <c r="DH301" s="1264"/>
      <c r="DI301" s="1264"/>
      <c r="DJ301" s="1264"/>
      <c r="DK301" s="1421"/>
      <c r="DL301" s="1421"/>
      <c r="DM301" s="1421"/>
      <c r="DN301" s="37"/>
      <c r="DO301" s="37">
        <v>1</v>
      </c>
    </row>
    <row r="302" ht="26.25" customHeight="1" spans="1:119">
      <c r="A302" s="1271">
        <v>44042</v>
      </c>
      <c r="B302" s="31" t="s">
        <v>324</v>
      </c>
      <c r="C302" s="1272" t="s">
        <v>481</v>
      </c>
      <c r="D302" s="122" t="s">
        <v>345</v>
      </c>
      <c r="E302" s="32" t="s">
        <v>283</v>
      </c>
      <c r="F302" s="1273">
        <v>9213</v>
      </c>
      <c r="G302" s="38" t="s">
        <v>475</v>
      </c>
      <c r="H302" s="37">
        <v>3</v>
      </c>
      <c r="I302" s="37"/>
      <c r="J302" s="37"/>
      <c r="K302" s="37"/>
      <c r="L302" s="239"/>
      <c r="M302" s="1297"/>
      <c r="N302" s="1298"/>
      <c r="O302" s="1298"/>
      <c r="P302" s="1299"/>
      <c r="Q302" s="1298"/>
      <c r="R302" s="1298"/>
      <c r="S302" s="1298"/>
      <c r="T302" s="1298"/>
      <c r="U302" s="1299"/>
      <c r="V302" s="1434"/>
      <c r="W302" s="1440"/>
      <c r="X302" s="1440"/>
      <c r="Y302" s="1440"/>
      <c r="Z302" s="1440"/>
      <c r="AA302" s="1440"/>
      <c r="AB302" s="1440"/>
      <c r="AC302" s="1440"/>
      <c r="AD302" s="1440"/>
      <c r="AE302" s="1440"/>
      <c r="AF302" s="1440"/>
      <c r="AG302" s="1442"/>
      <c r="AH302" s="1437"/>
      <c r="AI302" s="1437"/>
      <c r="AJ302" s="1437"/>
      <c r="AK302" s="1437"/>
      <c r="AL302" s="1437"/>
      <c r="AM302" s="1437"/>
      <c r="AN302" s="1437"/>
      <c r="AO302" s="1437"/>
      <c r="AP302" s="1437"/>
      <c r="AQ302" s="1437"/>
      <c r="AR302" s="1437"/>
      <c r="AS302" s="1437"/>
      <c r="AT302" s="1437"/>
      <c r="AU302" s="1437"/>
      <c r="AV302" s="1437"/>
      <c r="AW302" s="1437"/>
      <c r="AX302" s="1437"/>
      <c r="AY302" s="1437"/>
      <c r="AZ302" s="1437"/>
      <c r="BA302" s="1437"/>
      <c r="BB302" s="1437"/>
      <c r="BC302" s="1437"/>
      <c r="BD302" s="1437"/>
      <c r="BE302" s="1434"/>
      <c r="BF302" s="1434"/>
      <c r="BG302" s="1434"/>
      <c r="BH302" s="1434"/>
      <c r="BI302" s="57"/>
      <c r="BJ302" s="82"/>
      <c r="BK302" s="82"/>
      <c r="BL302" s="82"/>
      <c r="BM302" s="82"/>
      <c r="BN302" s="82"/>
      <c r="BO302" s="82"/>
      <c r="BP302" s="82"/>
      <c r="BQ302" s="82"/>
      <c r="BR302" s="82"/>
      <c r="BS302" s="82"/>
      <c r="BT302" s="82"/>
      <c r="BU302" s="82"/>
      <c r="BV302" s="82"/>
      <c r="BW302" s="82"/>
      <c r="BX302" s="82"/>
      <c r="BY302" s="82"/>
      <c r="BZ302" s="82"/>
      <c r="CA302" s="82"/>
      <c r="CB302" s="82"/>
      <c r="CC302" s="82"/>
      <c r="CD302" s="82"/>
      <c r="CE302" s="82"/>
      <c r="CF302" s="82"/>
      <c r="CG302" s="82"/>
      <c r="CH302" s="82"/>
      <c r="CI302" s="1376"/>
      <c r="CJ302" s="1376"/>
      <c r="CK302" s="1376"/>
      <c r="CL302" s="1376"/>
      <c r="CM302" s="1376"/>
      <c r="CN302" s="1376"/>
      <c r="CO302" s="1376"/>
      <c r="CP302" s="1376"/>
      <c r="CQ302" s="1376"/>
      <c r="CR302" s="1376"/>
      <c r="CS302" s="1376"/>
      <c r="CT302" s="1376"/>
      <c r="CU302" s="1386"/>
      <c r="CV302" s="1386"/>
      <c r="CW302" s="1416"/>
      <c r="CX302" s="37"/>
      <c r="CY302" s="37"/>
      <c r="CZ302" s="37"/>
      <c r="DA302" s="37"/>
      <c r="DB302" s="37"/>
      <c r="DC302" s="37"/>
      <c r="DD302" s="37"/>
      <c r="DE302" s="1264"/>
      <c r="DF302" s="1264"/>
      <c r="DG302" s="1264"/>
      <c r="DH302" s="1264"/>
      <c r="DI302" s="1264"/>
      <c r="DJ302" s="1264"/>
      <c r="DK302" s="1421">
        <v>1</v>
      </c>
      <c r="DL302" s="1421">
        <v>1</v>
      </c>
      <c r="DM302" s="1421">
        <v>1</v>
      </c>
      <c r="DN302" s="37"/>
      <c r="DO302" s="37"/>
    </row>
    <row r="303" ht="26.25" customHeight="1" spans="1:119">
      <c r="A303" s="1271">
        <v>44042</v>
      </c>
      <c r="B303" s="31" t="s">
        <v>303</v>
      </c>
      <c r="C303" s="1272" t="s">
        <v>482</v>
      </c>
      <c r="D303" s="122" t="s">
        <v>483</v>
      </c>
      <c r="E303" s="32" t="s">
        <v>283</v>
      </c>
      <c r="F303" s="1273">
        <v>9213</v>
      </c>
      <c r="G303" s="38" t="s">
        <v>475</v>
      </c>
      <c r="H303" s="37">
        <v>6</v>
      </c>
      <c r="I303" s="37"/>
      <c r="J303" s="37"/>
      <c r="K303" s="37"/>
      <c r="L303" s="239"/>
      <c r="M303" s="1297"/>
      <c r="N303" s="1298"/>
      <c r="O303" s="1298"/>
      <c r="P303" s="1299"/>
      <c r="Q303" s="1298"/>
      <c r="R303" s="1298"/>
      <c r="S303" s="1298"/>
      <c r="T303" s="1298"/>
      <c r="U303" s="1299"/>
      <c r="V303" s="1434"/>
      <c r="W303" s="1440"/>
      <c r="X303" s="1440"/>
      <c r="Y303" s="1440"/>
      <c r="Z303" s="1440"/>
      <c r="AA303" s="1440"/>
      <c r="AB303" s="1440"/>
      <c r="AC303" s="1440"/>
      <c r="AD303" s="1440"/>
      <c r="AE303" s="1440"/>
      <c r="AF303" s="1440"/>
      <c r="AG303" s="1442"/>
      <c r="AH303" s="1437"/>
      <c r="AI303" s="1437"/>
      <c r="AJ303" s="1437"/>
      <c r="AK303" s="1437"/>
      <c r="AL303" s="1437"/>
      <c r="AM303" s="1437"/>
      <c r="AN303" s="1437"/>
      <c r="AO303" s="1437"/>
      <c r="AP303" s="1437"/>
      <c r="AQ303" s="1437"/>
      <c r="AR303" s="1437"/>
      <c r="AS303" s="1437"/>
      <c r="AT303" s="1437"/>
      <c r="AU303" s="1437"/>
      <c r="AV303" s="1437"/>
      <c r="AW303" s="1437"/>
      <c r="AX303" s="1437"/>
      <c r="AY303" s="1437"/>
      <c r="AZ303" s="1437"/>
      <c r="BA303" s="1437"/>
      <c r="BB303" s="1437"/>
      <c r="BC303" s="1437"/>
      <c r="BD303" s="1437"/>
      <c r="BE303" s="1434"/>
      <c r="BF303" s="1434"/>
      <c r="BG303" s="1434"/>
      <c r="BH303" s="1434"/>
      <c r="BI303" s="57"/>
      <c r="BJ303" s="82"/>
      <c r="BK303" s="82"/>
      <c r="BL303" s="82"/>
      <c r="BM303" s="82"/>
      <c r="BN303" s="82"/>
      <c r="BO303" s="82"/>
      <c r="BP303" s="82"/>
      <c r="BQ303" s="82"/>
      <c r="BR303" s="82"/>
      <c r="BS303" s="82"/>
      <c r="BT303" s="82"/>
      <c r="BU303" s="82"/>
      <c r="BV303" s="82"/>
      <c r="BW303" s="82"/>
      <c r="BX303" s="82"/>
      <c r="BY303" s="82"/>
      <c r="BZ303" s="82"/>
      <c r="CA303" s="82"/>
      <c r="CB303" s="82"/>
      <c r="CC303" s="82"/>
      <c r="CD303" s="82"/>
      <c r="CE303" s="82"/>
      <c r="CF303" s="82"/>
      <c r="CG303" s="82"/>
      <c r="CH303" s="82"/>
      <c r="CI303" s="1376"/>
      <c r="CJ303" s="1376"/>
      <c r="CK303" s="1376"/>
      <c r="CL303" s="1376"/>
      <c r="CM303" s="1376"/>
      <c r="CN303" s="1376"/>
      <c r="CO303" s="1376"/>
      <c r="CP303" s="1376"/>
      <c r="CQ303" s="1376"/>
      <c r="CR303" s="1376"/>
      <c r="CS303" s="1376"/>
      <c r="CT303" s="1376"/>
      <c r="CU303" s="1386"/>
      <c r="CV303" s="1386"/>
      <c r="CW303" s="1416"/>
      <c r="CX303" s="37"/>
      <c r="CY303" s="37"/>
      <c r="CZ303" s="37"/>
      <c r="DA303" s="37"/>
      <c r="DB303" s="37"/>
      <c r="DC303" s="37"/>
      <c r="DD303" s="37"/>
      <c r="DE303" s="1264"/>
      <c r="DF303" s="1264"/>
      <c r="DG303" s="1264"/>
      <c r="DH303" s="1264"/>
      <c r="DI303" s="1264"/>
      <c r="DJ303" s="1264"/>
      <c r="DK303" s="1421">
        <v>2</v>
      </c>
      <c r="DL303" s="1421">
        <v>2</v>
      </c>
      <c r="DM303" s="1421">
        <v>2</v>
      </c>
      <c r="DN303" s="37"/>
      <c r="DO303" s="37"/>
    </row>
    <row r="304" ht="26.25" customHeight="1" spans="1:119">
      <c r="A304" s="1271">
        <v>44042</v>
      </c>
      <c r="B304" s="31" t="s">
        <v>281</v>
      </c>
      <c r="C304" s="1272" t="s">
        <v>484</v>
      </c>
      <c r="D304" s="122" t="s">
        <v>485</v>
      </c>
      <c r="E304" s="32" t="s">
        <v>283</v>
      </c>
      <c r="F304" s="1273">
        <v>9208</v>
      </c>
      <c r="G304" s="38" t="s">
        <v>406</v>
      </c>
      <c r="H304" s="37">
        <v>1</v>
      </c>
      <c r="I304" s="37"/>
      <c r="J304" s="37"/>
      <c r="K304" s="37"/>
      <c r="L304" s="239"/>
      <c r="M304" s="1297"/>
      <c r="N304" s="1298"/>
      <c r="O304" s="1298"/>
      <c r="P304" s="1299"/>
      <c r="Q304" s="1298"/>
      <c r="R304" s="1298"/>
      <c r="S304" s="1298"/>
      <c r="T304" s="1298"/>
      <c r="U304" s="1299"/>
      <c r="V304" s="1434"/>
      <c r="W304" s="1440"/>
      <c r="X304" s="1440"/>
      <c r="Y304" s="1440"/>
      <c r="Z304" s="1440"/>
      <c r="AA304" s="1440"/>
      <c r="AB304" s="1440"/>
      <c r="AC304" s="1440"/>
      <c r="AD304" s="1440"/>
      <c r="AE304" s="1440"/>
      <c r="AF304" s="1440"/>
      <c r="AG304" s="1442"/>
      <c r="AH304" s="1437"/>
      <c r="AI304" s="1437"/>
      <c r="AJ304" s="1437"/>
      <c r="AK304" s="1437"/>
      <c r="AL304" s="1437"/>
      <c r="AM304" s="1437"/>
      <c r="AN304" s="1437"/>
      <c r="AO304" s="1437"/>
      <c r="AP304" s="1437"/>
      <c r="AQ304" s="1437"/>
      <c r="AR304" s="1437"/>
      <c r="AS304" s="1437"/>
      <c r="AT304" s="1437"/>
      <c r="AU304" s="1437"/>
      <c r="AV304" s="1437"/>
      <c r="AW304" s="1437"/>
      <c r="AX304" s="1437"/>
      <c r="AY304" s="1437"/>
      <c r="AZ304" s="1437"/>
      <c r="BA304" s="1437"/>
      <c r="BB304" s="1437"/>
      <c r="BC304" s="1437"/>
      <c r="BD304" s="1437"/>
      <c r="BE304" s="1434"/>
      <c r="BF304" s="1434"/>
      <c r="BG304" s="1434"/>
      <c r="BH304" s="1434"/>
      <c r="BI304" s="57"/>
      <c r="BJ304" s="82"/>
      <c r="BK304" s="82"/>
      <c r="BL304" s="82"/>
      <c r="BM304" s="82"/>
      <c r="BN304" s="82"/>
      <c r="BO304" s="82"/>
      <c r="BP304" s="82"/>
      <c r="BQ304" s="82"/>
      <c r="BR304" s="82"/>
      <c r="BS304" s="82"/>
      <c r="BT304" s="82"/>
      <c r="BU304" s="82"/>
      <c r="BV304" s="82"/>
      <c r="BW304" s="82"/>
      <c r="BX304" s="82"/>
      <c r="BY304" s="82"/>
      <c r="BZ304" s="82"/>
      <c r="CA304" s="82"/>
      <c r="CB304" s="82"/>
      <c r="CC304" s="82"/>
      <c r="CD304" s="82"/>
      <c r="CE304" s="82"/>
      <c r="CF304" s="82"/>
      <c r="CG304" s="82"/>
      <c r="CH304" s="82"/>
      <c r="CI304" s="1376"/>
      <c r="CJ304" s="1376"/>
      <c r="CK304" s="1376"/>
      <c r="CL304" s="1376"/>
      <c r="CM304" s="1376"/>
      <c r="CN304" s="1376"/>
      <c r="CO304" s="1376"/>
      <c r="CP304" s="1376"/>
      <c r="CQ304" s="1376"/>
      <c r="CR304" s="1376"/>
      <c r="CS304" s="1376"/>
      <c r="CT304" s="1376"/>
      <c r="CU304" s="1386"/>
      <c r="CV304" s="1386"/>
      <c r="CW304" s="1416"/>
      <c r="CX304" s="37"/>
      <c r="CY304" s="37"/>
      <c r="CZ304" s="37"/>
      <c r="DA304" s="37"/>
      <c r="DB304" s="37"/>
      <c r="DC304" s="37"/>
      <c r="DD304" s="37"/>
      <c r="DE304" s="1264"/>
      <c r="DF304" s="1264"/>
      <c r="DG304" s="1264"/>
      <c r="DH304" s="1264"/>
      <c r="DI304" s="1264"/>
      <c r="DJ304" s="1264"/>
      <c r="DK304" s="1421"/>
      <c r="DL304" s="1421"/>
      <c r="DM304" s="1421"/>
      <c r="DN304" s="37"/>
      <c r="DO304" s="37"/>
    </row>
    <row r="305" ht="26.25" customHeight="1" spans="1:119">
      <c r="A305" s="1271">
        <v>44042</v>
      </c>
      <c r="B305" s="31" t="s">
        <v>281</v>
      </c>
      <c r="C305" s="1272" t="s">
        <v>486</v>
      </c>
      <c r="D305" s="122" t="s">
        <v>485</v>
      </c>
      <c r="E305" s="32" t="s">
        <v>283</v>
      </c>
      <c r="F305" s="1273">
        <v>9214</v>
      </c>
      <c r="G305" s="38" t="s">
        <v>232</v>
      </c>
      <c r="H305" s="37">
        <v>6</v>
      </c>
      <c r="I305" s="37"/>
      <c r="J305" s="37"/>
      <c r="K305" s="37"/>
      <c r="L305" s="239"/>
      <c r="M305" s="1297"/>
      <c r="N305" s="1298"/>
      <c r="O305" s="1298"/>
      <c r="P305" s="1299"/>
      <c r="Q305" s="1298"/>
      <c r="R305" s="1298"/>
      <c r="S305" s="1298"/>
      <c r="T305" s="1298"/>
      <c r="U305" s="1299"/>
      <c r="V305" s="1434"/>
      <c r="W305" s="1440"/>
      <c r="X305" s="1440"/>
      <c r="Y305" s="1440"/>
      <c r="Z305" s="1440"/>
      <c r="AA305" s="1440"/>
      <c r="AB305" s="1440"/>
      <c r="AC305" s="1440"/>
      <c r="AD305" s="1440"/>
      <c r="AE305" s="1440"/>
      <c r="AF305" s="1440"/>
      <c r="AG305" s="1442"/>
      <c r="AH305" s="1437"/>
      <c r="AI305" s="1437"/>
      <c r="AJ305" s="1437"/>
      <c r="AK305" s="1437"/>
      <c r="AL305" s="1437"/>
      <c r="AM305" s="1437"/>
      <c r="AN305" s="1437"/>
      <c r="AO305" s="1437"/>
      <c r="AP305" s="1437"/>
      <c r="AQ305" s="1437"/>
      <c r="AR305" s="1437"/>
      <c r="AS305" s="1437"/>
      <c r="AT305" s="1437"/>
      <c r="AU305" s="1437"/>
      <c r="AV305" s="1437"/>
      <c r="AW305" s="1437"/>
      <c r="AX305" s="1437">
        <v>6</v>
      </c>
      <c r="AY305" s="1437">
        <v>6</v>
      </c>
      <c r="AZ305" s="1437"/>
      <c r="BA305" s="1437"/>
      <c r="BB305" s="1437"/>
      <c r="BC305" s="1437"/>
      <c r="BD305" s="1437"/>
      <c r="BE305" s="1434"/>
      <c r="BF305" s="1434"/>
      <c r="BG305" s="1434"/>
      <c r="BH305" s="1434"/>
      <c r="BI305" s="57"/>
      <c r="BJ305" s="82"/>
      <c r="BK305" s="82"/>
      <c r="BL305" s="82"/>
      <c r="BM305" s="82"/>
      <c r="BN305" s="82"/>
      <c r="BO305" s="82"/>
      <c r="BP305" s="82"/>
      <c r="BQ305" s="82"/>
      <c r="BR305" s="82"/>
      <c r="BS305" s="82"/>
      <c r="BT305" s="82"/>
      <c r="BU305" s="82"/>
      <c r="BV305" s="82"/>
      <c r="BW305" s="82"/>
      <c r="BX305" s="82"/>
      <c r="BY305" s="82"/>
      <c r="BZ305" s="82"/>
      <c r="CA305" s="82"/>
      <c r="CB305" s="82"/>
      <c r="CC305" s="82"/>
      <c r="CD305" s="82"/>
      <c r="CE305" s="82"/>
      <c r="CF305" s="82"/>
      <c r="CG305" s="82"/>
      <c r="CH305" s="82"/>
      <c r="CI305" s="1376">
        <v>1</v>
      </c>
      <c r="CJ305" s="1376">
        <v>1</v>
      </c>
      <c r="CK305" s="1376">
        <v>1</v>
      </c>
      <c r="CL305" s="1376">
        <v>1</v>
      </c>
      <c r="CM305" s="1376">
        <v>1</v>
      </c>
      <c r="CN305" s="1376">
        <v>1</v>
      </c>
      <c r="CO305" s="1376"/>
      <c r="CP305" s="1376"/>
      <c r="CQ305" s="1376"/>
      <c r="CR305" s="1376"/>
      <c r="CS305" s="1376"/>
      <c r="CT305" s="1376"/>
      <c r="CU305" s="1386"/>
      <c r="CV305" s="1386"/>
      <c r="CW305" s="1416"/>
      <c r="CX305" s="37"/>
      <c r="CY305" s="37"/>
      <c r="CZ305" s="37"/>
      <c r="DA305" s="37"/>
      <c r="DB305" s="37"/>
      <c r="DC305" s="37"/>
      <c r="DD305" s="37"/>
      <c r="DE305" s="1264"/>
      <c r="DF305" s="1264"/>
      <c r="DG305" s="1264"/>
      <c r="DH305" s="1264"/>
      <c r="DI305" s="1264"/>
      <c r="DJ305" s="1264"/>
      <c r="DK305" s="1421"/>
      <c r="DL305" s="1421"/>
      <c r="DM305" s="1421"/>
      <c r="DN305" s="37"/>
      <c r="DO305" s="37">
        <v>1</v>
      </c>
    </row>
    <row r="306" ht="26.25" customHeight="1" spans="1:119">
      <c r="A306" s="1271">
        <v>44048</v>
      </c>
      <c r="B306" s="31" t="s">
        <v>207</v>
      </c>
      <c r="C306" s="1272" t="s">
        <v>487</v>
      </c>
      <c r="D306" s="122" t="s">
        <v>488</v>
      </c>
      <c r="E306" s="32" t="s">
        <v>283</v>
      </c>
      <c r="F306" s="1273">
        <v>9213</v>
      </c>
      <c r="G306" s="38" t="s">
        <v>475</v>
      </c>
      <c r="H306" s="37">
        <v>3</v>
      </c>
      <c r="I306" s="37"/>
      <c r="J306" s="37"/>
      <c r="K306" s="37"/>
      <c r="L306" s="239"/>
      <c r="M306" s="1297"/>
      <c r="N306" s="1298"/>
      <c r="O306" s="1298"/>
      <c r="P306" s="1299"/>
      <c r="Q306" s="1298"/>
      <c r="R306" s="1298"/>
      <c r="S306" s="1298"/>
      <c r="T306" s="1298"/>
      <c r="U306" s="1299"/>
      <c r="V306" s="1434"/>
      <c r="W306" s="1440"/>
      <c r="X306" s="1440"/>
      <c r="Y306" s="1440"/>
      <c r="Z306" s="1440"/>
      <c r="AA306" s="1440"/>
      <c r="AB306" s="1440"/>
      <c r="AC306" s="1440"/>
      <c r="AD306" s="1440"/>
      <c r="AE306" s="1440"/>
      <c r="AF306" s="1440"/>
      <c r="AG306" s="1442"/>
      <c r="AH306" s="1437"/>
      <c r="AI306" s="1437"/>
      <c r="AJ306" s="1437"/>
      <c r="AK306" s="1437"/>
      <c r="AL306" s="1437"/>
      <c r="AM306" s="1437"/>
      <c r="AN306" s="1437"/>
      <c r="AO306" s="1437"/>
      <c r="AP306" s="1437"/>
      <c r="AQ306" s="1437"/>
      <c r="AR306" s="1437"/>
      <c r="AS306" s="1437"/>
      <c r="AT306" s="1437"/>
      <c r="AU306" s="1437"/>
      <c r="AV306" s="1437"/>
      <c r="AW306" s="1437"/>
      <c r="AX306" s="1437"/>
      <c r="AY306" s="1437"/>
      <c r="AZ306" s="1437"/>
      <c r="BA306" s="1437"/>
      <c r="BB306" s="1437"/>
      <c r="BC306" s="1437"/>
      <c r="BD306" s="1437"/>
      <c r="BE306" s="1434"/>
      <c r="BF306" s="1434"/>
      <c r="BG306" s="1434"/>
      <c r="BH306" s="1434"/>
      <c r="BI306" s="57"/>
      <c r="BJ306" s="82"/>
      <c r="BK306" s="82"/>
      <c r="BL306" s="82"/>
      <c r="BM306" s="82"/>
      <c r="BN306" s="82"/>
      <c r="BO306" s="82"/>
      <c r="BP306" s="82"/>
      <c r="BQ306" s="82"/>
      <c r="BR306" s="82"/>
      <c r="BS306" s="82"/>
      <c r="BT306" s="82"/>
      <c r="BU306" s="82"/>
      <c r="BV306" s="82"/>
      <c r="BW306" s="82"/>
      <c r="BX306" s="82"/>
      <c r="BY306" s="82"/>
      <c r="BZ306" s="82"/>
      <c r="CA306" s="82"/>
      <c r="CB306" s="82"/>
      <c r="CC306" s="82"/>
      <c r="CD306" s="82"/>
      <c r="CE306" s="82"/>
      <c r="CF306" s="82"/>
      <c r="CG306" s="82"/>
      <c r="CH306" s="82"/>
      <c r="CI306" s="1376"/>
      <c r="CJ306" s="1376"/>
      <c r="CK306" s="1376"/>
      <c r="CL306" s="1376"/>
      <c r="CM306" s="1376"/>
      <c r="CN306" s="1376"/>
      <c r="CO306" s="1376"/>
      <c r="CP306" s="1376"/>
      <c r="CQ306" s="1376"/>
      <c r="CR306" s="1376"/>
      <c r="CS306" s="1376"/>
      <c r="CT306" s="1376"/>
      <c r="CU306" s="1386"/>
      <c r="CV306" s="1386"/>
      <c r="CW306" s="1416"/>
      <c r="CX306" s="37"/>
      <c r="CY306" s="37"/>
      <c r="CZ306" s="37"/>
      <c r="DA306" s="37"/>
      <c r="DB306" s="37"/>
      <c r="DC306" s="37"/>
      <c r="DD306" s="37"/>
      <c r="DE306" s="1264"/>
      <c r="DF306" s="1264"/>
      <c r="DG306" s="1264"/>
      <c r="DH306" s="1264"/>
      <c r="DI306" s="1264"/>
      <c r="DJ306" s="1264"/>
      <c r="DK306" s="1421">
        <v>1</v>
      </c>
      <c r="DL306" s="1421">
        <v>1</v>
      </c>
      <c r="DM306" s="1421">
        <v>1</v>
      </c>
      <c r="DN306" s="37"/>
      <c r="DO306" s="37"/>
    </row>
    <row r="307" ht="26.25" customHeight="1" spans="1:119">
      <c r="A307" s="1271">
        <v>44049</v>
      </c>
      <c r="B307" s="31" t="s">
        <v>333</v>
      </c>
      <c r="C307" s="1272" t="s">
        <v>489</v>
      </c>
      <c r="D307" s="122" t="s">
        <v>457</v>
      </c>
      <c r="E307" s="32" t="s">
        <v>283</v>
      </c>
      <c r="F307" s="1273">
        <v>9212</v>
      </c>
      <c r="G307" s="38" t="s">
        <v>391</v>
      </c>
      <c r="H307" s="37">
        <v>4</v>
      </c>
      <c r="I307" s="37"/>
      <c r="J307" s="37"/>
      <c r="K307" s="37"/>
      <c r="L307" s="239"/>
      <c r="M307" s="1297"/>
      <c r="N307" s="1298"/>
      <c r="O307" s="1298"/>
      <c r="P307" s="1299"/>
      <c r="Q307" s="1298"/>
      <c r="R307" s="1298"/>
      <c r="S307" s="1298"/>
      <c r="T307" s="1298"/>
      <c r="U307" s="1299"/>
      <c r="V307" s="1434"/>
      <c r="W307" s="1440"/>
      <c r="X307" s="1440"/>
      <c r="Y307" s="1440"/>
      <c r="Z307" s="1440"/>
      <c r="AA307" s="1440"/>
      <c r="AB307" s="1440"/>
      <c r="AC307" s="1440"/>
      <c r="AD307" s="1440"/>
      <c r="AE307" s="1440"/>
      <c r="AF307" s="1440"/>
      <c r="AG307" s="1442"/>
      <c r="AH307" s="1437"/>
      <c r="AI307" s="1437"/>
      <c r="AJ307" s="1437"/>
      <c r="AK307" s="1437"/>
      <c r="AL307" s="1437"/>
      <c r="AM307" s="1437"/>
      <c r="AN307" s="1437"/>
      <c r="AO307" s="1437"/>
      <c r="AP307" s="1437"/>
      <c r="AQ307" s="1437"/>
      <c r="AR307" s="1437"/>
      <c r="AS307" s="1437"/>
      <c r="AT307" s="1437"/>
      <c r="AU307" s="1437"/>
      <c r="AV307" s="1437"/>
      <c r="AW307" s="1437"/>
      <c r="AX307" s="1437"/>
      <c r="AY307" s="1437"/>
      <c r="AZ307" s="1437"/>
      <c r="BA307" s="1437"/>
      <c r="BB307" s="1437"/>
      <c r="BC307" s="1437"/>
      <c r="BD307" s="1437"/>
      <c r="BE307" s="1434"/>
      <c r="BF307" s="1434"/>
      <c r="BG307" s="1434"/>
      <c r="BH307" s="1434"/>
      <c r="BI307" s="57"/>
      <c r="BJ307" s="82"/>
      <c r="BK307" s="82"/>
      <c r="BL307" s="82"/>
      <c r="BM307" s="82"/>
      <c r="BN307" s="82"/>
      <c r="BO307" s="82"/>
      <c r="BP307" s="82"/>
      <c r="BQ307" s="82"/>
      <c r="BR307" s="82"/>
      <c r="BS307" s="82"/>
      <c r="BT307" s="82"/>
      <c r="BU307" s="82"/>
      <c r="BV307" s="82"/>
      <c r="BW307" s="82"/>
      <c r="BX307" s="82"/>
      <c r="BY307" s="82"/>
      <c r="BZ307" s="82"/>
      <c r="CA307" s="82"/>
      <c r="CB307" s="82"/>
      <c r="CC307" s="82"/>
      <c r="CD307" s="82"/>
      <c r="CE307" s="82"/>
      <c r="CF307" s="82"/>
      <c r="CG307" s="82"/>
      <c r="CH307" s="82"/>
      <c r="CI307" s="1376"/>
      <c r="CJ307" s="1376"/>
      <c r="CK307" s="1376"/>
      <c r="CL307" s="1376"/>
      <c r="CM307" s="1376"/>
      <c r="CN307" s="1376"/>
      <c r="CO307" s="1376"/>
      <c r="CP307" s="1376"/>
      <c r="CQ307" s="1376"/>
      <c r="CR307" s="1376"/>
      <c r="CS307" s="1376"/>
      <c r="CT307" s="1376"/>
      <c r="CU307" s="1386"/>
      <c r="CV307" s="1386"/>
      <c r="CW307" s="1416"/>
      <c r="CX307" s="37"/>
      <c r="CY307" s="37"/>
      <c r="CZ307" s="37"/>
      <c r="DA307" s="37"/>
      <c r="DB307" s="37"/>
      <c r="DC307" s="37"/>
      <c r="DD307" s="37"/>
      <c r="DE307" s="1264"/>
      <c r="DF307" s="1264">
        <v>1</v>
      </c>
      <c r="DG307" s="1264">
        <v>1</v>
      </c>
      <c r="DH307" s="1264">
        <v>1</v>
      </c>
      <c r="DI307" s="1264">
        <v>1</v>
      </c>
      <c r="DJ307" s="1264"/>
      <c r="DK307" s="1421"/>
      <c r="DL307" s="1421"/>
      <c r="DM307" s="1421"/>
      <c r="DN307" s="37"/>
      <c r="DO307" s="37"/>
    </row>
    <row r="308" ht="26.25" customHeight="1" spans="1:119">
      <c r="A308" s="1271">
        <v>44054</v>
      </c>
      <c r="B308" s="31" t="s">
        <v>414</v>
      </c>
      <c r="C308" s="1272" t="s">
        <v>490</v>
      </c>
      <c r="D308" s="122" t="s">
        <v>491</v>
      </c>
      <c r="E308" s="32" t="s">
        <v>283</v>
      </c>
      <c r="F308" s="1273">
        <v>9213</v>
      </c>
      <c r="G308" s="38" t="s">
        <v>475</v>
      </c>
      <c r="H308" s="37">
        <v>6</v>
      </c>
      <c r="I308" s="37"/>
      <c r="J308" s="37"/>
      <c r="K308" s="37"/>
      <c r="L308" s="239"/>
      <c r="M308" s="1297"/>
      <c r="N308" s="1298"/>
      <c r="O308" s="1298"/>
      <c r="P308" s="1299"/>
      <c r="Q308" s="1298"/>
      <c r="R308" s="1298"/>
      <c r="S308" s="1298"/>
      <c r="T308" s="1298"/>
      <c r="U308" s="1299"/>
      <c r="V308" s="1434"/>
      <c r="W308" s="1440"/>
      <c r="X308" s="1440"/>
      <c r="Y308" s="1440"/>
      <c r="Z308" s="1440"/>
      <c r="AA308" s="1440"/>
      <c r="AB308" s="1440"/>
      <c r="AC308" s="1440"/>
      <c r="AD308" s="1440"/>
      <c r="AE308" s="1440"/>
      <c r="AF308" s="1440"/>
      <c r="AG308" s="1442"/>
      <c r="AH308" s="1437"/>
      <c r="AI308" s="1437"/>
      <c r="AJ308" s="1437"/>
      <c r="AK308" s="1437"/>
      <c r="AL308" s="1437"/>
      <c r="AM308" s="1437"/>
      <c r="AN308" s="1437"/>
      <c r="AO308" s="1437"/>
      <c r="AP308" s="1437"/>
      <c r="AQ308" s="1437"/>
      <c r="AR308" s="1437"/>
      <c r="AS308" s="1437"/>
      <c r="AT308" s="1437"/>
      <c r="AU308" s="1437"/>
      <c r="AV308" s="1437"/>
      <c r="AW308" s="1437"/>
      <c r="AX308" s="1437"/>
      <c r="AY308" s="1437"/>
      <c r="AZ308" s="1437"/>
      <c r="BA308" s="1437"/>
      <c r="BB308" s="1437"/>
      <c r="BC308" s="1437"/>
      <c r="BD308" s="1437"/>
      <c r="BE308" s="1434"/>
      <c r="BF308" s="1434"/>
      <c r="BG308" s="1434"/>
      <c r="BH308" s="1434"/>
      <c r="BI308" s="57"/>
      <c r="BJ308" s="82"/>
      <c r="BK308" s="82"/>
      <c r="BL308" s="82"/>
      <c r="BM308" s="82"/>
      <c r="BN308" s="82"/>
      <c r="BO308" s="82"/>
      <c r="BP308" s="82"/>
      <c r="BQ308" s="82"/>
      <c r="BR308" s="82"/>
      <c r="BS308" s="82"/>
      <c r="BT308" s="82"/>
      <c r="BU308" s="82"/>
      <c r="BV308" s="82"/>
      <c r="BW308" s="82"/>
      <c r="BX308" s="82"/>
      <c r="BY308" s="82"/>
      <c r="BZ308" s="82"/>
      <c r="CA308" s="82"/>
      <c r="CB308" s="82"/>
      <c r="CC308" s="82"/>
      <c r="CD308" s="82"/>
      <c r="CE308" s="82"/>
      <c r="CF308" s="82"/>
      <c r="CG308" s="82"/>
      <c r="CH308" s="82"/>
      <c r="CI308" s="1376"/>
      <c r="CJ308" s="1376"/>
      <c r="CK308" s="1376"/>
      <c r="CL308" s="1376"/>
      <c r="CM308" s="1376"/>
      <c r="CN308" s="1376"/>
      <c r="CO308" s="1376"/>
      <c r="CP308" s="1376"/>
      <c r="CQ308" s="1376"/>
      <c r="CR308" s="1376"/>
      <c r="CS308" s="1376"/>
      <c r="CT308" s="1376"/>
      <c r="CU308" s="1386"/>
      <c r="CV308" s="1386"/>
      <c r="CW308" s="1416"/>
      <c r="CX308" s="37"/>
      <c r="CY308" s="37"/>
      <c r="CZ308" s="37"/>
      <c r="DA308" s="37"/>
      <c r="DB308" s="37"/>
      <c r="DC308" s="37"/>
      <c r="DD308" s="37"/>
      <c r="DE308" s="1264"/>
      <c r="DF308" s="1264"/>
      <c r="DG308" s="1264"/>
      <c r="DH308" s="1264"/>
      <c r="DI308" s="1264"/>
      <c r="DJ308" s="1264"/>
      <c r="DK308" s="1421">
        <v>2</v>
      </c>
      <c r="DL308" s="1421">
        <v>2</v>
      </c>
      <c r="DM308" s="1421">
        <v>2</v>
      </c>
      <c r="DN308" s="37"/>
      <c r="DO308" s="37"/>
    </row>
    <row r="309" ht="26.25" customHeight="1" spans="1:119">
      <c r="A309" s="1271">
        <v>44055</v>
      </c>
      <c r="B309" s="31" t="s">
        <v>492</v>
      </c>
      <c r="C309" s="1272"/>
      <c r="D309" s="122" t="s">
        <v>493</v>
      </c>
      <c r="E309" s="32" t="s">
        <v>322</v>
      </c>
      <c r="F309" s="1273">
        <v>9207</v>
      </c>
      <c r="G309" s="38" t="s">
        <v>416</v>
      </c>
      <c r="H309" s="37">
        <v>3</v>
      </c>
      <c r="I309" s="37"/>
      <c r="J309" s="37"/>
      <c r="K309" s="37"/>
      <c r="L309" s="239"/>
      <c r="M309" s="1297"/>
      <c r="N309" s="1298"/>
      <c r="O309" s="1298"/>
      <c r="P309" s="1299"/>
      <c r="Q309" s="1298"/>
      <c r="R309" s="1298"/>
      <c r="S309" s="1298"/>
      <c r="T309" s="1298"/>
      <c r="U309" s="1299"/>
      <c r="V309" s="1434"/>
      <c r="W309" s="1440"/>
      <c r="X309" s="1440"/>
      <c r="Y309" s="1440"/>
      <c r="Z309" s="1440"/>
      <c r="AA309" s="1440"/>
      <c r="AB309" s="1440"/>
      <c r="AC309" s="1440"/>
      <c r="AD309" s="1440"/>
      <c r="AE309" s="1440"/>
      <c r="AF309" s="1440"/>
      <c r="AG309" s="1442"/>
      <c r="AH309" s="1437"/>
      <c r="AI309" s="1437"/>
      <c r="AJ309" s="1437"/>
      <c r="AK309" s="1437"/>
      <c r="AL309" s="1437"/>
      <c r="AM309" s="1437"/>
      <c r="AN309" s="1437"/>
      <c r="AO309" s="1437"/>
      <c r="AP309" s="1437"/>
      <c r="AQ309" s="1437"/>
      <c r="AR309" s="1437"/>
      <c r="AS309" s="1437"/>
      <c r="AT309" s="1437"/>
      <c r="AU309" s="1437"/>
      <c r="AV309" s="1437"/>
      <c r="AW309" s="1437"/>
      <c r="AX309" s="1437"/>
      <c r="AY309" s="1437"/>
      <c r="AZ309" s="1437"/>
      <c r="BA309" s="1437"/>
      <c r="BB309" s="1437"/>
      <c r="BC309" s="1437"/>
      <c r="BD309" s="1437"/>
      <c r="BE309" s="1434"/>
      <c r="BF309" s="1434"/>
      <c r="BG309" s="1434"/>
      <c r="BH309" s="1434"/>
      <c r="BI309" s="57"/>
      <c r="BJ309" s="82"/>
      <c r="BK309" s="82"/>
      <c r="BL309" s="82"/>
      <c r="BM309" s="82"/>
      <c r="BN309" s="82"/>
      <c r="BO309" s="82"/>
      <c r="BP309" s="82"/>
      <c r="BQ309" s="82"/>
      <c r="BR309" s="82"/>
      <c r="BS309" s="82"/>
      <c r="BT309" s="82"/>
      <c r="BU309" s="82"/>
      <c r="BV309" s="82"/>
      <c r="BW309" s="82"/>
      <c r="BX309" s="82"/>
      <c r="BY309" s="82"/>
      <c r="BZ309" s="82"/>
      <c r="CA309" s="82"/>
      <c r="CB309" s="82"/>
      <c r="CC309" s="82"/>
      <c r="CD309" s="82"/>
      <c r="CE309" s="82"/>
      <c r="CF309" s="82"/>
      <c r="CG309" s="82"/>
      <c r="CH309" s="82"/>
      <c r="CI309" s="1376"/>
      <c r="CJ309" s="1376"/>
      <c r="CK309" s="1376"/>
      <c r="CL309" s="1376"/>
      <c r="CM309" s="1376"/>
      <c r="CN309" s="1376"/>
      <c r="CO309" s="1376"/>
      <c r="CP309" s="1376"/>
      <c r="CQ309" s="1376"/>
      <c r="CR309" s="1376"/>
      <c r="CS309" s="1376"/>
      <c r="CT309" s="1376"/>
      <c r="CU309" s="1386"/>
      <c r="CV309" s="1386"/>
      <c r="CW309" s="1416"/>
      <c r="CX309" s="37"/>
      <c r="CY309" s="37"/>
      <c r="CZ309" s="37"/>
      <c r="DA309" s="37"/>
      <c r="DB309" s="37"/>
      <c r="DC309" s="37"/>
      <c r="DD309" s="37"/>
      <c r="DE309" s="1264"/>
      <c r="DF309" s="1264"/>
      <c r="DG309" s="1264"/>
      <c r="DH309" s="1264"/>
      <c r="DI309" s="1264"/>
      <c r="DJ309" s="1264"/>
      <c r="DK309" s="1421"/>
      <c r="DL309" s="1421"/>
      <c r="DM309" s="1421"/>
      <c r="DN309" s="37">
        <v>3</v>
      </c>
      <c r="DO309" s="37"/>
    </row>
    <row r="310" ht="26.25" customHeight="1" spans="1:119">
      <c r="A310" s="1271">
        <v>44055</v>
      </c>
      <c r="B310" s="31" t="s">
        <v>300</v>
      </c>
      <c r="C310" s="1272"/>
      <c r="D310" s="122" t="s">
        <v>242</v>
      </c>
      <c r="E310" s="32" t="s">
        <v>322</v>
      </c>
      <c r="F310" s="1273">
        <v>9208</v>
      </c>
      <c r="G310" s="38" t="s">
        <v>406</v>
      </c>
      <c r="H310" s="37">
        <v>2</v>
      </c>
      <c r="I310" s="37"/>
      <c r="J310" s="37"/>
      <c r="K310" s="37"/>
      <c r="L310" s="239"/>
      <c r="M310" s="1297"/>
      <c r="N310" s="1298"/>
      <c r="O310" s="1298"/>
      <c r="P310" s="1299"/>
      <c r="Q310" s="1298"/>
      <c r="R310" s="1298"/>
      <c r="S310" s="1298"/>
      <c r="T310" s="1298"/>
      <c r="U310" s="1299"/>
      <c r="V310" s="1434"/>
      <c r="W310" s="1440"/>
      <c r="X310" s="1440"/>
      <c r="Y310" s="1440"/>
      <c r="Z310" s="1440"/>
      <c r="AA310" s="1440"/>
      <c r="AB310" s="1440"/>
      <c r="AC310" s="1440"/>
      <c r="AD310" s="1440"/>
      <c r="AE310" s="1440"/>
      <c r="AF310" s="1440"/>
      <c r="AG310" s="1442"/>
      <c r="AH310" s="1437"/>
      <c r="AI310" s="1437"/>
      <c r="AJ310" s="1437"/>
      <c r="AK310" s="1437"/>
      <c r="AL310" s="1437"/>
      <c r="AM310" s="1437"/>
      <c r="AN310" s="1437"/>
      <c r="AO310" s="1437"/>
      <c r="AP310" s="1437"/>
      <c r="AQ310" s="1437"/>
      <c r="AR310" s="1437"/>
      <c r="AS310" s="1437"/>
      <c r="AT310" s="1437"/>
      <c r="AU310" s="1437"/>
      <c r="AV310" s="1437"/>
      <c r="AW310" s="1437"/>
      <c r="AX310" s="1437"/>
      <c r="AY310" s="1437"/>
      <c r="AZ310" s="1437"/>
      <c r="BA310" s="1437"/>
      <c r="BB310" s="1437"/>
      <c r="BC310" s="1437"/>
      <c r="BD310" s="1437"/>
      <c r="BE310" s="1434"/>
      <c r="BF310" s="1434"/>
      <c r="BG310" s="1434"/>
      <c r="BH310" s="1434"/>
      <c r="BI310" s="57"/>
      <c r="BJ310" s="82"/>
      <c r="BK310" s="82"/>
      <c r="BL310" s="82"/>
      <c r="BM310" s="82"/>
      <c r="BN310" s="82"/>
      <c r="BO310" s="82"/>
      <c r="BP310" s="82"/>
      <c r="BQ310" s="82"/>
      <c r="BR310" s="82"/>
      <c r="BS310" s="82"/>
      <c r="BT310" s="82"/>
      <c r="BU310" s="82"/>
      <c r="BV310" s="82"/>
      <c r="BW310" s="82"/>
      <c r="BX310" s="82"/>
      <c r="BY310" s="82"/>
      <c r="BZ310" s="82"/>
      <c r="CA310" s="82"/>
      <c r="CB310" s="82"/>
      <c r="CC310" s="82"/>
      <c r="CD310" s="82"/>
      <c r="CE310" s="82"/>
      <c r="CF310" s="82"/>
      <c r="CG310" s="82"/>
      <c r="CH310" s="82"/>
      <c r="CI310" s="1376"/>
      <c r="CJ310" s="1376"/>
      <c r="CK310" s="1376"/>
      <c r="CL310" s="1376"/>
      <c r="CM310" s="1376"/>
      <c r="CN310" s="1376"/>
      <c r="CO310" s="1376"/>
      <c r="CP310" s="1376"/>
      <c r="CQ310" s="1376"/>
      <c r="CR310" s="1376"/>
      <c r="CS310" s="1376"/>
      <c r="CT310" s="1376"/>
      <c r="CU310" s="1386"/>
      <c r="CV310" s="1386"/>
      <c r="CW310" s="1416"/>
      <c r="CX310" s="37"/>
      <c r="CY310" s="37"/>
      <c r="CZ310" s="37"/>
      <c r="DA310" s="37"/>
      <c r="DB310" s="37"/>
      <c r="DC310" s="37"/>
      <c r="DD310" s="37"/>
      <c r="DE310" s="1264"/>
      <c r="DF310" s="1264"/>
      <c r="DG310" s="1264"/>
      <c r="DH310" s="1264"/>
      <c r="DI310" s="1264"/>
      <c r="DJ310" s="1264"/>
      <c r="DK310" s="1421"/>
      <c r="DL310" s="1421"/>
      <c r="DM310" s="1421"/>
      <c r="DN310" s="37"/>
      <c r="DO310" s="37">
        <v>2</v>
      </c>
    </row>
    <row r="311" ht="26.25" customHeight="1" spans="1:119">
      <c r="A311" s="1271">
        <v>44055</v>
      </c>
      <c r="B311" s="31" t="s">
        <v>300</v>
      </c>
      <c r="C311" s="1272"/>
      <c r="D311" s="122" t="s">
        <v>242</v>
      </c>
      <c r="E311" s="32" t="s">
        <v>322</v>
      </c>
      <c r="F311" s="1273">
        <v>9212</v>
      </c>
      <c r="G311" s="38" t="s">
        <v>391</v>
      </c>
      <c r="H311" s="37">
        <v>6</v>
      </c>
      <c r="I311" s="37"/>
      <c r="J311" s="37"/>
      <c r="K311" s="37"/>
      <c r="L311" s="239"/>
      <c r="M311" s="1297"/>
      <c r="N311" s="1298"/>
      <c r="O311" s="1298"/>
      <c r="P311" s="1299"/>
      <c r="Q311" s="1298"/>
      <c r="R311" s="1298"/>
      <c r="S311" s="1298"/>
      <c r="T311" s="1298"/>
      <c r="U311" s="1299"/>
      <c r="V311" s="1434"/>
      <c r="W311" s="1440"/>
      <c r="X311" s="1440"/>
      <c r="Y311" s="1440"/>
      <c r="Z311" s="1440"/>
      <c r="AA311" s="1440"/>
      <c r="AB311" s="1440"/>
      <c r="AC311" s="1440"/>
      <c r="AD311" s="1440"/>
      <c r="AE311" s="1440"/>
      <c r="AF311" s="1440"/>
      <c r="AG311" s="1442"/>
      <c r="AH311" s="1437"/>
      <c r="AI311" s="1437"/>
      <c r="AJ311" s="1437"/>
      <c r="AK311" s="1437"/>
      <c r="AL311" s="1437"/>
      <c r="AM311" s="1437"/>
      <c r="AN311" s="1437"/>
      <c r="AO311" s="1437"/>
      <c r="AP311" s="1437"/>
      <c r="AQ311" s="1437"/>
      <c r="AR311" s="1437"/>
      <c r="AS311" s="1437"/>
      <c r="AT311" s="1437"/>
      <c r="AU311" s="1437"/>
      <c r="AV311" s="1437"/>
      <c r="AW311" s="1437"/>
      <c r="AX311" s="1437"/>
      <c r="AY311" s="1437"/>
      <c r="AZ311" s="1437"/>
      <c r="BA311" s="1437"/>
      <c r="BB311" s="1437"/>
      <c r="BC311" s="1437"/>
      <c r="BD311" s="1437"/>
      <c r="BE311" s="1434"/>
      <c r="BF311" s="1434"/>
      <c r="BG311" s="1434"/>
      <c r="BH311" s="1434"/>
      <c r="BI311" s="57"/>
      <c r="BJ311" s="82"/>
      <c r="BK311" s="82"/>
      <c r="BL311" s="82"/>
      <c r="BM311" s="82"/>
      <c r="BN311" s="82"/>
      <c r="BO311" s="82"/>
      <c r="BP311" s="82"/>
      <c r="BQ311" s="82"/>
      <c r="BR311" s="82"/>
      <c r="BS311" s="82"/>
      <c r="BT311" s="82"/>
      <c r="BU311" s="82"/>
      <c r="BV311" s="82"/>
      <c r="BW311" s="82"/>
      <c r="BX311" s="82"/>
      <c r="BY311" s="82"/>
      <c r="BZ311" s="82"/>
      <c r="CA311" s="82"/>
      <c r="CB311" s="82"/>
      <c r="CC311" s="82"/>
      <c r="CD311" s="82"/>
      <c r="CE311" s="82"/>
      <c r="CF311" s="82"/>
      <c r="CG311" s="82"/>
      <c r="CH311" s="82"/>
      <c r="CI311" s="1376"/>
      <c r="CJ311" s="1376"/>
      <c r="CK311" s="1376"/>
      <c r="CL311" s="1376"/>
      <c r="CM311" s="1376"/>
      <c r="CN311" s="1376"/>
      <c r="CO311" s="1376"/>
      <c r="CP311" s="1376"/>
      <c r="CQ311" s="1376"/>
      <c r="CR311" s="1376"/>
      <c r="CS311" s="1376"/>
      <c r="CT311" s="1376"/>
      <c r="CU311" s="1386"/>
      <c r="CV311" s="1386"/>
      <c r="CW311" s="1416"/>
      <c r="CX311" s="37"/>
      <c r="CY311" s="37"/>
      <c r="CZ311" s="37"/>
      <c r="DA311" s="37"/>
      <c r="DB311" s="37"/>
      <c r="DC311" s="37"/>
      <c r="DD311" s="37"/>
      <c r="DE311" s="1264">
        <v>1</v>
      </c>
      <c r="DF311" s="1264">
        <v>1</v>
      </c>
      <c r="DG311" s="1264">
        <v>1</v>
      </c>
      <c r="DH311" s="1264">
        <v>1</v>
      </c>
      <c r="DI311" s="1264">
        <v>1</v>
      </c>
      <c r="DJ311" s="1264">
        <v>1</v>
      </c>
      <c r="DK311" s="1421"/>
      <c r="DL311" s="1421"/>
      <c r="DM311" s="1421"/>
      <c r="DN311" s="37"/>
      <c r="DO311" s="37"/>
    </row>
    <row r="312" ht="26.25" customHeight="1" spans="1:119">
      <c r="A312" s="1271">
        <v>44055</v>
      </c>
      <c r="B312" s="31" t="s">
        <v>494</v>
      </c>
      <c r="C312" s="1272" t="s">
        <v>495</v>
      </c>
      <c r="D312" s="122" t="s">
        <v>496</v>
      </c>
      <c r="E312" s="32" t="s">
        <v>283</v>
      </c>
      <c r="F312" s="1273">
        <v>9215</v>
      </c>
      <c r="G312" s="38" t="s">
        <v>376</v>
      </c>
      <c r="H312" s="37">
        <v>14</v>
      </c>
      <c r="I312" s="37"/>
      <c r="J312" s="37"/>
      <c r="K312" s="37"/>
      <c r="L312" s="239"/>
      <c r="M312" s="1297"/>
      <c r="N312" s="1298"/>
      <c r="O312" s="1298"/>
      <c r="P312" s="1299"/>
      <c r="Q312" s="1298"/>
      <c r="R312" s="1298"/>
      <c r="S312" s="1298"/>
      <c r="T312" s="1298"/>
      <c r="U312" s="1299"/>
      <c r="V312" s="1434"/>
      <c r="W312" s="1440"/>
      <c r="X312" s="1440"/>
      <c r="Y312" s="1440"/>
      <c r="Z312" s="1440"/>
      <c r="AA312" s="1440"/>
      <c r="AB312" s="1440"/>
      <c r="AC312" s="1440"/>
      <c r="AD312" s="1440"/>
      <c r="AE312" s="1440"/>
      <c r="AF312" s="1440"/>
      <c r="AG312" s="1442"/>
      <c r="AH312" s="1437"/>
      <c r="AI312" s="1437"/>
      <c r="AJ312" s="1437"/>
      <c r="AK312" s="1437"/>
      <c r="AL312" s="1437"/>
      <c r="AM312" s="1437"/>
      <c r="AN312" s="1437"/>
      <c r="AO312" s="1437"/>
      <c r="AP312" s="1437"/>
      <c r="AQ312" s="1437"/>
      <c r="AR312" s="1437"/>
      <c r="AS312" s="1437"/>
      <c r="AT312" s="1437"/>
      <c r="AU312" s="1437"/>
      <c r="AV312" s="1437"/>
      <c r="AW312" s="1437"/>
      <c r="AX312" s="1437"/>
      <c r="AY312" s="1437"/>
      <c r="AZ312" s="1437"/>
      <c r="BA312" s="1437"/>
      <c r="BB312" s="1437"/>
      <c r="BC312" s="1437"/>
      <c r="BD312" s="1437"/>
      <c r="BE312" s="1434"/>
      <c r="BF312" s="1434"/>
      <c r="BG312" s="1434"/>
      <c r="BH312" s="1434"/>
      <c r="BI312" s="57"/>
      <c r="BJ312" s="82"/>
      <c r="BK312" s="82"/>
      <c r="BL312" s="82"/>
      <c r="BM312" s="82"/>
      <c r="BN312" s="82"/>
      <c r="BO312" s="82"/>
      <c r="BP312" s="82"/>
      <c r="BQ312" s="82"/>
      <c r="BR312" s="82"/>
      <c r="BS312" s="82"/>
      <c r="BT312" s="82"/>
      <c r="BU312" s="82"/>
      <c r="BV312" s="82"/>
      <c r="BW312" s="82"/>
      <c r="BX312" s="82"/>
      <c r="BY312" s="82"/>
      <c r="BZ312" s="82"/>
      <c r="CA312" s="82"/>
      <c r="CB312" s="82"/>
      <c r="CC312" s="82"/>
      <c r="CD312" s="82"/>
      <c r="CE312" s="82"/>
      <c r="CF312" s="82"/>
      <c r="CG312" s="82"/>
      <c r="CH312" s="82"/>
      <c r="CI312" s="1376"/>
      <c r="CJ312" s="1376"/>
      <c r="CK312" s="1376"/>
      <c r="CL312" s="1376"/>
      <c r="CM312" s="1376"/>
      <c r="CN312" s="1376"/>
      <c r="CO312" s="1376"/>
      <c r="CP312" s="1376"/>
      <c r="CQ312" s="1376"/>
      <c r="CR312" s="1376"/>
      <c r="CS312" s="1376"/>
      <c r="CT312" s="1376"/>
      <c r="CU312" s="1386"/>
      <c r="CV312" s="1386"/>
      <c r="CW312" s="1416"/>
      <c r="CX312" s="37">
        <v>2</v>
      </c>
      <c r="CY312" s="37">
        <v>2</v>
      </c>
      <c r="CZ312" s="37">
        <v>2</v>
      </c>
      <c r="DA312" s="37">
        <v>2</v>
      </c>
      <c r="DB312" s="37">
        <v>2</v>
      </c>
      <c r="DC312" s="37">
        <v>2</v>
      </c>
      <c r="DD312" s="37">
        <v>2</v>
      </c>
      <c r="DE312" s="1264"/>
      <c r="DF312" s="1264"/>
      <c r="DG312" s="1264"/>
      <c r="DH312" s="1264"/>
      <c r="DI312" s="1264"/>
      <c r="DJ312" s="1264"/>
      <c r="DK312" s="1421"/>
      <c r="DL312" s="1421"/>
      <c r="DM312" s="1421"/>
      <c r="DN312" s="37"/>
      <c r="DO312" s="37"/>
    </row>
    <row r="313" ht="26.25" customHeight="1" spans="1:119">
      <c r="A313" s="1271">
        <v>44055</v>
      </c>
      <c r="B313" s="31" t="s">
        <v>271</v>
      </c>
      <c r="C313" s="1272"/>
      <c r="D313" s="122" t="s">
        <v>497</v>
      </c>
      <c r="E313" s="32" t="s">
        <v>280</v>
      </c>
      <c r="F313" s="1273">
        <v>9215</v>
      </c>
      <c r="G313" s="38" t="s">
        <v>376</v>
      </c>
      <c r="H313" s="37">
        <v>14</v>
      </c>
      <c r="I313" s="37"/>
      <c r="J313" s="37"/>
      <c r="K313" s="37"/>
      <c r="L313" s="239"/>
      <c r="M313" s="1297"/>
      <c r="N313" s="1298"/>
      <c r="O313" s="1298"/>
      <c r="P313" s="1299"/>
      <c r="Q313" s="1298"/>
      <c r="R313" s="1298"/>
      <c r="S313" s="1298"/>
      <c r="T313" s="1298"/>
      <c r="U313" s="1299"/>
      <c r="V313" s="1434"/>
      <c r="W313" s="1440"/>
      <c r="X313" s="1440"/>
      <c r="Y313" s="1440"/>
      <c r="Z313" s="1440"/>
      <c r="AA313" s="1440"/>
      <c r="AB313" s="1440"/>
      <c r="AC313" s="1440"/>
      <c r="AD313" s="1440"/>
      <c r="AE313" s="1440"/>
      <c r="AF313" s="1440"/>
      <c r="AG313" s="1442"/>
      <c r="AH313" s="1437"/>
      <c r="AI313" s="1437"/>
      <c r="AJ313" s="1437"/>
      <c r="AK313" s="1437"/>
      <c r="AL313" s="1437"/>
      <c r="AM313" s="1437"/>
      <c r="AN313" s="1437"/>
      <c r="AO313" s="1437"/>
      <c r="AP313" s="1437"/>
      <c r="AQ313" s="1437"/>
      <c r="AR313" s="1437"/>
      <c r="AS313" s="1437"/>
      <c r="AT313" s="1437"/>
      <c r="AU313" s="1437"/>
      <c r="AV313" s="1437"/>
      <c r="AW313" s="1437"/>
      <c r="AX313" s="1437"/>
      <c r="AY313" s="1437"/>
      <c r="AZ313" s="1437"/>
      <c r="BA313" s="1437"/>
      <c r="BB313" s="1437"/>
      <c r="BC313" s="1437"/>
      <c r="BD313" s="1437"/>
      <c r="BE313" s="1434"/>
      <c r="BF313" s="1434"/>
      <c r="BG313" s="1434"/>
      <c r="BH313" s="1434"/>
      <c r="BI313" s="57"/>
      <c r="BJ313" s="82"/>
      <c r="BK313" s="82"/>
      <c r="BL313" s="82"/>
      <c r="BM313" s="82"/>
      <c r="BN313" s="82"/>
      <c r="BO313" s="82"/>
      <c r="BP313" s="82"/>
      <c r="BQ313" s="82"/>
      <c r="BR313" s="82"/>
      <c r="BS313" s="82"/>
      <c r="BT313" s="82"/>
      <c r="BU313" s="82"/>
      <c r="BV313" s="82"/>
      <c r="BW313" s="82"/>
      <c r="BX313" s="82"/>
      <c r="BY313" s="82"/>
      <c r="BZ313" s="82"/>
      <c r="CA313" s="82"/>
      <c r="CB313" s="82"/>
      <c r="CC313" s="82"/>
      <c r="CD313" s="82"/>
      <c r="CE313" s="82"/>
      <c r="CF313" s="82"/>
      <c r="CG313" s="82"/>
      <c r="CH313" s="82"/>
      <c r="CI313" s="1376"/>
      <c r="CJ313" s="1376"/>
      <c r="CK313" s="1376"/>
      <c r="CL313" s="1376"/>
      <c r="CM313" s="1376"/>
      <c r="CN313" s="1376"/>
      <c r="CO313" s="1376"/>
      <c r="CP313" s="1376"/>
      <c r="CQ313" s="1376"/>
      <c r="CR313" s="1376"/>
      <c r="CS313" s="1376"/>
      <c r="CT313" s="1376"/>
      <c r="CU313" s="1386"/>
      <c r="CV313" s="1386"/>
      <c r="CW313" s="1416"/>
      <c r="CX313" s="37">
        <v>2</v>
      </c>
      <c r="CY313" s="37">
        <v>2</v>
      </c>
      <c r="CZ313" s="37">
        <v>2</v>
      </c>
      <c r="DA313" s="37">
        <v>2</v>
      </c>
      <c r="DB313" s="37">
        <v>2</v>
      </c>
      <c r="DC313" s="37">
        <v>2</v>
      </c>
      <c r="DD313" s="37">
        <v>2</v>
      </c>
      <c r="DE313" s="1264"/>
      <c r="DF313" s="1264"/>
      <c r="DG313" s="1264"/>
      <c r="DH313" s="1264"/>
      <c r="DI313" s="1264"/>
      <c r="DJ313" s="1264"/>
      <c r="DK313" s="1421"/>
      <c r="DL313" s="1421"/>
      <c r="DM313" s="1421"/>
      <c r="DN313" s="37"/>
      <c r="DO313" s="37"/>
    </row>
    <row r="314" ht="26.25" customHeight="1" spans="1:119">
      <c r="A314" s="1271">
        <v>44061</v>
      </c>
      <c r="B314" s="31" t="s">
        <v>271</v>
      </c>
      <c r="C314" s="1272" t="s">
        <v>476</v>
      </c>
      <c r="D314" s="122" t="s">
        <v>431</v>
      </c>
      <c r="E314" s="32" t="s">
        <v>275</v>
      </c>
      <c r="F314" s="1273">
        <v>9215</v>
      </c>
      <c r="G314" s="38" t="s">
        <v>376</v>
      </c>
      <c r="H314" s="37">
        <v>7</v>
      </c>
      <c r="I314" s="37"/>
      <c r="J314" s="37"/>
      <c r="K314" s="37"/>
      <c r="L314" s="239"/>
      <c r="M314" s="1297"/>
      <c r="N314" s="1298"/>
      <c r="O314" s="1298"/>
      <c r="P314" s="1299"/>
      <c r="Q314" s="1298"/>
      <c r="R314" s="1298"/>
      <c r="S314" s="1298"/>
      <c r="T314" s="1298"/>
      <c r="U314" s="1299"/>
      <c r="V314" s="1434"/>
      <c r="W314" s="1440"/>
      <c r="X314" s="1440"/>
      <c r="Y314" s="1440"/>
      <c r="Z314" s="1440"/>
      <c r="AA314" s="1440"/>
      <c r="AB314" s="1440"/>
      <c r="AC314" s="1440"/>
      <c r="AD314" s="1440"/>
      <c r="AE314" s="1440"/>
      <c r="AF314" s="1440"/>
      <c r="AG314" s="1442"/>
      <c r="AH314" s="1437"/>
      <c r="AI314" s="1437"/>
      <c r="AJ314" s="1437"/>
      <c r="AK314" s="1437"/>
      <c r="AL314" s="1437"/>
      <c r="AM314" s="1437"/>
      <c r="AN314" s="1437"/>
      <c r="AO314" s="1437"/>
      <c r="AP314" s="1437"/>
      <c r="AQ314" s="1437"/>
      <c r="AR314" s="1437"/>
      <c r="AS314" s="1437"/>
      <c r="AT314" s="1437"/>
      <c r="AU314" s="1437"/>
      <c r="AV314" s="1437"/>
      <c r="AW314" s="1437"/>
      <c r="AX314" s="1437"/>
      <c r="AY314" s="1437"/>
      <c r="AZ314" s="1437"/>
      <c r="BA314" s="1437"/>
      <c r="BB314" s="1437"/>
      <c r="BC314" s="1437"/>
      <c r="BD314" s="1437"/>
      <c r="BE314" s="1434"/>
      <c r="BF314" s="1434"/>
      <c r="BG314" s="1434"/>
      <c r="BH314" s="1434"/>
      <c r="BI314" s="57"/>
      <c r="BJ314" s="82"/>
      <c r="BK314" s="82"/>
      <c r="BL314" s="82"/>
      <c r="BM314" s="82"/>
      <c r="BN314" s="82"/>
      <c r="BO314" s="82"/>
      <c r="BP314" s="82"/>
      <c r="BQ314" s="82"/>
      <c r="BR314" s="82"/>
      <c r="BS314" s="82"/>
      <c r="BT314" s="82"/>
      <c r="BU314" s="82"/>
      <c r="BV314" s="82"/>
      <c r="BW314" s="82"/>
      <c r="BX314" s="82"/>
      <c r="BY314" s="82"/>
      <c r="BZ314" s="82"/>
      <c r="CA314" s="82"/>
      <c r="CB314" s="82"/>
      <c r="CC314" s="82"/>
      <c r="CD314" s="82"/>
      <c r="CE314" s="82"/>
      <c r="CF314" s="82"/>
      <c r="CG314" s="82"/>
      <c r="CH314" s="82"/>
      <c r="CI314" s="1376"/>
      <c r="CJ314" s="1376"/>
      <c r="CK314" s="1376"/>
      <c r="CL314" s="1376"/>
      <c r="CM314" s="1376"/>
      <c r="CN314" s="1376"/>
      <c r="CO314" s="1376"/>
      <c r="CP314" s="1376"/>
      <c r="CQ314" s="1376"/>
      <c r="CR314" s="1376"/>
      <c r="CS314" s="1376"/>
      <c r="CT314" s="1376"/>
      <c r="CU314" s="1386"/>
      <c r="CV314" s="1386"/>
      <c r="CW314" s="1416"/>
      <c r="CX314" s="37">
        <v>1</v>
      </c>
      <c r="CY314" s="37">
        <v>1</v>
      </c>
      <c r="CZ314" s="37">
        <v>1</v>
      </c>
      <c r="DA314" s="37">
        <v>1</v>
      </c>
      <c r="DB314" s="37">
        <v>1</v>
      </c>
      <c r="DC314" s="37">
        <v>1</v>
      </c>
      <c r="DD314" s="37">
        <v>1</v>
      </c>
      <c r="DE314" s="1264"/>
      <c r="DF314" s="1264"/>
      <c r="DG314" s="1264"/>
      <c r="DH314" s="1264"/>
      <c r="DI314" s="1264"/>
      <c r="DJ314" s="1264"/>
      <c r="DK314" s="1421"/>
      <c r="DL314" s="1421"/>
      <c r="DM314" s="1421"/>
      <c r="DN314" s="37"/>
      <c r="DO314" s="37"/>
    </row>
    <row r="315" ht="26.25" customHeight="1" spans="1:119">
      <c r="A315" s="1271">
        <v>44062</v>
      </c>
      <c r="B315" s="31" t="s">
        <v>333</v>
      </c>
      <c r="C315" s="1272" t="s">
        <v>498</v>
      </c>
      <c r="D315" s="1423" t="s">
        <v>499</v>
      </c>
      <c r="E315" s="32" t="s">
        <v>283</v>
      </c>
      <c r="F315" s="1273">
        <v>9212</v>
      </c>
      <c r="G315" s="38" t="s">
        <v>391</v>
      </c>
      <c r="H315" s="37">
        <v>2</v>
      </c>
      <c r="I315" s="37"/>
      <c r="J315" s="37"/>
      <c r="K315" s="37"/>
      <c r="L315" s="239"/>
      <c r="M315" s="1297"/>
      <c r="N315" s="1298"/>
      <c r="O315" s="1298"/>
      <c r="P315" s="1299"/>
      <c r="Q315" s="1298"/>
      <c r="R315" s="1298"/>
      <c r="S315" s="1298"/>
      <c r="T315" s="1298"/>
      <c r="U315" s="1299"/>
      <c r="V315" s="1434"/>
      <c r="W315" s="1440"/>
      <c r="X315" s="1440"/>
      <c r="Y315" s="1440"/>
      <c r="Z315" s="1440"/>
      <c r="AA315" s="1440"/>
      <c r="AB315" s="1440"/>
      <c r="AC315" s="1440"/>
      <c r="AD315" s="1440"/>
      <c r="AE315" s="1440"/>
      <c r="AF315" s="1440"/>
      <c r="AG315" s="1442"/>
      <c r="AH315" s="1437"/>
      <c r="AI315" s="1437"/>
      <c r="AJ315" s="1437"/>
      <c r="AK315" s="1437"/>
      <c r="AL315" s="1437"/>
      <c r="AM315" s="1437"/>
      <c r="AN315" s="1437"/>
      <c r="AO315" s="1437"/>
      <c r="AP315" s="1437"/>
      <c r="AQ315" s="1437"/>
      <c r="AR315" s="1437"/>
      <c r="AS315" s="1437"/>
      <c r="AT315" s="1437"/>
      <c r="AU315" s="1437"/>
      <c r="AV315" s="1437"/>
      <c r="AW315" s="1437"/>
      <c r="AX315" s="1437"/>
      <c r="AY315" s="1437"/>
      <c r="AZ315" s="1437"/>
      <c r="BA315" s="1437"/>
      <c r="BB315" s="1437"/>
      <c r="BC315" s="1437"/>
      <c r="BD315" s="1437"/>
      <c r="BE315" s="1434"/>
      <c r="BF315" s="1434"/>
      <c r="BG315" s="1434"/>
      <c r="BH315" s="1434"/>
      <c r="BI315" s="57"/>
      <c r="BJ315" s="82"/>
      <c r="BK315" s="82"/>
      <c r="BL315" s="82"/>
      <c r="BM315" s="82"/>
      <c r="BN315" s="82"/>
      <c r="BO315" s="82"/>
      <c r="BP315" s="82"/>
      <c r="BQ315" s="82"/>
      <c r="BR315" s="82"/>
      <c r="BS315" s="82"/>
      <c r="BT315" s="82"/>
      <c r="BU315" s="82"/>
      <c r="BV315" s="82"/>
      <c r="BW315" s="82"/>
      <c r="BX315" s="82"/>
      <c r="BY315" s="82"/>
      <c r="BZ315" s="82"/>
      <c r="CA315" s="82"/>
      <c r="CB315" s="82"/>
      <c r="CC315" s="82"/>
      <c r="CD315" s="82"/>
      <c r="CE315" s="82"/>
      <c r="CF315" s="82"/>
      <c r="CG315" s="82"/>
      <c r="CH315" s="82"/>
      <c r="CI315" s="1376"/>
      <c r="CJ315" s="1376"/>
      <c r="CK315" s="1376"/>
      <c r="CL315" s="1376"/>
      <c r="CM315" s="1376"/>
      <c r="CN315" s="1376"/>
      <c r="CO315" s="1376"/>
      <c r="CP315" s="1376"/>
      <c r="CQ315" s="1376"/>
      <c r="CR315" s="1376"/>
      <c r="CS315" s="1376"/>
      <c r="CT315" s="1376"/>
      <c r="CU315" s="1386"/>
      <c r="CV315" s="1386"/>
      <c r="CW315" s="1416"/>
      <c r="CX315" s="37"/>
      <c r="CY315" s="37"/>
      <c r="CZ315" s="37"/>
      <c r="DA315" s="37"/>
      <c r="DB315" s="37"/>
      <c r="DC315" s="37"/>
      <c r="DD315" s="37"/>
      <c r="DE315" s="1264"/>
      <c r="DF315" s="1264"/>
      <c r="DG315" s="1264">
        <v>1</v>
      </c>
      <c r="DH315" s="1264"/>
      <c r="DI315" s="1264">
        <v>1</v>
      </c>
      <c r="DJ315" s="1264"/>
      <c r="DK315" s="1421"/>
      <c r="DL315" s="1421"/>
      <c r="DM315" s="1421"/>
      <c r="DN315" s="37"/>
      <c r="DO315" s="37"/>
    </row>
    <row r="316" ht="26.25" customHeight="1" spans="1:119">
      <c r="A316" s="1271">
        <v>44064</v>
      </c>
      <c r="B316" s="31" t="s">
        <v>433</v>
      </c>
      <c r="C316" s="1272" t="s">
        <v>500</v>
      </c>
      <c r="D316" s="1423" t="s">
        <v>501</v>
      </c>
      <c r="E316" s="32" t="s">
        <v>283</v>
      </c>
      <c r="F316" s="1273">
        <v>9215</v>
      </c>
      <c r="G316" s="38" t="s">
        <v>376</v>
      </c>
      <c r="H316" s="37">
        <v>14</v>
      </c>
      <c r="I316" s="37"/>
      <c r="J316" s="37"/>
      <c r="K316" s="37"/>
      <c r="L316" s="239"/>
      <c r="M316" s="1297"/>
      <c r="N316" s="1298"/>
      <c r="O316" s="1298"/>
      <c r="P316" s="1299"/>
      <c r="Q316" s="1298"/>
      <c r="R316" s="1298"/>
      <c r="S316" s="1298"/>
      <c r="T316" s="1298"/>
      <c r="U316" s="1299"/>
      <c r="V316" s="1434"/>
      <c r="W316" s="1440"/>
      <c r="X316" s="1440"/>
      <c r="Y316" s="1440"/>
      <c r="Z316" s="1440"/>
      <c r="AA316" s="1440"/>
      <c r="AB316" s="1440"/>
      <c r="AC316" s="1440"/>
      <c r="AD316" s="1440"/>
      <c r="AE316" s="1440"/>
      <c r="AF316" s="1440"/>
      <c r="AG316" s="1442"/>
      <c r="AH316" s="1437"/>
      <c r="AI316" s="1437"/>
      <c r="AJ316" s="1437"/>
      <c r="AK316" s="1437"/>
      <c r="AL316" s="1437"/>
      <c r="AM316" s="1437"/>
      <c r="AN316" s="1437"/>
      <c r="AO316" s="1437"/>
      <c r="AP316" s="1437"/>
      <c r="AQ316" s="1437"/>
      <c r="AR316" s="1437"/>
      <c r="AS316" s="1437"/>
      <c r="AT316" s="1437"/>
      <c r="AU316" s="1437"/>
      <c r="AV316" s="1437"/>
      <c r="AW316" s="1437"/>
      <c r="AX316" s="1437"/>
      <c r="AY316" s="1437"/>
      <c r="AZ316" s="1437"/>
      <c r="BA316" s="1437"/>
      <c r="BB316" s="1437"/>
      <c r="BC316" s="1437"/>
      <c r="BD316" s="1437"/>
      <c r="BE316" s="1434"/>
      <c r="BF316" s="1434"/>
      <c r="BG316" s="1434"/>
      <c r="BH316" s="1434"/>
      <c r="BI316" s="57"/>
      <c r="BJ316" s="82"/>
      <c r="BK316" s="82"/>
      <c r="BL316" s="82"/>
      <c r="BM316" s="82"/>
      <c r="BN316" s="82"/>
      <c r="BO316" s="82"/>
      <c r="BP316" s="82"/>
      <c r="BQ316" s="82"/>
      <c r="BR316" s="82"/>
      <c r="BS316" s="82"/>
      <c r="BT316" s="82"/>
      <c r="BU316" s="82"/>
      <c r="BV316" s="82"/>
      <c r="BW316" s="82"/>
      <c r="BX316" s="82"/>
      <c r="BY316" s="82"/>
      <c r="BZ316" s="82"/>
      <c r="CA316" s="82"/>
      <c r="CB316" s="82"/>
      <c r="CC316" s="82"/>
      <c r="CD316" s="82"/>
      <c r="CE316" s="82"/>
      <c r="CF316" s="82"/>
      <c r="CG316" s="82"/>
      <c r="CH316" s="82"/>
      <c r="CI316" s="1376"/>
      <c r="CJ316" s="1376"/>
      <c r="CK316" s="1376"/>
      <c r="CL316" s="1376"/>
      <c r="CM316" s="1376"/>
      <c r="CN316" s="1376"/>
      <c r="CO316" s="1376"/>
      <c r="CP316" s="1376"/>
      <c r="CQ316" s="1376"/>
      <c r="CR316" s="1376"/>
      <c r="CS316" s="1376"/>
      <c r="CT316" s="1376"/>
      <c r="CU316" s="1386"/>
      <c r="CV316" s="1386"/>
      <c r="CW316" s="1416"/>
      <c r="CX316" s="37">
        <v>2</v>
      </c>
      <c r="CY316" s="37">
        <v>2</v>
      </c>
      <c r="CZ316" s="37">
        <v>2</v>
      </c>
      <c r="DA316" s="37">
        <v>2</v>
      </c>
      <c r="DB316" s="37">
        <v>2</v>
      </c>
      <c r="DC316" s="37">
        <v>2</v>
      </c>
      <c r="DD316" s="37">
        <v>2</v>
      </c>
      <c r="DE316" s="1264"/>
      <c r="DF316" s="1264"/>
      <c r="DG316" s="1264"/>
      <c r="DH316" s="1264"/>
      <c r="DI316" s="1264"/>
      <c r="DJ316" s="1264"/>
      <c r="DK316" s="1421"/>
      <c r="DL316" s="1421"/>
      <c r="DM316" s="1421"/>
      <c r="DN316" s="37"/>
      <c r="DO316" s="37"/>
    </row>
    <row r="317" ht="26.25" customHeight="1" spans="1:119">
      <c r="A317" s="1271">
        <v>44065</v>
      </c>
      <c r="B317" s="31" t="s">
        <v>324</v>
      </c>
      <c r="C317" s="1272" t="s">
        <v>502</v>
      </c>
      <c r="D317" s="1423" t="s">
        <v>503</v>
      </c>
      <c r="E317" s="32" t="s">
        <v>283</v>
      </c>
      <c r="F317" s="1273">
        <v>9212</v>
      </c>
      <c r="G317" s="38" t="s">
        <v>391</v>
      </c>
      <c r="H317" s="37">
        <v>6</v>
      </c>
      <c r="I317" s="37"/>
      <c r="J317" s="37"/>
      <c r="K317" s="37"/>
      <c r="L317" s="239"/>
      <c r="M317" s="1297"/>
      <c r="N317" s="1298"/>
      <c r="O317" s="1298"/>
      <c r="P317" s="1299"/>
      <c r="Q317" s="1298"/>
      <c r="R317" s="1298"/>
      <c r="S317" s="1298"/>
      <c r="T317" s="1298"/>
      <c r="U317" s="1299"/>
      <c r="V317" s="1434"/>
      <c r="W317" s="1440"/>
      <c r="X317" s="1440"/>
      <c r="Y317" s="1440"/>
      <c r="Z317" s="1440"/>
      <c r="AA317" s="1440"/>
      <c r="AB317" s="1440"/>
      <c r="AC317" s="1440"/>
      <c r="AD317" s="1440"/>
      <c r="AE317" s="1440"/>
      <c r="AF317" s="1440"/>
      <c r="AG317" s="1442"/>
      <c r="AH317" s="1437"/>
      <c r="AI317" s="1437"/>
      <c r="AJ317" s="1437"/>
      <c r="AK317" s="1437"/>
      <c r="AL317" s="1437"/>
      <c r="AM317" s="1437"/>
      <c r="AN317" s="1437"/>
      <c r="AO317" s="1437"/>
      <c r="AP317" s="1437"/>
      <c r="AQ317" s="1437"/>
      <c r="AR317" s="1437"/>
      <c r="AS317" s="1437"/>
      <c r="AT317" s="1437"/>
      <c r="AU317" s="1437"/>
      <c r="AV317" s="1437"/>
      <c r="AW317" s="1437"/>
      <c r="AX317" s="1437"/>
      <c r="AY317" s="1437"/>
      <c r="AZ317" s="1437"/>
      <c r="BA317" s="1437"/>
      <c r="BB317" s="1437"/>
      <c r="BC317" s="1437"/>
      <c r="BD317" s="1437"/>
      <c r="BE317" s="1434"/>
      <c r="BF317" s="1434"/>
      <c r="BG317" s="1434"/>
      <c r="BH317" s="1434"/>
      <c r="BI317" s="57"/>
      <c r="BJ317" s="82"/>
      <c r="BK317" s="82"/>
      <c r="BL317" s="82"/>
      <c r="BM317" s="82"/>
      <c r="BN317" s="82"/>
      <c r="BO317" s="82"/>
      <c r="BP317" s="82"/>
      <c r="BQ317" s="82"/>
      <c r="BR317" s="82"/>
      <c r="BS317" s="82"/>
      <c r="BT317" s="82"/>
      <c r="BU317" s="82"/>
      <c r="BV317" s="82"/>
      <c r="BW317" s="82"/>
      <c r="BX317" s="82"/>
      <c r="BY317" s="82"/>
      <c r="BZ317" s="82"/>
      <c r="CA317" s="82"/>
      <c r="CB317" s="82"/>
      <c r="CC317" s="82"/>
      <c r="CD317" s="82"/>
      <c r="CE317" s="82"/>
      <c r="CF317" s="82"/>
      <c r="CG317" s="82"/>
      <c r="CH317" s="82"/>
      <c r="CI317" s="1376"/>
      <c r="CJ317" s="1376"/>
      <c r="CK317" s="1376"/>
      <c r="CL317" s="1376"/>
      <c r="CM317" s="1376"/>
      <c r="CN317" s="1376"/>
      <c r="CO317" s="1376"/>
      <c r="CP317" s="1376"/>
      <c r="CQ317" s="1376"/>
      <c r="CR317" s="1376"/>
      <c r="CS317" s="1376"/>
      <c r="CT317" s="1376"/>
      <c r="CU317" s="1386"/>
      <c r="CV317" s="1386"/>
      <c r="CW317" s="1416"/>
      <c r="CX317" s="37"/>
      <c r="CY317" s="37"/>
      <c r="CZ317" s="37"/>
      <c r="DA317" s="37"/>
      <c r="DB317" s="37"/>
      <c r="DC317" s="37"/>
      <c r="DD317" s="37"/>
      <c r="DE317" s="1264">
        <v>1</v>
      </c>
      <c r="DF317" s="1264">
        <v>1</v>
      </c>
      <c r="DG317" s="1264">
        <v>1</v>
      </c>
      <c r="DH317" s="1264">
        <v>1</v>
      </c>
      <c r="DI317" s="1264">
        <v>1</v>
      </c>
      <c r="DJ317" s="1264">
        <v>1</v>
      </c>
      <c r="DK317" s="1421"/>
      <c r="DL317" s="1421"/>
      <c r="DM317" s="1421"/>
      <c r="DN317" s="37"/>
      <c r="DO317" s="37"/>
    </row>
    <row r="318" ht="26.25" customHeight="1" spans="1:119">
      <c r="A318" s="1271">
        <v>44065</v>
      </c>
      <c r="B318" s="31" t="s">
        <v>281</v>
      </c>
      <c r="C318" s="1272">
        <v>4500037002</v>
      </c>
      <c r="D318" s="122" t="s">
        <v>504</v>
      </c>
      <c r="E318" s="32" t="s">
        <v>283</v>
      </c>
      <c r="F318" s="1273">
        <v>9208</v>
      </c>
      <c r="G318" s="38" t="s">
        <v>406</v>
      </c>
      <c r="H318" s="37">
        <v>2</v>
      </c>
      <c r="I318" s="37"/>
      <c r="J318" s="37"/>
      <c r="K318" s="37"/>
      <c r="L318" s="239"/>
      <c r="M318" s="1297"/>
      <c r="N318" s="1298"/>
      <c r="O318" s="1298"/>
      <c r="P318" s="1299"/>
      <c r="Q318" s="1298"/>
      <c r="R318" s="1298"/>
      <c r="S318" s="1298"/>
      <c r="T318" s="1298"/>
      <c r="U318" s="1299"/>
      <c r="V318" s="1434"/>
      <c r="W318" s="1440"/>
      <c r="X318" s="1440"/>
      <c r="Y318" s="1440"/>
      <c r="Z318" s="1440"/>
      <c r="AA318" s="1440"/>
      <c r="AB318" s="1440"/>
      <c r="AC318" s="1440"/>
      <c r="AD318" s="1440"/>
      <c r="AE318" s="1440"/>
      <c r="AF318" s="1440"/>
      <c r="AG318" s="1442"/>
      <c r="AH318" s="1437"/>
      <c r="AI318" s="1437"/>
      <c r="AJ318" s="1437"/>
      <c r="AK318" s="1437"/>
      <c r="AL318" s="1437"/>
      <c r="AM318" s="1437"/>
      <c r="AN318" s="1437"/>
      <c r="AO318" s="1437"/>
      <c r="AP318" s="1437"/>
      <c r="AQ318" s="1437"/>
      <c r="AR318" s="1437"/>
      <c r="AS318" s="1437"/>
      <c r="AT318" s="1437"/>
      <c r="AU318" s="1437"/>
      <c r="AV318" s="1437"/>
      <c r="AW318" s="1437"/>
      <c r="AX318" s="1437"/>
      <c r="AY318" s="1437"/>
      <c r="AZ318" s="1437"/>
      <c r="BA318" s="1437"/>
      <c r="BB318" s="1437"/>
      <c r="BC318" s="1437"/>
      <c r="BD318" s="1437"/>
      <c r="BE318" s="1434"/>
      <c r="BF318" s="1434"/>
      <c r="BG318" s="1434"/>
      <c r="BH318" s="1434"/>
      <c r="BI318" s="57"/>
      <c r="BJ318" s="82"/>
      <c r="BK318" s="82"/>
      <c r="BL318" s="82"/>
      <c r="BM318" s="82"/>
      <c r="BN318" s="82"/>
      <c r="BO318" s="82"/>
      <c r="BP318" s="82"/>
      <c r="BQ318" s="82"/>
      <c r="BR318" s="82"/>
      <c r="BS318" s="82"/>
      <c r="BT318" s="82"/>
      <c r="BU318" s="82"/>
      <c r="BV318" s="82"/>
      <c r="BW318" s="82"/>
      <c r="BX318" s="82"/>
      <c r="BY318" s="82"/>
      <c r="BZ318" s="82"/>
      <c r="CA318" s="82"/>
      <c r="CB318" s="82"/>
      <c r="CC318" s="82"/>
      <c r="CD318" s="82"/>
      <c r="CE318" s="82"/>
      <c r="CF318" s="82"/>
      <c r="CG318" s="82"/>
      <c r="CH318" s="82"/>
      <c r="CI318" s="1376"/>
      <c r="CJ318" s="1376"/>
      <c r="CK318" s="1376"/>
      <c r="CL318" s="1376"/>
      <c r="CM318" s="1376"/>
      <c r="CN318" s="1376"/>
      <c r="CO318" s="1376"/>
      <c r="CP318" s="1376"/>
      <c r="CQ318" s="1376"/>
      <c r="CR318" s="1376"/>
      <c r="CS318" s="1376"/>
      <c r="CT318" s="1376"/>
      <c r="CU318" s="1386"/>
      <c r="CV318" s="1386"/>
      <c r="CW318" s="1416"/>
      <c r="CX318" s="37"/>
      <c r="CY318" s="37"/>
      <c r="CZ318" s="37"/>
      <c r="DA318" s="37"/>
      <c r="DB318" s="37"/>
      <c r="DC318" s="37"/>
      <c r="DD318" s="37"/>
      <c r="DE318" s="1264"/>
      <c r="DF318" s="1264"/>
      <c r="DG318" s="1264"/>
      <c r="DH318" s="1264"/>
      <c r="DI318" s="1264"/>
      <c r="DJ318" s="1264"/>
      <c r="DK318" s="1421"/>
      <c r="DL318" s="1421"/>
      <c r="DM318" s="1421"/>
      <c r="DN318" s="37"/>
      <c r="DO318" s="37">
        <v>2</v>
      </c>
    </row>
    <row r="319" ht="26.25" customHeight="1" spans="1:119">
      <c r="A319" s="1271"/>
      <c r="B319" s="31"/>
      <c r="C319" s="1272"/>
      <c r="D319" s="122"/>
      <c r="E319" s="32"/>
      <c r="F319" s="1273"/>
      <c r="G319" s="38"/>
      <c r="H319" s="37"/>
      <c r="I319" s="37"/>
      <c r="J319" s="37"/>
      <c r="K319" s="37"/>
      <c r="L319" s="239"/>
      <c r="M319" s="1297"/>
      <c r="N319" s="1298"/>
      <c r="O319" s="1298"/>
      <c r="P319" s="1299"/>
      <c r="Q319" s="1298"/>
      <c r="R319" s="1298"/>
      <c r="S319" s="1298"/>
      <c r="T319" s="1298"/>
      <c r="U319" s="1299"/>
      <c r="V319" s="1434"/>
      <c r="W319" s="1440"/>
      <c r="X319" s="1440"/>
      <c r="Y319" s="1440"/>
      <c r="Z319" s="1440"/>
      <c r="AA319" s="1440"/>
      <c r="AB319" s="1440"/>
      <c r="AC319" s="1440"/>
      <c r="AD319" s="1440"/>
      <c r="AE319" s="1440"/>
      <c r="AF319" s="1440"/>
      <c r="AG319" s="1442"/>
      <c r="AH319" s="1437"/>
      <c r="AI319" s="1437"/>
      <c r="AJ319" s="1437"/>
      <c r="AK319" s="1437"/>
      <c r="AL319" s="1437"/>
      <c r="AM319" s="1437"/>
      <c r="AN319" s="1437"/>
      <c r="AO319" s="1437"/>
      <c r="AP319" s="1437"/>
      <c r="AQ319" s="1437"/>
      <c r="AR319" s="1437"/>
      <c r="AS319" s="1437"/>
      <c r="AT319" s="1437"/>
      <c r="AU319" s="1437"/>
      <c r="AV319" s="1437"/>
      <c r="AW319" s="1437"/>
      <c r="AX319" s="1437"/>
      <c r="AY319" s="1437"/>
      <c r="AZ319" s="1437"/>
      <c r="BA319" s="1437"/>
      <c r="BB319" s="1437"/>
      <c r="BC319" s="1437"/>
      <c r="BD319" s="1437"/>
      <c r="BE319" s="1434"/>
      <c r="BF319" s="1434"/>
      <c r="BG319" s="1434"/>
      <c r="BH319" s="1434"/>
      <c r="BI319" s="57"/>
      <c r="BJ319" s="82"/>
      <c r="BK319" s="82"/>
      <c r="BL319" s="82"/>
      <c r="BM319" s="82"/>
      <c r="BN319" s="82"/>
      <c r="BO319" s="82"/>
      <c r="BP319" s="82"/>
      <c r="BQ319" s="82"/>
      <c r="BR319" s="82"/>
      <c r="BS319" s="82"/>
      <c r="BT319" s="82"/>
      <c r="BU319" s="82"/>
      <c r="BV319" s="82"/>
      <c r="BW319" s="82"/>
      <c r="BX319" s="82"/>
      <c r="BY319" s="82"/>
      <c r="BZ319" s="82"/>
      <c r="CA319" s="82"/>
      <c r="CB319" s="82"/>
      <c r="CC319" s="82"/>
      <c r="CD319" s="82"/>
      <c r="CE319" s="82"/>
      <c r="CF319" s="82"/>
      <c r="CG319" s="82"/>
      <c r="CH319" s="82"/>
      <c r="CI319" s="1376"/>
      <c r="CJ319" s="1376"/>
      <c r="CK319" s="1376"/>
      <c r="CL319" s="1376"/>
      <c r="CM319" s="1376"/>
      <c r="CN319" s="1376"/>
      <c r="CO319" s="1376"/>
      <c r="CP319" s="1376"/>
      <c r="CQ319" s="1376"/>
      <c r="CR319" s="1376"/>
      <c r="CS319" s="1376"/>
      <c r="CT319" s="1376"/>
      <c r="CU319" s="1386"/>
      <c r="CV319" s="1386"/>
      <c r="CW319" s="1416"/>
      <c r="CX319" s="37"/>
      <c r="CY319" s="37"/>
      <c r="CZ319" s="37"/>
      <c r="DA319" s="37"/>
      <c r="DB319" s="37"/>
      <c r="DC319" s="37"/>
      <c r="DD319" s="37"/>
      <c r="DE319" s="1264"/>
      <c r="DF319" s="1264"/>
      <c r="DG319" s="1264"/>
      <c r="DH319" s="1264"/>
      <c r="DI319" s="1264"/>
      <c r="DJ319" s="1264"/>
      <c r="DK319" s="1421"/>
      <c r="DL319" s="1421"/>
      <c r="DM319" s="1421"/>
      <c r="DN319" s="37"/>
      <c r="DO319" s="37"/>
    </row>
    <row r="320" ht="26.25" customHeight="1" spans="1:119">
      <c r="A320" s="1271"/>
      <c r="B320" s="35"/>
      <c r="C320" s="1272"/>
      <c r="D320" s="32"/>
      <c r="E320" s="32"/>
      <c r="F320" s="35"/>
      <c r="G320" s="38"/>
      <c r="H320" s="37"/>
      <c r="I320" s="37"/>
      <c r="J320" s="37"/>
      <c r="K320" s="37"/>
      <c r="L320" s="239"/>
      <c r="M320" s="1297"/>
      <c r="N320" s="1298"/>
      <c r="O320" s="1298"/>
      <c r="P320" s="1299"/>
      <c r="Q320" s="1298"/>
      <c r="R320" s="1298"/>
      <c r="S320" s="1298"/>
      <c r="T320" s="1298"/>
      <c r="U320" s="1299"/>
      <c r="V320" s="1434"/>
      <c r="W320" s="1440"/>
      <c r="X320" s="1441"/>
      <c r="Y320" s="1315"/>
      <c r="Z320" s="1315"/>
      <c r="AA320" s="1315"/>
      <c r="AB320" s="1315"/>
      <c r="AC320" s="1441"/>
      <c r="AD320" s="1442"/>
      <c r="AE320" s="1442"/>
      <c r="AF320" s="1442"/>
      <c r="AG320" s="1442"/>
      <c r="AH320" s="1437"/>
      <c r="AI320" s="1437"/>
      <c r="AJ320" s="1437"/>
      <c r="AK320" s="1437"/>
      <c r="AL320" s="1437"/>
      <c r="AM320" s="1437"/>
      <c r="AN320" s="1437"/>
      <c r="AO320" s="1437"/>
      <c r="AP320" s="1437"/>
      <c r="AQ320" s="1437"/>
      <c r="AR320" s="1437"/>
      <c r="AS320" s="1437"/>
      <c r="AT320" s="1437"/>
      <c r="AU320" s="1437"/>
      <c r="AV320" s="1437"/>
      <c r="AW320" s="1437"/>
      <c r="AX320" s="1437"/>
      <c r="AY320" s="1437"/>
      <c r="AZ320" s="1437"/>
      <c r="BA320" s="1437"/>
      <c r="BB320" s="1437"/>
      <c r="BC320" s="1437"/>
      <c r="BD320" s="1437"/>
      <c r="BE320" s="1434"/>
      <c r="BF320" s="1434"/>
      <c r="BG320" s="1434"/>
      <c r="BH320" s="1434"/>
      <c r="BI320" s="57"/>
      <c r="BJ320" s="82"/>
      <c r="BK320" s="82"/>
      <c r="BL320" s="82"/>
      <c r="BM320" s="82"/>
      <c r="BN320" s="82"/>
      <c r="BO320" s="82"/>
      <c r="BP320" s="82"/>
      <c r="BQ320" s="82"/>
      <c r="BR320" s="82"/>
      <c r="BS320" s="82"/>
      <c r="BT320" s="82"/>
      <c r="BU320" s="82"/>
      <c r="BV320" s="82"/>
      <c r="BW320" s="82"/>
      <c r="BX320" s="82"/>
      <c r="BY320" s="82"/>
      <c r="BZ320" s="82"/>
      <c r="CA320" s="82"/>
      <c r="CB320" s="82"/>
      <c r="CC320" s="82"/>
      <c r="CD320" s="82"/>
      <c r="CE320" s="82"/>
      <c r="CF320" s="82"/>
      <c r="CG320" s="82"/>
      <c r="CH320" s="82"/>
      <c r="CI320" s="1376"/>
      <c r="CJ320" s="1376"/>
      <c r="CK320" s="1376"/>
      <c r="CL320" s="1376"/>
      <c r="CM320" s="1376"/>
      <c r="CN320" s="1376"/>
      <c r="CO320" s="1376"/>
      <c r="CP320" s="1376"/>
      <c r="CQ320" s="1376"/>
      <c r="CR320" s="1376"/>
      <c r="CS320" s="1376"/>
      <c r="CT320" s="1376"/>
      <c r="CU320" s="1386"/>
      <c r="CV320" s="1386"/>
      <c r="CW320" s="1416"/>
      <c r="CX320" s="37"/>
      <c r="CY320" s="37"/>
      <c r="CZ320" s="37"/>
      <c r="DA320" s="37"/>
      <c r="DB320" s="37"/>
      <c r="DC320" s="37"/>
      <c r="DD320" s="37"/>
      <c r="DE320" s="1264"/>
      <c r="DF320" s="1264"/>
      <c r="DG320" s="1264"/>
      <c r="DH320" s="1264"/>
      <c r="DI320" s="1264"/>
      <c r="DJ320" s="1264"/>
      <c r="DK320" s="1421"/>
      <c r="DL320" s="1421"/>
      <c r="DM320" s="1421"/>
      <c r="DN320" s="37"/>
      <c r="DO320" s="37"/>
    </row>
    <row r="321" ht="26.25" customHeight="1" spans="1:119">
      <c r="A321" s="1271"/>
      <c r="B321" s="37"/>
      <c r="C321" s="1272"/>
      <c r="D321" s="31"/>
      <c r="E321" s="31"/>
      <c r="F321" s="37"/>
      <c r="G321" s="37"/>
      <c r="H321" s="37"/>
      <c r="I321" s="37"/>
      <c r="J321" s="37"/>
      <c r="K321" s="37"/>
      <c r="L321" s="239"/>
      <c r="M321" s="1297"/>
      <c r="N321" s="1298"/>
      <c r="O321" s="1298"/>
      <c r="P321" s="1299"/>
      <c r="Q321" s="1298"/>
      <c r="R321" s="1298"/>
      <c r="S321" s="1298"/>
      <c r="T321" s="1298"/>
      <c r="U321" s="1299"/>
      <c r="V321" s="1434"/>
      <c r="W321" s="1440"/>
      <c r="X321" s="1441"/>
      <c r="Y321" s="1315"/>
      <c r="Z321" s="1315"/>
      <c r="AA321" s="1315"/>
      <c r="AB321" s="1315"/>
      <c r="AC321" s="1441"/>
      <c r="AD321" s="1442"/>
      <c r="AE321" s="1442"/>
      <c r="AF321" s="1442"/>
      <c r="AG321" s="1442"/>
      <c r="AH321" s="1437"/>
      <c r="AI321" s="1437"/>
      <c r="AJ321" s="1437"/>
      <c r="AK321" s="1437"/>
      <c r="AL321" s="1437"/>
      <c r="AM321" s="1437"/>
      <c r="AN321" s="1437"/>
      <c r="AO321" s="1437"/>
      <c r="AP321" s="1437"/>
      <c r="AQ321" s="1437"/>
      <c r="AR321" s="1437"/>
      <c r="AS321" s="1437"/>
      <c r="AT321" s="1437"/>
      <c r="AU321" s="1437"/>
      <c r="AV321" s="1437"/>
      <c r="AW321" s="1437"/>
      <c r="AX321" s="1437"/>
      <c r="AY321" s="1437"/>
      <c r="AZ321" s="1437"/>
      <c r="BA321" s="1437"/>
      <c r="BB321" s="1437"/>
      <c r="BC321" s="1437"/>
      <c r="BD321" s="1437"/>
      <c r="BE321" s="1434"/>
      <c r="BF321" s="1434"/>
      <c r="BG321" s="1434"/>
      <c r="BH321" s="1434"/>
      <c r="BI321" s="57"/>
      <c r="BJ321" s="82"/>
      <c r="BK321" s="82"/>
      <c r="BL321" s="82"/>
      <c r="BM321" s="82"/>
      <c r="BN321" s="82"/>
      <c r="BO321" s="82"/>
      <c r="BP321" s="82"/>
      <c r="BQ321" s="82"/>
      <c r="BR321" s="82"/>
      <c r="BS321" s="82"/>
      <c r="BT321" s="82"/>
      <c r="BU321" s="82"/>
      <c r="BV321" s="82"/>
      <c r="BW321" s="82"/>
      <c r="BX321" s="82"/>
      <c r="BY321" s="82"/>
      <c r="BZ321" s="82"/>
      <c r="CA321" s="82"/>
      <c r="CB321" s="82"/>
      <c r="CC321" s="82"/>
      <c r="CD321" s="82"/>
      <c r="CE321" s="82"/>
      <c r="CF321" s="82"/>
      <c r="CG321" s="82"/>
      <c r="CH321" s="82"/>
      <c r="CI321" s="1376"/>
      <c r="CJ321" s="1376"/>
      <c r="CK321" s="1376"/>
      <c r="CL321" s="1376"/>
      <c r="CM321" s="1376"/>
      <c r="CN321" s="1376"/>
      <c r="CO321" s="1376"/>
      <c r="CP321" s="1376"/>
      <c r="CQ321" s="1376"/>
      <c r="CR321" s="1376"/>
      <c r="CS321" s="1376"/>
      <c r="CT321" s="1376"/>
      <c r="CU321" s="1386"/>
      <c r="CV321" s="1386"/>
      <c r="CW321" s="1416"/>
      <c r="CX321" s="37"/>
      <c r="CY321" s="37"/>
      <c r="CZ321" s="37"/>
      <c r="DA321" s="37"/>
      <c r="DB321" s="37"/>
      <c r="DC321" s="37"/>
      <c r="DD321" s="37"/>
      <c r="DE321" s="1264"/>
      <c r="DF321" s="1264"/>
      <c r="DG321" s="1264"/>
      <c r="DH321" s="1264"/>
      <c r="DI321" s="1264"/>
      <c r="DJ321" s="1264"/>
      <c r="DK321" s="1421"/>
      <c r="DL321" s="1421"/>
      <c r="DM321" s="1421"/>
      <c r="DN321" s="37"/>
      <c r="DO321" s="37"/>
    </row>
    <row r="322" ht="26.25" customHeight="1" spans="5:119">
      <c r="E322" s="1443"/>
      <c r="G322" s="1262" t="s">
        <v>505</v>
      </c>
      <c r="H322" s="1262">
        <f>SUM(H4:H321)</f>
        <v>5960</v>
      </c>
      <c r="L322" s="1445"/>
      <c r="M322" s="1446">
        <f>SUM(M4:M146)*7.75</f>
        <v>0</v>
      </c>
      <c r="N322" s="1444"/>
      <c r="O322" s="1444"/>
      <c r="Q322" s="1444"/>
      <c r="R322" s="1444"/>
      <c r="S322" s="1444"/>
      <c r="T322" s="1444"/>
      <c r="U322" s="1248"/>
      <c r="V322" s="1447">
        <f t="shared" ref="V322:AX322" si="2">SUM(V4:V321)</f>
        <v>3092</v>
      </c>
      <c r="W322" s="1448">
        <f t="shared" si="2"/>
        <v>204</v>
      </c>
      <c r="X322" s="1449">
        <f t="shared" si="2"/>
        <v>162</v>
      </c>
      <c r="Y322" s="1447">
        <f t="shared" si="2"/>
        <v>2370</v>
      </c>
      <c r="Z322" s="1447">
        <f t="shared" si="2"/>
        <v>807</v>
      </c>
      <c r="AA322" s="1447">
        <f t="shared" si="2"/>
        <v>26</v>
      </c>
      <c r="AB322" s="1447">
        <f t="shared" si="2"/>
        <v>124</v>
      </c>
      <c r="AC322" s="1447">
        <f t="shared" si="2"/>
        <v>131</v>
      </c>
      <c r="AD322" s="1447">
        <f t="shared" si="2"/>
        <v>0</v>
      </c>
      <c r="AE322" s="1447">
        <f t="shared" si="2"/>
        <v>459</v>
      </c>
      <c r="AF322" s="1447">
        <f t="shared" si="2"/>
        <v>13</v>
      </c>
      <c r="AG322" s="1447">
        <f t="shared" si="2"/>
        <v>10</v>
      </c>
      <c r="AH322" s="1447">
        <f t="shared" si="2"/>
        <v>316</v>
      </c>
      <c r="AI322" s="1447">
        <f t="shared" si="2"/>
        <v>111</v>
      </c>
      <c r="AJ322" s="1447">
        <f t="shared" si="2"/>
        <v>0</v>
      </c>
      <c r="AK322" s="1447">
        <f t="shared" si="2"/>
        <v>13</v>
      </c>
      <c r="AL322" s="1447">
        <f t="shared" si="2"/>
        <v>42</v>
      </c>
      <c r="AM322" s="1447">
        <f t="shared" si="2"/>
        <v>0</v>
      </c>
      <c r="AN322" s="1252">
        <f t="shared" si="2"/>
        <v>120</v>
      </c>
      <c r="AO322" s="1252">
        <f t="shared" si="2"/>
        <v>126</v>
      </c>
      <c r="AP322" s="1252">
        <f t="shared" si="2"/>
        <v>101</v>
      </c>
      <c r="AQ322" s="1252">
        <f t="shared" si="2"/>
        <v>94</v>
      </c>
      <c r="AR322" s="1252">
        <f t="shared" si="2"/>
        <v>25</v>
      </c>
      <c r="AS322" s="1252">
        <f t="shared" si="2"/>
        <v>25</v>
      </c>
      <c r="AT322" s="1252">
        <f t="shared" si="2"/>
        <v>48</v>
      </c>
      <c r="AU322" s="1252">
        <f t="shared" si="2"/>
        <v>3</v>
      </c>
      <c r="AV322" s="1252">
        <f t="shared" si="2"/>
        <v>28</v>
      </c>
      <c r="AW322" s="1253">
        <f t="shared" si="2"/>
        <v>88</v>
      </c>
      <c r="AX322" s="1253">
        <f t="shared" si="2"/>
        <v>199</v>
      </c>
      <c r="AY322" s="1253">
        <f t="shared" ref="AY322:BH322" si="3">SUM(AY4:AY321)</f>
        <v>277</v>
      </c>
      <c r="AZ322" s="1253">
        <f t="shared" si="3"/>
        <v>0</v>
      </c>
      <c r="BA322" s="1253">
        <f t="shared" si="3"/>
        <v>0</v>
      </c>
      <c r="BB322" s="1253">
        <f t="shared" si="3"/>
        <v>0</v>
      </c>
      <c r="BC322" s="1253">
        <f t="shared" si="3"/>
        <v>9</v>
      </c>
      <c r="BD322" s="1253">
        <f t="shared" si="3"/>
        <v>11</v>
      </c>
      <c r="BE322" s="1252">
        <f t="shared" si="3"/>
        <v>127</v>
      </c>
      <c r="BF322" s="1252">
        <f t="shared" si="3"/>
        <v>106</v>
      </c>
      <c r="BG322" s="1252">
        <f t="shared" si="3"/>
        <v>31</v>
      </c>
      <c r="BH322" s="1252">
        <f t="shared" si="3"/>
        <v>30</v>
      </c>
      <c r="BJ322" s="1252">
        <f>SUM(BJ4:BJ321)</f>
        <v>307.5</v>
      </c>
      <c r="BK322" s="1252">
        <f t="shared" ref="BK322:BU322" si="4">SUM(BK4:BK321)</f>
        <v>303.5</v>
      </c>
      <c r="BL322" s="1252">
        <f t="shared" si="4"/>
        <v>323</v>
      </c>
      <c r="BM322" s="1252">
        <f t="shared" si="4"/>
        <v>316</v>
      </c>
      <c r="BN322" s="1252">
        <f t="shared" si="4"/>
        <v>328.5</v>
      </c>
      <c r="BO322" s="1252">
        <f t="shared" si="4"/>
        <v>322.5</v>
      </c>
      <c r="BP322" s="1252">
        <f t="shared" si="4"/>
        <v>331.5</v>
      </c>
      <c r="BQ322" s="1252">
        <f t="shared" si="4"/>
        <v>332.5</v>
      </c>
      <c r="BR322" s="1252">
        <f t="shared" si="4"/>
        <v>313</v>
      </c>
      <c r="BS322" s="1252">
        <f t="shared" si="4"/>
        <v>313</v>
      </c>
      <c r="BT322" s="1252">
        <f t="shared" si="4"/>
        <v>311.5</v>
      </c>
      <c r="BU322" s="1252">
        <f t="shared" si="4"/>
        <v>299.5</v>
      </c>
      <c r="BV322" s="1452">
        <f>SUM(BV60:BV321)</f>
        <v>52</v>
      </c>
      <c r="BW322" s="1452">
        <f t="shared" ref="BW322:CN322" si="5">SUM(BW60:BW321)</f>
        <v>43</v>
      </c>
      <c r="BX322" s="1452">
        <f t="shared" si="5"/>
        <v>46</v>
      </c>
      <c r="BY322" s="1452">
        <f t="shared" si="5"/>
        <v>48</v>
      </c>
      <c r="BZ322" s="1452">
        <f t="shared" si="5"/>
        <v>44</v>
      </c>
      <c r="CA322" s="1452">
        <f t="shared" si="5"/>
        <v>35</v>
      </c>
      <c r="CB322" s="1452">
        <f t="shared" si="5"/>
        <v>30</v>
      </c>
      <c r="CC322" s="1452">
        <f t="shared" si="5"/>
        <v>29</v>
      </c>
      <c r="CD322" s="1452">
        <f t="shared" si="5"/>
        <v>26</v>
      </c>
      <c r="CE322" s="1452">
        <f t="shared" si="5"/>
        <v>51</v>
      </c>
      <c r="CF322" s="1452">
        <f t="shared" si="5"/>
        <v>43</v>
      </c>
      <c r="CG322" s="1452">
        <f t="shared" si="5"/>
        <v>43</v>
      </c>
      <c r="CH322" s="1452">
        <f t="shared" si="5"/>
        <v>49</v>
      </c>
      <c r="CI322" s="1252">
        <f t="shared" si="5"/>
        <v>44</v>
      </c>
      <c r="CJ322" s="1252">
        <f t="shared" si="5"/>
        <v>43</v>
      </c>
      <c r="CK322" s="1252">
        <f t="shared" si="5"/>
        <v>43</v>
      </c>
      <c r="CL322" s="1252">
        <f t="shared" si="5"/>
        <v>44</v>
      </c>
      <c r="CM322" s="1252">
        <f t="shared" si="5"/>
        <v>42</v>
      </c>
      <c r="CN322" s="1252">
        <f t="shared" si="5"/>
        <v>44</v>
      </c>
      <c r="CO322" s="1253">
        <f t="shared" ref="CO322:CT322" si="6">SUM(CO4:CO321)</f>
        <v>63</v>
      </c>
      <c r="CP322" s="1253">
        <f t="shared" si="6"/>
        <v>63</v>
      </c>
      <c r="CQ322" s="1253">
        <f t="shared" si="6"/>
        <v>64</v>
      </c>
      <c r="CR322" s="1253">
        <f t="shared" si="6"/>
        <v>62</v>
      </c>
      <c r="CS322" s="1253">
        <f t="shared" si="6"/>
        <v>61</v>
      </c>
      <c r="CT322" s="1253">
        <f t="shared" si="6"/>
        <v>62</v>
      </c>
      <c r="CU322" s="1252">
        <f>SUM(CU60:CU321)</f>
        <v>51</v>
      </c>
      <c r="CV322" s="1252">
        <f>SUM(CV60:CV321)</f>
        <v>56</v>
      </c>
      <c r="CW322" s="1252">
        <f>SUM(CW60:CW321)</f>
        <v>58</v>
      </c>
      <c r="CX322" s="1253">
        <f>SUM(CX60:CX321)</f>
        <v>31</v>
      </c>
      <c r="CY322" s="1253">
        <f t="shared" ref="CY322:DD322" si="7">SUM(CY60:CY321)</f>
        <v>56</v>
      </c>
      <c r="CZ322" s="1253">
        <f t="shared" si="7"/>
        <v>54</v>
      </c>
      <c r="DA322" s="1253">
        <f t="shared" si="7"/>
        <v>55</v>
      </c>
      <c r="DB322" s="1253">
        <f t="shared" si="7"/>
        <v>58</v>
      </c>
      <c r="DC322" s="1253">
        <f t="shared" si="7"/>
        <v>47</v>
      </c>
      <c r="DD322" s="1253">
        <f t="shared" si="7"/>
        <v>58</v>
      </c>
      <c r="DE322" s="1253">
        <f t="shared" ref="DE322:DO322" si="8">SUM(DE60:DE321)</f>
        <v>23</v>
      </c>
      <c r="DF322" s="1253">
        <f t="shared" si="8"/>
        <v>37</v>
      </c>
      <c r="DG322" s="1253">
        <f t="shared" si="8"/>
        <v>40</v>
      </c>
      <c r="DH322" s="1253">
        <f t="shared" si="8"/>
        <v>38</v>
      </c>
      <c r="DI322" s="1253">
        <f t="shared" si="8"/>
        <v>42</v>
      </c>
      <c r="DJ322" s="1253">
        <f t="shared" si="8"/>
        <v>29</v>
      </c>
      <c r="DK322" s="1253">
        <f t="shared" si="8"/>
        <v>14</v>
      </c>
      <c r="DL322" s="1253">
        <f t="shared" si="8"/>
        <v>12</v>
      </c>
      <c r="DM322" s="1253">
        <f t="shared" si="8"/>
        <v>13</v>
      </c>
      <c r="DN322" s="1253">
        <f t="shared" si="8"/>
        <v>44</v>
      </c>
      <c r="DO322" s="1253">
        <f t="shared" si="8"/>
        <v>50</v>
      </c>
    </row>
    <row r="323" ht="26.25" customHeight="1" spans="1:103">
      <c r="A323" s="1444"/>
      <c r="L323" s="1445"/>
      <c r="N323" s="1444"/>
      <c r="O323" s="1444"/>
      <c r="Q323" s="1444"/>
      <c r="R323" s="1444"/>
      <c r="S323" s="1444"/>
      <c r="T323" s="1444"/>
      <c r="U323" s="1248"/>
      <c r="V323" s="1450"/>
      <c r="W323" s="1450"/>
      <c r="X323" s="1451"/>
      <c r="BE323" s="1450"/>
      <c r="BF323" s="1450"/>
      <c r="BG323" s="1450"/>
      <c r="BH323" s="1450"/>
      <c r="CX323" s="350"/>
      <c r="CY323" s="350"/>
    </row>
    <row r="324" ht="26.25" customHeight="1" spans="1:103">
      <c r="A324" s="1444"/>
      <c r="L324" s="1445"/>
      <c r="N324" s="1444"/>
      <c r="O324" s="1444"/>
      <c r="Q324" s="1444"/>
      <c r="R324" s="1444"/>
      <c r="S324" s="1444"/>
      <c r="T324" s="1444"/>
      <c r="U324" s="1248"/>
      <c r="V324" s="1450"/>
      <c r="W324" s="1450"/>
      <c r="X324" s="1451"/>
      <c r="BE324" s="1450"/>
      <c r="BF324" s="1450"/>
      <c r="BG324" s="1450"/>
      <c r="BH324" s="1450"/>
      <c r="CX324" s="350"/>
      <c r="CY324" s="350"/>
    </row>
    <row r="325" ht="26.25" customHeight="1" spans="1:103">
      <c r="A325" s="1444"/>
      <c r="L325" s="1445"/>
      <c r="N325" s="1444"/>
      <c r="O325" s="1444"/>
      <c r="Q325" s="1444"/>
      <c r="R325" s="1444"/>
      <c r="S325" s="1444"/>
      <c r="T325" s="1444"/>
      <c r="U325" s="1248"/>
      <c r="V325" s="1450"/>
      <c r="W325" s="1450"/>
      <c r="X325" s="1451"/>
      <c r="BE325" s="1450"/>
      <c r="BF325" s="1450"/>
      <c r="BG325" s="1450"/>
      <c r="BH325" s="1450"/>
      <c r="CX325" s="350"/>
      <c r="CY325" s="350"/>
    </row>
    <row r="326" ht="26.25" customHeight="1" spans="1:103">
      <c r="A326" s="1444"/>
      <c r="L326" s="1445"/>
      <c r="N326" s="1444"/>
      <c r="O326" s="1444"/>
      <c r="Q326" s="1444"/>
      <c r="R326" s="1444"/>
      <c r="S326" s="1444"/>
      <c r="T326" s="1444"/>
      <c r="U326" s="1248"/>
      <c r="V326" s="1450"/>
      <c r="W326" s="1450"/>
      <c r="X326" s="1451"/>
      <c r="BE326" s="1450"/>
      <c r="BF326" s="1450"/>
      <c r="BG326" s="1450"/>
      <c r="BH326" s="1450"/>
      <c r="CX326" s="350"/>
      <c r="CY326" s="350"/>
    </row>
    <row r="327" ht="26.25" customHeight="1" spans="1:103">
      <c r="A327" s="1444"/>
      <c r="L327" s="1445"/>
      <c r="N327" s="1444"/>
      <c r="O327" s="1444"/>
      <c r="Q327" s="1444"/>
      <c r="R327" s="1444"/>
      <c r="S327" s="1444"/>
      <c r="T327" s="1444"/>
      <c r="U327" s="1248"/>
      <c r="V327" s="1450"/>
      <c r="W327" s="1450"/>
      <c r="X327" s="1451"/>
      <c r="BE327" s="1450"/>
      <c r="BF327" s="1450"/>
      <c r="BG327" s="1450"/>
      <c r="BH327" s="1450"/>
      <c r="CX327" s="350"/>
      <c r="CY327" s="350"/>
    </row>
    <row r="328" ht="26.25" customHeight="1" spans="1:103">
      <c r="A328" s="1444"/>
      <c r="L328" s="1445"/>
      <c r="N328" s="1444"/>
      <c r="O328" s="1444"/>
      <c r="Q328" s="1444"/>
      <c r="R328" s="1444"/>
      <c r="S328" s="1444"/>
      <c r="T328" s="1444"/>
      <c r="U328" s="1248"/>
      <c r="V328" s="1450"/>
      <c r="W328" s="1450"/>
      <c r="X328" s="1451"/>
      <c r="BE328" s="1450"/>
      <c r="BF328" s="1450"/>
      <c r="BG328" s="1450"/>
      <c r="BH328" s="1450"/>
      <c r="CX328" s="350"/>
      <c r="CY328" s="350"/>
    </row>
    <row r="329" ht="26.25" customHeight="1" spans="1:103">
      <c r="A329" s="1444"/>
      <c r="L329" s="1445"/>
      <c r="N329" s="1444"/>
      <c r="O329" s="1444"/>
      <c r="Q329" s="1444"/>
      <c r="R329" s="1444"/>
      <c r="S329" s="1444"/>
      <c r="T329" s="1444"/>
      <c r="U329" s="1248"/>
      <c r="V329" s="1450"/>
      <c r="W329" s="1450"/>
      <c r="X329" s="1451"/>
      <c r="BE329" s="1450"/>
      <c r="BF329" s="1450"/>
      <c r="BG329" s="1450"/>
      <c r="BH329" s="1450"/>
      <c r="CX329" s="350"/>
      <c r="CY329" s="350"/>
    </row>
    <row r="330" ht="26.25" customHeight="1" spans="1:103">
      <c r="A330" s="1444"/>
      <c r="L330" s="1445"/>
      <c r="N330" s="1444"/>
      <c r="O330" s="1444"/>
      <c r="Q330" s="1444"/>
      <c r="R330" s="1444"/>
      <c r="S330" s="1444"/>
      <c r="T330" s="1444"/>
      <c r="U330" s="1248"/>
      <c r="V330" s="1450"/>
      <c r="W330" s="1450"/>
      <c r="X330" s="1451"/>
      <c r="BE330" s="1450"/>
      <c r="BF330" s="1450"/>
      <c r="BG330" s="1450"/>
      <c r="BH330" s="1450"/>
      <c r="CX330" s="350"/>
      <c r="CY330" s="350"/>
    </row>
    <row r="331" ht="26.25" customHeight="1" spans="1:103">
      <c r="A331" s="1444"/>
      <c r="L331" s="1445"/>
      <c r="N331" s="1444"/>
      <c r="O331" s="1444"/>
      <c r="Q331" s="1444"/>
      <c r="R331" s="1444"/>
      <c r="S331" s="1444"/>
      <c r="T331" s="1444"/>
      <c r="U331" s="1248"/>
      <c r="V331" s="1450"/>
      <c r="W331" s="1450"/>
      <c r="X331" s="1451"/>
      <c r="BE331" s="1450"/>
      <c r="BF331" s="1450"/>
      <c r="BG331" s="1450"/>
      <c r="BH331" s="1450"/>
      <c r="CX331" s="350"/>
      <c r="CY331" s="350"/>
    </row>
    <row r="332" ht="26.25" customHeight="1" spans="1:103">
      <c r="A332" s="1444"/>
      <c r="L332" s="1445"/>
      <c r="N332" s="1444"/>
      <c r="O332" s="1444"/>
      <c r="Q332" s="1444"/>
      <c r="R332" s="1444"/>
      <c r="S332" s="1444"/>
      <c r="T332" s="1444"/>
      <c r="U332" s="1248"/>
      <c r="V332" s="1450"/>
      <c r="W332" s="1450"/>
      <c r="X332" s="1451"/>
      <c r="BE332" s="1450"/>
      <c r="BF332" s="1450"/>
      <c r="BG332" s="1450"/>
      <c r="BH332" s="1450"/>
      <c r="CX332" s="350"/>
      <c r="CY332" s="350"/>
    </row>
    <row r="333" ht="26.25" customHeight="1" spans="1:103">
      <c r="A333" s="1444"/>
      <c r="L333" s="1445"/>
      <c r="N333" s="1444"/>
      <c r="O333" s="1444"/>
      <c r="Q333" s="1444"/>
      <c r="R333" s="1444"/>
      <c r="S333" s="1444"/>
      <c r="T333" s="1444"/>
      <c r="U333" s="1248"/>
      <c r="V333" s="1450"/>
      <c r="W333" s="1450"/>
      <c r="X333" s="1451"/>
      <c r="BE333" s="1450"/>
      <c r="BF333" s="1450"/>
      <c r="BG333" s="1450"/>
      <c r="BH333" s="1450"/>
      <c r="CX333" s="350"/>
      <c r="CY333" s="350"/>
    </row>
    <row r="334" ht="26.25" customHeight="1" spans="1:103">
      <c r="A334" s="1444"/>
      <c r="L334" s="1445"/>
      <c r="N334" s="1444"/>
      <c r="O334" s="1444"/>
      <c r="Q334" s="1444"/>
      <c r="R334" s="1444"/>
      <c r="S334" s="1444"/>
      <c r="T334" s="1444"/>
      <c r="U334" s="1248"/>
      <c r="V334" s="1450"/>
      <c r="W334" s="1450"/>
      <c r="X334" s="1451"/>
      <c r="BE334" s="1450"/>
      <c r="BF334" s="1450"/>
      <c r="BG334" s="1450"/>
      <c r="BH334" s="1450"/>
      <c r="CX334" s="350"/>
      <c r="CY334" s="350"/>
    </row>
    <row r="335" ht="26.25" customHeight="1" spans="1:103">
      <c r="A335" s="1444"/>
      <c r="L335" s="1445"/>
      <c r="N335" s="1444"/>
      <c r="O335" s="1444"/>
      <c r="Q335" s="1444"/>
      <c r="R335" s="1444"/>
      <c r="S335" s="1444"/>
      <c r="T335" s="1444"/>
      <c r="U335" s="1248"/>
      <c r="V335" s="1450"/>
      <c r="W335" s="1450"/>
      <c r="X335" s="1451"/>
      <c r="BE335" s="1450"/>
      <c r="BF335" s="1450"/>
      <c r="BG335" s="1450"/>
      <c r="BH335" s="1450"/>
      <c r="CX335" s="350"/>
      <c r="CY335" s="350"/>
    </row>
    <row r="336" ht="26.25" customHeight="1" spans="1:103">
      <c r="A336" s="1444"/>
      <c r="L336" s="1445"/>
      <c r="N336" s="1444"/>
      <c r="O336" s="1444"/>
      <c r="Q336" s="1444"/>
      <c r="R336" s="1444"/>
      <c r="S336" s="1444"/>
      <c r="T336" s="1444"/>
      <c r="U336" s="1248"/>
      <c r="V336" s="1450"/>
      <c r="W336" s="1450"/>
      <c r="X336" s="1451"/>
      <c r="BE336" s="1450"/>
      <c r="BF336" s="1450"/>
      <c r="BG336" s="1450"/>
      <c r="BH336" s="1450"/>
      <c r="CX336" s="350"/>
      <c r="CY336" s="350"/>
    </row>
    <row r="337" ht="26.25" customHeight="1" spans="1:103">
      <c r="A337" s="1444"/>
      <c r="L337" s="1445"/>
      <c r="N337" s="1444"/>
      <c r="O337" s="1444"/>
      <c r="Q337" s="1444"/>
      <c r="R337" s="1444"/>
      <c r="S337" s="1444"/>
      <c r="T337" s="1444"/>
      <c r="U337" s="1248"/>
      <c r="V337" s="1450"/>
      <c r="W337" s="1450"/>
      <c r="X337" s="1451"/>
      <c r="BE337" s="1450"/>
      <c r="BF337" s="1450"/>
      <c r="BG337" s="1450"/>
      <c r="BH337" s="1450"/>
      <c r="CX337" s="350"/>
      <c r="CY337" s="350"/>
    </row>
    <row r="338" ht="26.25" customHeight="1" spans="1:103">
      <c r="A338" s="1444"/>
      <c r="L338" s="1445"/>
      <c r="N338" s="1444"/>
      <c r="O338" s="1444"/>
      <c r="Q338" s="1444"/>
      <c r="R338" s="1444"/>
      <c r="S338" s="1444"/>
      <c r="T338" s="1444"/>
      <c r="U338" s="1248"/>
      <c r="V338" s="1450"/>
      <c r="W338" s="1450"/>
      <c r="X338" s="1451"/>
      <c r="BE338" s="1450"/>
      <c r="BF338" s="1450"/>
      <c r="BG338" s="1450"/>
      <c r="BH338" s="1450"/>
      <c r="CX338" s="350"/>
      <c r="CY338" s="350"/>
    </row>
    <row r="339" ht="26.25" customHeight="1" spans="1:103">
      <c r="A339" s="1444"/>
      <c r="L339" s="1445"/>
      <c r="N339" s="1444"/>
      <c r="O339" s="1444"/>
      <c r="Q339" s="1444"/>
      <c r="R339" s="1444"/>
      <c r="S339" s="1444"/>
      <c r="T339" s="1444"/>
      <c r="U339" s="1248"/>
      <c r="V339" s="1450"/>
      <c r="W339" s="1450"/>
      <c r="X339" s="1451"/>
      <c r="BE339" s="1450"/>
      <c r="BF339" s="1450"/>
      <c r="BG339" s="1450"/>
      <c r="BH339" s="1450"/>
      <c r="CX339" s="350"/>
      <c r="CY339" s="350"/>
    </row>
    <row r="340" ht="26.25" customHeight="1" spans="1:103">
      <c r="A340" s="1444"/>
      <c r="L340" s="1445"/>
      <c r="N340" s="1444"/>
      <c r="O340" s="1444"/>
      <c r="Q340" s="1444"/>
      <c r="R340" s="1444"/>
      <c r="S340" s="1444"/>
      <c r="T340" s="1444"/>
      <c r="U340" s="1248"/>
      <c r="V340" s="1450"/>
      <c r="W340" s="1450"/>
      <c r="X340" s="1451"/>
      <c r="BE340" s="1450"/>
      <c r="BF340" s="1450"/>
      <c r="BG340" s="1450"/>
      <c r="BH340" s="1450"/>
      <c r="CX340" s="350"/>
      <c r="CY340" s="350"/>
    </row>
    <row r="341" ht="26.25" customHeight="1" spans="1:103">
      <c r="A341" s="1444"/>
      <c r="L341" s="1445"/>
      <c r="N341" s="1444"/>
      <c r="O341" s="1444"/>
      <c r="Q341" s="1444"/>
      <c r="R341" s="1444"/>
      <c r="S341" s="1444"/>
      <c r="T341" s="1444"/>
      <c r="U341" s="1248"/>
      <c r="V341" s="1450"/>
      <c r="W341" s="1450"/>
      <c r="X341" s="1451"/>
      <c r="BE341" s="1450"/>
      <c r="BF341" s="1450"/>
      <c r="BG341" s="1450"/>
      <c r="BH341" s="1450"/>
      <c r="CX341" s="350"/>
      <c r="CY341" s="350"/>
    </row>
    <row r="342" ht="26.25" customHeight="1" spans="1:103">
      <c r="A342" s="1444"/>
      <c r="L342" s="1445"/>
      <c r="N342" s="1444"/>
      <c r="O342" s="1444"/>
      <c r="Q342" s="1444"/>
      <c r="R342" s="1444"/>
      <c r="S342" s="1444"/>
      <c r="T342" s="1444"/>
      <c r="U342" s="1248"/>
      <c r="V342" s="1450"/>
      <c r="W342" s="1450"/>
      <c r="X342" s="1451"/>
      <c r="BE342" s="1450"/>
      <c r="BF342" s="1450"/>
      <c r="BG342" s="1450"/>
      <c r="BH342" s="1450"/>
      <c r="CX342" s="350"/>
      <c r="CY342" s="350"/>
    </row>
    <row r="343" ht="26.25" customHeight="1" spans="1:103">
      <c r="A343" s="1444"/>
      <c r="L343" s="1445"/>
      <c r="N343" s="1444"/>
      <c r="O343" s="1444"/>
      <c r="Q343" s="1444"/>
      <c r="R343" s="1444"/>
      <c r="S343" s="1444"/>
      <c r="T343" s="1444"/>
      <c r="U343" s="1248"/>
      <c r="V343" s="1450"/>
      <c r="W343" s="1450"/>
      <c r="X343" s="1451"/>
      <c r="BE343" s="1450"/>
      <c r="BF343" s="1450"/>
      <c r="BG343" s="1450"/>
      <c r="BH343" s="1450"/>
      <c r="CX343" s="350"/>
      <c r="CY343" s="350"/>
    </row>
    <row r="344" ht="26.25" customHeight="1" spans="1:103">
      <c r="A344" s="1444"/>
      <c r="L344" s="1445"/>
      <c r="N344" s="1444"/>
      <c r="O344" s="1444"/>
      <c r="Q344" s="1444"/>
      <c r="R344" s="1444"/>
      <c r="S344" s="1444"/>
      <c r="T344" s="1444"/>
      <c r="U344" s="1248"/>
      <c r="V344" s="1450"/>
      <c r="W344" s="1450"/>
      <c r="X344" s="1451"/>
      <c r="BE344" s="1450"/>
      <c r="BF344" s="1450"/>
      <c r="BG344" s="1450"/>
      <c r="BH344" s="1450"/>
      <c r="CX344" s="350"/>
      <c r="CY344" s="350"/>
    </row>
    <row r="345" ht="26.25" customHeight="1" spans="1:103">
      <c r="A345" s="1444"/>
      <c r="L345" s="1445"/>
      <c r="N345" s="1444"/>
      <c r="O345" s="1444"/>
      <c r="Q345" s="1444"/>
      <c r="R345" s="1444"/>
      <c r="S345" s="1444"/>
      <c r="T345" s="1444"/>
      <c r="U345" s="1248"/>
      <c r="V345" s="1450"/>
      <c r="W345" s="1450"/>
      <c r="X345" s="1451"/>
      <c r="BE345" s="1450"/>
      <c r="BF345" s="1450"/>
      <c r="BG345" s="1450"/>
      <c r="BH345" s="1450"/>
      <c r="CX345" s="350"/>
      <c r="CY345" s="350"/>
    </row>
    <row r="346" ht="26.25" customHeight="1" spans="1:103">
      <c r="A346" s="1444"/>
      <c r="L346" s="1445"/>
      <c r="N346" s="1444"/>
      <c r="O346" s="1444"/>
      <c r="Q346" s="1444"/>
      <c r="R346" s="1444"/>
      <c r="S346" s="1444"/>
      <c r="T346" s="1444"/>
      <c r="U346" s="1248"/>
      <c r="V346" s="1450"/>
      <c r="W346" s="1450"/>
      <c r="X346" s="1451"/>
      <c r="BE346" s="1450"/>
      <c r="BF346" s="1450"/>
      <c r="BG346" s="1450"/>
      <c r="BH346" s="1450"/>
      <c r="CX346" s="350"/>
      <c r="CY346" s="350"/>
    </row>
    <row r="347" ht="26.25" customHeight="1" spans="1:103">
      <c r="A347" s="1444"/>
      <c r="L347" s="1445"/>
      <c r="N347" s="1444"/>
      <c r="O347" s="1444"/>
      <c r="Q347" s="1444"/>
      <c r="R347" s="1444"/>
      <c r="S347" s="1444"/>
      <c r="T347" s="1444"/>
      <c r="U347" s="1248"/>
      <c r="V347" s="1450"/>
      <c r="W347" s="1450"/>
      <c r="X347" s="1451"/>
      <c r="BE347" s="1450"/>
      <c r="BF347" s="1450"/>
      <c r="BG347" s="1450"/>
      <c r="BH347" s="1450"/>
      <c r="CX347" s="350"/>
      <c r="CY347" s="350"/>
    </row>
    <row r="348" ht="26.25" customHeight="1" spans="1:103">
      <c r="A348" s="1444"/>
      <c r="L348" s="1445"/>
      <c r="N348" s="1444"/>
      <c r="O348" s="1444"/>
      <c r="Q348" s="1444"/>
      <c r="R348" s="1444"/>
      <c r="S348" s="1444"/>
      <c r="T348" s="1444"/>
      <c r="U348" s="1248"/>
      <c r="V348" s="1450"/>
      <c r="W348" s="1450"/>
      <c r="X348" s="1451"/>
      <c r="BE348" s="1450"/>
      <c r="BF348" s="1450"/>
      <c r="BG348" s="1450"/>
      <c r="BH348" s="1450"/>
      <c r="CX348" s="350"/>
      <c r="CY348" s="350"/>
    </row>
    <row r="349" ht="26.25" customHeight="1" spans="1:103">
      <c r="A349" s="1444"/>
      <c r="L349" s="1445"/>
      <c r="N349" s="1444"/>
      <c r="O349" s="1444"/>
      <c r="Q349" s="1444"/>
      <c r="R349" s="1444"/>
      <c r="S349" s="1444"/>
      <c r="T349" s="1444"/>
      <c r="U349" s="1248"/>
      <c r="V349" s="1450"/>
      <c r="W349" s="1450"/>
      <c r="X349" s="1451"/>
      <c r="BE349" s="1450"/>
      <c r="BF349" s="1450"/>
      <c r="BG349" s="1450"/>
      <c r="BH349" s="1450"/>
      <c r="CX349" s="350"/>
      <c r="CY349" s="350"/>
    </row>
    <row r="350" ht="26.25" customHeight="1" spans="1:103">
      <c r="A350" s="1444"/>
      <c r="L350" s="1445"/>
      <c r="N350" s="1444"/>
      <c r="O350" s="1444"/>
      <c r="Q350" s="1444"/>
      <c r="R350" s="1444"/>
      <c r="S350" s="1444"/>
      <c r="T350" s="1444"/>
      <c r="U350" s="1248"/>
      <c r="V350" s="1450"/>
      <c r="W350" s="1450"/>
      <c r="X350" s="1451"/>
      <c r="BE350" s="1450"/>
      <c r="BF350" s="1450"/>
      <c r="BG350" s="1450"/>
      <c r="BH350" s="1450"/>
      <c r="CX350" s="350"/>
      <c r="CY350" s="350"/>
    </row>
    <row r="351" ht="26.25" customHeight="1" spans="1:103">
      <c r="A351" s="1444"/>
      <c r="L351" s="1445"/>
      <c r="N351" s="1444"/>
      <c r="O351" s="1444"/>
      <c r="Q351" s="1444"/>
      <c r="R351" s="1444"/>
      <c r="S351" s="1444"/>
      <c r="T351" s="1444"/>
      <c r="U351" s="1248"/>
      <c r="V351" s="1450"/>
      <c r="W351" s="1450"/>
      <c r="X351" s="1451"/>
      <c r="BE351" s="1450"/>
      <c r="BF351" s="1450"/>
      <c r="BG351" s="1450"/>
      <c r="BH351" s="1450"/>
      <c r="CX351" s="350"/>
      <c r="CY351" s="350"/>
    </row>
    <row r="352" ht="26.25" customHeight="1" spans="1:103">
      <c r="A352" s="1444"/>
      <c r="L352" s="1445"/>
      <c r="N352" s="1444"/>
      <c r="O352" s="1444"/>
      <c r="Q352" s="1444"/>
      <c r="R352" s="1444"/>
      <c r="S352" s="1444"/>
      <c r="T352" s="1444"/>
      <c r="U352" s="1248"/>
      <c r="V352" s="1450"/>
      <c r="W352" s="1450"/>
      <c r="X352" s="1451"/>
      <c r="BE352" s="1450"/>
      <c r="BF352" s="1450"/>
      <c r="BG352" s="1450"/>
      <c r="BH352" s="1450"/>
      <c r="CX352" s="350"/>
      <c r="CY352" s="350"/>
    </row>
    <row r="353" ht="26.25" customHeight="1" spans="1:103">
      <c r="A353" s="1444"/>
      <c r="L353" s="1445"/>
      <c r="N353" s="1444"/>
      <c r="O353" s="1444"/>
      <c r="Q353" s="1444"/>
      <c r="R353" s="1444"/>
      <c r="S353" s="1444"/>
      <c r="T353" s="1444"/>
      <c r="U353" s="1248"/>
      <c r="V353" s="1450"/>
      <c r="W353" s="1450"/>
      <c r="X353" s="1451"/>
      <c r="BE353" s="1450"/>
      <c r="BF353" s="1450"/>
      <c r="BG353" s="1450"/>
      <c r="BH353" s="1450"/>
      <c r="CX353" s="350"/>
      <c r="CY353" s="350"/>
    </row>
    <row r="354" ht="26.25" customHeight="1" spans="1:103">
      <c r="A354" s="1444"/>
      <c r="L354" s="1445"/>
      <c r="N354" s="1444"/>
      <c r="O354" s="1444"/>
      <c r="Q354" s="1444"/>
      <c r="R354" s="1444"/>
      <c r="S354" s="1444"/>
      <c r="T354" s="1444"/>
      <c r="U354" s="1248"/>
      <c r="V354" s="1450"/>
      <c r="W354" s="1450"/>
      <c r="X354" s="1451"/>
      <c r="BE354" s="1450"/>
      <c r="BF354" s="1450"/>
      <c r="BG354" s="1450"/>
      <c r="BH354" s="1450"/>
      <c r="CX354" s="350"/>
      <c r="CY354" s="350"/>
    </row>
    <row r="355" ht="26.25" customHeight="1" spans="1:103">
      <c r="A355" s="1444"/>
      <c r="L355" s="1445"/>
      <c r="N355" s="1444"/>
      <c r="O355" s="1444"/>
      <c r="Q355" s="1444"/>
      <c r="R355" s="1444"/>
      <c r="S355" s="1444"/>
      <c r="T355" s="1444"/>
      <c r="U355" s="1248"/>
      <c r="V355" s="1450"/>
      <c r="W355" s="1450"/>
      <c r="X355" s="1451"/>
      <c r="BE355" s="1450"/>
      <c r="BF355" s="1450"/>
      <c r="BG355" s="1450"/>
      <c r="BH355" s="1450"/>
      <c r="CX355" s="350"/>
      <c r="CY355" s="350"/>
    </row>
    <row r="356" ht="26.25" customHeight="1" spans="1:103">
      <c r="A356" s="1444"/>
      <c r="L356" s="1445"/>
      <c r="N356" s="1444"/>
      <c r="O356" s="1444"/>
      <c r="Q356" s="1444"/>
      <c r="R356" s="1444"/>
      <c r="S356" s="1444"/>
      <c r="T356" s="1444"/>
      <c r="U356" s="1248"/>
      <c r="V356" s="1450"/>
      <c r="W356" s="1450"/>
      <c r="X356" s="1451"/>
      <c r="BE356" s="1450"/>
      <c r="BF356" s="1450"/>
      <c r="BG356" s="1450"/>
      <c r="BH356" s="1450"/>
      <c r="CX356" s="350"/>
      <c r="CY356" s="350"/>
    </row>
    <row r="357" ht="26.25" customHeight="1" spans="1:103">
      <c r="A357" s="1444"/>
      <c r="L357" s="1445"/>
      <c r="N357" s="1444"/>
      <c r="O357" s="1444"/>
      <c r="Q357" s="1444"/>
      <c r="R357" s="1444"/>
      <c r="S357" s="1444"/>
      <c r="T357" s="1444"/>
      <c r="U357" s="1248"/>
      <c r="V357" s="1450"/>
      <c r="W357" s="1450"/>
      <c r="X357" s="1451"/>
      <c r="BE357" s="1450"/>
      <c r="BF357" s="1450"/>
      <c r="BG357" s="1450"/>
      <c r="BH357" s="1450"/>
      <c r="CX357" s="350"/>
      <c r="CY357" s="350"/>
    </row>
    <row r="358" ht="26.25" customHeight="1" spans="1:103">
      <c r="A358" s="1444"/>
      <c r="L358" s="1445"/>
      <c r="N358" s="1444"/>
      <c r="O358" s="1444"/>
      <c r="Q358" s="1444"/>
      <c r="R358" s="1444"/>
      <c r="S358" s="1444"/>
      <c r="T358" s="1444"/>
      <c r="U358" s="1248"/>
      <c r="V358" s="1450"/>
      <c r="W358" s="1450"/>
      <c r="X358" s="1451"/>
      <c r="BE358" s="1450"/>
      <c r="BF358" s="1450"/>
      <c r="BG358" s="1450"/>
      <c r="BH358" s="1450"/>
      <c r="CX358" s="350"/>
      <c r="CY358" s="350"/>
    </row>
    <row r="359" ht="26.25" customHeight="1" spans="1:103">
      <c r="A359" s="1444"/>
      <c r="L359" s="1445"/>
      <c r="N359" s="1444"/>
      <c r="O359" s="1444"/>
      <c r="Q359" s="1444"/>
      <c r="R359" s="1444"/>
      <c r="S359" s="1444"/>
      <c r="T359" s="1444"/>
      <c r="U359" s="1248"/>
      <c r="V359" s="1450"/>
      <c r="W359" s="1450"/>
      <c r="X359" s="1451"/>
      <c r="BE359" s="1450"/>
      <c r="BF359" s="1450"/>
      <c r="BG359" s="1450"/>
      <c r="BH359" s="1450"/>
      <c r="CX359" s="350"/>
      <c r="CY359" s="350"/>
    </row>
    <row r="360" ht="26.25" customHeight="1" spans="1:103">
      <c r="A360" s="1444"/>
      <c r="L360" s="1445"/>
      <c r="N360" s="1444"/>
      <c r="O360" s="1444"/>
      <c r="Q360" s="1444"/>
      <c r="R360" s="1444"/>
      <c r="S360" s="1444"/>
      <c r="T360" s="1444"/>
      <c r="U360" s="1248"/>
      <c r="V360" s="1450"/>
      <c r="W360" s="1450"/>
      <c r="X360" s="1451"/>
      <c r="BE360" s="1450"/>
      <c r="BF360" s="1450"/>
      <c r="BG360" s="1450"/>
      <c r="BH360" s="1450"/>
      <c r="CX360" s="350"/>
      <c r="CY360" s="350"/>
    </row>
    <row r="361" ht="26.25" customHeight="1" spans="1:103">
      <c r="A361" s="1444"/>
      <c r="L361" s="1445"/>
      <c r="N361" s="1444"/>
      <c r="O361" s="1444"/>
      <c r="Q361" s="1444"/>
      <c r="R361" s="1444"/>
      <c r="S361" s="1444"/>
      <c r="T361" s="1444"/>
      <c r="U361" s="1248"/>
      <c r="V361" s="1450"/>
      <c r="W361" s="1450"/>
      <c r="X361" s="1451"/>
      <c r="BE361" s="1450"/>
      <c r="BF361" s="1450"/>
      <c r="BG361" s="1450"/>
      <c r="BH361" s="1450"/>
      <c r="CX361" s="350"/>
      <c r="CY361" s="350"/>
    </row>
    <row r="362" ht="26.25" customHeight="1" spans="1:103">
      <c r="A362" s="1444"/>
      <c r="L362" s="1445"/>
      <c r="N362" s="1444"/>
      <c r="O362" s="1444"/>
      <c r="Q362" s="1444"/>
      <c r="R362" s="1444"/>
      <c r="S362" s="1444"/>
      <c r="T362" s="1444"/>
      <c r="U362" s="1248"/>
      <c r="V362" s="1450"/>
      <c r="W362" s="1450"/>
      <c r="X362" s="1451"/>
      <c r="BE362" s="1450"/>
      <c r="BF362" s="1450"/>
      <c r="BG362" s="1450"/>
      <c r="BH362" s="1450"/>
      <c r="CX362" s="350"/>
      <c r="CY362" s="350"/>
    </row>
    <row r="363" ht="26.25" customHeight="1" spans="1:103">
      <c r="A363" s="1444"/>
      <c r="L363" s="1445"/>
      <c r="N363" s="1444"/>
      <c r="O363" s="1444"/>
      <c r="Q363" s="1444"/>
      <c r="R363" s="1444"/>
      <c r="S363" s="1444"/>
      <c r="T363" s="1444"/>
      <c r="U363" s="1248"/>
      <c r="V363" s="1450"/>
      <c r="W363" s="1450"/>
      <c r="X363" s="1451"/>
      <c r="BE363" s="1450"/>
      <c r="BF363" s="1450"/>
      <c r="BG363" s="1450"/>
      <c r="BH363" s="1450"/>
      <c r="CX363" s="350"/>
      <c r="CY363" s="350"/>
    </row>
    <row r="364" ht="26.25" customHeight="1" spans="1:103">
      <c r="A364" s="1444"/>
      <c r="L364" s="1445"/>
      <c r="N364" s="1444"/>
      <c r="O364" s="1444"/>
      <c r="Q364" s="1444"/>
      <c r="R364" s="1444"/>
      <c r="S364" s="1444"/>
      <c r="T364" s="1444"/>
      <c r="U364" s="1248"/>
      <c r="V364" s="1450"/>
      <c r="W364" s="1450"/>
      <c r="X364" s="1451"/>
      <c r="BE364" s="1450"/>
      <c r="BF364" s="1450"/>
      <c r="BG364" s="1450"/>
      <c r="BH364" s="1450"/>
      <c r="CX364" s="350"/>
      <c r="CY364" s="350"/>
    </row>
    <row r="365" ht="26.25" customHeight="1" spans="1:103">
      <c r="A365" s="1444"/>
      <c r="L365" s="1445"/>
      <c r="N365" s="1444"/>
      <c r="O365" s="1444"/>
      <c r="Q365" s="1444"/>
      <c r="R365" s="1444"/>
      <c r="S365" s="1444"/>
      <c r="T365" s="1444"/>
      <c r="U365" s="1248"/>
      <c r="V365" s="1450"/>
      <c r="W365" s="1450"/>
      <c r="X365" s="1451"/>
      <c r="BE365" s="1450"/>
      <c r="BF365" s="1450"/>
      <c r="BG365" s="1450"/>
      <c r="BH365" s="1450"/>
      <c r="CX365" s="350"/>
      <c r="CY365" s="350"/>
    </row>
    <row r="366" ht="26.25" customHeight="1" spans="1:103">
      <c r="A366" s="1444"/>
      <c r="L366" s="1445"/>
      <c r="N366" s="1444"/>
      <c r="O366" s="1444"/>
      <c r="Q366" s="1444"/>
      <c r="R366" s="1444"/>
      <c r="S366" s="1444"/>
      <c r="T366" s="1444"/>
      <c r="U366" s="1248"/>
      <c r="V366" s="1450"/>
      <c r="W366" s="1450"/>
      <c r="X366" s="1451"/>
      <c r="BE366" s="1450"/>
      <c r="BF366" s="1450"/>
      <c r="BG366" s="1450"/>
      <c r="BH366" s="1450"/>
      <c r="CX366" s="350"/>
      <c r="CY366" s="350"/>
    </row>
    <row r="367" ht="26.25" customHeight="1" spans="1:103">
      <c r="A367" s="1444"/>
      <c r="L367" s="1445"/>
      <c r="N367" s="1444"/>
      <c r="O367" s="1444"/>
      <c r="Q367" s="1444"/>
      <c r="R367" s="1444"/>
      <c r="S367" s="1444"/>
      <c r="T367" s="1444"/>
      <c r="U367" s="1248"/>
      <c r="V367" s="1450"/>
      <c r="W367" s="1450"/>
      <c r="X367" s="1451"/>
      <c r="BE367" s="1450"/>
      <c r="BF367" s="1450"/>
      <c r="BG367" s="1450"/>
      <c r="BH367" s="1450"/>
      <c r="CX367" s="350"/>
      <c r="CY367" s="350"/>
    </row>
    <row r="368" ht="26.25" customHeight="1" spans="1:103">
      <c r="A368" s="1444"/>
      <c r="L368" s="1445"/>
      <c r="N368" s="1444"/>
      <c r="O368" s="1444"/>
      <c r="Q368" s="1444"/>
      <c r="R368" s="1444"/>
      <c r="S368" s="1444"/>
      <c r="T368" s="1444"/>
      <c r="U368" s="1248"/>
      <c r="V368" s="1450"/>
      <c r="W368" s="1450"/>
      <c r="X368" s="1451"/>
      <c r="BE368" s="1450"/>
      <c r="BF368" s="1450"/>
      <c r="BG368" s="1450"/>
      <c r="BH368" s="1450"/>
      <c r="CX368" s="350"/>
      <c r="CY368" s="350"/>
    </row>
    <row r="369" ht="26.25" customHeight="1" spans="1:103">
      <c r="A369" s="1444"/>
      <c r="L369" s="1445"/>
      <c r="N369" s="1444"/>
      <c r="O369" s="1444"/>
      <c r="Q369" s="1444"/>
      <c r="R369" s="1444"/>
      <c r="S369" s="1444"/>
      <c r="T369" s="1444"/>
      <c r="U369" s="1248"/>
      <c r="V369" s="1450"/>
      <c r="W369" s="1450"/>
      <c r="X369" s="1451"/>
      <c r="BE369" s="1450"/>
      <c r="BF369" s="1450"/>
      <c r="BG369" s="1450"/>
      <c r="BH369" s="1450"/>
      <c r="CX369" s="350"/>
      <c r="CY369" s="350"/>
    </row>
    <row r="370" ht="26.25" customHeight="1" spans="1:103">
      <c r="A370" s="1444"/>
      <c r="N370" s="1444"/>
      <c r="O370" s="1444"/>
      <c r="Q370" s="1444"/>
      <c r="R370" s="1444"/>
      <c r="S370" s="1444"/>
      <c r="T370" s="1444"/>
      <c r="U370" s="1248"/>
      <c r="V370" s="1450"/>
      <c r="W370" s="1450"/>
      <c r="X370" s="1451"/>
      <c r="BE370" s="1450"/>
      <c r="BF370" s="1450"/>
      <c r="BG370" s="1450"/>
      <c r="BH370" s="1450"/>
      <c r="CX370" s="350"/>
      <c r="CY370" s="350"/>
    </row>
    <row r="371" ht="26.25" customHeight="1" spans="1:103">
      <c r="A371" s="1444"/>
      <c r="N371" s="1444"/>
      <c r="O371" s="1444"/>
      <c r="Q371" s="1444"/>
      <c r="R371" s="1444"/>
      <c r="S371" s="1444"/>
      <c r="T371" s="1444"/>
      <c r="U371" s="1248"/>
      <c r="V371" s="1450"/>
      <c r="W371" s="1450"/>
      <c r="X371" s="1451"/>
      <c r="BE371" s="1450"/>
      <c r="BF371" s="1450"/>
      <c r="BG371" s="1450"/>
      <c r="BH371" s="1450"/>
      <c r="CX371" s="350"/>
      <c r="CY371" s="350"/>
    </row>
    <row r="372" ht="26.25" customHeight="1" spans="1:103">
      <c r="A372" s="1444"/>
      <c r="N372" s="1444"/>
      <c r="O372" s="1444"/>
      <c r="Q372" s="1444"/>
      <c r="R372" s="1444"/>
      <c r="S372" s="1444"/>
      <c r="T372" s="1444"/>
      <c r="U372" s="1248"/>
      <c r="V372" s="1450"/>
      <c r="W372" s="1450"/>
      <c r="X372" s="1451"/>
      <c r="BE372" s="1450"/>
      <c r="BF372" s="1450"/>
      <c r="BG372" s="1450"/>
      <c r="BH372" s="1450"/>
      <c r="CX372" s="350"/>
      <c r="CY372" s="350"/>
    </row>
    <row r="373" ht="26.25" customHeight="1" spans="1:103">
      <c r="A373" s="1444"/>
      <c r="N373" s="1444"/>
      <c r="O373" s="1444"/>
      <c r="Q373" s="1444"/>
      <c r="R373" s="1444"/>
      <c r="BE373" s="1450"/>
      <c r="BF373" s="1450"/>
      <c r="BG373" s="1450"/>
      <c r="BH373" s="1450"/>
      <c r="CX373" s="350"/>
      <c r="CY373" s="350"/>
    </row>
    <row r="374" ht="26.25" customHeight="1" spans="1:103">
      <c r="A374" s="1444"/>
      <c r="N374" s="1444"/>
      <c r="O374" s="1444"/>
      <c r="Q374" s="1444"/>
      <c r="R374" s="1444"/>
      <c r="BE374" s="1450"/>
      <c r="BF374" s="1450"/>
      <c r="BG374" s="1450"/>
      <c r="BH374" s="1450"/>
      <c r="CX374" s="350"/>
      <c r="CY374" s="350"/>
    </row>
    <row r="375" ht="26.25" customHeight="1" spans="1:103">
      <c r="A375" s="1444"/>
      <c r="N375" s="1444"/>
      <c r="O375" s="1444"/>
      <c r="Q375" s="1444"/>
      <c r="R375" s="1444"/>
      <c r="BE375" s="1450"/>
      <c r="BF375" s="1450"/>
      <c r="BG375" s="1450"/>
      <c r="BH375" s="1450"/>
      <c r="CX375" s="350"/>
      <c r="CY375" s="350"/>
    </row>
    <row r="376" ht="26.25" customHeight="1" spans="1:103">
      <c r="A376" s="1444"/>
      <c r="N376" s="1444"/>
      <c r="O376" s="1444"/>
      <c r="Q376" s="1444"/>
      <c r="R376" s="1444"/>
      <c r="BE376" s="1450"/>
      <c r="BF376" s="1450"/>
      <c r="BG376" s="1450"/>
      <c r="BH376" s="1450"/>
      <c r="CX376" s="350"/>
      <c r="CY376" s="350"/>
    </row>
    <row r="377" ht="26.25" customHeight="1" spans="1:103">
      <c r="A377" s="1444"/>
      <c r="N377" s="1444"/>
      <c r="O377" s="1444"/>
      <c r="Q377" s="1444"/>
      <c r="R377" s="1444"/>
      <c r="BE377" s="1450"/>
      <c r="BF377" s="1450"/>
      <c r="BG377" s="1450"/>
      <c r="BH377" s="1450"/>
      <c r="CX377" s="350"/>
      <c r="CY377" s="350"/>
    </row>
    <row r="378" ht="26.25" customHeight="1" spans="1:103">
      <c r="A378" s="1444"/>
      <c r="N378" s="1444"/>
      <c r="O378" s="1444"/>
      <c r="Q378" s="1444"/>
      <c r="R378" s="1444"/>
      <c r="BE378" s="1450"/>
      <c r="BF378" s="1450"/>
      <c r="BG378" s="1450"/>
      <c r="BH378" s="1450"/>
      <c r="CX378" s="350"/>
      <c r="CY378" s="350"/>
    </row>
    <row r="379" ht="26.25" customHeight="1" spans="1:103">
      <c r="A379" s="1444"/>
      <c r="N379" s="1444"/>
      <c r="O379" s="1444"/>
      <c r="Q379" s="1444"/>
      <c r="R379" s="1444"/>
      <c r="BE379" s="1450"/>
      <c r="BF379" s="1450"/>
      <c r="BG379" s="1450"/>
      <c r="BH379" s="1450"/>
      <c r="CX379" s="350"/>
      <c r="CY379" s="350"/>
    </row>
    <row r="380" ht="26.25" customHeight="1" spans="1:103">
      <c r="A380" s="1444"/>
      <c r="N380" s="1444"/>
      <c r="O380" s="1444"/>
      <c r="Q380" s="1444"/>
      <c r="R380" s="1444"/>
      <c r="BE380" s="1450"/>
      <c r="BF380" s="1450"/>
      <c r="BG380" s="1450"/>
      <c r="BH380" s="1450"/>
      <c r="CX380" s="350"/>
      <c r="CY380" s="350"/>
    </row>
    <row r="381" ht="26.25" customHeight="1" spans="1:103">
      <c r="A381" s="1444"/>
      <c r="N381" s="1444"/>
      <c r="O381" s="1444"/>
      <c r="Q381" s="1444"/>
      <c r="R381" s="1444"/>
      <c r="BE381" s="1450"/>
      <c r="BF381" s="1450"/>
      <c r="BG381" s="1450"/>
      <c r="BH381" s="1450"/>
      <c r="CX381" s="350"/>
      <c r="CY381" s="350"/>
    </row>
    <row r="382" ht="26.25" customHeight="1" spans="1:103">
      <c r="A382" s="1444"/>
      <c r="N382" s="1444"/>
      <c r="O382" s="1444"/>
      <c r="Q382" s="1444"/>
      <c r="R382" s="1444"/>
      <c r="BE382" s="1450"/>
      <c r="BF382" s="1450"/>
      <c r="BG382" s="1450"/>
      <c r="BH382" s="1450"/>
      <c r="CX382" s="350"/>
      <c r="CY382" s="350"/>
    </row>
    <row r="383" ht="26.25" customHeight="1" spans="1:103">
      <c r="A383" s="1444"/>
      <c r="N383" s="1444"/>
      <c r="O383" s="1444"/>
      <c r="Q383" s="1444"/>
      <c r="R383" s="1444"/>
      <c r="BE383" s="1450"/>
      <c r="BF383" s="1450"/>
      <c r="BG383" s="1450"/>
      <c r="BH383" s="1450"/>
      <c r="CX383" s="350"/>
      <c r="CY383" s="350"/>
    </row>
    <row r="384" ht="26.25" customHeight="1" spans="1:103">
      <c r="A384" s="1444"/>
      <c r="N384" s="1444"/>
      <c r="O384" s="1444"/>
      <c r="Q384" s="1444"/>
      <c r="R384" s="1444"/>
      <c r="BE384" s="1450"/>
      <c r="BF384" s="1450"/>
      <c r="BG384" s="1450"/>
      <c r="BH384" s="1450"/>
      <c r="CX384" s="350"/>
      <c r="CY384" s="350"/>
    </row>
    <row r="385" ht="26.25" customHeight="1" spans="1:103">
      <c r="A385" s="1444"/>
      <c r="N385" s="1444"/>
      <c r="O385" s="1444"/>
      <c r="CX385" s="350"/>
      <c r="CY385" s="350"/>
    </row>
    <row r="386" ht="26.25" customHeight="1" spans="1:103">
      <c r="A386" s="1444"/>
      <c r="N386" s="1444"/>
      <c r="O386" s="1444"/>
      <c r="CX386" s="350"/>
      <c r="CY386" s="350"/>
    </row>
    <row r="387" ht="26.25" customHeight="1" spans="1:103">
      <c r="A387" s="1444"/>
      <c r="N387" s="1444"/>
      <c r="O387" s="1444"/>
      <c r="CX387" s="350"/>
      <c r="CY387" s="350"/>
    </row>
    <row r="388" ht="26.25" customHeight="1" spans="1:103">
      <c r="A388" s="1444"/>
      <c r="N388" s="1444"/>
      <c r="O388" s="1444"/>
      <c r="CX388" s="350"/>
      <c r="CY388" s="350"/>
    </row>
    <row r="389" ht="26.25" customHeight="1" spans="1:103">
      <c r="A389" s="1444"/>
      <c r="N389" s="1444"/>
      <c r="O389" s="1444"/>
      <c r="CX389" s="350"/>
      <c r="CY389" s="350"/>
    </row>
    <row r="390" ht="26.25" customHeight="1" spans="1:103">
      <c r="A390" s="1444"/>
      <c r="N390" s="1444"/>
      <c r="O390" s="1444"/>
      <c r="CX390" s="350"/>
      <c r="CY390" s="350"/>
    </row>
    <row r="391" ht="26.25" customHeight="1" spans="1:103">
      <c r="A391" s="1444"/>
      <c r="N391" s="1444"/>
      <c r="O391" s="1444"/>
      <c r="CX391" s="350"/>
      <c r="CY391" s="350"/>
    </row>
    <row r="392" ht="26.25" customHeight="1" spans="1:103">
      <c r="A392" s="1444"/>
      <c r="N392" s="1444"/>
      <c r="O392" s="1444"/>
      <c r="CX392" s="350"/>
      <c r="CY392" s="350"/>
    </row>
    <row r="393" ht="26.25" customHeight="1" spans="1:103">
      <c r="A393" s="1444"/>
      <c r="N393" s="1444"/>
      <c r="O393" s="1444"/>
      <c r="CX393" s="350"/>
      <c r="CY393" s="350"/>
    </row>
    <row r="394" ht="26.25" customHeight="1" spans="1:103">
      <c r="A394" s="1444"/>
      <c r="N394" s="1444"/>
      <c r="O394" s="1444"/>
      <c r="CX394" s="350"/>
      <c r="CY394" s="350"/>
    </row>
    <row r="395" ht="26.25" customHeight="1" spans="1:103">
      <c r="A395" s="1444"/>
      <c r="N395" s="1444"/>
      <c r="O395" s="1444"/>
      <c r="CX395" s="350"/>
      <c r="CY395" s="350"/>
    </row>
    <row r="396" ht="26.25" customHeight="1" spans="1:103">
      <c r="A396" s="1444"/>
      <c r="N396" s="1444"/>
      <c r="O396" s="1444"/>
      <c r="CX396" s="350"/>
      <c r="CY396" s="350"/>
    </row>
    <row r="397" ht="26.25" customHeight="1" spans="1:103">
      <c r="A397" s="1444"/>
      <c r="N397" s="1444"/>
      <c r="O397" s="1444"/>
      <c r="CX397" s="350"/>
      <c r="CY397" s="350"/>
    </row>
    <row r="398" ht="26.25" customHeight="1" spans="1:103">
      <c r="A398" s="1444"/>
      <c r="N398" s="1444"/>
      <c r="O398" s="1444"/>
      <c r="CX398" s="350"/>
      <c r="CY398" s="350"/>
    </row>
    <row r="399" ht="26.25" customHeight="1" spans="1:103">
      <c r="A399" s="1444"/>
      <c r="N399" s="1444"/>
      <c r="O399" s="1444"/>
      <c r="CX399" s="350"/>
      <c r="CY399" s="350"/>
    </row>
    <row r="400" ht="26.25" customHeight="1" spans="1:103">
      <c r="A400" s="1444"/>
      <c r="N400" s="1444"/>
      <c r="O400" s="1444"/>
      <c r="CX400" s="350"/>
      <c r="CY400" s="350"/>
    </row>
    <row r="401" ht="26.25" customHeight="1" spans="1:103">
      <c r="A401" s="1444"/>
      <c r="N401" s="1444"/>
      <c r="O401" s="1444"/>
      <c r="CX401" s="350"/>
      <c r="CY401" s="350"/>
    </row>
    <row r="402" ht="26.25" customHeight="1" spans="1:103">
      <c r="A402" s="1444"/>
      <c r="N402" s="1444"/>
      <c r="O402" s="1444"/>
      <c r="CX402" s="350"/>
      <c r="CY402" s="350"/>
    </row>
    <row r="403" ht="26.25" customHeight="1" spans="1:103">
      <c r="A403" s="1444"/>
      <c r="N403" s="1444"/>
      <c r="O403" s="1444"/>
      <c r="CX403" s="350"/>
      <c r="CY403" s="350"/>
    </row>
    <row r="404" ht="26.25" customHeight="1" spans="1:103">
      <c r="A404" s="1444"/>
      <c r="N404" s="1444"/>
      <c r="O404" s="1444"/>
      <c r="CX404" s="350"/>
      <c r="CY404" s="350"/>
    </row>
    <row r="405" ht="26.25" customHeight="1" spans="1:103">
      <c r="A405" s="1444"/>
      <c r="N405" s="1444"/>
      <c r="O405" s="1444"/>
      <c r="CX405" s="350"/>
      <c r="CY405" s="350"/>
    </row>
    <row r="406" ht="26.25" customHeight="1" spans="1:103">
      <c r="A406" s="1444"/>
      <c r="N406" s="1444"/>
      <c r="O406" s="1444"/>
      <c r="CX406" s="350"/>
      <c r="CY406" s="350"/>
    </row>
    <row r="407" ht="26.25" customHeight="1" spans="1:103">
      <c r="A407" s="1444"/>
      <c r="N407" s="1444"/>
      <c r="O407" s="1444"/>
      <c r="CX407" s="350"/>
      <c r="CY407" s="350"/>
    </row>
    <row r="408" ht="26.25" customHeight="1" spans="1:103">
      <c r="A408" s="1444"/>
      <c r="N408" s="1444"/>
      <c r="O408" s="1444"/>
      <c r="CX408" s="350"/>
      <c r="CY408" s="350"/>
    </row>
    <row r="409" ht="26.25" customHeight="1" spans="1:103">
      <c r="A409" s="1444"/>
      <c r="N409" s="1444"/>
      <c r="O409" s="1444"/>
      <c r="CX409" s="350"/>
      <c r="CY409" s="350"/>
    </row>
    <row r="410" ht="26.25" customHeight="1" spans="1:103">
      <c r="A410" s="1444"/>
      <c r="N410" s="1444"/>
      <c r="O410" s="1444"/>
      <c r="CX410" s="350"/>
      <c r="CY410" s="350"/>
    </row>
    <row r="411" ht="26.25" customHeight="1" spans="1:103">
      <c r="A411" s="1444"/>
      <c r="N411" s="1444"/>
      <c r="O411" s="1444"/>
      <c r="CX411" s="350"/>
      <c r="CY411" s="350"/>
    </row>
    <row r="412" ht="26.25" customHeight="1" spans="1:103">
      <c r="A412" s="1444"/>
      <c r="N412" s="1444"/>
      <c r="O412" s="1444"/>
      <c r="CX412" s="350"/>
      <c r="CY412" s="350"/>
    </row>
    <row r="413" ht="26.25" customHeight="1" spans="1:103">
      <c r="A413" s="1444"/>
      <c r="N413" s="1444"/>
      <c r="O413" s="1444"/>
      <c r="CX413" s="350"/>
      <c r="CY413" s="350"/>
    </row>
    <row r="414" ht="26.25" customHeight="1" spans="1:103">
      <c r="A414" s="1444"/>
      <c r="N414" s="1444"/>
      <c r="O414" s="1444"/>
      <c r="CX414" s="350"/>
      <c r="CY414" s="350"/>
    </row>
    <row r="415" ht="26.25" customHeight="1" spans="1:103">
      <c r="A415" s="1444"/>
      <c r="N415" s="1444"/>
      <c r="O415" s="1444"/>
      <c r="CX415" s="350"/>
      <c r="CY415" s="350"/>
    </row>
    <row r="416" ht="26.25" customHeight="1" spans="1:103">
      <c r="A416" s="1444"/>
      <c r="N416" s="1444"/>
      <c r="O416" s="1444"/>
      <c r="CX416" s="350"/>
      <c r="CY416" s="350"/>
    </row>
    <row r="417" ht="26.25" customHeight="1" spans="1:103">
      <c r="A417" s="1444"/>
      <c r="N417" s="1444"/>
      <c r="O417" s="1444"/>
      <c r="CX417" s="350"/>
      <c r="CY417" s="350"/>
    </row>
    <row r="418" ht="26.25" customHeight="1" spans="1:103">
      <c r="A418" s="1444"/>
      <c r="N418" s="1444"/>
      <c r="O418" s="1444"/>
      <c r="CX418" s="350"/>
      <c r="CY418" s="350"/>
    </row>
    <row r="419" ht="26.25" customHeight="1" spans="1:103">
      <c r="A419" s="1444"/>
      <c r="N419" s="1444"/>
      <c r="O419" s="1444"/>
      <c r="CX419" s="350"/>
      <c r="CY419" s="350"/>
    </row>
    <row r="420" ht="26.25" customHeight="1" spans="1:103">
      <c r="A420" s="1444"/>
      <c r="N420" s="1444"/>
      <c r="O420" s="1444"/>
      <c r="CX420" s="350"/>
      <c r="CY420" s="350"/>
    </row>
    <row r="421" ht="26.25" customHeight="1" spans="1:103">
      <c r="A421" s="1444"/>
      <c r="N421" s="1444"/>
      <c r="O421" s="1444"/>
      <c r="CX421" s="350"/>
      <c r="CY421" s="350"/>
    </row>
    <row r="422" ht="26.25" customHeight="1" spans="1:103">
      <c r="A422" s="1444"/>
      <c r="N422" s="1444"/>
      <c r="O422" s="1444"/>
      <c r="CX422" s="350"/>
      <c r="CY422" s="350"/>
    </row>
    <row r="423" ht="26.25" customHeight="1" spans="1:103">
      <c r="A423" s="1444"/>
      <c r="N423" s="1444"/>
      <c r="O423" s="1444"/>
      <c r="CX423" s="350"/>
      <c r="CY423" s="350"/>
    </row>
    <row r="424" ht="26.25" customHeight="1" spans="1:103">
      <c r="A424" s="1444"/>
      <c r="N424" s="1444"/>
      <c r="O424" s="1444"/>
      <c r="CX424" s="350"/>
      <c r="CY424" s="350"/>
    </row>
    <row r="425" ht="26.25" customHeight="1" spans="1:103">
      <c r="A425" s="1444"/>
      <c r="N425" s="1444"/>
      <c r="O425" s="1444"/>
      <c r="CX425" s="350"/>
      <c r="CY425" s="350"/>
    </row>
    <row r="426" ht="26.25" customHeight="1" spans="1:103">
      <c r="A426" s="1444"/>
      <c r="N426" s="1444"/>
      <c r="O426" s="1444"/>
      <c r="CX426" s="350"/>
      <c r="CY426" s="350"/>
    </row>
    <row r="427" ht="26.25" customHeight="1" spans="1:103">
      <c r="A427" s="1444"/>
      <c r="N427" s="1444"/>
      <c r="O427" s="1444"/>
      <c r="CX427" s="350"/>
      <c r="CY427" s="350"/>
    </row>
    <row r="428" ht="26.25" customHeight="1" spans="1:103">
      <c r="A428" s="1444"/>
      <c r="N428" s="1444"/>
      <c r="O428" s="1444"/>
      <c r="CX428" s="350"/>
      <c r="CY428" s="350"/>
    </row>
    <row r="429" ht="26.25" customHeight="1" spans="1:103">
      <c r="A429" s="1444"/>
      <c r="N429" s="1444"/>
      <c r="O429" s="1444"/>
      <c r="CX429" s="350"/>
      <c r="CY429" s="350"/>
    </row>
    <row r="430" ht="26.25" customHeight="1" spans="1:103">
      <c r="A430" s="1444"/>
      <c r="N430" s="1444"/>
      <c r="O430" s="1444"/>
      <c r="CX430" s="350"/>
      <c r="CY430" s="350"/>
    </row>
    <row r="431" ht="26.25" customHeight="1" spans="1:103">
      <c r="A431" s="1444"/>
      <c r="N431" s="1444"/>
      <c r="O431" s="1444"/>
      <c r="CX431" s="350"/>
      <c r="CY431" s="350"/>
    </row>
    <row r="432" ht="26.25" customHeight="1" spans="1:103">
      <c r="A432" s="1444"/>
      <c r="N432" s="1444"/>
      <c r="O432" s="1444"/>
      <c r="CX432" s="350"/>
      <c r="CY432" s="350"/>
    </row>
    <row r="433" ht="26.25" customHeight="1" spans="1:103">
      <c r="A433" s="1444"/>
      <c r="N433" s="1444"/>
      <c r="O433" s="1444"/>
      <c r="CX433" s="350"/>
      <c r="CY433" s="350"/>
    </row>
    <row r="434" ht="26.25" customHeight="1" spans="1:103">
      <c r="A434" s="1444"/>
      <c r="N434" s="1444"/>
      <c r="O434" s="1444"/>
      <c r="CX434" s="350"/>
      <c r="CY434" s="350"/>
    </row>
    <row r="435" ht="26.25" customHeight="1" spans="1:103">
      <c r="A435" s="1444"/>
      <c r="N435" s="1444"/>
      <c r="O435" s="1444"/>
      <c r="CX435" s="350"/>
      <c r="CY435" s="350"/>
    </row>
    <row r="436" ht="26.25" customHeight="1" spans="1:103">
      <c r="A436" s="1444"/>
      <c r="N436" s="1444"/>
      <c r="O436" s="1444"/>
      <c r="CX436" s="350"/>
      <c r="CY436" s="350"/>
    </row>
    <row r="437" ht="26.25" customHeight="1" spans="1:103">
      <c r="A437" s="1444"/>
      <c r="N437" s="1444"/>
      <c r="O437" s="1444"/>
      <c r="CX437" s="350"/>
      <c r="CY437" s="350"/>
    </row>
    <row r="438" ht="26.25" customHeight="1" spans="1:103">
      <c r="A438" s="1444"/>
      <c r="N438" s="1444"/>
      <c r="O438" s="1444"/>
      <c r="CX438" s="350"/>
      <c r="CY438" s="350"/>
    </row>
    <row r="439" ht="26.25" customHeight="1" spans="1:103">
      <c r="A439" s="1444"/>
      <c r="N439" s="1444"/>
      <c r="O439" s="1444"/>
      <c r="CX439" s="350"/>
      <c r="CY439" s="350"/>
    </row>
    <row r="440" ht="26.25" customHeight="1" spans="1:103">
      <c r="A440" s="1444"/>
      <c r="N440" s="1444"/>
      <c r="O440" s="1444"/>
      <c r="CX440" s="350"/>
      <c r="CY440" s="350"/>
    </row>
    <row r="441" ht="26.25" customHeight="1" spans="1:103">
      <c r="A441" s="1444"/>
      <c r="N441" s="1444"/>
      <c r="O441" s="1444"/>
      <c r="CX441" s="350"/>
      <c r="CY441" s="350"/>
    </row>
    <row r="442" ht="26.25" customHeight="1" spans="1:103">
      <c r="A442" s="1444"/>
      <c r="N442" s="1444"/>
      <c r="O442" s="1444"/>
      <c r="CX442" s="350"/>
      <c r="CY442" s="350"/>
    </row>
    <row r="443" ht="26.25" customHeight="1" spans="1:103">
      <c r="A443" s="1444"/>
      <c r="N443" s="1444"/>
      <c r="O443" s="1444"/>
      <c r="CX443" s="350"/>
      <c r="CY443" s="350"/>
    </row>
    <row r="444" ht="26.25" customHeight="1" spans="1:103">
      <c r="A444" s="1444"/>
      <c r="N444" s="1444"/>
      <c r="O444" s="1444"/>
      <c r="CX444" s="350"/>
      <c r="CY444" s="350"/>
    </row>
    <row r="445" ht="26.25" customHeight="1" spans="1:103">
      <c r="A445" s="1444"/>
      <c r="N445" s="1444"/>
      <c r="O445" s="1444"/>
      <c r="CX445" s="350"/>
      <c r="CY445" s="350"/>
    </row>
    <row r="446" ht="26.25" customHeight="1" spans="1:103">
      <c r="A446" s="1444"/>
      <c r="N446" s="1444"/>
      <c r="O446" s="1444"/>
      <c r="CX446" s="350"/>
      <c r="CY446" s="350"/>
    </row>
    <row r="447" ht="26.25" customHeight="1" spans="1:103">
      <c r="A447" s="1444"/>
      <c r="N447" s="1444"/>
      <c r="O447" s="1444"/>
      <c r="CX447" s="350"/>
      <c r="CY447" s="350"/>
    </row>
    <row r="448" ht="26.25" customHeight="1" spans="1:103">
      <c r="A448" s="1444"/>
      <c r="N448" s="1444"/>
      <c r="O448" s="1444"/>
      <c r="CX448" s="350"/>
      <c r="CY448" s="350"/>
    </row>
    <row r="449" ht="26.25" customHeight="1" spans="1:103">
      <c r="A449" s="1444"/>
      <c r="N449" s="1444"/>
      <c r="O449" s="1444"/>
      <c r="CX449" s="350"/>
      <c r="CY449" s="350"/>
    </row>
    <row r="450" ht="26.25" customHeight="1" spans="1:103">
      <c r="A450" s="1444"/>
      <c r="N450" s="1444"/>
      <c r="O450" s="1444"/>
      <c r="CX450" s="350"/>
      <c r="CY450" s="350"/>
    </row>
    <row r="451" ht="26.25" customHeight="1" spans="1:103">
      <c r="A451" s="1444"/>
      <c r="N451" s="1444"/>
      <c r="O451" s="1444"/>
      <c r="CX451" s="350"/>
      <c r="CY451" s="350"/>
    </row>
    <row r="452" ht="26.25" customHeight="1" spans="1:103">
      <c r="A452" s="1444"/>
      <c r="N452" s="1444"/>
      <c r="O452" s="1444"/>
      <c r="CX452" s="350"/>
      <c r="CY452" s="350"/>
    </row>
    <row r="453" ht="26.25" customHeight="1" spans="1:103">
      <c r="A453" s="1444"/>
      <c r="N453" s="1444"/>
      <c r="O453" s="1444"/>
      <c r="CX453" s="350"/>
      <c r="CY453" s="350"/>
    </row>
    <row r="454" ht="26.25" customHeight="1" spans="1:103">
      <c r="A454" s="1444"/>
      <c r="N454" s="1444"/>
      <c r="O454" s="1444"/>
      <c r="CX454" s="350"/>
      <c r="CY454" s="350"/>
    </row>
    <row r="455" ht="26.25" customHeight="1" spans="1:103">
      <c r="A455" s="1444"/>
      <c r="N455" s="1444"/>
      <c r="O455" s="1444"/>
      <c r="CX455" s="350"/>
      <c r="CY455" s="350"/>
    </row>
    <row r="456" ht="26.25" customHeight="1" spans="1:103">
      <c r="A456" s="1444"/>
      <c r="N456" s="1444"/>
      <c r="O456" s="1444"/>
      <c r="CX456" s="350"/>
      <c r="CY456" s="350"/>
    </row>
    <row r="457" ht="26.25" customHeight="1" spans="1:103">
      <c r="A457" s="1444"/>
      <c r="N457" s="1444"/>
      <c r="O457" s="1444"/>
      <c r="CX457" s="350"/>
      <c r="CY457" s="350"/>
    </row>
    <row r="458" ht="26.25" customHeight="1" spans="1:103">
      <c r="A458" s="1444"/>
      <c r="N458" s="1444"/>
      <c r="O458" s="1444"/>
      <c r="CX458" s="350"/>
      <c r="CY458" s="350"/>
    </row>
    <row r="459" ht="26.25" customHeight="1" spans="1:103">
      <c r="A459" s="1444"/>
      <c r="N459" s="1444"/>
      <c r="O459" s="1444"/>
      <c r="CX459" s="350"/>
      <c r="CY459" s="350"/>
    </row>
    <row r="460" ht="26.25" customHeight="1" spans="1:103">
      <c r="A460" s="1444"/>
      <c r="N460" s="1444"/>
      <c r="O460" s="1444"/>
      <c r="CX460" s="350"/>
      <c r="CY460" s="350"/>
    </row>
    <row r="461" ht="26.25" customHeight="1" spans="1:103">
      <c r="A461" s="1444"/>
      <c r="N461" s="1444"/>
      <c r="O461" s="1444"/>
      <c r="CX461" s="350"/>
      <c r="CY461" s="350"/>
    </row>
    <row r="462" ht="26.25" customHeight="1" spans="1:103">
      <c r="A462" s="1444"/>
      <c r="N462" s="1444"/>
      <c r="O462" s="1444"/>
      <c r="CX462" s="350"/>
      <c r="CY462" s="350"/>
    </row>
    <row r="463" ht="26.25" customHeight="1" spans="1:103">
      <c r="A463" s="1444"/>
      <c r="N463" s="1444"/>
      <c r="O463" s="1444"/>
      <c r="CX463" s="350"/>
      <c r="CY463" s="350"/>
    </row>
    <row r="464" ht="26.25" customHeight="1" spans="1:103">
      <c r="A464" s="1444"/>
      <c r="N464" s="1444"/>
      <c r="O464" s="1444"/>
      <c r="CX464" s="350"/>
      <c r="CY464" s="350"/>
    </row>
    <row r="465" ht="26.25" customHeight="1" spans="1:103">
      <c r="A465" s="1444"/>
      <c r="N465" s="1444"/>
      <c r="O465" s="1444"/>
      <c r="CX465" s="350"/>
      <c r="CY465" s="350"/>
    </row>
    <row r="466" ht="26.25" customHeight="1" spans="1:103">
      <c r="A466" s="1444"/>
      <c r="N466" s="1444"/>
      <c r="O466" s="1444"/>
      <c r="CX466" s="350"/>
      <c r="CY466" s="350"/>
    </row>
    <row r="467" ht="26.25" customHeight="1" spans="1:103">
      <c r="A467" s="1444"/>
      <c r="N467" s="1444"/>
      <c r="O467" s="1444"/>
      <c r="CX467" s="350"/>
      <c r="CY467" s="350"/>
    </row>
    <row r="468" ht="26.25" customHeight="1" spans="1:103">
      <c r="A468" s="1444"/>
      <c r="N468" s="1444"/>
      <c r="O468" s="1444"/>
      <c r="CX468" s="350"/>
      <c r="CY468" s="350"/>
    </row>
    <row r="469" ht="26.25" customHeight="1" spans="1:103">
      <c r="A469" s="1444"/>
      <c r="N469" s="1444"/>
      <c r="O469" s="1444"/>
      <c r="CX469" s="350"/>
      <c r="CY469" s="350"/>
    </row>
    <row r="470" ht="26.25" customHeight="1" spans="1:103">
      <c r="A470" s="1444"/>
      <c r="N470" s="1444"/>
      <c r="O470" s="1444"/>
      <c r="CX470" s="350"/>
      <c r="CY470" s="350"/>
    </row>
    <row r="471" ht="26.25" customHeight="1" spans="1:103">
      <c r="A471" s="1444"/>
      <c r="N471" s="1444"/>
      <c r="O471" s="1444"/>
      <c r="CX471" s="350"/>
      <c r="CY471" s="350"/>
    </row>
    <row r="472" ht="26.25" customHeight="1" spans="1:103">
      <c r="A472" s="1444"/>
      <c r="N472" s="1444"/>
      <c r="O472" s="1444"/>
      <c r="CX472" s="350"/>
      <c r="CY472" s="350"/>
    </row>
    <row r="473" ht="26.25" customHeight="1" spans="1:103">
      <c r="A473" s="1444"/>
      <c r="N473" s="1444"/>
      <c r="O473" s="1444"/>
      <c r="CX473" s="350"/>
      <c r="CY473" s="350"/>
    </row>
    <row r="474" ht="26.25" customHeight="1" spans="1:103">
      <c r="A474" s="1444"/>
      <c r="N474" s="1444"/>
      <c r="O474" s="1444"/>
      <c r="CX474" s="350"/>
      <c r="CY474" s="350"/>
    </row>
    <row r="475" ht="26.25" customHeight="1" spans="1:103">
      <c r="A475" s="1444"/>
      <c r="N475" s="1444"/>
      <c r="O475" s="1444"/>
      <c r="CX475" s="350"/>
      <c r="CY475" s="350"/>
    </row>
    <row r="476" ht="26.25" customHeight="1" spans="1:103">
      <c r="A476" s="1444"/>
      <c r="N476" s="1444"/>
      <c r="O476" s="1444"/>
      <c r="CX476" s="350"/>
      <c r="CY476" s="350"/>
    </row>
    <row r="477" ht="26.25" customHeight="1" spans="1:103">
      <c r="A477" s="1444"/>
      <c r="N477" s="1444"/>
      <c r="O477" s="1444"/>
      <c r="CX477" s="350"/>
      <c r="CY477" s="350"/>
    </row>
    <row r="478" ht="26.25" customHeight="1" spans="1:103">
      <c r="A478" s="1444"/>
      <c r="N478" s="1444"/>
      <c r="O478" s="1444"/>
      <c r="CX478" s="350"/>
      <c r="CY478" s="350"/>
    </row>
    <row r="479" ht="26.25" customHeight="1" spans="1:103">
      <c r="A479" s="1444"/>
      <c r="N479" s="1444"/>
      <c r="O479" s="1444"/>
      <c r="CX479" s="350"/>
      <c r="CY479" s="350"/>
    </row>
    <row r="480" ht="26.25" customHeight="1" spans="1:103">
      <c r="A480" s="1444"/>
      <c r="N480" s="1444"/>
      <c r="O480" s="1444"/>
      <c r="CX480" s="350"/>
      <c r="CY480" s="350"/>
    </row>
    <row r="481" ht="26.25" customHeight="1" spans="1:103">
      <c r="A481" s="1444"/>
      <c r="N481" s="1444"/>
      <c r="O481" s="1444"/>
      <c r="CX481" s="350"/>
      <c r="CY481" s="350"/>
    </row>
    <row r="482" ht="26.25" customHeight="1" spans="1:103">
      <c r="A482" s="1444"/>
      <c r="N482" s="1444"/>
      <c r="O482" s="1444"/>
      <c r="CX482" s="350"/>
      <c r="CY482" s="350"/>
    </row>
    <row r="483" ht="26.25" customHeight="1" spans="1:103">
      <c r="A483" s="1444"/>
      <c r="N483" s="1444"/>
      <c r="O483" s="1444"/>
      <c r="CX483" s="350"/>
      <c r="CY483" s="350"/>
    </row>
    <row r="484" ht="26.25" customHeight="1" spans="14:103">
      <c r="N484" s="1444"/>
      <c r="O484" s="1444"/>
      <c r="CX484" s="350"/>
      <c r="CY484" s="350"/>
    </row>
    <row r="485" ht="26.25" customHeight="1" spans="14:103">
      <c r="N485" s="1444"/>
      <c r="O485" s="1444"/>
      <c r="CX485" s="350"/>
      <c r="CY485" s="350"/>
    </row>
    <row r="486" ht="26.25" customHeight="1" spans="14:103">
      <c r="N486" s="1444"/>
      <c r="O486" s="1444"/>
      <c r="CX486" s="350"/>
      <c r="CY486" s="350"/>
    </row>
    <row r="487" ht="26.25" customHeight="1" spans="14:103">
      <c r="N487" s="1444"/>
      <c r="O487" s="1444"/>
      <c r="CX487" s="350"/>
      <c r="CY487" s="350"/>
    </row>
    <row r="488" ht="26.25" customHeight="1" spans="14:103">
      <c r="N488" s="1444"/>
      <c r="O488" s="1444"/>
      <c r="CX488" s="350"/>
      <c r="CY488" s="350"/>
    </row>
    <row r="489" ht="26.25" customHeight="1" spans="14:103">
      <c r="N489" s="1444"/>
      <c r="O489" s="1444"/>
      <c r="CX489" s="350"/>
      <c r="CY489" s="350"/>
    </row>
    <row r="490" ht="26.25" customHeight="1" spans="14:103">
      <c r="N490" s="1444"/>
      <c r="O490" s="1444"/>
      <c r="CX490" s="350"/>
      <c r="CY490" s="350"/>
    </row>
    <row r="491" ht="26.25" customHeight="1" spans="14:103">
      <c r="N491" s="1444"/>
      <c r="O491" s="1444"/>
      <c r="CX491" s="350"/>
      <c r="CY491" s="350"/>
    </row>
    <row r="492" ht="26.25" customHeight="1" spans="14:103">
      <c r="N492" s="1444"/>
      <c r="O492" s="1444"/>
      <c r="CX492" s="350"/>
      <c r="CY492" s="350"/>
    </row>
    <row r="493" ht="26.25" customHeight="1" spans="14:103">
      <c r="N493" s="1444"/>
      <c r="O493" s="1444"/>
      <c r="CX493" s="350"/>
      <c r="CY493" s="350"/>
    </row>
    <row r="494" ht="26.25" customHeight="1" spans="14:103">
      <c r="N494" s="1444"/>
      <c r="O494" s="1444"/>
      <c r="CX494" s="350"/>
      <c r="CY494" s="350"/>
    </row>
    <row r="495" ht="26.25" customHeight="1" spans="14:103">
      <c r="N495" s="1444"/>
      <c r="O495" s="1444"/>
      <c r="CX495" s="350"/>
      <c r="CY495" s="350"/>
    </row>
    <row r="496" ht="26.25" customHeight="1" spans="14:103">
      <c r="N496" s="1444"/>
      <c r="O496" s="1444"/>
      <c r="CX496" s="350"/>
      <c r="CY496" s="350"/>
    </row>
    <row r="497" ht="26.25" customHeight="1" spans="14:103">
      <c r="N497" s="1444"/>
      <c r="O497" s="1444"/>
      <c r="CX497" s="350"/>
      <c r="CY497" s="350"/>
    </row>
    <row r="498" ht="26.25" customHeight="1" spans="14:103">
      <c r="N498" s="1444"/>
      <c r="O498" s="1444"/>
      <c r="CX498" s="350"/>
      <c r="CY498" s="350"/>
    </row>
    <row r="499" ht="26.25" customHeight="1" spans="14:103">
      <c r="N499" s="1444"/>
      <c r="O499" s="1444"/>
      <c r="CX499" s="350"/>
      <c r="CY499" s="350"/>
    </row>
    <row r="500" ht="26.25" customHeight="1" spans="14:103">
      <c r="N500" s="1444"/>
      <c r="O500" s="1444"/>
      <c r="CX500" s="350"/>
      <c r="CY500" s="350"/>
    </row>
    <row r="501" ht="26.25" customHeight="1" spans="14:103">
      <c r="N501" s="1444"/>
      <c r="O501" s="1444"/>
      <c r="CX501" s="350"/>
      <c r="CY501" s="350"/>
    </row>
    <row r="502" ht="26.25" customHeight="1" spans="102:103">
      <c r="CX502" s="350"/>
      <c r="CY502" s="350"/>
    </row>
    <row r="503" ht="26.25" customHeight="1" spans="102:103">
      <c r="CX503" s="350"/>
      <c r="CY503" s="350"/>
    </row>
    <row r="504" ht="26.25" customHeight="1" spans="102:103">
      <c r="CX504" s="350"/>
      <c r="CY504" s="350"/>
    </row>
    <row r="505" ht="26.25" customHeight="1" spans="102:103">
      <c r="CX505" s="350"/>
      <c r="CY505" s="350"/>
    </row>
    <row r="506" ht="26.25" customHeight="1" spans="102:103">
      <c r="CX506" s="350"/>
      <c r="CY506" s="350"/>
    </row>
    <row r="507" ht="26.25" customHeight="1" spans="102:103">
      <c r="CX507" s="350"/>
      <c r="CY507" s="350"/>
    </row>
    <row r="508" ht="26.25" customHeight="1" spans="102:103">
      <c r="CX508" s="350"/>
      <c r="CY508" s="350"/>
    </row>
    <row r="509" ht="26.25" customHeight="1" spans="102:103">
      <c r="CX509" s="350"/>
      <c r="CY509" s="350"/>
    </row>
    <row r="510" ht="26.25" customHeight="1" spans="102:103">
      <c r="CX510" s="350"/>
      <c r="CY510" s="350"/>
    </row>
    <row r="511" ht="26.25" customHeight="1" spans="102:103">
      <c r="CX511" s="350"/>
      <c r="CY511" s="350"/>
    </row>
    <row r="512" ht="26.25" customHeight="1" spans="102:103">
      <c r="CX512" s="350"/>
      <c r="CY512" s="350"/>
    </row>
    <row r="513" ht="26.25" customHeight="1" spans="102:103">
      <c r="CX513" s="350"/>
      <c r="CY513" s="350"/>
    </row>
    <row r="514" ht="26.25" customHeight="1" spans="102:103">
      <c r="CX514" s="350"/>
      <c r="CY514" s="350"/>
    </row>
    <row r="515" ht="26.25" customHeight="1" spans="102:103">
      <c r="CX515" s="350"/>
      <c r="CY515" s="350"/>
    </row>
    <row r="516" ht="26.25" customHeight="1" spans="102:103">
      <c r="CX516" s="350"/>
      <c r="CY516" s="350"/>
    </row>
    <row r="517" ht="26.25" customHeight="1" spans="102:103">
      <c r="CX517" s="350"/>
      <c r="CY517" s="350"/>
    </row>
    <row r="518" ht="26.25" customHeight="1" spans="102:103">
      <c r="CX518" s="350"/>
      <c r="CY518" s="350"/>
    </row>
    <row r="519" ht="26.25" customHeight="1" spans="102:103">
      <c r="CX519" s="350"/>
      <c r="CY519" s="350"/>
    </row>
    <row r="520" ht="26.25" customHeight="1" spans="102:103">
      <c r="CX520" s="350"/>
      <c r="CY520" s="350"/>
    </row>
    <row r="521" ht="26.25" customHeight="1" spans="102:103">
      <c r="CX521" s="350"/>
      <c r="CY521" s="350"/>
    </row>
    <row r="522" ht="26.25" customHeight="1" spans="102:103">
      <c r="CX522" s="350"/>
      <c r="CY522" s="350"/>
    </row>
    <row r="523" ht="26.25" customHeight="1" spans="102:103">
      <c r="CX523" s="350"/>
      <c r="CY523" s="350"/>
    </row>
    <row r="524" ht="26.25" customHeight="1" spans="102:103">
      <c r="CX524" s="350"/>
      <c r="CY524" s="350"/>
    </row>
    <row r="525" ht="26.25" customHeight="1" spans="102:103">
      <c r="CX525" s="350"/>
      <c r="CY525" s="350"/>
    </row>
    <row r="526" ht="26.25" customHeight="1" spans="102:103">
      <c r="CX526" s="350"/>
      <c r="CY526" s="350"/>
    </row>
    <row r="527" ht="26.25" customHeight="1" spans="102:103">
      <c r="CX527" s="350"/>
      <c r="CY527" s="350"/>
    </row>
    <row r="528" ht="26.25" customHeight="1" spans="102:103">
      <c r="CX528" s="350"/>
      <c r="CY528" s="350"/>
    </row>
    <row r="529" ht="26.25" customHeight="1" spans="102:103">
      <c r="CX529" s="350"/>
      <c r="CY529" s="350"/>
    </row>
    <row r="530" ht="26.25" customHeight="1" spans="102:103">
      <c r="CX530" s="350"/>
      <c r="CY530" s="350"/>
    </row>
    <row r="531" ht="26.25" customHeight="1" spans="102:103">
      <c r="CX531" s="350"/>
      <c r="CY531" s="350"/>
    </row>
    <row r="532" ht="26.25" customHeight="1" spans="102:103">
      <c r="CX532" s="350"/>
      <c r="CY532" s="350"/>
    </row>
    <row r="533" ht="26.25" customHeight="1" spans="102:103">
      <c r="CX533" s="350"/>
      <c r="CY533" s="350"/>
    </row>
    <row r="534" ht="26.25" customHeight="1" spans="102:103">
      <c r="CX534" s="350"/>
      <c r="CY534" s="350"/>
    </row>
    <row r="535" ht="26.25" customHeight="1" spans="102:103">
      <c r="CX535" s="350"/>
      <c r="CY535" s="350"/>
    </row>
    <row r="536" ht="26.25" customHeight="1" spans="102:103">
      <c r="CX536" s="350"/>
      <c r="CY536" s="350"/>
    </row>
    <row r="537" ht="26.25" customHeight="1" spans="102:103">
      <c r="CX537" s="350"/>
      <c r="CY537" s="350"/>
    </row>
    <row r="538" ht="26.25" customHeight="1" spans="102:103">
      <c r="CX538" s="350"/>
      <c r="CY538" s="350"/>
    </row>
    <row r="539" ht="26.25" customHeight="1" spans="102:103">
      <c r="CX539" s="350"/>
      <c r="CY539" s="350"/>
    </row>
    <row r="540" ht="26.25" customHeight="1" spans="102:103">
      <c r="CX540" s="350"/>
      <c r="CY540" s="350"/>
    </row>
    <row r="541" ht="26.25" customHeight="1" spans="102:103">
      <c r="CX541" s="350"/>
      <c r="CY541" s="350"/>
    </row>
    <row r="542" ht="26.25" customHeight="1" spans="102:103">
      <c r="CX542" s="350"/>
      <c r="CY542" s="350"/>
    </row>
    <row r="543" ht="26.25" customHeight="1" spans="102:103">
      <c r="CX543" s="350"/>
      <c r="CY543" s="350"/>
    </row>
    <row r="544" ht="26.25" customHeight="1" spans="102:103">
      <c r="CX544" s="350"/>
      <c r="CY544" s="350"/>
    </row>
    <row r="545" ht="26.25" customHeight="1" spans="102:103">
      <c r="CX545" s="350"/>
      <c r="CY545" s="350"/>
    </row>
    <row r="546" ht="26.25" customHeight="1" spans="102:103">
      <c r="CX546" s="350"/>
      <c r="CY546" s="350"/>
    </row>
    <row r="547" ht="26.25" customHeight="1" spans="102:103">
      <c r="CX547" s="350"/>
      <c r="CY547" s="350"/>
    </row>
    <row r="548" ht="26.25" customHeight="1" spans="102:103">
      <c r="CX548" s="350"/>
      <c r="CY548" s="350"/>
    </row>
    <row r="549" ht="26.25" customHeight="1" spans="102:103">
      <c r="CX549" s="350"/>
      <c r="CY549" s="350"/>
    </row>
    <row r="550" ht="26.25" customHeight="1" spans="102:103">
      <c r="CX550" s="350"/>
      <c r="CY550" s="350"/>
    </row>
    <row r="551" ht="26.25" customHeight="1" spans="102:103">
      <c r="CX551" s="350"/>
      <c r="CY551" s="350"/>
    </row>
    <row r="552" ht="26.25" customHeight="1" spans="102:103">
      <c r="CX552" s="350"/>
      <c r="CY552" s="350"/>
    </row>
    <row r="553" ht="26.25" customHeight="1" spans="102:103">
      <c r="CX553" s="350"/>
      <c r="CY553" s="350"/>
    </row>
    <row r="554" ht="26.25" customHeight="1" spans="102:103">
      <c r="CX554" s="350"/>
      <c r="CY554" s="350"/>
    </row>
    <row r="555" ht="26.25" customHeight="1" spans="102:103">
      <c r="CX555" s="350"/>
      <c r="CY555" s="350"/>
    </row>
    <row r="556" ht="26.25" customHeight="1" spans="102:103">
      <c r="CX556" s="350"/>
      <c r="CY556" s="350"/>
    </row>
    <row r="557" ht="26.25" customHeight="1" spans="102:103">
      <c r="CX557" s="350"/>
      <c r="CY557" s="350"/>
    </row>
    <row r="558" ht="26.25" customHeight="1" spans="102:103">
      <c r="CX558" s="350"/>
      <c r="CY558" s="350"/>
    </row>
    <row r="559" ht="26.25" customHeight="1" spans="102:103">
      <c r="CX559" s="350"/>
      <c r="CY559" s="350"/>
    </row>
    <row r="560" ht="26.25" customHeight="1" spans="102:103">
      <c r="CX560" s="350"/>
      <c r="CY560" s="350"/>
    </row>
    <row r="561" ht="26.25" customHeight="1" spans="102:103">
      <c r="CX561" s="350"/>
      <c r="CY561" s="350"/>
    </row>
    <row r="562" ht="26.25" customHeight="1" spans="102:103">
      <c r="CX562" s="350"/>
      <c r="CY562" s="350"/>
    </row>
    <row r="563" ht="26.25" customHeight="1" spans="102:103">
      <c r="CX563" s="350"/>
      <c r="CY563" s="350"/>
    </row>
    <row r="564" ht="26.25" customHeight="1" spans="102:103">
      <c r="CX564" s="350"/>
      <c r="CY564" s="350"/>
    </row>
    <row r="565" ht="26.25" customHeight="1" spans="102:103">
      <c r="CX565" s="350"/>
      <c r="CY565" s="350"/>
    </row>
    <row r="566" ht="26.25" customHeight="1" spans="102:103">
      <c r="CX566" s="350"/>
      <c r="CY566" s="350"/>
    </row>
    <row r="567" ht="26.25" customHeight="1" spans="102:103">
      <c r="CX567" s="350"/>
      <c r="CY567" s="350"/>
    </row>
    <row r="568" ht="26.25" customHeight="1" spans="102:103">
      <c r="CX568" s="350"/>
      <c r="CY568" s="350"/>
    </row>
    <row r="569" ht="26.25" customHeight="1" spans="102:103">
      <c r="CX569" s="350"/>
      <c r="CY569" s="350"/>
    </row>
    <row r="570" ht="26.25" customHeight="1" spans="102:103">
      <c r="CX570" s="350"/>
      <c r="CY570" s="350"/>
    </row>
    <row r="571" ht="26.25" customHeight="1" spans="102:103">
      <c r="CX571" s="350"/>
      <c r="CY571" s="350"/>
    </row>
    <row r="572" ht="26.25" customHeight="1" spans="102:103">
      <c r="CX572" s="350"/>
      <c r="CY572" s="350"/>
    </row>
    <row r="573" ht="26.25" customHeight="1" spans="102:103">
      <c r="CX573" s="350"/>
      <c r="CY573" s="350"/>
    </row>
    <row r="574" ht="26.25" customHeight="1" spans="102:103">
      <c r="CX574" s="350"/>
      <c r="CY574" s="350"/>
    </row>
    <row r="575" ht="26.25" customHeight="1" spans="102:103">
      <c r="CX575" s="350"/>
      <c r="CY575" s="350"/>
    </row>
    <row r="576" ht="26.25" customHeight="1" spans="102:103">
      <c r="CX576" s="350"/>
      <c r="CY576" s="350"/>
    </row>
    <row r="577" ht="26.25" customHeight="1" spans="102:103">
      <c r="CX577" s="350"/>
      <c r="CY577" s="350"/>
    </row>
    <row r="578" ht="26.25" customHeight="1" spans="102:103">
      <c r="CX578" s="350"/>
      <c r="CY578" s="350"/>
    </row>
    <row r="579" ht="26.25" customHeight="1" spans="102:103">
      <c r="CX579" s="350"/>
      <c r="CY579" s="350"/>
    </row>
    <row r="580" ht="26.25" customHeight="1" spans="102:103">
      <c r="CX580" s="350"/>
      <c r="CY580" s="350"/>
    </row>
    <row r="581" ht="26.25" customHeight="1" spans="102:103">
      <c r="CX581" s="350"/>
      <c r="CY581" s="350"/>
    </row>
    <row r="582" ht="26.25" customHeight="1" spans="102:103">
      <c r="CX582" s="350"/>
      <c r="CY582" s="350"/>
    </row>
    <row r="583" ht="26.25" customHeight="1" spans="102:103">
      <c r="CX583" s="350"/>
      <c r="CY583" s="350"/>
    </row>
    <row r="584" ht="26.25" customHeight="1" spans="102:103">
      <c r="CX584" s="350"/>
      <c r="CY584" s="350"/>
    </row>
    <row r="585" ht="26.25" customHeight="1" spans="102:103">
      <c r="CX585" s="350"/>
      <c r="CY585" s="350"/>
    </row>
    <row r="586" ht="26.25" customHeight="1" spans="102:103">
      <c r="CX586" s="350"/>
      <c r="CY586" s="350"/>
    </row>
    <row r="587" ht="26.25" customHeight="1" spans="102:103">
      <c r="CX587" s="350"/>
      <c r="CY587" s="350"/>
    </row>
    <row r="588" ht="26.25" customHeight="1" spans="102:103">
      <c r="CX588" s="350"/>
      <c r="CY588" s="350"/>
    </row>
    <row r="589" ht="26.25" customHeight="1" spans="102:103">
      <c r="CX589" s="350"/>
      <c r="CY589" s="350"/>
    </row>
    <row r="590" ht="26.25" customHeight="1" spans="102:103">
      <c r="CX590" s="350"/>
      <c r="CY590" s="350"/>
    </row>
    <row r="591" ht="26.25" customHeight="1" spans="102:103">
      <c r="CX591" s="350"/>
      <c r="CY591" s="350"/>
    </row>
    <row r="592" ht="26.25" customHeight="1" spans="102:103">
      <c r="CX592" s="350"/>
      <c r="CY592" s="350"/>
    </row>
    <row r="593" ht="26.25" customHeight="1" spans="102:103">
      <c r="CX593" s="350"/>
      <c r="CY593" s="350"/>
    </row>
    <row r="594" ht="26.25" customHeight="1" spans="102:103">
      <c r="CX594" s="350"/>
      <c r="CY594" s="350"/>
    </row>
    <row r="595" ht="26.25" customHeight="1" spans="102:103">
      <c r="CX595" s="350"/>
      <c r="CY595" s="350"/>
    </row>
    <row r="596" ht="26.25" customHeight="1" spans="102:103">
      <c r="CX596" s="350"/>
      <c r="CY596" s="350"/>
    </row>
    <row r="597" ht="26.25" customHeight="1" spans="102:103">
      <c r="CX597" s="350"/>
      <c r="CY597" s="350"/>
    </row>
    <row r="598" ht="26.25" customHeight="1" spans="102:103">
      <c r="CX598" s="350"/>
      <c r="CY598" s="350"/>
    </row>
    <row r="599" ht="26.25" customHeight="1" spans="102:103">
      <c r="CX599" s="350"/>
      <c r="CY599" s="350"/>
    </row>
    <row r="600" ht="26.25" customHeight="1" spans="102:103">
      <c r="CX600" s="350"/>
      <c r="CY600" s="350"/>
    </row>
    <row r="601" ht="26.25" customHeight="1" spans="102:103">
      <c r="CX601" s="350"/>
      <c r="CY601" s="350"/>
    </row>
    <row r="602" ht="26.25" customHeight="1" spans="102:103">
      <c r="CX602" s="350"/>
      <c r="CY602" s="350"/>
    </row>
    <row r="603" ht="26.25" customHeight="1" spans="102:103">
      <c r="CX603" s="350"/>
      <c r="CY603" s="350"/>
    </row>
    <row r="604" ht="26.25" customHeight="1" spans="102:103">
      <c r="CX604" s="350"/>
      <c r="CY604" s="350"/>
    </row>
    <row r="605" ht="26.25" customHeight="1" spans="102:103">
      <c r="CX605" s="350"/>
      <c r="CY605" s="350"/>
    </row>
    <row r="606" ht="26.25" customHeight="1" spans="102:103">
      <c r="CX606" s="350"/>
      <c r="CY606" s="350"/>
    </row>
    <row r="607" ht="26.25" customHeight="1" spans="102:103">
      <c r="CX607" s="350"/>
      <c r="CY607" s="350"/>
    </row>
    <row r="608" ht="26.25" customHeight="1" spans="102:103">
      <c r="CX608" s="350"/>
      <c r="CY608" s="350"/>
    </row>
    <row r="609" ht="26.25" customHeight="1" spans="102:103">
      <c r="CX609" s="350"/>
      <c r="CY609" s="350"/>
    </row>
    <row r="610" ht="26.25" customHeight="1" spans="102:103">
      <c r="CX610" s="350"/>
      <c r="CY610" s="350"/>
    </row>
    <row r="611" ht="26.25" customHeight="1" spans="102:103">
      <c r="CX611" s="350"/>
      <c r="CY611" s="350"/>
    </row>
    <row r="612" ht="26.25" customHeight="1" spans="102:103">
      <c r="CX612" s="350"/>
      <c r="CY612" s="350"/>
    </row>
    <row r="613" ht="26.25" customHeight="1" spans="102:103">
      <c r="CX613" s="350"/>
      <c r="CY613" s="350"/>
    </row>
    <row r="614" ht="26.25" customHeight="1" spans="102:103">
      <c r="CX614" s="350"/>
      <c r="CY614" s="350"/>
    </row>
    <row r="615" ht="26.25" customHeight="1" spans="102:103">
      <c r="CX615" s="350"/>
      <c r="CY615" s="350"/>
    </row>
    <row r="616" ht="26.25" customHeight="1" spans="102:103">
      <c r="CX616" s="350"/>
      <c r="CY616" s="350"/>
    </row>
    <row r="617" ht="26.25" customHeight="1" spans="102:103">
      <c r="CX617" s="350"/>
      <c r="CY617" s="350"/>
    </row>
    <row r="618" ht="26.25" customHeight="1" spans="102:103">
      <c r="CX618" s="350"/>
      <c r="CY618" s="350"/>
    </row>
    <row r="619" ht="26.25" customHeight="1" spans="102:103">
      <c r="CX619" s="350"/>
      <c r="CY619" s="350"/>
    </row>
    <row r="620" ht="26.25" customHeight="1" spans="102:103">
      <c r="CX620" s="350"/>
      <c r="CY620" s="350"/>
    </row>
    <row r="621" ht="26.25" customHeight="1" spans="102:103">
      <c r="CX621" s="350"/>
      <c r="CY621" s="350"/>
    </row>
    <row r="622" ht="26.25" customHeight="1" spans="102:103">
      <c r="CX622" s="350"/>
      <c r="CY622" s="350"/>
    </row>
    <row r="623" ht="26.25" customHeight="1" spans="102:103">
      <c r="CX623" s="350"/>
      <c r="CY623" s="350"/>
    </row>
    <row r="624" ht="26.25" customHeight="1" spans="102:103">
      <c r="CX624" s="350"/>
      <c r="CY624" s="350"/>
    </row>
    <row r="625" ht="26.25" customHeight="1" spans="102:103">
      <c r="CX625" s="350"/>
      <c r="CY625" s="350"/>
    </row>
    <row r="626" ht="26.25" customHeight="1" spans="102:103">
      <c r="CX626" s="350"/>
      <c r="CY626" s="350"/>
    </row>
    <row r="627" ht="26.25" customHeight="1" spans="102:103">
      <c r="CX627" s="350"/>
      <c r="CY627" s="350"/>
    </row>
    <row r="628" ht="26.25" customHeight="1" spans="102:103">
      <c r="CX628" s="350"/>
      <c r="CY628" s="350"/>
    </row>
    <row r="629" ht="26.25" customHeight="1" spans="102:103">
      <c r="CX629" s="350"/>
      <c r="CY629" s="350"/>
    </row>
    <row r="630" ht="26.25" customHeight="1" spans="102:103">
      <c r="CX630" s="350"/>
      <c r="CY630" s="350"/>
    </row>
    <row r="631" ht="26.25" customHeight="1" spans="102:103">
      <c r="CX631" s="350"/>
      <c r="CY631" s="350"/>
    </row>
    <row r="632" ht="26.25" customHeight="1" spans="102:103">
      <c r="CX632" s="350"/>
      <c r="CY632" s="350"/>
    </row>
    <row r="633" ht="26.25" customHeight="1" spans="102:103">
      <c r="CX633" s="350"/>
      <c r="CY633" s="350"/>
    </row>
    <row r="634" ht="26.25" customHeight="1" spans="102:103">
      <c r="CX634" s="350"/>
      <c r="CY634" s="350"/>
    </row>
    <row r="635" ht="26.25" customHeight="1" spans="102:103">
      <c r="CX635" s="350"/>
      <c r="CY635" s="350"/>
    </row>
    <row r="636" ht="26.25" customHeight="1" spans="102:103">
      <c r="CX636" s="350"/>
      <c r="CY636" s="350"/>
    </row>
    <row r="637" ht="26.25" customHeight="1" spans="102:103">
      <c r="CX637" s="350"/>
      <c r="CY637" s="350"/>
    </row>
    <row r="638" ht="26.25" customHeight="1" spans="102:103">
      <c r="CX638" s="350"/>
      <c r="CY638" s="350"/>
    </row>
    <row r="639" ht="26.25" customHeight="1" spans="102:103">
      <c r="CX639" s="350"/>
      <c r="CY639" s="350"/>
    </row>
    <row r="640" ht="26.25" customHeight="1" spans="102:103">
      <c r="CX640" s="350"/>
      <c r="CY640" s="350"/>
    </row>
    <row r="641" ht="26.25" customHeight="1" spans="102:103">
      <c r="CX641" s="350"/>
      <c r="CY641" s="350"/>
    </row>
    <row r="642" ht="26.25" customHeight="1" spans="102:103">
      <c r="CX642" s="350"/>
      <c r="CY642" s="350"/>
    </row>
    <row r="643" ht="26.25" customHeight="1" spans="102:103">
      <c r="CX643" s="350"/>
      <c r="CY643" s="350"/>
    </row>
    <row r="644" ht="26.25" customHeight="1" spans="102:103">
      <c r="CX644" s="350"/>
      <c r="CY644" s="350"/>
    </row>
    <row r="645" ht="26.25" customHeight="1" spans="102:103">
      <c r="CX645" s="350"/>
      <c r="CY645" s="350"/>
    </row>
    <row r="646" ht="26.25" customHeight="1" spans="102:103">
      <c r="CX646" s="350"/>
      <c r="CY646" s="350"/>
    </row>
    <row r="647" ht="26.25" customHeight="1" spans="102:103">
      <c r="CX647" s="350"/>
      <c r="CY647" s="350"/>
    </row>
    <row r="648" ht="26.25" customHeight="1" spans="102:103">
      <c r="CX648" s="350"/>
      <c r="CY648" s="350"/>
    </row>
    <row r="649" ht="26.25" customHeight="1" spans="102:103">
      <c r="CX649" s="350"/>
      <c r="CY649" s="350"/>
    </row>
    <row r="650" ht="26.25" customHeight="1" spans="102:103">
      <c r="CX650" s="350"/>
      <c r="CY650" s="350"/>
    </row>
    <row r="651" ht="26.25" customHeight="1" spans="102:103">
      <c r="CX651" s="350"/>
      <c r="CY651" s="350"/>
    </row>
    <row r="652" ht="26.25" customHeight="1" spans="102:103">
      <c r="CX652" s="350"/>
      <c r="CY652" s="350"/>
    </row>
    <row r="653" ht="26.25" customHeight="1" spans="102:103">
      <c r="CX653" s="350"/>
      <c r="CY653" s="350"/>
    </row>
    <row r="654" ht="26.25" customHeight="1" spans="102:103">
      <c r="CX654" s="350"/>
      <c r="CY654" s="350"/>
    </row>
    <row r="655" ht="26.25" customHeight="1" spans="102:103">
      <c r="CX655" s="350"/>
      <c r="CY655" s="350"/>
    </row>
    <row r="656" ht="26.25" customHeight="1" spans="102:103">
      <c r="CX656" s="350"/>
      <c r="CY656" s="350"/>
    </row>
    <row r="657" ht="26.25" customHeight="1" spans="102:103">
      <c r="CX657" s="350"/>
      <c r="CY657" s="350"/>
    </row>
    <row r="658" ht="26.25" customHeight="1" spans="102:103">
      <c r="CX658" s="350"/>
      <c r="CY658" s="350"/>
    </row>
    <row r="659" ht="26.25" customHeight="1" spans="102:103">
      <c r="CX659" s="350"/>
      <c r="CY659" s="350"/>
    </row>
    <row r="660" ht="26.25" customHeight="1" spans="102:103">
      <c r="CX660" s="350"/>
      <c r="CY660" s="350"/>
    </row>
    <row r="661" ht="26.25" customHeight="1" spans="102:103">
      <c r="CX661" s="350"/>
      <c r="CY661" s="350"/>
    </row>
    <row r="662" ht="26.25" customHeight="1" spans="102:103">
      <c r="CX662" s="350"/>
      <c r="CY662" s="350"/>
    </row>
    <row r="663" ht="26.25" customHeight="1" spans="102:103">
      <c r="CX663" s="350"/>
      <c r="CY663" s="350"/>
    </row>
    <row r="664" ht="26.25" customHeight="1" spans="102:103">
      <c r="CX664" s="350"/>
      <c r="CY664" s="350"/>
    </row>
    <row r="665" ht="26.25" customHeight="1" spans="102:103">
      <c r="CX665" s="350"/>
      <c r="CY665" s="350"/>
    </row>
    <row r="666" ht="26.25" customHeight="1" spans="102:103">
      <c r="CX666" s="350"/>
      <c r="CY666" s="350"/>
    </row>
    <row r="667" ht="26.25" customHeight="1" spans="102:103">
      <c r="CX667" s="350"/>
      <c r="CY667" s="350"/>
    </row>
    <row r="668" ht="26.25" customHeight="1" spans="102:103">
      <c r="CX668" s="350"/>
      <c r="CY668" s="350"/>
    </row>
    <row r="669" ht="26.25" customHeight="1" spans="102:103">
      <c r="CX669" s="350"/>
      <c r="CY669" s="350"/>
    </row>
    <row r="670" ht="26.25" customHeight="1" spans="102:103">
      <c r="CX670" s="350"/>
      <c r="CY670" s="350"/>
    </row>
    <row r="671" ht="26.25" customHeight="1" spans="102:103">
      <c r="CX671" s="350"/>
      <c r="CY671" s="350"/>
    </row>
    <row r="672" ht="26.25" customHeight="1" spans="102:103">
      <c r="CX672" s="350"/>
      <c r="CY672" s="350"/>
    </row>
    <row r="673" ht="26.25" customHeight="1" spans="102:103">
      <c r="CX673" s="350"/>
      <c r="CY673" s="350"/>
    </row>
    <row r="674" ht="26.25" customHeight="1" spans="102:103">
      <c r="CX674" s="350"/>
      <c r="CY674" s="350"/>
    </row>
    <row r="675" ht="26.25" customHeight="1" spans="102:103">
      <c r="CX675" s="350"/>
      <c r="CY675" s="350"/>
    </row>
    <row r="676" ht="26.25" customHeight="1" spans="102:103">
      <c r="CX676" s="350"/>
      <c r="CY676" s="350"/>
    </row>
    <row r="677" ht="26.25" customHeight="1" spans="102:103">
      <c r="CX677" s="350"/>
      <c r="CY677" s="350"/>
    </row>
    <row r="678" ht="26.25" customHeight="1" spans="102:103">
      <c r="CX678" s="350"/>
      <c r="CY678" s="350"/>
    </row>
    <row r="679" ht="26.25" customHeight="1" spans="102:103">
      <c r="CX679" s="350"/>
      <c r="CY679" s="350"/>
    </row>
    <row r="680" ht="26.25" customHeight="1" spans="102:103">
      <c r="CX680" s="350"/>
      <c r="CY680" s="350"/>
    </row>
    <row r="681" ht="26.25" customHeight="1" spans="102:103">
      <c r="CX681" s="350"/>
      <c r="CY681" s="350"/>
    </row>
    <row r="682" ht="26.25" customHeight="1" spans="102:103">
      <c r="CX682" s="350"/>
      <c r="CY682" s="350"/>
    </row>
    <row r="683" ht="26.25" customHeight="1" spans="102:103">
      <c r="CX683" s="350"/>
      <c r="CY683" s="350"/>
    </row>
    <row r="684" ht="26.25" customHeight="1" spans="102:103">
      <c r="CX684" s="350"/>
      <c r="CY684" s="350"/>
    </row>
    <row r="685" ht="26.25" customHeight="1" spans="102:103">
      <c r="CX685" s="350"/>
      <c r="CY685" s="350"/>
    </row>
    <row r="686" ht="26.25" customHeight="1" spans="102:103">
      <c r="CX686" s="350"/>
      <c r="CY686" s="350"/>
    </row>
    <row r="687" ht="26.25" customHeight="1" spans="102:103">
      <c r="CX687" s="350"/>
      <c r="CY687" s="350"/>
    </row>
    <row r="688" ht="26.25" customHeight="1" spans="102:103">
      <c r="CX688" s="350"/>
      <c r="CY688" s="350"/>
    </row>
    <row r="689" ht="26.25" customHeight="1" spans="102:103">
      <c r="CX689" s="350"/>
      <c r="CY689" s="350"/>
    </row>
    <row r="690" ht="26.25" customHeight="1" spans="102:103">
      <c r="CX690" s="350"/>
      <c r="CY690" s="350"/>
    </row>
    <row r="691" ht="26.25" customHeight="1" spans="102:103">
      <c r="CX691" s="350"/>
      <c r="CY691" s="350"/>
    </row>
    <row r="692" ht="26.25" customHeight="1" spans="102:103">
      <c r="CX692" s="350"/>
      <c r="CY692" s="350"/>
    </row>
    <row r="693" ht="26.25" customHeight="1" spans="102:103">
      <c r="CX693" s="350"/>
      <c r="CY693" s="350"/>
    </row>
    <row r="694" ht="26.25" customHeight="1" spans="102:103">
      <c r="CX694" s="350"/>
      <c r="CY694" s="350"/>
    </row>
    <row r="695" ht="26.25" customHeight="1" spans="102:103">
      <c r="CX695" s="350"/>
      <c r="CY695" s="350"/>
    </row>
    <row r="696" ht="26.25" customHeight="1" spans="102:103">
      <c r="CX696" s="350"/>
      <c r="CY696" s="350"/>
    </row>
    <row r="697" ht="26.25" customHeight="1" spans="102:103">
      <c r="CX697" s="350"/>
      <c r="CY697" s="350"/>
    </row>
    <row r="698" ht="26.25" customHeight="1" spans="102:103">
      <c r="CX698" s="350"/>
      <c r="CY698" s="350"/>
    </row>
    <row r="699" ht="26.25" customHeight="1" spans="102:103">
      <c r="CX699" s="350"/>
      <c r="CY699" s="350"/>
    </row>
    <row r="700" ht="26.25" customHeight="1" spans="102:103">
      <c r="CX700" s="350"/>
      <c r="CY700" s="350"/>
    </row>
    <row r="701" ht="26.25" customHeight="1" spans="102:103">
      <c r="CX701" s="350"/>
      <c r="CY701" s="350"/>
    </row>
    <row r="702" ht="26.25" customHeight="1" spans="102:103">
      <c r="CX702" s="350"/>
      <c r="CY702" s="350"/>
    </row>
    <row r="703" ht="26.25" customHeight="1" spans="102:103">
      <c r="CX703" s="350"/>
      <c r="CY703" s="350"/>
    </row>
    <row r="704" ht="26.25" customHeight="1" spans="102:103">
      <c r="CX704" s="350"/>
      <c r="CY704" s="350"/>
    </row>
    <row r="705" ht="26.25" customHeight="1" spans="102:103">
      <c r="CX705" s="350"/>
      <c r="CY705" s="350"/>
    </row>
    <row r="706" ht="26.25" customHeight="1" spans="102:103">
      <c r="CX706" s="350"/>
      <c r="CY706" s="350"/>
    </row>
    <row r="707" ht="26.25" customHeight="1" spans="102:103">
      <c r="CX707" s="350"/>
      <c r="CY707" s="350"/>
    </row>
    <row r="708" ht="26.25" customHeight="1" spans="102:103">
      <c r="CX708" s="350"/>
      <c r="CY708" s="350"/>
    </row>
    <row r="709" ht="26.25" customHeight="1" spans="102:103">
      <c r="CX709" s="350"/>
      <c r="CY709" s="350"/>
    </row>
    <row r="710" ht="26.25" customHeight="1" spans="102:103">
      <c r="CX710" s="350"/>
      <c r="CY710" s="350"/>
    </row>
    <row r="711" ht="26.25" customHeight="1" spans="102:103">
      <c r="CX711" s="350"/>
      <c r="CY711" s="350"/>
    </row>
    <row r="712" ht="26.25" customHeight="1" spans="102:103">
      <c r="CX712" s="350"/>
      <c r="CY712" s="350"/>
    </row>
    <row r="713" ht="26.25" customHeight="1" spans="102:103">
      <c r="CX713" s="350"/>
      <c r="CY713" s="350"/>
    </row>
    <row r="714" ht="26.25" customHeight="1" spans="102:103">
      <c r="CX714" s="350"/>
      <c r="CY714" s="350"/>
    </row>
    <row r="715" ht="26.25" customHeight="1" spans="102:103">
      <c r="CX715" s="350"/>
      <c r="CY715" s="350"/>
    </row>
    <row r="716" ht="26.25" customHeight="1" spans="102:103">
      <c r="CX716" s="350"/>
      <c r="CY716" s="350"/>
    </row>
    <row r="717" ht="26.25" customHeight="1" spans="102:103">
      <c r="CX717" s="350"/>
      <c r="CY717" s="350"/>
    </row>
    <row r="718" ht="26.25" customHeight="1" spans="102:103">
      <c r="CX718" s="350"/>
      <c r="CY718" s="350"/>
    </row>
    <row r="719" ht="26.25" customHeight="1" spans="102:103">
      <c r="CX719" s="350"/>
      <c r="CY719" s="350"/>
    </row>
    <row r="720" ht="26.25" customHeight="1" spans="102:103">
      <c r="CX720" s="350"/>
      <c r="CY720" s="350"/>
    </row>
    <row r="721" ht="26.25" customHeight="1" spans="102:103">
      <c r="CX721" s="350"/>
      <c r="CY721" s="350"/>
    </row>
    <row r="722" ht="26.25" customHeight="1" spans="102:103">
      <c r="CX722" s="350"/>
      <c r="CY722" s="350"/>
    </row>
    <row r="723" ht="26.25" customHeight="1" spans="102:103">
      <c r="CX723" s="350"/>
      <c r="CY723" s="350"/>
    </row>
    <row r="724" ht="26.25" customHeight="1" spans="102:103">
      <c r="CX724" s="350"/>
      <c r="CY724" s="350"/>
    </row>
    <row r="725" ht="26.25" customHeight="1" spans="102:103">
      <c r="CX725" s="350"/>
      <c r="CY725" s="350"/>
    </row>
    <row r="726" ht="26.25" customHeight="1" spans="102:103">
      <c r="CX726" s="350"/>
      <c r="CY726" s="350"/>
    </row>
    <row r="727" ht="26.25" customHeight="1" spans="102:103">
      <c r="CX727" s="350"/>
      <c r="CY727" s="350"/>
    </row>
    <row r="728" ht="26.25" customHeight="1" spans="102:103">
      <c r="CX728" s="350"/>
      <c r="CY728" s="350"/>
    </row>
    <row r="729" ht="26.25" customHeight="1" spans="102:103">
      <c r="CX729" s="350"/>
      <c r="CY729" s="350"/>
    </row>
    <row r="730" ht="26.25" customHeight="1" spans="102:103">
      <c r="CX730" s="350"/>
      <c r="CY730" s="350"/>
    </row>
    <row r="731" ht="26.25" customHeight="1" spans="102:103">
      <c r="CX731" s="350"/>
      <c r="CY731" s="350"/>
    </row>
    <row r="732" ht="26.25" customHeight="1" spans="102:103">
      <c r="CX732" s="350"/>
      <c r="CY732" s="350"/>
    </row>
    <row r="733" ht="26.25" customHeight="1" spans="102:103">
      <c r="CX733" s="350"/>
      <c r="CY733" s="350"/>
    </row>
    <row r="734" ht="26.25" customHeight="1" spans="102:103">
      <c r="CX734" s="350"/>
      <c r="CY734" s="350"/>
    </row>
    <row r="735" ht="26.25" customHeight="1" spans="102:103">
      <c r="CX735" s="350"/>
      <c r="CY735" s="350"/>
    </row>
    <row r="736" ht="26.25" customHeight="1" spans="102:103">
      <c r="CX736" s="350"/>
      <c r="CY736" s="350"/>
    </row>
    <row r="737" ht="26.25" customHeight="1" spans="102:103">
      <c r="CX737" s="350"/>
      <c r="CY737" s="350"/>
    </row>
    <row r="738" ht="26.25" customHeight="1" spans="102:103">
      <c r="CX738" s="350"/>
      <c r="CY738" s="350"/>
    </row>
    <row r="739" ht="26.25" customHeight="1" spans="102:103">
      <c r="CX739" s="350"/>
      <c r="CY739" s="350"/>
    </row>
    <row r="740" ht="26.25" customHeight="1" spans="102:103">
      <c r="CX740" s="350"/>
      <c r="CY740" s="350"/>
    </row>
    <row r="741" ht="26.25" customHeight="1" spans="102:103">
      <c r="CX741" s="350"/>
      <c r="CY741" s="350"/>
    </row>
    <row r="742" ht="26.25" customHeight="1" spans="102:103">
      <c r="CX742" s="350"/>
      <c r="CY742" s="350"/>
    </row>
    <row r="743" ht="26.25" customHeight="1" spans="102:103">
      <c r="CX743" s="350"/>
      <c r="CY743" s="350"/>
    </row>
    <row r="744" ht="26.25" customHeight="1" spans="102:103">
      <c r="CX744" s="350"/>
      <c r="CY744" s="350"/>
    </row>
    <row r="745" ht="26.25" customHeight="1" spans="102:103">
      <c r="CX745" s="350"/>
      <c r="CY745" s="350"/>
    </row>
    <row r="746" ht="26.25" customHeight="1" spans="102:103">
      <c r="CX746" s="350"/>
      <c r="CY746" s="350"/>
    </row>
    <row r="747" ht="26.25" customHeight="1" spans="102:103">
      <c r="CX747" s="350"/>
      <c r="CY747" s="350"/>
    </row>
    <row r="748" ht="26.25" customHeight="1" spans="102:103">
      <c r="CX748" s="350"/>
      <c r="CY748" s="350"/>
    </row>
    <row r="749" ht="26.25" customHeight="1" spans="102:103">
      <c r="CX749" s="350"/>
      <c r="CY749" s="350"/>
    </row>
    <row r="750" ht="26.25" customHeight="1" spans="102:103">
      <c r="CX750" s="350"/>
      <c r="CY750" s="350"/>
    </row>
    <row r="751" ht="26.25" customHeight="1" spans="102:103">
      <c r="CX751" s="350"/>
      <c r="CY751" s="350"/>
    </row>
    <row r="752" ht="26.25" customHeight="1" spans="102:103">
      <c r="CX752" s="350"/>
      <c r="CY752" s="350"/>
    </row>
    <row r="753" ht="26.25" customHeight="1" spans="102:103">
      <c r="CX753" s="350"/>
      <c r="CY753" s="350"/>
    </row>
    <row r="754" ht="26.25" customHeight="1" spans="102:103">
      <c r="CX754" s="350"/>
      <c r="CY754" s="350"/>
    </row>
    <row r="755" ht="26.25" customHeight="1" spans="102:103">
      <c r="CX755" s="350"/>
      <c r="CY755" s="350"/>
    </row>
    <row r="756" ht="26.25" customHeight="1" spans="102:103">
      <c r="CX756" s="350"/>
      <c r="CY756" s="350"/>
    </row>
    <row r="757" ht="26.25" customHeight="1" spans="102:103">
      <c r="CX757" s="350"/>
      <c r="CY757" s="350"/>
    </row>
    <row r="758" ht="26.25" customHeight="1" spans="102:103">
      <c r="CX758" s="350"/>
      <c r="CY758" s="350"/>
    </row>
    <row r="759" ht="26.25" customHeight="1" spans="102:103">
      <c r="CX759" s="350"/>
      <c r="CY759" s="350"/>
    </row>
    <row r="760" ht="26.25" customHeight="1" spans="102:103">
      <c r="CX760" s="350"/>
      <c r="CY760" s="350"/>
    </row>
    <row r="761" ht="26.25" customHeight="1" spans="102:103">
      <c r="CX761" s="350"/>
      <c r="CY761" s="350"/>
    </row>
    <row r="762" ht="26.25" customHeight="1" spans="102:103">
      <c r="CX762" s="350"/>
      <c r="CY762" s="350"/>
    </row>
    <row r="763" ht="26.25" customHeight="1" spans="102:103">
      <c r="CX763" s="350"/>
      <c r="CY763" s="350"/>
    </row>
    <row r="764" ht="26.25" customHeight="1" spans="102:103">
      <c r="CX764" s="350"/>
      <c r="CY764" s="350"/>
    </row>
    <row r="765" ht="26.25" customHeight="1" spans="102:103">
      <c r="CX765" s="350"/>
      <c r="CY765" s="350"/>
    </row>
    <row r="766" ht="26.25" customHeight="1" spans="102:103">
      <c r="CX766" s="350"/>
      <c r="CY766" s="350"/>
    </row>
    <row r="767" ht="26.25" customHeight="1" spans="102:103">
      <c r="CX767" s="350"/>
      <c r="CY767" s="350"/>
    </row>
    <row r="768" ht="26.25" customHeight="1" spans="102:103">
      <c r="CX768" s="350"/>
      <c r="CY768" s="350"/>
    </row>
    <row r="769" ht="26.25" customHeight="1" spans="102:103">
      <c r="CX769" s="350"/>
      <c r="CY769" s="350"/>
    </row>
    <row r="770" ht="26.25" customHeight="1" spans="102:103">
      <c r="CX770" s="350"/>
      <c r="CY770" s="350"/>
    </row>
    <row r="771" ht="26.25" customHeight="1" spans="102:103">
      <c r="CX771" s="350"/>
      <c r="CY771" s="350"/>
    </row>
    <row r="772" ht="26.25" customHeight="1" spans="102:103">
      <c r="CX772" s="350"/>
      <c r="CY772" s="350"/>
    </row>
    <row r="773" ht="26.25" customHeight="1" spans="102:103">
      <c r="CX773" s="350"/>
      <c r="CY773" s="350"/>
    </row>
    <row r="774" ht="26.25" customHeight="1" spans="102:103">
      <c r="CX774" s="350"/>
      <c r="CY774" s="350"/>
    </row>
    <row r="775" ht="26.25" customHeight="1" spans="102:103">
      <c r="CX775" s="350"/>
      <c r="CY775" s="350"/>
    </row>
    <row r="776" ht="26.25" customHeight="1" spans="102:103">
      <c r="CX776" s="350"/>
      <c r="CY776" s="350"/>
    </row>
    <row r="777" ht="26.25" customHeight="1" spans="102:103">
      <c r="CX777" s="350"/>
      <c r="CY777" s="350"/>
    </row>
    <row r="778" ht="26.25" customHeight="1" spans="102:103">
      <c r="CX778" s="350"/>
      <c r="CY778" s="350"/>
    </row>
    <row r="779" ht="26.25" customHeight="1" spans="102:103">
      <c r="CX779" s="350"/>
      <c r="CY779" s="350"/>
    </row>
    <row r="780" ht="26.25" customHeight="1" spans="102:103">
      <c r="CX780" s="350"/>
      <c r="CY780" s="350"/>
    </row>
    <row r="781" ht="26.25" customHeight="1" spans="102:103">
      <c r="CX781" s="350"/>
      <c r="CY781" s="350"/>
    </row>
    <row r="782" ht="26.25" customHeight="1" spans="102:103">
      <c r="CX782" s="350"/>
      <c r="CY782" s="350"/>
    </row>
    <row r="783" ht="26.25" customHeight="1" spans="102:103">
      <c r="CX783" s="350"/>
      <c r="CY783" s="350"/>
    </row>
    <row r="784" ht="26.25" customHeight="1" spans="102:103">
      <c r="CX784" s="350"/>
      <c r="CY784" s="350"/>
    </row>
    <row r="785" ht="26.25" customHeight="1" spans="102:103">
      <c r="CX785" s="350"/>
      <c r="CY785" s="350"/>
    </row>
    <row r="786" ht="26.25" customHeight="1" spans="102:103">
      <c r="CX786" s="350"/>
      <c r="CY786" s="350"/>
    </row>
    <row r="787" ht="26.25" customHeight="1" spans="102:103">
      <c r="CX787" s="350"/>
      <c r="CY787" s="350"/>
    </row>
    <row r="788" ht="26.25" customHeight="1" spans="102:103">
      <c r="CX788" s="350"/>
      <c r="CY788" s="350"/>
    </row>
    <row r="789" ht="26.25" customHeight="1" spans="102:103">
      <c r="CX789" s="350"/>
      <c r="CY789" s="350"/>
    </row>
    <row r="790" ht="26.25" customHeight="1" spans="102:103">
      <c r="CX790" s="350"/>
      <c r="CY790" s="350"/>
    </row>
    <row r="791" ht="26.25" customHeight="1" spans="102:103">
      <c r="CX791" s="350"/>
      <c r="CY791" s="350"/>
    </row>
    <row r="792" ht="26.25" customHeight="1" spans="102:103">
      <c r="CX792" s="350"/>
      <c r="CY792" s="350"/>
    </row>
    <row r="793" ht="26.25" customHeight="1" spans="102:103">
      <c r="CX793" s="350"/>
      <c r="CY793" s="350"/>
    </row>
    <row r="794" ht="26.25" customHeight="1" spans="102:103">
      <c r="CX794" s="350"/>
      <c r="CY794" s="350"/>
    </row>
    <row r="795" ht="26.25" customHeight="1" spans="102:103">
      <c r="CX795" s="350"/>
      <c r="CY795" s="350"/>
    </row>
    <row r="796" ht="26.25" customHeight="1" spans="102:103">
      <c r="CX796" s="350"/>
      <c r="CY796" s="350"/>
    </row>
    <row r="797" ht="26.25" customHeight="1" spans="102:103">
      <c r="CX797" s="350"/>
      <c r="CY797" s="350"/>
    </row>
    <row r="798" ht="26.25" customHeight="1" spans="102:103">
      <c r="CX798" s="350"/>
      <c r="CY798" s="350"/>
    </row>
    <row r="799" ht="26.25" customHeight="1" spans="102:103">
      <c r="CX799" s="350"/>
      <c r="CY799" s="350"/>
    </row>
    <row r="800" ht="26.25" customHeight="1" spans="102:103">
      <c r="CX800" s="350"/>
      <c r="CY800" s="350"/>
    </row>
    <row r="801" ht="26.25" customHeight="1" spans="102:103">
      <c r="CX801" s="350"/>
      <c r="CY801" s="350"/>
    </row>
    <row r="802" ht="26.25" customHeight="1" spans="102:103">
      <c r="CX802" s="350"/>
      <c r="CY802" s="350"/>
    </row>
    <row r="803" ht="26.25" customHeight="1" spans="102:103">
      <c r="CX803" s="350"/>
      <c r="CY803" s="350"/>
    </row>
    <row r="804" ht="26.25" customHeight="1" spans="102:103">
      <c r="CX804" s="350"/>
      <c r="CY804" s="350"/>
    </row>
    <row r="805" ht="26.25" customHeight="1" spans="102:103">
      <c r="CX805" s="350"/>
      <c r="CY805" s="350"/>
    </row>
    <row r="806" ht="26.25" customHeight="1" spans="102:103">
      <c r="CX806" s="350"/>
      <c r="CY806" s="350"/>
    </row>
    <row r="807" ht="26.25" customHeight="1" spans="102:103">
      <c r="CX807" s="350"/>
      <c r="CY807" s="350"/>
    </row>
    <row r="808" ht="26.25" customHeight="1" spans="102:103">
      <c r="CX808" s="350"/>
      <c r="CY808" s="350"/>
    </row>
    <row r="809" ht="26.25" customHeight="1" spans="102:103">
      <c r="CX809" s="350"/>
      <c r="CY809" s="350"/>
    </row>
    <row r="810" ht="26.25" customHeight="1" spans="102:103">
      <c r="CX810" s="350"/>
      <c r="CY810" s="350"/>
    </row>
    <row r="811" ht="26.25" customHeight="1" spans="102:103">
      <c r="CX811" s="350"/>
      <c r="CY811" s="350"/>
    </row>
    <row r="812" ht="26.25" customHeight="1" spans="102:103">
      <c r="CX812" s="350"/>
      <c r="CY812" s="350"/>
    </row>
    <row r="813" ht="26.25" customHeight="1" spans="102:103">
      <c r="CX813" s="350"/>
      <c r="CY813" s="350"/>
    </row>
    <row r="814" ht="26.25" customHeight="1" spans="102:103">
      <c r="CX814" s="350"/>
      <c r="CY814" s="350"/>
    </row>
    <row r="815" ht="26.25" customHeight="1" spans="102:103">
      <c r="CX815" s="350"/>
      <c r="CY815" s="350"/>
    </row>
    <row r="816" ht="26.25" customHeight="1" spans="102:103">
      <c r="CX816" s="350"/>
      <c r="CY816" s="350"/>
    </row>
    <row r="817" ht="26.25" customHeight="1" spans="102:103">
      <c r="CX817" s="350"/>
      <c r="CY817" s="350"/>
    </row>
    <row r="818" ht="26.25" customHeight="1" spans="102:103">
      <c r="CX818" s="350"/>
      <c r="CY818" s="350"/>
    </row>
    <row r="819" ht="26.25" customHeight="1" spans="102:103">
      <c r="CX819" s="350"/>
      <c r="CY819" s="350"/>
    </row>
    <row r="820" ht="26.25" customHeight="1" spans="102:103">
      <c r="CX820" s="350"/>
      <c r="CY820" s="350"/>
    </row>
    <row r="821" ht="26.25" customHeight="1" spans="102:103">
      <c r="CX821" s="350"/>
      <c r="CY821" s="350"/>
    </row>
    <row r="822" ht="26.25" customHeight="1" spans="102:103">
      <c r="CX822" s="350"/>
      <c r="CY822" s="350"/>
    </row>
    <row r="823" ht="26.25" customHeight="1" spans="102:103">
      <c r="CX823" s="350"/>
      <c r="CY823" s="350"/>
    </row>
    <row r="824" ht="26.25" customHeight="1" spans="102:103">
      <c r="CX824" s="350"/>
      <c r="CY824" s="350"/>
    </row>
    <row r="825" ht="26.25" customHeight="1" spans="102:103">
      <c r="CX825" s="350"/>
      <c r="CY825" s="350"/>
    </row>
    <row r="826" ht="26.25" customHeight="1" spans="102:103">
      <c r="CX826" s="350"/>
      <c r="CY826" s="350"/>
    </row>
    <row r="827" ht="26.25" customHeight="1" spans="102:103">
      <c r="CX827" s="350"/>
      <c r="CY827" s="350"/>
    </row>
    <row r="828" ht="26.25" customHeight="1" spans="102:103">
      <c r="CX828" s="350"/>
      <c r="CY828" s="350"/>
    </row>
    <row r="829" ht="26.25" customHeight="1" spans="102:103">
      <c r="CX829" s="350"/>
      <c r="CY829" s="350"/>
    </row>
    <row r="830" ht="26.25" customHeight="1" spans="102:103">
      <c r="CX830" s="350"/>
      <c r="CY830" s="350"/>
    </row>
    <row r="831" ht="26.25" customHeight="1" spans="102:103">
      <c r="CX831" s="350"/>
      <c r="CY831" s="350"/>
    </row>
    <row r="832" ht="26.25" customHeight="1" spans="102:103">
      <c r="CX832" s="350"/>
      <c r="CY832" s="350"/>
    </row>
    <row r="833" ht="26.25" customHeight="1" spans="102:103">
      <c r="CX833" s="350"/>
      <c r="CY833" s="350"/>
    </row>
    <row r="834" ht="26.25" customHeight="1" spans="102:103">
      <c r="CX834" s="350"/>
      <c r="CY834" s="350"/>
    </row>
    <row r="835" ht="26.25" customHeight="1" spans="102:103">
      <c r="CX835" s="350"/>
      <c r="CY835" s="350"/>
    </row>
    <row r="836" ht="26.25" customHeight="1" spans="102:103">
      <c r="CX836" s="350"/>
      <c r="CY836" s="350"/>
    </row>
    <row r="837" ht="26.25" customHeight="1" spans="102:103">
      <c r="CX837" s="350"/>
      <c r="CY837" s="350"/>
    </row>
    <row r="838" ht="26.25" customHeight="1" spans="102:103">
      <c r="CX838" s="350"/>
      <c r="CY838" s="350"/>
    </row>
    <row r="839" ht="26.25" customHeight="1" spans="102:103">
      <c r="CX839" s="350"/>
      <c r="CY839" s="350"/>
    </row>
    <row r="840" ht="26.25" customHeight="1" spans="102:103">
      <c r="CX840" s="350"/>
      <c r="CY840" s="350"/>
    </row>
    <row r="841" ht="26.25" customHeight="1" spans="102:103">
      <c r="CX841" s="350"/>
      <c r="CY841" s="350"/>
    </row>
    <row r="842" ht="26.25" customHeight="1" spans="102:103">
      <c r="CX842" s="350"/>
      <c r="CY842" s="350"/>
    </row>
    <row r="843" ht="26.25" customHeight="1" spans="102:103">
      <c r="CX843" s="350"/>
      <c r="CY843" s="350"/>
    </row>
    <row r="844" ht="26.25" customHeight="1" spans="102:103">
      <c r="CX844" s="350"/>
      <c r="CY844" s="350"/>
    </row>
    <row r="845" ht="26.25" customHeight="1" spans="102:103">
      <c r="CX845" s="350"/>
      <c r="CY845" s="350"/>
    </row>
    <row r="846" ht="26.25" customHeight="1" spans="102:103">
      <c r="CX846" s="350"/>
      <c r="CY846" s="350"/>
    </row>
    <row r="847" ht="26.25" customHeight="1" spans="102:103">
      <c r="CX847" s="350"/>
      <c r="CY847" s="350"/>
    </row>
    <row r="848" ht="26.25" customHeight="1" spans="102:103">
      <c r="CX848" s="350"/>
      <c r="CY848" s="350"/>
    </row>
    <row r="849" ht="26.25" customHeight="1" spans="102:103">
      <c r="CX849" s="350"/>
      <c r="CY849" s="350"/>
    </row>
    <row r="850" ht="26.25" customHeight="1" spans="102:103">
      <c r="CX850" s="350"/>
      <c r="CY850" s="350"/>
    </row>
    <row r="851" ht="26.25" customHeight="1" spans="102:103">
      <c r="CX851" s="350"/>
      <c r="CY851" s="350"/>
    </row>
    <row r="852" ht="26.25" customHeight="1" spans="102:103">
      <c r="CX852" s="350"/>
      <c r="CY852" s="350"/>
    </row>
    <row r="853" ht="26.25" customHeight="1" spans="102:103">
      <c r="CX853" s="350"/>
      <c r="CY853" s="350"/>
    </row>
    <row r="854" ht="26.25" customHeight="1" spans="102:103">
      <c r="CX854" s="350"/>
      <c r="CY854" s="350"/>
    </row>
    <row r="855" ht="26.25" customHeight="1" spans="102:103">
      <c r="CX855" s="350"/>
      <c r="CY855" s="350"/>
    </row>
    <row r="856" ht="26.25" customHeight="1" spans="102:103">
      <c r="CX856" s="350"/>
      <c r="CY856" s="350"/>
    </row>
    <row r="857" ht="26.25" customHeight="1" spans="102:103">
      <c r="CX857" s="350"/>
      <c r="CY857" s="350"/>
    </row>
    <row r="858" ht="26.25" customHeight="1" spans="102:103">
      <c r="CX858" s="350"/>
      <c r="CY858" s="350"/>
    </row>
    <row r="859" ht="26.25" customHeight="1" spans="102:103">
      <c r="CX859" s="350"/>
      <c r="CY859" s="350"/>
    </row>
    <row r="860" ht="26.25" customHeight="1" spans="102:103">
      <c r="CX860" s="350"/>
      <c r="CY860" s="350"/>
    </row>
    <row r="861" ht="26.25" customHeight="1" spans="102:103">
      <c r="CX861" s="350"/>
      <c r="CY861" s="350"/>
    </row>
    <row r="862" ht="26.25" customHeight="1" spans="102:103">
      <c r="CX862" s="350"/>
      <c r="CY862" s="350"/>
    </row>
    <row r="863" ht="26.25" customHeight="1" spans="102:103">
      <c r="CX863" s="350"/>
      <c r="CY863" s="350"/>
    </row>
    <row r="864" ht="26.25" customHeight="1" spans="102:103">
      <c r="CX864" s="350"/>
      <c r="CY864" s="350"/>
    </row>
    <row r="865" ht="26.25" customHeight="1" spans="102:103">
      <c r="CX865" s="350"/>
      <c r="CY865" s="350"/>
    </row>
    <row r="866" ht="26.25" customHeight="1" spans="102:103">
      <c r="CX866" s="350"/>
      <c r="CY866" s="350"/>
    </row>
    <row r="867" ht="26.25" customHeight="1" spans="102:103">
      <c r="CX867" s="350"/>
      <c r="CY867" s="350"/>
    </row>
    <row r="868" ht="26.25" customHeight="1" spans="102:103">
      <c r="CX868" s="350"/>
      <c r="CY868" s="350"/>
    </row>
    <row r="869" ht="26.25" customHeight="1" spans="102:103">
      <c r="CX869" s="350"/>
      <c r="CY869" s="350"/>
    </row>
    <row r="870" ht="26.25" customHeight="1" spans="102:103">
      <c r="CX870" s="350"/>
      <c r="CY870" s="350"/>
    </row>
    <row r="871" ht="26.25" customHeight="1" spans="102:103">
      <c r="CX871" s="350"/>
      <c r="CY871" s="350"/>
    </row>
    <row r="872" ht="26.25" customHeight="1" spans="102:103">
      <c r="CX872" s="350"/>
      <c r="CY872" s="350"/>
    </row>
    <row r="873" ht="26.25" customHeight="1" spans="102:103">
      <c r="CX873" s="350"/>
      <c r="CY873" s="350"/>
    </row>
    <row r="874" ht="26.25" customHeight="1" spans="102:103">
      <c r="CX874" s="350"/>
      <c r="CY874" s="350"/>
    </row>
    <row r="875" ht="26.25" customHeight="1" spans="102:103">
      <c r="CX875" s="350"/>
      <c r="CY875" s="350"/>
    </row>
    <row r="876" ht="26.25" customHeight="1" spans="102:103">
      <c r="CX876" s="350"/>
      <c r="CY876" s="350"/>
    </row>
    <row r="877" ht="26.25" customHeight="1" spans="102:103">
      <c r="CX877" s="350"/>
      <c r="CY877" s="350"/>
    </row>
    <row r="878" ht="26.25" customHeight="1" spans="102:103">
      <c r="CX878" s="350"/>
      <c r="CY878" s="350"/>
    </row>
    <row r="879" ht="26.25" customHeight="1" spans="102:103">
      <c r="CX879" s="350"/>
      <c r="CY879" s="350"/>
    </row>
    <row r="880" ht="26.25" customHeight="1" spans="102:103">
      <c r="CX880" s="350"/>
      <c r="CY880" s="350"/>
    </row>
    <row r="881" ht="26.25" customHeight="1" spans="102:103">
      <c r="CX881" s="350"/>
      <c r="CY881" s="350"/>
    </row>
    <row r="882" ht="26.25" customHeight="1" spans="102:103">
      <c r="CX882" s="350"/>
      <c r="CY882" s="350"/>
    </row>
    <row r="883" ht="26.25" customHeight="1" spans="102:103">
      <c r="CX883" s="350"/>
      <c r="CY883" s="350"/>
    </row>
    <row r="884" ht="26.25" customHeight="1" spans="102:103">
      <c r="CX884" s="350"/>
      <c r="CY884" s="350"/>
    </row>
    <row r="885" ht="26.25" customHeight="1" spans="102:103">
      <c r="CX885" s="350"/>
      <c r="CY885" s="350"/>
    </row>
    <row r="886" ht="26.25" customHeight="1" spans="102:103">
      <c r="CX886" s="350"/>
      <c r="CY886" s="350"/>
    </row>
    <row r="887" ht="26.25" customHeight="1" spans="102:103">
      <c r="CX887" s="350"/>
      <c r="CY887" s="350"/>
    </row>
    <row r="888" ht="26.25" customHeight="1" spans="102:103">
      <c r="CX888" s="350"/>
      <c r="CY888" s="350"/>
    </row>
    <row r="889" ht="26.25" customHeight="1" spans="102:103">
      <c r="CX889" s="350"/>
      <c r="CY889" s="350"/>
    </row>
    <row r="890" ht="26.25" customHeight="1" spans="102:103">
      <c r="CX890" s="350"/>
      <c r="CY890" s="350"/>
    </row>
    <row r="891" ht="26.25" customHeight="1" spans="102:103">
      <c r="CX891" s="350"/>
      <c r="CY891" s="350"/>
    </row>
    <row r="892" ht="26.25" customHeight="1" spans="102:103">
      <c r="CX892" s="350"/>
      <c r="CY892" s="350"/>
    </row>
    <row r="893" ht="26.25" customHeight="1" spans="102:103">
      <c r="CX893" s="350"/>
      <c r="CY893" s="350"/>
    </row>
    <row r="894" ht="26.25" customHeight="1" spans="102:103">
      <c r="CX894" s="350"/>
      <c r="CY894" s="350"/>
    </row>
    <row r="895" ht="26.25" customHeight="1" spans="102:103">
      <c r="CX895" s="350"/>
      <c r="CY895" s="350"/>
    </row>
    <row r="896" ht="26.25" customHeight="1" spans="102:103">
      <c r="CX896" s="350"/>
      <c r="CY896" s="350"/>
    </row>
    <row r="897" ht="26.25" customHeight="1" spans="102:103">
      <c r="CX897" s="350"/>
      <c r="CY897" s="350"/>
    </row>
    <row r="898" ht="26.25" customHeight="1" spans="102:103">
      <c r="CX898" s="350"/>
      <c r="CY898" s="350"/>
    </row>
    <row r="899" ht="26.25" customHeight="1" spans="102:103">
      <c r="CX899" s="350"/>
      <c r="CY899" s="350"/>
    </row>
    <row r="900" ht="26.25" customHeight="1" spans="102:103">
      <c r="CX900" s="350"/>
      <c r="CY900" s="350"/>
    </row>
    <row r="901" ht="26.25" customHeight="1" spans="102:103">
      <c r="CX901" s="350"/>
      <c r="CY901" s="350"/>
    </row>
    <row r="902" ht="26.25" customHeight="1" spans="102:103">
      <c r="CX902" s="350"/>
      <c r="CY902" s="350"/>
    </row>
    <row r="903" ht="26.25" customHeight="1" spans="102:103">
      <c r="CX903" s="350"/>
      <c r="CY903" s="350"/>
    </row>
    <row r="904" ht="26.25" customHeight="1" spans="102:103">
      <c r="CX904" s="350"/>
      <c r="CY904" s="350"/>
    </row>
    <row r="905" ht="26.25" customHeight="1" spans="102:103">
      <c r="CX905" s="350"/>
      <c r="CY905" s="350"/>
    </row>
    <row r="906" ht="26.25" customHeight="1" spans="102:103">
      <c r="CX906" s="350"/>
      <c r="CY906" s="350"/>
    </row>
    <row r="907" ht="26.25" customHeight="1" spans="102:103">
      <c r="CX907" s="350"/>
      <c r="CY907" s="350"/>
    </row>
    <row r="908" ht="26.25" customHeight="1" spans="102:103">
      <c r="CX908" s="350"/>
      <c r="CY908" s="350"/>
    </row>
    <row r="909" ht="26.25" customHeight="1" spans="102:103">
      <c r="CX909" s="350"/>
      <c r="CY909" s="350"/>
    </row>
    <row r="910" ht="26.25" customHeight="1" spans="102:103">
      <c r="CX910" s="350"/>
      <c r="CY910" s="350"/>
    </row>
    <row r="911" ht="26.25" customHeight="1" spans="102:103">
      <c r="CX911" s="350"/>
      <c r="CY911" s="350"/>
    </row>
    <row r="912" ht="26.25" customHeight="1" spans="102:103">
      <c r="CX912" s="350"/>
      <c r="CY912" s="350"/>
    </row>
    <row r="913" ht="26.25" customHeight="1" spans="102:103">
      <c r="CX913" s="350"/>
      <c r="CY913" s="350"/>
    </row>
    <row r="914" ht="26.25" customHeight="1" spans="102:103">
      <c r="CX914" s="350"/>
      <c r="CY914" s="350"/>
    </row>
    <row r="915" ht="26.25" customHeight="1" spans="102:103">
      <c r="CX915" s="350"/>
      <c r="CY915" s="350"/>
    </row>
    <row r="916" ht="26.25" customHeight="1" spans="102:103">
      <c r="CX916" s="350"/>
      <c r="CY916" s="350"/>
    </row>
    <row r="917" ht="26.25" customHeight="1" spans="102:103">
      <c r="CX917" s="350"/>
      <c r="CY917" s="350"/>
    </row>
    <row r="918" ht="26.25" customHeight="1" spans="102:103">
      <c r="CX918" s="350"/>
      <c r="CY918" s="350"/>
    </row>
    <row r="919" ht="26.25" customHeight="1" spans="102:103">
      <c r="CX919" s="350"/>
      <c r="CY919" s="350"/>
    </row>
    <row r="920" ht="26.25" customHeight="1" spans="102:103">
      <c r="CX920" s="350"/>
      <c r="CY920" s="350"/>
    </row>
    <row r="921" ht="26.25" customHeight="1" spans="102:103">
      <c r="CX921" s="350"/>
      <c r="CY921" s="350"/>
    </row>
    <row r="922" ht="26.25" customHeight="1" spans="102:103">
      <c r="CX922" s="350"/>
      <c r="CY922" s="350"/>
    </row>
    <row r="923" ht="26.25" customHeight="1" spans="102:103">
      <c r="CX923" s="350"/>
      <c r="CY923" s="350"/>
    </row>
    <row r="924" ht="26.25" customHeight="1" spans="102:103">
      <c r="CX924" s="350"/>
      <c r="CY924" s="350"/>
    </row>
    <row r="925" ht="26.25" customHeight="1" spans="102:103">
      <c r="CX925" s="350"/>
      <c r="CY925" s="350"/>
    </row>
    <row r="926" ht="26.25" customHeight="1" spans="102:103">
      <c r="CX926" s="350"/>
      <c r="CY926" s="350"/>
    </row>
    <row r="927" ht="26.25" customHeight="1" spans="102:103">
      <c r="CX927" s="350"/>
      <c r="CY927" s="350"/>
    </row>
    <row r="928" ht="26.25" customHeight="1" spans="102:103">
      <c r="CX928" s="350"/>
      <c r="CY928" s="350"/>
    </row>
    <row r="929" ht="26.25" customHeight="1" spans="102:103">
      <c r="CX929" s="350"/>
      <c r="CY929" s="350"/>
    </row>
    <row r="930" ht="26.25" customHeight="1" spans="102:103">
      <c r="CX930" s="350"/>
      <c r="CY930" s="350"/>
    </row>
    <row r="931" ht="26.25" customHeight="1" spans="102:103">
      <c r="CX931" s="350"/>
      <c r="CY931" s="350"/>
    </row>
    <row r="932" ht="26.25" customHeight="1" spans="102:103">
      <c r="CX932" s="350"/>
      <c r="CY932" s="350"/>
    </row>
    <row r="933" ht="26.25" customHeight="1" spans="102:103">
      <c r="CX933" s="350"/>
      <c r="CY933" s="350"/>
    </row>
    <row r="934" ht="26.25" customHeight="1" spans="102:103">
      <c r="CX934" s="350"/>
      <c r="CY934" s="350"/>
    </row>
    <row r="935" ht="26.25" customHeight="1" spans="102:103">
      <c r="CX935" s="350"/>
      <c r="CY935" s="350"/>
    </row>
    <row r="936" ht="26.25" customHeight="1" spans="102:103">
      <c r="CX936" s="350"/>
      <c r="CY936" s="350"/>
    </row>
    <row r="937" ht="26.25" customHeight="1" spans="102:103">
      <c r="CX937" s="350"/>
      <c r="CY937" s="350"/>
    </row>
    <row r="938" ht="26.25" customHeight="1" spans="102:103">
      <c r="CX938" s="350"/>
      <c r="CY938" s="350"/>
    </row>
    <row r="939" ht="26.25" customHeight="1" spans="102:103">
      <c r="CX939" s="350"/>
      <c r="CY939" s="350"/>
    </row>
    <row r="940" ht="26.25" customHeight="1" spans="102:103">
      <c r="CX940" s="350"/>
      <c r="CY940" s="350"/>
    </row>
    <row r="941" ht="26.25" customHeight="1" spans="102:103">
      <c r="CX941" s="350"/>
      <c r="CY941" s="350"/>
    </row>
    <row r="942" ht="26.25" customHeight="1" spans="102:103">
      <c r="CX942" s="350"/>
      <c r="CY942" s="350"/>
    </row>
    <row r="943" ht="26.25" customHeight="1" spans="102:103">
      <c r="CX943" s="350"/>
      <c r="CY943" s="350"/>
    </row>
    <row r="944" ht="26.25" customHeight="1" spans="102:103">
      <c r="CX944" s="350"/>
      <c r="CY944" s="350"/>
    </row>
    <row r="945" ht="26.25" customHeight="1" spans="102:103">
      <c r="CX945" s="350"/>
      <c r="CY945" s="350"/>
    </row>
    <row r="946" ht="26.25" customHeight="1" spans="102:103">
      <c r="CX946" s="350"/>
      <c r="CY946" s="350"/>
    </row>
    <row r="947" ht="26.25" customHeight="1" spans="102:103">
      <c r="CX947" s="350"/>
      <c r="CY947" s="350"/>
    </row>
    <row r="948" ht="26.25" customHeight="1" spans="102:103">
      <c r="CX948" s="350"/>
      <c r="CY948" s="350"/>
    </row>
    <row r="949" ht="26.25" customHeight="1" spans="102:103">
      <c r="CX949" s="350"/>
      <c r="CY949" s="350"/>
    </row>
    <row r="950" ht="26.25" customHeight="1" spans="102:103">
      <c r="CX950" s="350"/>
      <c r="CY950" s="350"/>
    </row>
    <row r="951" ht="26.25" customHeight="1" spans="102:103">
      <c r="CX951" s="350"/>
      <c r="CY951" s="350"/>
    </row>
    <row r="952" ht="26.25" customHeight="1" spans="102:103">
      <c r="CX952" s="350"/>
      <c r="CY952" s="350"/>
    </row>
    <row r="953" ht="26.25" customHeight="1" spans="102:103">
      <c r="CX953" s="350"/>
      <c r="CY953" s="350"/>
    </row>
    <row r="954" ht="26.25" customHeight="1" spans="102:103">
      <c r="CX954" s="350"/>
      <c r="CY954" s="350"/>
    </row>
    <row r="955" ht="26.25" customHeight="1" spans="102:103">
      <c r="CX955" s="350"/>
      <c r="CY955" s="350"/>
    </row>
    <row r="956" ht="26.25" customHeight="1" spans="102:103">
      <c r="CX956" s="350"/>
      <c r="CY956" s="350"/>
    </row>
    <row r="957" ht="26.25" customHeight="1" spans="102:103">
      <c r="CX957" s="350"/>
      <c r="CY957" s="350"/>
    </row>
    <row r="958" ht="26.25" customHeight="1" spans="102:103">
      <c r="CX958" s="350"/>
      <c r="CY958" s="350"/>
    </row>
    <row r="959" ht="26.25" customHeight="1" spans="102:103">
      <c r="CX959" s="350"/>
      <c r="CY959" s="350"/>
    </row>
    <row r="960" ht="26.25" customHeight="1" spans="102:103">
      <c r="CX960" s="350"/>
      <c r="CY960" s="350"/>
    </row>
    <row r="961" ht="26.25" customHeight="1" spans="102:103">
      <c r="CX961" s="350"/>
      <c r="CY961" s="350"/>
    </row>
    <row r="962" ht="26.25" customHeight="1" spans="102:103">
      <c r="CX962" s="350"/>
      <c r="CY962" s="350"/>
    </row>
    <row r="963" ht="26.25" customHeight="1" spans="102:103">
      <c r="CX963" s="350"/>
      <c r="CY963" s="350"/>
    </row>
    <row r="964" ht="26.25" customHeight="1" spans="102:103">
      <c r="CX964" s="350"/>
      <c r="CY964" s="350"/>
    </row>
    <row r="965" ht="26.25" customHeight="1" spans="102:103">
      <c r="CX965" s="350"/>
      <c r="CY965" s="350"/>
    </row>
    <row r="966" ht="26.25" customHeight="1" spans="102:103">
      <c r="CX966" s="350"/>
      <c r="CY966" s="350"/>
    </row>
    <row r="967" ht="26.25" customHeight="1" spans="102:103">
      <c r="CX967" s="350"/>
      <c r="CY967" s="350"/>
    </row>
    <row r="968" ht="26.25" customHeight="1" spans="102:103">
      <c r="CX968" s="350"/>
      <c r="CY968" s="350"/>
    </row>
    <row r="969" ht="26.25" customHeight="1" spans="102:103">
      <c r="CX969" s="350"/>
      <c r="CY969" s="350"/>
    </row>
    <row r="970" ht="26.25" customHeight="1" spans="102:103">
      <c r="CX970" s="350"/>
      <c r="CY970" s="350"/>
    </row>
    <row r="971" ht="26.25" customHeight="1" spans="102:103">
      <c r="CX971" s="350"/>
      <c r="CY971" s="350"/>
    </row>
    <row r="972" ht="26.25" customHeight="1" spans="102:103">
      <c r="CX972" s="350"/>
      <c r="CY972" s="350"/>
    </row>
    <row r="973" ht="26.25" customHeight="1" spans="102:103">
      <c r="CX973" s="350"/>
      <c r="CY973" s="350"/>
    </row>
    <row r="974" ht="26.25" customHeight="1" spans="102:103">
      <c r="CX974" s="350"/>
      <c r="CY974" s="350"/>
    </row>
    <row r="975" ht="26.25" customHeight="1" spans="102:103">
      <c r="CX975" s="350"/>
      <c r="CY975" s="350"/>
    </row>
    <row r="976" ht="26.25" customHeight="1" spans="102:103">
      <c r="CX976" s="350"/>
      <c r="CY976" s="350"/>
    </row>
    <row r="977" ht="26.25" customHeight="1" spans="102:103">
      <c r="CX977" s="350"/>
      <c r="CY977" s="350"/>
    </row>
    <row r="978" ht="26.25" customHeight="1" spans="102:103">
      <c r="CX978" s="350"/>
      <c r="CY978" s="350"/>
    </row>
    <row r="979" ht="26.25" customHeight="1" spans="102:103">
      <c r="CX979" s="350"/>
      <c r="CY979" s="350"/>
    </row>
    <row r="980" ht="26.25" customHeight="1" spans="102:103">
      <c r="CX980" s="350"/>
      <c r="CY980" s="350"/>
    </row>
    <row r="981" ht="26.25" customHeight="1" spans="102:103">
      <c r="CX981" s="350"/>
      <c r="CY981" s="350"/>
    </row>
    <row r="982" ht="26.25" customHeight="1" spans="102:103">
      <c r="CX982" s="350"/>
      <c r="CY982" s="350"/>
    </row>
    <row r="983" ht="26.25" customHeight="1" spans="102:103">
      <c r="CX983" s="350"/>
      <c r="CY983" s="350"/>
    </row>
    <row r="984" ht="26.25" customHeight="1" spans="102:103">
      <c r="CX984" s="350"/>
      <c r="CY984" s="350"/>
    </row>
    <row r="985" ht="26.25" customHeight="1" spans="102:103">
      <c r="CX985" s="350"/>
      <c r="CY985" s="350"/>
    </row>
    <row r="986" ht="26.25" customHeight="1" spans="102:103">
      <c r="CX986" s="350"/>
      <c r="CY986" s="350"/>
    </row>
    <row r="987" ht="26.25" customHeight="1" spans="102:103">
      <c r="CX987" s="350"/>
      <c r="CY987" s="350"/>
    </row>
    <row r="988" ht="26.25" customHeight="1" spans="102:103">
      <c r="CX988" s="350"/>
      <c r="CY988" s="350"/>
    </row>
    <row r="989" ht="26.25" customHeight="1" spans="102:103">
      <c r="CX989" s="350"/>
      <c r="CY989" s="350"/>
    </row>
    <row r="990" ht="26.25" customHeight="1" spans="102:103">
      <c r="CX990" s="350"/>
      <c r="CY990" s="350"/>
    </row>
    <row r="991" ht="26.25" customHeight="1" spans="102:103">
      <c r="CX991" s="350"/>
      <c r="CY991" s="350"/>
    </row>
    <row r="992" ht="26.25" customHeight="1" spans="102:103">
      <c r="CX992" s="350"/>
      <c r="CY992" s="350"/>
    </row>
    <row r="993" ht="26.25" customHeight="1" spans="102:103">
      <c r="CX993" s="350"/>
      <c r="CY993" s="350"/>
    </row>
    <row r="994" ht="26.25" customHeight="1" spans="102:103">
      <c r="CX994" s="350"/>
      <c r="CY994" s="350"/>
    </row>
    <row r="995" ht="26.25" customHeight="1" spans="102:103">
      <c r="CX995" s="350"/>
      <c r="CY995" s="350"/>
    </row>
    <row r="996" ht="26.25" customHeight="1" spans="102:103">
      <c r="CX996" s="350"/>
      <c r="CY996" s="350"/>
    </row>
    <row r="997" ht="26.25" customHeight="1" spans="102:103">
      <c r="CX997" s="350"/>
      <c r="CY997" s="350"/>
    </row>
    <row r="998" ht="26.25" customHeight="1" spans="102:103">
      <c r="CX998" s="350"/>
      <c r="CY998" s="350"/>
    </row>
    <row r="999" ht="26.25" customHeight="1" spans="102:103">
      <c r="CX999" s="350"/>
      <c r="CY999" s="350"/>
    </row>
    <row r="1000" ht="26.25" customHeight="1" spans="102:103">
      <c r="CX1000" s="350"/>
      <c r="CY1000" s="350"/>
    </row>
    <row r="1001" ht="26.25" customHeight="1" spans="102:103">
      <c r="CX1001" s="350"/>
      <c r="CY1001" s="350"/>
    </row>
    <row r="1002" ht="26.25" customHeight="1" spans="102:103">
      <c r="CX1002" s="350"/>
      <c r="CY1002" s="350"/>
    </row>
    <row r="1003" ht="26.25" customHeight="1" spans="102:103">
      <c r="CX1003" s="350"/>
      <c r="CY1003" s="350"/>
    </row>
    <row r="1004" ht="26.25" customHeight="1" spans="102:103">
      <c r="CX1004" s="350"/>
      <c r="CY1004" s="350"/>
    </row>
    <row r="1005" ht="26.25" customHeight="1" spans="102:103">
      <c r="CX1005" s="350"/>
      <c r="CY1005" s="350"/>
    </row>
    <row r="1006" ht="26.25" customHeight="1" spans="102:103">
      <c r="CX1006" s="350"/>
      <c r="CY1006" s="350"/>
    </row>
    <row r="1007" ht="26.25" customHeight="1" spans="102:103">
      <c r="CX1007" s="350"/>
      <c r="CY1007" s="350"/>
    </row>
    <row r="1008" ht="26.25" customHeight="1" spans="102:103">
      <c r="CX1008" s="350"/>
      <c r="CY1008" s="350"/>
    </row>
    <row r="1009" ht="26.25" customHeight="1" spans="102:103">
      <c r="CX1009" s="350"/>
      <c r="CY1009" s="350"/>
    </row>
    <row r="1010" ht="26.25" customHeight="1" spans="102:103">
      <c r="CX1010" s="350"/>
      <c r="CY1010" s="350"/>
    </row>
    <row r="1011" ht="26.25" customHeight="1" spans="102:103">
      <c r="CX1011" s="350"/>
      <c r="CY1011" s="350"/>
    </row>
    <row r="1012" ht="26.25" customHeight="1" spans="102:103">
      <c r="CX1012" s="350"/>
      <c r="CY1012" s="350"/>
    </row>
    <row r="1013" ht="26.25" customHeight="1" spans="102:103">
      <c r="CX1013" s="350"/>
      <c r="CY1013" s="350"/>
    </row>
    <row r="1014" ht="26.25" customHeight="1" spans="102:103">
      <c r="CX1014" s="350"/>
      <c r="CY1014" s="350"/>
    </row>
    <row r="1015" ht="26.25" customHeight="1" spans="102:103">
      <c r="CX1015" s="350"/>
      <c r="CY1015" s="350"/>
    </row>
    <row r="1016" ht="26.25" customHeight="1" spans="102:103">
      <c r="CX1016" s="350"/>
      <c r="CY1016" s="350"/>
    </row>
    <row r="1017" ht="26.25" customHeight="1" spans="102:103">
      <c r="CX1017" s="350"/>
      <c r="CY1017" s="350"/>
    </row>
    <row r="1018" ht="26.25" customHeight="1" spans="102:103">
      <c r="CX1018" s="350"/>
      <c r="CY1018" s="350"/>
    </row>
    <row r="1019" ht="26.25" customHeight="1" spans="102:103">
      <c r="CX1019" s="350"/>
      <c r="CY1019" s="350"/>
    </row>
    <row r="1020" ht="26.25" customHeight="1" spans="102:103">
      <c r="CX1020" s="350"/>
      <c r="CY1020" s="350"/>
    </row>
    <row r="1021" ht="26.25" customHeight="1" spans="102:103">
      <c r="CX1021" s="350"/>
      <c r="CY1021" s="350"/>
    </row>
    <row r="1022" ht="26.25" customHeight="1" spans="102:103">
      <c r="CX1022" s="350"/>
      <c r="CY1022" s="350"/>
    </row>
    <row r="1023" ht="26.25" customHeight="1" spans="102:103">
      <c r="CX1023" s="350"/>
      <c r="CY1023" s="350"/>
    </row>
    <row r="1024" ht="26.25" customHeight="1" spans="102:103">
      <c r="CX1024" s="350"/>
      <c r="CY1024" s="350"/>
    </row>
    <row r="1025" ht="26.25" customHeight="1" spans="102:103">
      <c r="CX1025" s="350"/>
      <c r="CY1025" s="350"/>
    </row>
    <row r="1026" ht="26.25" customHeight="1" spans="102:103">
      <c r="CX1026" s="350"/>
      <c r="CY1026" s="350"/>
    </row>
    <row r="1027" ht="26.25" customHeight="1" spans="102:103">
      <c r="CX1027" s="350"/>
      <c r="CY1027" s="350"/>
    </row>
    <row r="1028" ht="26.25" customHeight="1" spans="102:103">
      <c r="CX1028" s="350"/>
      <c r="CY1028" s="350"/>
    </row>
    <row r="1029" ht="26.25" customHeight="1" spans="102:103">
      <c r="CX1029" s="350"/>
      <c r="CY1029" s="350"/>
    </row>
    <row r="1030" ht="26.25" customHeight="1" spans="102:103">
      <c r="CX1030" s="350"/>
      <c r="CY1030" s="350"/>
    </row>
    <row r="1031" ht="26.25" customHeight="1" spans="102:103">
      <c r="CX1031" s="350"/>
      <c r="CY1031" s="350"/>
    </row>
    <row r="1032" ht="26.25" customHeight="1" spans="102:103">
      <c r="CX1032" s="350"/>
      <c r="CY1032" s="350"/>
    </row>
    <row r="1033" ht="26.25" customHeight="1" spans="102:103">
      <c r="CX1033" s="350"/>
      <c r="CY1033" s="350"/>
    </row>
    <row r="1034" ht="26.25" customHeight="1" spans="102:103">
      <c r="CX1034" s="350"/>
      <c r="CY1034" s="350"/>
    </row>
    <row r="1035" ht="26.25" customHeight="1" spans="102:103">
      <c r="CX1035" s="350"/>
      <c r="CY1035" s="350"/>
    </row>
    <row r="1036" ht="26.25" customHeight="1" spans="102:103">
      <c r="CX1036" s="350"/>
      <c r="CY1036" s="350"/>
    </row>
    <row r="1037" ht="26.25" customHeight="1" spans="102:103">
      <c r="CX1037" s="350"/>
      <c r="CY1037" s="350"/>
    </row>
    <row r="1038" ht="26.25" customHeight="1" spans="102:103">
      <c r="CX1038" s="350"/>
      <c r="CY1038" s="350"/>
    </row>
    <row r="1039" ht="26.25" customHeight="1" spans="102:103">
      <c r="CX1039" s="350"/>
      <c r="CY1039" s="350"/>
    </row>
    <row r="1040" ht="26.25" customHeight="1" spans="102:103">
      <c r="CX1040" s="350"/>
      <c r="CY1040" s="350"/>
    </row>
    <row r="1041" ht="26.25" customHeight="1" spans="102:103">
      <c r="CX1041" s="350"/>
      <c r="CY1041" s="350"/>
    </row>
    <row r="1042" ht="26.25" customHeight="1" spans="102:103">
      <c r="CX1042" s="350"/>
      <c r="CY1042" s="350"/>
    </row>
    <row r="1043" ht="26.25" customHeight="1" spans="102:103">
      <c r="CX1043" s="350"/>
      <c r="CY1043" s="350"/>
    </row>
    <row r="1044" ht="26.25" customHeight="1" spans="102:103">
      <c r="CX1044" s="350"/>
      <c r="CY1044" s="350"/>
    </row>
    <row r="1045" ht="26.25" customHeight="1" spans="102:103">
      <c r="CX1045" s="350"/>
      <c r="CY1045" s="350"/>
    </row>
    <row r="1046" ht="26.25" customHeight="1" spans="102:103">
      <c r="CX1046" s="350"/>
      <c r="CY1046" s="350"/>
    </row>
    <row r="1047" ht="26.25" customHeight="1" spans="102:103">
      <c r="CX1047" s="350"/>
      <c r="CY1047" s="350"/>
    </row>
    <row r="1048" ht="26.25" customHeight="1" spans="102:103">
      <c r="CX1048" s="350"/>
      <c r="CY1048" s="350"/>
    </row>
    <row r="1049" ht="26.25" customHeight="1" spans="102:103">
      <c r="CX1049" s="350"/>
      <c r="CY1049" s="350"/>
    </row>
    <row r="1050" ht="26.25" customHeight="1" spans="102:103">
      <c r="CX1050" s="350"/>
      <c r="CY1050" s="350"/>
    </row>
    <row r="1051" ht="26.25" customHeight="1" spans="102:103">
      <c r="CX1051" s="350"/>
      <c r="CY1051" s="350"/>
    </row>
    <row r="1052" ht="26.25" customHeight="1" spans="102:103">
      <c r="CX1052" s="350"/>
      <c r="CY1052" s="350"/>
    </row>
    <row r="1053" ht="26.25" customHeight="1" spans="102:103">
      <c r="CX1053" s="350"/>
      <c r="CY1053" s="350"/>
    </row>
    <row r="1054" ht="26.25" customHeight="1" spans="102:103">
      <c r="CX1054" s="350"/>
      <c r="CY1054" s="350"/>
    </row>
    <row r="1055" ht="26.25" customHeight="1" spans="102:103">
      <c r="CX1055" s="350"/>
      <c r="CY1055" s="350"/>
    </row>
    <row r="1056" ht="26.25" customHeight="1" spans="102:103">
      <c r="CX1056" s="350"/>
      <c r="CY1056" s="350"/>
    </row>
    <row r="1057" ht="26.25" customHeight="1" spans="102:103">
      <c r="CX1057" s="350"/>
      <c r="CY1057" s="350"/>
    </row>
    <row r="1058" ht="26.25" customHeight="1" spans="102:103">
      <c r="CX1058" s="350"/>
      <c r="CY1058" s="350"/>
    </row>
    <row r="1059" ht="26.25" customHeight="1" spans="102:103">
      <c r="CX1059" s="350"/>
      <c r="CY1059" s="350"/>
    </row>
    <row r="1060" ht="26.25" customHeight="1" spans="102:103">
      <c r="CX1060" s="350"/>
      <c r="CY1060" s="350"/>
    </row>
    <row r="1061" ht="26.25" customHeight="1" spans="102:103">
      <c r="CX1061" s="350"/>
      <c r="CY1061" s="350"/>
    </row>
    <row r="1062" ht="26.25" customHeight="1" spans="102:103">
      <c r="CX1062" s="350"/>
      <c r="CY1062" s="350"/>
    </row>
    <row r="1063" ht="26.25" customHeight="1" spans="102:103">
      <c r="CX1063" s="350"/>
      <c r="CY1063" s="350"/>
    </row>
    <row r="1064" ht="26.25" customHeight="1" spans="102:103">
      <c r="CX1064" s="350"/>
      <c r="CY1064" s="350"/>
    </row>
    <row r="1065" ht="26.25" customHeight="1" spans="102:103">
      <c r="CX1065" s="350"/>
      <c r="CY1065" s="350"/>
    </row>
    <row r="1066" ht="26.25" customHeight="1" spans="102:103">
      <c r="CX1066" s="350"/>
      <c r="CY1066" s="350"/>
    </row>
    <row r="1067" ht="26.25" customHeight="1" spans="102:103">
      <c r="CX1067" s="350"/>
      <c r="CY1067" s="350"/>
    </row>
    <row r="1068" ht="26.25" customHeight="1" spans="102:103">
      <c r="CX1068" s="350"/>
      <c r="CY1068" s="350"/>
    </row>
    <row r="1069" ht="26.25" customHeight="1" spans="102:103">
      <c r="CX1069" s="350"/>
      <c r="CY1069" s="350"/>
    </row>
    <row r="1070" ht="26.25" customHeight="1" spans="102:103">
      <c r="CX1070" s="350"/>
      <c r="CY1070" s="350"/>
    </row>
    <row r="1071" ht="26.25" customHeight="1" spans="102:103">
      <c r="CX1071" s="350"/>
      <c r="CY1071" s="350"/>
    </row>
    <row r="1072" ht="26.25" customHeight="1" spans="102:103">
      <c r="CX1072" s="350"/>
      <c r="CY1072" s="350"/>
    </row>
    <row r="1073" ht="26.25" customHeight="1" spans="102:103">
      <c r="CX1073" s="350"/>
      <c r="CY1073" s="350"/>
    </row>
    <row r="1074" ht="26.25" customHeight="1" spans="102:103">
      <c r="CX1074" s="350"/>
      <c r="CY1074" s="350"/>
    </row>
    <row r="1075" ht="26.25" customHeight="1" spans="102:103">
      <c r="CX1075" s="350"/>
      <c r="CY1075" s="350"/>
    </row>
    <row r="1076" ht="26.25" customHeight="1" spans="102:103">
      <c r="CX1076" s="350"/>
      <c r="CY1076" s="350"/>
    </row>
    <row r="1077" ht="26.25" customHeight="1" spans="102:103">
      <c r="CX1077" s="350"/>
      <c r="CY1077" s="350"/>
    </row>
    <row r="1078" ht="26.25" customHeight="1" spans="102:103">
      <c r="CX1078" s="350"/>
      <c r="CY1078" s="350"/>
    </row>
    <row r="1079" ht="26.25" customHeight="1" spans="102:103">
      <c r="CX1079" s="350"/>
      <c r="CY1079" s="350"/>
    </row>
    <row r="1080" ht="26.25" customHeight="1" spans="102:103">
      <c r="CX1080" s="350"/>
      <c r="CY1080" s="350"/>
    </row>
    <row r="1081" ht="26.25" customHeight="1" spans="102:103">
      <c r="CX1081" s="350"/>
      <c r="CY1081" s="350"/>
    </row>
    <row r="1082" ht="26.25" customHeight="1" spans="102:103">
      <c r="CX1082" s="350"/>
      <c r="CY1082" s="350"/>
    </row>
    <row r="1083" ht="26.25" customHeight="1" spans="102:103">
      <c r="CX1083" s="350"/>
      <c r="CY1083" s="350"/>
    </row>
    <row r="1084" ht="26.25" customHeight="1" spans="102:103">
      <c r="CX1084" s="350"/>
      <c r="CY1084" s="350"/>
    </row>
    <row r="1085" ht="26.25" customHeight="1" spans="102:103">
      <c r="CX1085" s="350"/>
      <c r="CY1085" s="350"/>
    </row>
    <row r="1086" ht="26.25" customHeight="1" spans="102:103">
      <c r="CX1086" s="350"/>
      <c r="CY1086" s="350"/>
    </row>
    <row r="1087" ht="26.25" customHeight="1" spans="102:103">
      <c r="CX1087" s="350"/>
      <c r="CY1087" s="350"/>
    </row>
    <row r="1088" ht="26.25" customHeight="1" spans="102:103">
      <c r="CX1088" s="350"/>
      <c r="CY1088" s="350"/>
    </row>
    <row r="1089" ht="26.25" customHeight="1" spans="102:103">
      <c r="CX1089" s="350"/>
      <c r="CY1089" s="350"/>
    </row>
    <row r="1090" ht="26.25" customHeight="1" spans="102:103">
      <c r="CX1090" s="350"/>
      <c r="CY1090" s="350"/>
    </row>
    <row r="1091" ht="26.25" customHeight="1" spans="102:103">
      <c r="CX1091" s="350"/>
      <c r="CY1091" s="350"/>
    </row>
    <row r="1092" ht="26.25" customHeight="1" spans="102:103">
      <c r="CX1092" s="350"/>
      <c r="CY1092" s="350"/>
    </row>
    <row r="1093" ht="26.25" customHeight="1" spans="102:103">
      <c r="CX1093" s="350"/>
      <c r="CY1093" s="350"/>
    </row>
    <row r="1094" ht="26.25" customHeight="1" spans="102:103">
      <c r="CX1094" s="350"/>
      <c r="CY1094" s="350"/>
    </row>
    <row r="1095" ht="26.25" customHeight="1" spans="102:103">
      <c r="CX1095" s="350"/>
      <c r="CY1095" s="350"/>
    </row>
    <row r="1096" ht="26.25" customHeight="1" spans="102:103">
      <c r="CX1096" s="350"/>
      <c r="CY1096" s="350"/>
    </row>
    <row r="1097" ht="26.25" customHeight="1" spans="102:103">
      <c r="CX1097" s="350"/>
      <c r="CY1097" s="350"/>
    </row>
    <row r="1098" ht="26.25" customHeight="1" spans="102:103">
      <c r="CX1098" s="350"/>
      <c r="CY1098" s="350"/>
    </row>
    <row r="1099" ht="26.25" customHeight="1" spans="102:103">
      <c r="CX1099" s="350"/>
      <c r="CY1099" s="350"/>
    </row>
    <row r="1100" ht="26.25" customHeight="1" spans="102:103">
      <c r="CX1100" s="350"/>
      <c r="CY1100" s="350"/>
    </row>
    <row r="1101" ht="26.25" customHeight="1" spans="102:103">
      <c r="CX1101" s="350"/>
      <c r="CY1101" s="350"/>
    </row>
    <row r="1102" ht="26.25" customHeight="1" spans="102:103">
      <c r="CX1102" s="350"/>
      <c r="CY1102" s="350"/>
    </row>
    <row r="1103" ht="26.25" customHeight="1" spans="102:103">
      <c r="CX1103" s="350"/>
      <c r="CY1103" s="350"/>
    </row>
    <row r="1104" ht="26.25" customHeight="1" spans="102:103">
      <c r="CX1104" s="350"/>
      <c r="CY1104" s="350"/>
    </row>
    <row r="1105" ht="26.25" customHeight="1" spans="102:103">
      <c r="CX1105" s="350"/>
      <c r="CY1105" s="350"/>
    </row>
    <row r="1106" ht="26.25" customHeight="1" spans="102:103">
      <c r="CX1106" s="350"/>
      <c r="CY1106" s="350"/>
    </row>
    <row r="1107" ht="26.25" customHeight="1" spans="102:103">
      <c r="CX1107" s="350"/>
      <c r="CY1107" s="350"/>
    </row>
    <row r="1108" ht="26.25" customHeight="1" spans="102:103">
      <c r="CX1108" s="350"/>
      <c r="CY1108" s="350"/>
    </row>
    <row r="1109" ht="26.25" customHeight="1" spans="102:103">
      <c r="CX1109" s="350"/>
      <c r="CY1109" s="350"/>
    </row>
    <row r="1110" ht="26.25" customHeight="1" spans="102:103">
      <c r="CX1110" s="350"/>
      <c r="CY1110" s="350"/>
    </row>
    <row r="1111" ht="26.25" customHeight="1" spans="102:103">
      <c r="CX1111" s="350"/>
      <c r="CY1111" s="350"/>
    </row>
    <row r="1112" ht="26.25" customHeight="1" spans="102:103">
      <c r="CX1112" s="350"/>
      <c r="CY1112" s="350"/>
    </row>
    <row r="1113" ht="26.25" customHeight="1" spans="102:103">
      <c r="CX1113" s="350"/>
      <c r="CY1113" s="350"/>
    </row>
    <row r="1114" ht="26.25" customHeight="1" spans="102:103">
      <c r="CX1114" s="350"/>
      <c r="CY1114" s="350"/>
    </row>
    <row r="1115" ht="26.25" customHeight="1" spans="102:103">
      <c r="CX1115" s="350"/>
      <c r="CY1115" s="350"/>
    </row>
    <row r="1116" ht="26.25" customHeight="1" spans="102:103">
      <c r="CX1116" s="350"/>
      <c r="CY1116" s="350"/>
    </row>
    <row r="1117" ht="26.25" customHeight="1" spans="102:103">
      <c r="CX1117" s="350"/>
      <c r="CY1117" s="350"/>
    </row>
    <row r="1118" ht="26.25" customHeight="1" spans="102:103">
      <c r="CX1118" s="350"/>
      <c r="CY1118" s="350"/>
    </row>
    <row r="1119" ht="26.25" customHeight="1" spans="102:103">
      <c r="CX1119" s="350"/>
      <c r="CY1119" s="350"/>
    </row>
    <row r="1120" ht="26.25" customHeight="1" spans="102:103">
      <c r="CX1120" s="350"/>
      <c r="CY1120" s="350"/>
    </row>
    <row r="1121" ht="26.25" customHeight="1" spans="102:103">
      <c r="CX1121" s="350"/>
      <c r="CY1121" s="350"/>
    </row>
    <row r="1122" ht="26.25" customHeight="1" spans="102:103">
      <c r="CX1122" s="350"/>
      <c r="CY1122" s="350"/>
    </row>
    <row r="1123" ht="26.25" customHeight="1" spans="102:103">
      <c r="CX1123" s="350"/>
      <c r="CY1123" s="350"/>
    </row>
    <row r="1124" ht="26.25" customHeight="1" spans="102:103">
      <c r="CX1124" s="350"/>
      <c r="CY1124" s="350"/>
    </row>
    <row r="1125" ht="26.25" customHeight="1" spans="102:103">
      <c r="CX1125" s="350"/>
      <c r="CY1125" s="350"/>
    </row>
    <row r="1126" ht="26.25" customHeight="1" spans="102:103">
      <c r="CX1126" s="350"/>
      <c r="CY1126" s="350"/>
    </row>
    <row r="1127" ht="26.25" customHeight="1" spans="102:103">
      <c r="CX1127" s="350"/>
      <c r="CY1127" s="350"/>
    </row>
    <row r="1128" ht="26.25" customHeight="1" spans="102:103">
      <c r="CX1128" s="350"/>
      <c r="CY1128" s="350"/>
    </row>
    <row r="1129" ht="26.25" customHeight="1" spans="102:103">
      <c r="CX1129" s="350"/>
      <c r="CY1129" s="350"/>
    </row>
    <row r="1130" ht="26.25" customHeight="1" spans="102:103">
      <c r="CX1130" s="350"/>
      <c r="CY1130" s="350"/>
    </row>
    <row r="1131" ht="26.25" customHeight="1" spans="102:103">
      <c r="CX1131" s="350"/>
      <c r="CY1131" s="350"/>
    </row>
    <row r="1132" ht="26.25" customHeight="1" spans="102:103">
      <c r="CX1132" s="350"/>
      <c r="CY1132" s="350"/>
    </row>
    <row r="1133" ht="26.25" customHeight="1" spans="102:103">
      <c r="CX1133" s="350"/>
      <c r="CY1133" s="350"/>
    </row>
    <row r="1134" ht="26.25" customHeight="1" spans="102:103">
      <c r="CX1134" s="350"/>
      <c r="CY1134" s="350"/>
    </row>
    <row r="1135" ht="26.25" customHeight="1" spans="102:103">
      <c r="CX1135" s="350"/>
      <c r="CY1135" s="350"/>
    </row>
    <row r="1136" ht="26.25" customHeight="1" spans="102:103">
      <c r="CX1136" s="350"/>
      <c r="CY1136" s="350"/>
    </row>
    <row r="1137" ht="26.25" customHeight="1" spans="102:103">
      <c r="CX1137" s="350"/>
      <c r="CY1137" s="350"/>
    </row>
    <row r="1138" ht="26.25" customHeight="1" spans="102:103">
      <c r="CX1138" s="350"/>
      <c r="CY1138" s="350"/>
    </row>
    <row r="1139" ht="26.25" customHeight="1" spans="102:103">
      <c r="CX1139" s="350"/>
      <c r="CY1139" s="350"/>
    </row>
    <row r="1140" ht="26.25" customHeight="1" spans="102:103">
      <c r="CX1140" s="350"/>
      <c r="CY1140" s="350"/>
    </row>
    <row r="1141" ht="26.25" customHeight="1" spans="102:103">
      <c r="CX1141" s="350"/>
      <c r="CY1141" s="350"/>
    </row>
    <row r="1142" ht="26.25" customHeight="1" spans="102:103">
      <c r="CX1142" s="350"/>
      <c r="CY1142" s="350"/>
    </row>
    <row r="1143" ht="26.25" customHeight="1" spans="102:103">
      <c r="CX1143" s="350"/>
      <c r="CY1143" s="350"/>
    </row>
    <row r="1144" ht="26.25" customHeight="1" spans="102:103">
      <c r="CX1144" s="350"/>
      <c r="CY1144" s="350"/>
    </row>
    <row r="1145" ht="26.25" customHeight="1" spans="102:103">
      <c r="CX1145" s="350"/>
      <c r="CY1145" s="350"/>
    </row>
    <row r="1146" ht="26.25" customHeight="1" spans="102:103">
      <c r="CX1146" s="350"/>
      <c r="CY1146" s="350"/>
    </row>
    <row r="1147" ht="26.25" customHeight="1" spans="102:103">
      <c r="CX1147" s="350"/>
      <c r="CY1147" s="350"/>
    </row>
    <row r="1148" ht="26.25" customHeight="1" spans="102:103">
      <c r="CX1148" s="350"/>
      <c r="CY1148" s="350"/>
    </row>
    <row r="1149" ht="26.25" customHeight="1" spans="102:103">
      <c r="CX1149" s="350"/>
      <c r="CY1149" s="350"/>
    </row>
    <row r="1150" ht="26.25" customHeight="1" spans="102:103">
      <c r="CX1150" s="350"/>
      <c r="CY1150" s="350"/>
    </row>
    <row r="1151" ht="26.25" customHeight="1" spans="102:103">
      <c r="CX1151" s="350"/>
      <c r="CY1151" s="350"/>
    </row>
    <row r="1152" ht="26.25" customHeight="1" spans="102:103">
      <c r="CX1152" s="350"/>
      <c r="CY1152" s="350"/>
    </row>
    <row r="1153" ht="26.25" customHeight="1" spans="102:103">
      <c r="CX1153" s="350"/>
      <c r="CY1153" s="350"/>
    </row>
    <row r="1154" ht="26.25" customHeight="1" spans="102:103">
      <c r="CX1154" s="350"/>
      <c r="CY1154" s="350"/>
    </row>
    <row r="1155" ht="26.25" customHeight="1" spans="102:103">
      <c r="CX1155" s="350"/>
      <c r="CY1155" s="350"/>
    </row>
    <row r="1156" ht="26.25" customHeight="1" spans="102:103">
      <c r="CX1156" s="350"/>
      <c r="CY1156" s="350"/>
    </row>
    <row r="1157" ht="26.25" customHeight="1" spans="102:103">
      <c r="CX1157" s="350"/>
      <c r="CY1157" s="350"/>
    </row>
    <row r="1158" ht="26.25" customHeight="1" spans="102:103">
      <c r="CX1158" s="350"/>
      <c r="CY1158" s="350"/>
    </row>
    <row r="1159" ht="26.25" customHeight="1" spans="102:103">
      <c r="CX1159" s="350"/>
      <c r="CY1159" s="350"/>
    </row>
    <row r="1160" ht="26.25" customHeight="1" spans="102:103">
      <c r="CX1160" s="350"/>
      <c r="CY1160" s="350"/>
    </row>
    <row r="1161" ht="26.25" customHeight="1" spans="102:103">
      <c r="CX1161" s="350"/>
      <c r="CY1161" s="350"/>
    </row>
    <row r="1162" ht="26.25" customHeight="1" spans="102:103">
      <c r="CX1162" s="350"/>
      <c r="CY1162" s="350"/>
    </row>
    <row r="1163" ht="26.25" customHeight="1" spans="102:103">
      <c r="CX1163" s="350"/>
      <c r="CY1163" s="350"/>
    </row>
    <row r="1164" ht="26.25" customHeight="1" spans="102:103">
      <c r="CX1164" s="350"/>
      <c r="CY1164" s="350"/>
    </row>
    <row r="1165" ht="26.25" customHeight="1" spans="102:103">
      <c r="CX1165" s="350"/>
      <c r="CY1165" s="350"/>
    </row>
    <row r="1166" ht="26.25" customHeight="1" spans="102:103">
      <c r="CX1166" s="350"/>
      <c r="CY1166" s="350"/>
    </row>
    <row r="1167" ht="26.25" customHeight="1" spans="102:103">
      <c r="CX1167" s="350"/>
      <c r="CY1167" s="350"/>
    </row>
    <row r="1168" ht="26.25" customHeight="1" spans="102:103">
      <c r="CX1168" s="350"/>
      <c r="CY1168" s="350"/>
    </row>
    <row r="1169" ht="26.25" customHeight="1" spans="102:103">
      <c r="CX1169" s="350"/>
      <c r="CY1169" s="350"/>
    </row>
    <row r="1170" ht="26.25" customHeight="1" spans="102:103">
      <c r="CX1170" s="350"/>
      <c r="CY1170" s="350"/>
    </row>
    <row r="1171" ht="26.25" customHeight="1" spans="102:103">
      <c r="CX1171" s="350"/>
      <c r="CY1171" s="350"/>
    </row>
    <row r="1172" ht="26.25" customHeight="1" spans="102:103">
      <c r="CX1172" s="350"/>
      <c r="CY1172" s="350"/>
    </row>
    <row r="1173" ht="26.25" customHeight="1" spans="102:103">
      <c r="CX1173" s="350"/>
      <c r="CY1173" s="350"/>
    </row>
    <row r="1174" ht="26.25" customHeight="1" spans="102:103">
      <c r="CX1174" s="350"/>
      <c r="CY1174" s="350"/>
    </row>
    <row r="1175" ht="26.25" customHeight="1" spans="102:103">
      <c r="CX1175" s="350"/>
      <c r="CY1175" s="350"/>
    </row>
    <row r="1176" ht="26.25" customHeight="1" spans="102:103">
      <c r="CX1176" s="350"/>
      <c r="CY1176" s="350"/>
    </row>
    <row r="1177" ht="26.25" customHeight="1" spans="102:103">
      <c r="CX1177" s="350"/>
      <c r="CY1177" s="350"/>
    </row>
    <row r="1178" ht="26.25" customHeight="1" spans="102:103">
      <c r="CX1178" s="350"/>
      <c r="CY1178" s="350"/>
    </row>
    <row r="1179" ht="26.25" customHeight="1" spans="102:103">
      <c r="CX1179" s="350"/>
      <c r="CY1179" s="350"/>
    </row>
    <row r="1180" ht="26.25" customHeight="1" spans="102:103">
      <c r="CX1180" s="350"/>
      <c r="CY1180" s="350"/>
    </row>
    <row r="1181" ht="26.25" customHeight="1" spans="102:103">
      <c r="CX1181" s="350"/>
      <c r="CY1181" s="350"/>
    </row>
    <row r="1182" ht="26.25" customHeight="1" spans="102:103">
      <c r="CX1182" s="350"/>
      <c r="CY1182" s="350"/>
    </row>
    <row r="1183" ht="26.25" customHeight="1" spans="102:103">
      <c r="CX1183" s="350"/>
      <c r="CY1183" s="350"/>
    </row>
    <row r="1184" ht="26.25" customHeight="1" spans="102:103">
      <c r="CX1184" s="350"/>
      <c r="CY1184" s="350"/>
    </row>
    <row r="1185" ht="26.25" customHeight="1" spans="102:103">
      <c r="CX1185" s="350"/>
      <c r="CY1185" s="350"/>
    </row>
    <row r="1186" ht="26.25" customHeight="1" spans="102:103">
      <c r="CX1186" s="350"/>
      <c r="CY1186" s="350"/>
    </row>
    <row r="1187" ht="26.25" customHeight="1" spans="102:103">
      <c r="CX1187" s="350"/>
      <c r="CY1187" s="350"/>
    </row>
    <row r="1188" ht="26.25" customHeight="1" spans="102:103">
      <c r="CX1188" s="350"/>
      <c r="CY1188" s="350"/>
    </row>
    <row r="1189" ht="26.25" customHeight="1" spans="102:103">
      <c r="CX1189" s="350"/>
      <c r="CY1189" s="350"/>
    </row>
    <row r="1190" ht="26.25" customHeight="1" spans="102:103">
      <c r="CX1190" s="350"/>
      <c r="CY1190" s="350"/>
    </row>
    <row r="1191" ht="26.25" customHeight="1" spans="102:103">
      <c r="CX1191" s="350"/>
      <c r="CY1191" s="350"/>
    </row>
    <row r="1192" ht="26.25" customHeight="1" spans="102:103">
      <c r="CX1192" s="350"/>
      <c r="CY1192" s="350"/>
    </row>
    <row r="1193" ht="26.25" customHeight="1" spans="102:103">
      <c r="CX1193" s="350"/>
      <c r="CY1193" s="350"/>
    </row>
    <row r="1194" ht="26.25" customHeight="1" spans="102:103">
      <c r="CX1194" s="350"/>
      <c r="CY1194" s="350"/>
    </row>
    <row r="1195" ht="26.25" customHeight="1" spans="102:103">
      <c r="CX1195" s="350"/>
      <c r="CY1195" s="350"/>
    </row>
    <row r="1196" ht="26.25" customHeight="1" spans="102:103">
      <c r="CX1196" s="350"/>
      <c r="CY1196" s="350"/>
    </row>
    <row r="1197" ht="26.25" customHeight="1" spans="102:103">
      <c r="CX1197" s="350"/>
      <c r="CY1197" s="350"/>
    </row>
    <row r="1198" ht="26.25" customHeight="1" spans="102:103">
      <c r="CX1198" s="350"/>
      <c r="CY1198" s="350"/>
    </row>
    <row r="1199" ht="26.25" customHeight="1" spans="102:103">
      <c r="CX1199" s="350"/>
      <c r="CY1199" s="350"/>
    </row>
    <row r="1200" ht="26.25" customHeight="1" spans="102:103">
      <c r="CX1200" s="350"/>
      <c r="CY1200" s="350"/>
    </row>
    <row r="1201" ht="26.25" customHeight="1" spans="102:103">
      <c r="CX1201" s="350"/>
      <c r="CY1201" s="350"/>
    </row>
    <row r="1202" ht="26.25" customHeight="1" spans="102:103">
      <c r="CX1202" s="350"/>
      <c r="CY1202" s="350"/>
    </row>
    <row r="1203" ht="26.25" customHeight="1" spans="102:103">
      <c r="CX1203" s="350"/>
      <c r="CY1203" s="350"/>
    </row>
    <row r="1204" ht="26.25" customHeight="1" spans="102:103">
      <c r="CX1204" s="350"/>
      <c r="CY1204" s="350"/>
    </row>
    <row r="1205" ht="26.25" customHeight="1" spans="102:103">
      <c r="CX1205" s="350"/>
      <c r="CY1205" s="350"/>
    </row>
    <row r="1206" ht="26.25" customHeight="1" spans="102:103">
      <c r="CX1206" s="350"/>
      <c r="CY1206" s="350"/>
    </row>
    <row r="1207" ht="26.25" customHeight="1" spans="102:103">
      <c r="CX1207" s="350"/>
      <c r="CY1207" s="350"/>
    </row>
    <row r="1208" ht="26.25" customHeight="1" spans="102:103">
      <c r="CX1208" s="350"/>
      <c r="CY1208" s="350"/>
    </row>
    <row r="1209" ht="26.25" customHeight="1" spans="102:103">
      <c r="CX1209" s="350"/>
      <c r="CY1209" s="350"/>
    </row>
    <row r="1210" ht="26.25" customHeight="1" spans="102:103">
      <c r="CX1210" s="350"/>
      <c r="CY1210" s="350"/>
    </row>
    <row r="1211" ht="26.25" customHeight="1" spans="102:103">
      <c r="CX1211" s="350"/>
      <c r="CY1211" s="350"/>
    </row>
    <row r="1212" ht="26.25" customHeight="1" spans="102:103">
      <c r="CX1212" s="350"/>
      <c r="CY1212" s="350"/>
    </row>
    <row r="1213" ht="26.25" customHeight="1" spans="102:103">
      <c r="CX1213" s="350"/>
      <c r="CY1213" s="350"/>
    </row>
    <row r="1214" ht="26.25" customHeight="1" spans="102:103">
      <c r="CX1214" s="350"/>
      <c r="CY1214" s="350"/>
    </row>
    <row r="1215" ht="26.25" customHeight="1" spans="102:103">
      <c r="CX1215" s="350"/>
      <c r="CY1215" s="350"/>
    </row>
    <row r="1216" ht="26.25" customHeight="1" spans="102:103">
      <c r="CX1216" s="350"/>
      <c r="CY1216" s="350"/>
    </row>
    <row r="1217" ht="26.25" customHeight="1" spans="102:103">
      <c r="CX1217" s="350"/>
      <c r="CY1217" s="350"/>
    </row>
    <row r="1218" ht="26.25" customHeight="1" spans="102:103">
      <c r="CX1218" s="350"/>
      <c r="CY1218" s="350"/>
    </row>
    <row r="1219" ht="26.25" customHeight="1" spans="102:103">
      <c r="CX1219" s="350"/>
      <c r="CY1219" s="350"/>
    </row>
    <row r="1220" ht="26.25" customHeight="1" spans="102:103">
      <c r="CX1220" s="350"/>
      <c r="CY1220" s="350"/>
    </row>
    <row r="1221" ht="26.25" customHeight="1" spans="102:103">
      <c r="CX1221" s="350"/>
      <c r="CY1221" s="350"/>
    </row>
    <row r="1222" ht="26.25" customHeight="1" spans="102:103">
      <c r="CX1222" s="350"/>
      <c r="CY1222" s="350"/>
    </row>
    <row r="1223" ht="26.25" customHeight="1" spans="102:103">
      <c r="CX1223" s="350"/>
      <c r="CY1223" s="350"/>
    </row>
    <row r="1224" ht="26.25" customHeight="1" spans="102:103">
      <c r="CX1224" s="350"/>
      <c r="CY1224" s="350"/>
    </row>
    <row r="1225" ht="26.25" customHeight="1" spans="102:103">
      <c r="CX1225" s="350"/>
      <c r="CY1225" s="350"/>
    </row>
    <row r="1226" ht="26.25" customHeight="1" spans="102:103">
      <c r="CX1226" s="350"/>
      <c r="CY1226" s="350"/>
    </row>
    <row r="1227" ht="26.25" customHeight="1" spans="102:103">
      <c r="CX1227" s="350"/>
      <c r="CY1227" s="350"/>
    </row>
    <row r="1228" ht="26.25" customHeight="1" spans="102:103">
      <c r="CX1228" s="350"/>
      <c r="CY1228" s="350"/>
    </row>
    <row r="1229" ht="26.25" customHeight="1" spans="102:103">
      <c r="CX1229" s="350"/>
      <c r="CY1229" s="350"/>
    </row>
    <row r="1230" ht="26.25" customHeight="1" spans="102:103">
      <c r="CX1230" s="350"/>
      <c r="CY1230" s="350"/>
    </row>
    <row r="1231" ht="26.25" customHeight="1" spans="102:103">
      <c r="CX1231" s="350"/>
      <c r="CY1231" s="350"/>
    </row>
    <row r="1232" ht="26.25" customHeight="1" spans="102:103">
      <c r="CX1232" s="350"/>
      <c r="CY1232" s="350"/>
    </row>
    <row r="1233" ht="26.25" customHeight="1" spans="102:103">
      <c r="CX1233" s="350"/>
      <c r="CY1233" s="350"/>
    </row>
    <row r="1234" ht="26.25" customHeight="1" spans="102:103">
      <c r="CX1234" s="350"/>
      <c r="CY1234" s="350"/>
    </row>
    <row r="1235" ht="26.25" customHeight="1" spans="102:103">
      <c r="CX1235" s="350"/>
      <c r="CY1235" s="350"/>
    </row>
    <row r="1236" ht="26.25" customHeight="1" spans="102:103">
      <c r="CX1236" s="350"/>
      <c r="CY1236" s="350"/>
    </row>
    <row r="1237" ht="26.25" customHeight="1" spans="102:103">
      <c r="CX1237" s="350"/>
      <c r="CY1237" s="350"/>
    </row>
    <row r="1238" ht="26.25" customHeight="1" spans="102:103">
      <c r="CX1238" s="350"/>
      <c r="CY1238" s="350"/>
    </row>
    <row r="1239" ht="26.25" customHeight="1" spans="102:103">
      <c r="CX1239" s="350"/>
      <c r="CY1239" s="350"/>
    </row>
    <row r="1240" ht="26.25" customHeight="1" spans="102:103">
      <c r="CX1240" s="350"/>
      <c r="CY1240" s="350"/>
    </row>
    <row r="1241" ht="26.25" customHeight="1" spans="102:103">
      <c r="CX1241" s="350"/>
      <c r="CY1241" s="350"/>
    </row>
    <row r="1242" ht="26.25" customHeight="1" spans="102:103">
      <c r="CX1242" s="350"/>
      <c r="CY1242" s="350"/>
    </row>
    <row r="1243" ht="26.25" customHeight="1" spans="102:103">
      <c r="CX1243" s="350"/>
      <c r="CY1243" s="350"/>
    </row>
    <row r="1244" ht="26.25" customHeight="1" spans="102:103">
      <c r="CX1244" s="350"/>
      <c r="CY1244" s="350"/>
    </row>
    <row r="1245" ht="26.25" customHeight="1" spans="102:103">
      <c r="CX1245" s="350"/>
      <c r="CY1245" s="350"/>
    </row>
    <row r="1246" ht="26.25" customHeight="1" spans="102:103">
      <c r="CX1246" s="350"/>
      <c r="CY1246" s="350"/>
    </row>
    <row r="1247" ht="26.25" customHeight="1" spans="102:103">
      <c r="CX1247" s="350"/>
      <c r="CY1247" s="350"/>
    </row>
    <row r="1248" ht="26.25" customHeight="1" spans="102:103">
      <c r="CX1248" s="350"/>
      <c r="CY1248" s="350"/>
    </row>
    <row r="1249" ht="26.25" customHeight="1" spans="102:103">
      <c r="CX1249" s="350"/>
      <c r="CY1249" s="350"/>
    </row>
    <row r="1250" ht="26.25" customHeight="1" spans="102:103">
      <c r="CX1250" s="350"/>
      <c r="CY1250" s="350"/>
    </row>
    <row r="1251" ht="26.25" customHeight="1" spans="102:103">
      <c r="CX1251" s="350"/>
      <c r="CY1251" s="350"/>
    </row>
    <row r="1252" ht="26.25" customHeight="1" spans="102:103">
      <c r="CX1252" s="350"/>
      <c r="CY1252" s="350"/>
    </row>
    <row r="1253" ht="26.25" customHeight="1" spans="102:103">
      <c r="CX1253" s="350"/>
      <c r="CY1253" s="350"/>
    </row>
    <row r="1254" ht="26.25" customHeight="1" spans="102:103">
      <c r="CX1254" s="350"/>
      <c r="CY1254" s="350"/>
    </row>
    <row r="1255" ht="26.25" customHeight="1" spans="102:103">
      <c r="CX1255" s="350"/>
      <c r="CY1255" s="350"/>
    </row>
    <row r="1256" ht="26.25" customHeight="1" spans="102:103">
      <c r="CX1256" s="350"/>
      <c r="CY1256" s="350"/>
    </row>
    <row r="1257" ht="26.25" customHeight="1" spans="102:103">
      <c r="CX1257" s="350"/>
      <c r="CY1257" s="350"/>
    </row>
    <row r="1258" ht="26.25" customHeight="1" spans="102:103">
      <c r="CX1258" s="350"/>
      <c r="CY1258" s="350"/>
    </row>
    <row r="1259" ht="26.25" customHeight="1" spans="102:103">
      <c r="CX1259" s="350"/>
      <c r="CY1259" s="350"/>
    </row>
    <row r="1260" ht="26.25" customHeight="1" spans="102:103">
      <c r="CX1260" s="350"/>
      <c r="CY1260" s="350"/>
    </row>
    <row r="1261" ht="26.25" customHeight="1" spans="102:103">
      <c r="CX1261" s="350"/>
      <c r="CY1261" s="350"/>
    </row>
    <row r="1262" ht="26.25" customHeight="1" spans="102:103">
      <c r="CX1262" s="350"/>
      <c r="CY1262" s="350"/>
    </row>
    <row r="1263" ht="26.25" customHeight="1" spans="102:103">
      <c r="CX1263" s="350"/>
      <c r="CY1263" s="350"/>
    </row>
    <row r="1264" ht="26.25" customHeight="1" spans="102:103">
      <c r="CX1264" s="350"/>
      <c r="CY1264" s="350"/>
    </row>
    <row r="1265" ht="26.25" customHeight="1" spans="102:103">
      <c r="CX1265" s="350"/>
      <c r="CY1265" s="350"/>
    </row>
    <row r="1266" ht="26.25" customHeight="1" spans="102:103">
      <c r="CX1266" s="350"/>
      <c r="CY1266" s="350"/>
    </row>
    <row r="1267" ht="26.25" customHeight="1" spans="102:103">
      <c r="CX1267" s="350"/>
      <c r="CY1267" s="350"/>
    </row>
    <row r="1268" ht="26.25" customHeight="1" spans="102:103">
      <c r="CX1268" s="350"/>
      <c r="CY1268" s="350"/>
    </row>
    <row r="1269" ht="26.25" customHeight="1" spans="102:103">
      <c r="CX1269" s="350"/>
      <c r="CY1269" s="350"/>
    </row>
    <row r="1270" ht="26.25" customHeight="1" spans="102:103">
      <c r="CX1270" s="350"/>
      <c r="CY1270" s="350"/>
    </row>
    <row r="1271" ht="26.25" customHeight="1" spans="102:103">
      <c r="CX1271" s="350"/>
      <c r="CY1271" s="350"/>
    </row>
    <row r="1272" ht="26.25" customHeight="1" spans="102:103">
      <c r="CX1272" s="350"/>
      <c r="CY1272" s="350"/>
    </row>
    <row r="1273" ht="26.25" customHeight="1" spans="102:103">
      <c r="CX1273" s="350"/>
      <c r="CY1273" s="350"/>
    </row>
    <row r="1274" ht="26.25" customHeight="1" spans="102:103">
      <c r="CX1274" s="350"/>
      <c r="CY1274" s="350"/>
    </row>
    <row r="1275" ht="26.25" customHeight="1" spans="102:103">
      <c r="CX1275" s="350"/>
      <c r="CY1275" s="350"/>
    </row>
    <row r="1276" ht="26.25" customHeight="1" spans="102:103">
      <c r="CX1276" s="350"/>
      <c r="CY1276" s="350"/>
    </row>
    <row r="1277" ht="26.25" customHeight="1" spans="102:103">
      <c r="CX1277" s="350"/>
      <c r="CY1277" s="350"/>
    </row>
    <row r="1278" ht="26.25" customHeight="1" spans="102:103">
      <c r="CX1278" s="350"/>
      <c r="CY1278" s="350"/>
    </row>
    <row r="1279" ht="26.25" customHeight="1" spans="102:103">
      <c r="CX1279" s="350"/>
      <c r="CY1279" s="350"/>
    </row>
    <row r="1280" ht="26.25" customHeight="1" spans="102:103">
      <c r="CX1280" s="350"/>
      <c r="CY1280" s="350"/>
    </row>
    <row r="1281" ht="26.25" customHeight="1" spans="102:103">
      <c r="CX1281" s="350"/>
      <c r="CY1281" s="350"/>
    </row>
    <row r="1282" ht="26.25" customHeight="1" spans="102:103">
      <c r="CX1282" s="350"/>
      <c r="CY1282" s="350"/>
    </row>
    <row r="1283" ht="26.25" customHeight="1" spans="102:103">
      <c r="CX1283" s="350"/>
      <c r="CY1283" s="350"/>
    </row>
    <row r="1284" ht="26.25" customHeight="1" spans="102:103">
      <c r="CX1284" s="350"/>
      <c r="CY1284" s="350"/>
    </row>
    <row r="1285" ht="26.25" customHeight="1" spans="102:103">
      <c r="CX1285" s="350"/>
      <c r="CY1285" s="350"/>
    </row>
    <row r="1286" ht="26.25" customHeight="1" spans="102:103">
      <c r="CX1286" s="350"/>
      <c r="CY1286" s="350"/>
    </row>
    <row r="1287" ht="26.25" customHeight="1" spans="102:103">
      <c r="CX1287" s="350"/>
      <c r="CY1287" s="350"/>
    </row>
    <row r="1288" ht="26.25" customHeight="1" spans="102:103">
      <c r="CX1288" s="350"/>
      <c r="CY1288" s="350"/>
    </row>
    <row r="1289" ht="26.25" customHeight="1" spans="102:103">
      <c r="CX1289" s="350"/>
      <c r="CY1289" s="350"/>
    </row>
    <row r="1290" ht="26.25" customHeight="1" spans="102:103">
      <c r="CX1290" s="350"/>
      <c r="CY1290" s="350"/>
    </row>
    <row r="1291" ht="26.25" customHeight="1" spans="102:103">
      <c r="CX1291" s="350"/>
      <c r="CY1291" s="350"/>
    </row>
    <row r="1292" ht="26.25" customHeight="1" spans="102:103">
      <c r="CX1292" s="350"/>
      <c r="CY1292" s="350"/>
    </row>
    <row r="1293" ht="26.25" customHeight="1" spans="102:103">
      <c r="CX1293" s="350"/>
      <c r="CY1293" s="350"/>
    </row>
    <row r="1294" ht="26.25" customHeight="1" spans="102:103">
      <c r="CX1294" s="350"/>
      <c r="CY1294" s="350"/>
    </row>
    <row r="1295" ht="26.25" customHeight="1" spans="102:103">
      <c r="CX1295" s="350"/>
      <c r="CY1295" s="350"/>
    </row>
    <row r="1296" ht="26.25" customHeight="1" spans="102:103">
      <c r="CX1296" s="350"/>
      <c r="CY1296" s="350"/>
    </row>
    <row r="1297" ht="26.25" customHeight="1" spans="102:103">
      <c r="CX1297" s="350"/>
      <c r="CY1297" s="350"/>
    </row>
    <row r="1298" ht="26.25" customHeight="1" spans="102:103">
      <c r="CX1298" s="350"/>
      <c r="CY1298" s="350"/>
    </row>
    <row r="1299" ht="26.25" customHeight="1" spans="102:103">
      <c r="CX1299" s="350"/>
      <c r="CY1299" s="350"/>
    </row>
    <row r="1300" ht="26.25" customHeight="1" spans="102:103">
      <c r="CX1300" s="350"/>
      <c r="CY1300" s="350"/>
    </row>
    <row r="1301" ht="26.25" customHeight="1" spans="102:103">
      <c r="CX1301" s="350"/>
      <c r="CY1301" s="350"/>
    </row>
    <row r="1302" ht="26.25" customHeight="1" spans="102:103">
      <c r="CX1302" s="350"/>
      <c r="CY1302" s="350"/>
    </row>
    <row r="1303" ht="26.25" customHeight="1" spans="102:103">
      <c r="CX1303" s="350"/>
      <c r="CY1303" s="350"/>
    </row>
    <row r="1304" ht="26.25" customHeight="1" spans="102:103">
      <c r="CX1304" s="350"/>
      <c r="CY1304" s="350"/>
    </row>
    <row r="1305" ht="26.25" customHeight="1" spans="102:103">
      <c r="CX1305" s="350"/>
      <c r="CY1305" s="350"/>
    </row>
    <row r="1306" ht="26.25" customHeight="1" spans="102:103">
      <c r="CX1306" s="350"/>
      <c r="CY1306" s="350"/>
    </row>
    <row r="1307" ht="26.25" customHeight="1" spans="102:103">
      <c r="CX1307" s="350"/>
      <c r="CY1307" s="350"/>
    </row>
    <row r="1308" ht="26.25" customHeight="1" spans="102:103">
      <c r="CX1308" s="350"/>
      <c r="CY1308" s="350"/>
    </row>
    <row r="1309" ht="26.25" customHeight="1" spans="102:103">
      <c r="CX1309" s="350"/>
      <c r="CY1309" s="350"/>
    </row>
    <row r="1310" ht="26.25" customHeight="1" spans="102:103">
      <c r="CX1310" s="350"/>
      <c r="CY1310" s="350"/>
    </row>
    <row r="1311" ht="26.25" customHeight="1" spans="102:103">
      <c r="CX1311" s="350"/>
      <c r="CY1311" s="350"/>
    </row>
    <row r="1312" ht="26.25" customHeight="1" spans="102:103">
      <c r="CX1312" s="350"/>
      <c r="CY1312" s="350"/>
    </row>
    <row r="1313" ht="26.25" customHeight="1" spans="102:103">
      <c r="CX1313" s="350"/>
      <c r="CY1313" s="350"/>
    </row>
    <row r="1314" ht="26.25" customHeight="1" spans="102:103">
      <c r="CX1314" s="350"/>
      <c r="CY1314" s="350"/>
    </row>
    <row r="1315" ht="26.25" customHeight="1" spans="102:103">
      <c r="CX1315" s="350"/>
      <c r="CY1315" s="350"/>
    </row>
    <row r="1316" ht="26.25" customHeight="1" spans="102:103">
      <c r="CX1316" s="350"/>
      <c r="CY1316" s="350"/>
    </row>
    <row r="1317" ht="26.25" customHeight="1" spans="102:103">
      <c r="CX1317" s="350"/>
      <c r="CY1317" s="350"/>
    </row>
    <row r="1318" ht="26.25" customHeight="1" spans="102:103">
      <c r="CX1318" s="350"/>
      <c r="CY1318" s="350"/>
    </row>
    <row r="1319" ht="26.25" customHeight="1" spans="102:103">
      <c r="CX1319" s="350"/>
      <c r="CY1319" s="350"/>
    </row>
    <row r="1320" ht="26.25" customHeight="1" spans="102:103">
      <c r="CX1320" s="350"/>
      <c r="CY1320" s="350"/>
    </row>
    <row r="1321" ht="26.25" customHeight="1" spans="102:103">
      <c r="CX1321" s="350"/>
      <c r="CY1321" s="350"/>
    </row>
    <row r="1322" ht="26.25" customHeight="1" spans="102:103">
      <c r="CX1322" s="350"/>
      <c r="CY1322" s="350"/>
    </row>
    <row r="1323" ht="26.25" customHeight="1" spans="102:103">
      <c r="CX1323" s="350"/>
      <c r="CY1323" s="350"/>
    </row>
    <row r="1324" ht="26.25" customHeight="1" spans="102:103">
      <c r="CX1324" s="350"/>
      <c r="CY1324" s="350"/>
    </row>
    <row r="1325" ht="26.25" customHeight="1" spans="102:103">
      <c r="CX1325" s="350"/>
      <c r="CY1325" s="350"/>
    </row>
    <row r="1326" ht="26.25" customHeight="1" spans="102:103">
      <c r="CX1326" s="350"/>
      <c r="CY1326" s="350"/>
    </row>
    <row r="1327" ht="26.25" customHeight="1" spans="102:103">
      <c r="CX1327" s="350"/>
      <c r="CY1327" s="350"/>
    </row>
    <row r="1328" ht="26.25" customHeight="1" spans="102:103">
      <c r="CX1328" s="350"/>
      <c r="CY1328" s="350"/>
    </row>
    <row r="1329" ht="26.25" customHeight="1" spans="102:103">
      <c r="CX1329" s="350"/>
      <c r="CY1329" s="350"/>
    </row>
    <row r="1330" ht="26.25" customHeight="1" spans="102:103">
      <c r="CX1330" s="350"/>
      <c r="CY1330" s="350"/>
    </row>
    <row r="1331" ht="26.25" customHeight="1" spans="102:103">
      <c r="CX1331" s="350"/>
      <c r="CY1331" s="350"/>
    </row>
    <row r="1332" ht="26.25" customHeight="1" spans="102:103">
      <c r="CX1332" s="350"/>
      <c r="CY1332" s="350"/>
    </row>
    <row r="1333" ht="26.25" customHeight="1" spans="102:103">
      <c r="CX1333" s="350"/>
      <c r="CY1333" s="350"/>
    </row>
    <row r="1334" ht="26.25" customHeight="1" spans="102:103">
      <c r="CX1334" s="350"/>
      <c r="CY1334" s="350"/>
    </row>
    <row r="1335" ht="26.25" customHeight="1" spans="102:103">
      <c r="CX1335" s="350"/>
      <c r="CY1335" s="350"/>
    </row>
    <row r="1336" ht="26.25" customHeight="1" spans="102:103">
      <c r="CX1336" s="350"/>
      <c r="CY1336" s="350"/>
    </row>
    <row r="1337" ht="26.25" customHeight="1" spans="102:103">
      <c r="CX1337" s="350"/>
      <c r="CY1337" s="350"/>
    </row>
    <row r="1338" ht="26.25" customHeight="1" spans="102:103">
      <c r="CX1338" s="350"/>
      <c r="CY1338" s="350"/>
    </row>
    <row r="1339" ht="26.25" customHeight="1" spans="102:103">
      <c r="CX1339" s="350"/>
      <c r="CY1339" s="350"/>
    </row>
    <row r="1340" ht="26.25" customHeight="1" spans="102:103">
      <c r="CX1340" s="350"/>
      <c r="CY1340" s="350"/>
    </row>
    <row r="1341" ht="26.25" customHeight="1" spans="102:103">
      <c r="CX1341" s="350"/>
      <c r="CY1341" s="350"/>
    </row>
    <row r="1342" ht="26.25" customHeight="1" spans="102:103">
      <c r="CX1342" s="350"/>
      <c r="CY1342" s="350"/>
    </row>
    <row r="1343" ht="26.25" customHeight="1" spans="102:103">
      <c r="CX1343" s="350"/>
      <c r="CY1343" s="350"/>
    </row>
    <row r="1344" ht="26.25" customHeight="1" spans="102:103">
      <c r="CX1344" s="350"/>
      <c r="CY1344" s="350"/>
    </row>
    <row r="1345" ht="26.25" customHeight="1" spans="102:103">
      <c r="CX1345" s="350"/>
      <c r="CY1345" s="350"/>
    </row>
    <row r="1346" ht="26.25" customHeight="1" spans="102:103">
      <c r="CX1346" s="350"/>
      <c r="CY1346" s="350"/>
    </row>
    <row r="1347" ht="26.25" customHeight="1" spans="102:103">
      <c r="CX1347" s="350"/>
      <c r="CY1347" s="350"/>
    </row>
    <row r="1348" ht="26.25" customHeight="1" spans="102:103">
      <c r="CX1348" s="350"/>
      <c r="CY1348" s="350"/>
    </row>
    <row r="1349" ht="26.25" customHeight="1" spans="102:103">
      <c r="CX1349" s="350"/>
      <c r="CY1349" s="350"/>
    </row>
    <row r="1350" ht="26.25" customHeight="1" spans="102:103">
      <c r="CX1350" s="350"/>
      <c r="CY1350" s="350"/>
    </row>
    <row r="1351" ht="26.25" customHeight="1" spans="102:103">
      <c r="CX1351" s="350"/>
      <c r="CY1351" s="350"/>
    </row>
    <row r="1352" ht="26.25" customHeight="1" spans="102:103">
      <c r="CX1352" s="350"/>
      <c r="CY1352" s="350"/>
    </row>
    <row r="1353" ht="26.25" customHeight="1" spans="102:103">
      <c r="CX1353" s="350"/>
      <c r="CY1353" s="350"/>
    </row>
    <row r="1354" ht="26.25" customHeight="1" spans="102:103">
      <c r="CX1354" s="350"/>
      <c r="CY1354" s="350"/>
    </row>
    <row r="1355" ht="26.25" customHeight="1" spans="102:103">
      <c r="CX1355" s="350"/>
      <c r="CY1355" s="350"/>
    </row>
    <row r="1356" ht="26.25" customHeight="1" spans="102:103">
      <c r="CX1356" s="350"/>
      <c r="CY1356" s="350"/>
    </row>
    <row r="1357" ht="26.25" customHeight="1" spans="102:103">
      <c r="CX1357" s="350"/>
      <c r="CY1357" s="350"/>
    </row>
    <row r="1358" ht="26.25" customHeight="1" spans="102:103">
      <c r="CX1358" s="350"/>
      <c r="CY1358" s="350"/>
    </row>
    <row r="1359" ht="26.25" customHeight="1" spans="102:103">
      <c r="CX1359" s="350"/>
      <c r="CY1359" s="350"/>
    </row>
    <row r="1360" ht="26.25" customHeight="1" spans="102:103">
      <c r="CX1360" s="350"/>
      <c r="CY1360" s="350"/>
    </row>
    <row r="1361" ht="26.25" customHeight="1" spans="102:103">
      <c r="CX1361" s="350"/>
      <c r="CY1361" s="350"/>
    </row>
    <row r="1362" ht="26.25" customHeight="1" spans="102:103">
      <c r="CX1362" s="350"/>
      <c r="CY1362" s="350"/>
    </row>
    <row r="1363" ht="26.25" customHeight="1" spans="102:103">
      <c r="CX1363" s="350"/>
      <c r="CY1363" s="350"/>
    </row>
    <row r="1364" ht="26.25" customHeight="1" spans="102:103">
      <c r="CX1364" s="350"/>
      <c r="CY1364" s="350"/>
    </row>
    <row r="1365" ht="26.25" customHeight="1" spans="102:103">
      <c r="CX1365" s="350"/>
      <c r="CY1365" s="350"/>
    </row>
    <row r="1366" ht="26.25" customHeight="1" spans="102:103">
      <c r="CX1366" s="350"/>
      <c r="CY1366" s="350"/>
    </row>
    <row r="1367" ht="26.25" customHeight="1" spans="102:103">
      <c r="CX1367" s="350"/>
      <c r="CY1367" s="350"/>
    </row>
    <row r="1368" ht="26.25" customHeight="1" spans="102:103">
      <c r="CX1368" s="350"/>
      <c r="CY1368" s="350"/>
    </row>
    <row r="1369" ht="26.25" customHeight="1" spans="102:103">
      <c r="CX1369" s="350"/>
      <c r="CY1369" s="350"/>
    </row>
    <row r="1370" ht="26.25" customHeight="1" spans="102:103">
      <c r="CX1370" s="350"/>
      <c r="CY1370" s="350"/>
    </row>
    <row r="1371" ht="26.25" customHeight="1" spans="102:103">
      <c r="CX1371" s="350"/>
      <c r="CY1371" s="350"/>
    </row>
    <row r="1372" ht="26.25" customHeight="1" spans="102:103">
      <c r="CX1372" s="350"/>
      <c r="CY1372" s="350"/>
    </row>
    <row r="1373" ht="26.25" customHeight="1" spans="102:103">
      <c r="CX1373" s="350"/>
      <c r="CY1373" s="350"/>
    </row>
    <row r="1374" ht="26.25" customHeight="1" spans="102:103">
      <c r="CX1374" s="350"/>
      <c r="CY1374" s="350"/>
    </row>
    <row r="1375" ht="26.25" customHeight="1" spans="102:103">
      <c r="CX1375" s="350"/>
      <c r="CY1375" s="350"/>
    </row>
    <row r="1376" ht="26.25" customHeight="1" spans="102:103">
      <c r="CX1376" s="350"/>
      <c r="CY1376" s="350"/>
    </row>
    <row r="1377" ht="26.25" customHeight="1" spans="102:103">
      <c r="CX1377" s="350"/>
      <c r="CY1377" s="350"/>
    </row>
    <row r="1378" ht="26.25" customHeight="1" spans="102:103">
      <c r="CX1378" s="350"/>
      <c r="CY1378" s="350"/>
    </row>
    <row r="1379" ht="26.25" customHeight="1" spans="102:103">
      <c r="CX1379" s="350"/>
      <c r="CY1379" s="350"/>
    </row>
    <row r="1380" ht="26.25" customHeight="1" spans="102:103">
      <c r="CX1380" s="350"/>
      <c r="CY1380" s="350"/>
    </row>
    <row r="1381" ht="26.25" customHeight="1" spans="102:103">
      <c r="CX1381" s="350"/>
      <c r="CY1381" s="350"/>
    </row>
    <row r="1382" ht="26.25" customHeight="1" spans="102:103">
      <c r="CX1382" s="350"/>
      <c r="CY1382" s="350"/>
    </row>
    <row r="1383" ht="26.25" customHeight="1" spans="102:103">
      <c r="CX1383" s="350"/>
      <c r="CY1383" s="350"/>
    </row>
    <row r="1384" ht="26.25" customHeight="1" spans="102:103">
      <c r="CX1384" s="350"/>
      <c r="CY1384" s="350"/>
    </row>
    <row r="1385" ht="26.25" customHeight="1" spans="102:103">
      <c r="CX1385" s="350"/>
      <c r="CY1385" s="350"/>
    </row>
    <row r="1386" ht="26.25" customHeight="1" spans="102:103">
      <c r="CX1386" s="350"/>
      <c r="CY1386" s="350"/>
    </row>
    <row r="1387" ht="26.25" customHeight="1" spans="102:103">
      <c r="CX1387" s="350"/>
      <c r="CY1387" s="350"/>
    </row>
    <row r="1388" ht="26.25" customHeight="1" spans="102:103">
      <c r="CX1388" s="350"/>
      <c r="CY1388" s="350"/>
    </row>
    <row r="1389" ht="26.25" customHeight="1" spans="102:103">
      <c r="CX1389" s="350"/>
      <c r="CY1389" s="350"/>
    </row>
    <row r="1390" ht="26.25" customHeight="1" spans="102:103">
      <c r="CX1390" s="350"/>
      <c r="CY1390" s="350"/>
    </row>
    <row r="1391" ht="26.25" customHeight="1" spans="102:103">
      <c r="CX1391" s="350"/>
      <c r="CY1391" s="350"/>
    </row>
    <row r="1392" ht="26.25" customHeight="1" spans="102:103">
      <c r="CX1392" s="350"/>
      <c r="CY1392" s="350"/>
    </row>
    <row r="1393" ht="26.25" customHeight="1" spans="102:103">
      <c r="CX1393" s="350"/>
      <c r="CY1393" s="350"/>
    </row>
    <row r="1394" ht="26.25" customHeight="1" spans="102:103">
      <c r="CX1394" s="350"/>
      <c r="CY1394" s="350"/>
    </row>
    <row r="1395" ht="26.25" customHeight="1" spans="102:103">
      <c r="CX1395" s="350"/>
      <c r="CY1395" s="350"/>
    </row>
    <row r="1396" ht="26.25" customHeight="1" spans="102:103">
      <c r="CX1396" s="350"/>
      <c r="CY1396" s="350"/>
    </row>
    <row r="1397" ht="26.25" customHeight="1" spans="102:103">
      <c r="CX1397" s="350"/>
      <c r="CY1397" s="350"/>
    </row>
    <row r="1398" ht="26.25" customHeight="1" spans="102:103">
      <c r="CX1398" s="350"/>
      <c r="CY1398" s="350"/>
    </row>
    <row r="1399" ht="26.25" customHeight="1" spans="102:103">
      <c r="CX1399" s="350"/>
      <c r="CY1399" s="350"/>
    </row>
    <row r="1400" ht="26.25" customHeight="1" spans="102:103">
      <c r="CX1400" s="350"/>
      <c r="CY1400" s="350"/>
    </row>
    <row r="1401" ht="26.25" customHeight="1" spans="102:103">
      <c r="CX1401" s="350"/>
      <c r="CY1401" s="350"/>
    </row>
    <row r="1402" ht="26.25" customHeight="1" spans="102:103">
      <c r="CX1402" s="350"/>
      <c r="CY1402" s="350"/>
    </row>
    <row r="1403" ht="26.25" customHeight="1" spans="102:103">
      <c r="CX1403" s="350"/>
      <c r="CY1403" s="350"/>
    </row>
    <row r="1404" ht="26.25" customHeight="1" spans="102:103">
      <c r="CX1404" s="350"/>
      <c r="CY1404" s="350"/>
    </row>
    <row r="1405" ht="26.25" customHeight="1" spans="102:103">
      <c r="CX1405" s="350"/>
      <c r="CY1405" s="350"/>
    </row>
    <row r="1406" ht="26.25" customHeight="1" spans="102:103">
      <c r="CX1406" s="350"/>
      <c r="CY1406" s="350"/>
    </row>
    <row r="1407" ht="26.25" customHeight="1" spans="102:103">
      <c r="CX1407" s="350"/>
      <c r="CY1407" s="350"/>
    </row>
    <row r="1408" ht="26.25" customHeight="1" spans="102:103">
      <c r="CX1408" s="350"/>
      <c r="CY1408" s="350"/>
    </row>
    <row r="1409" ht="26.25" customHeight="1" spans="102:103">
      <c r="CX1409" s="350"/>
      <c r="CY1409" s="350"/>
    </row>
    <row r="1410" ht="26.25" customHeight="1" spans="102:103">
      <c r="CX1410" s="350"/>
      <c r="CY1410" s="350"/>
    </row>
    <row r="1411" ht="26.25" customHeight="1" spans="102:103">
      <c r="CX1411" s="350"/>
      <c r="CY1411" s="350"/>
    </row>
    <row r="1412" ht="26.25" customHeight="1" spans="102:103">
      <c r="CX1412" s="350"/>
      <c r="CY1412" s="350"/>
    </row>
    <row r="1413" ht="26.25" customHeight="1" spans="102:103">
      <c r="CX1413" s="350"/>
      <c r="CY1413" s="350"/>
    </row>
    <row r="1414" ht="26.25" customHeight="1" spans="102:103">
      <c r="CX1414" s="350"/>
      <c r="CY1414" s="350"/>
    </row>
    <row r="1415" ht="26.25" customHeight="1" spans="102:103">
      <c r="CX1415" s="350"/>
      <c r="CY1415" s="350"/>
    </row>
    <row r="1416" ht="26.25" customHeight="1" spans="102:103">
      <c r="CX1416" s="350"/>
      <c r="CY1416" s="350"/>
    </row>
    <row r="1417" ht="26.25" customHeight="1" spans="102:103">
      <c r="CX1417" s="350"/>
      <c r="CY1417" s="350"/>
    </row>
    <row r="1418" ht="26.25" customHeight="1" spans="102:103">
      <c r="CX1418" s="350"/>
      <c r="CY1418" s="350"/>
    </row>
    <row r="1419" ht="26.25" customHeight="1" spans="102:103">
      <c r="CX1419" s="350"/>
      <c r="CY1419" s="350"/>
    </row>
    <row r="1420" ht="26.25" customHeight="1" spans="102:103">
      <c r="CX1420" s="350"/>
      <c r="CY1420" s="350"/>
    </row>
    <row r="1421" ht="26.25" customHeight="1" spans="102:103">
      <c r="CX1421" s="350"/>
      <c r="CY1421" s="350"/>
    </row>
    <row r="1422" ht="26.25" customHeight="1" spans="102:103">
      <c r="CX1422" s="350"/>
      <c r="CY1422" s="350"/>
    </row>
    <row r="1423" ht="26.25" customHeight="1" spans="102:103">
      <c r="CX1423" s="350"/>
      <c r="CY1423" s="350"/>
    </row>
    <row r="1424" ht="26.25" customHeight="1" spans="102:103">
      <c r="CX1424" s="350"/>
      <c r="CY1424" s="350"/>
    </row>
    <row r="1425" ht="26.25" customHeight="1" spans="102:103">
      <c r="CX1425" s="350"/>
      <c r="CY1425" s="350"/>
    </row>
    <row r="1426" ht="26.25" customHeight="1" spans="102:103">
      <c r="CX1426" s="350"/>
      <c r="CY1426" s="350"/>
    </row>
    <row r="1427" ht="26.25" customHeight="1" spans="102:103">
      <c r="CX1427" s="350"/>
      <c r="CY1427" s="350"/>
    </row>
    <row r="1428" ht="26.25" customHeight="1" spans="102:103">
      <c r="CX1428" s="350"/>
      <c r="CY1428" s="350"/>
    </row>
    <row r="1429" ht="26.25" customHeight="1" spans="102:103">
      <c r="CX1429" s="350"/>
      <c r="CY1429" s="350"/>
    </row>
    <row r="1430" ht="26.25" customHeight="1" spans="102:103">
      <c r="CX1430" s="350"/>
      <c r="CY1430" s="350"/>
    </row>
    <row r="1431" ht="26.25" customHeight="1" spans="102:103">
      <c r="CX1431" s="350"/>
      <c r="CY1431" s="350"/>
    </row>
    <row r="1432" ht="26.25" customHeight="1" spans="102:103">
      <c r="CX1432" s="350"/>
      <c r="CY1432" s="350"/>
    </row>
    <row r="1433" ht="26.25" customHeight="1" spans="102:103">
      <c r="CX1433" s="350"/>
      <c r="CY1433" s="350"/>
    </row>
    <row r="1434" ht="26.25" customHeight="1" spans="102:103">
      <c r="CX1434" s="350"/>
      <c r="CY1434" s="350"/>
    </row>
    <row r="1435" ht="26.25" customHeight="1" spans="102:103">
      <c r="CX1435" s="350"/>
      <c r="CY1435" s="350"/>
    </row>
    <row r="1436" ht="26.25" customHeight="1" spans="102:103">
      <c r="CX1436" s="350"/>
      <c r="CY1436" s="350"/>
    </row>
    <row r="1437" ht="26.25" customHeight="1" spans="102:103">
      <c r="CX1437" s="350"/>
      <c r="CY1437" s="350"/>
    </row>
    <row r="1438" ht="26.25" customHeight="1" spans="102:103">
      <c r="CX1438" s="350"/>
      <c r="CY1438" s="350"/>
    </row>
    <row r="1439" ht="26.25" customHeight="1" spans="102:103">
      <c r="CX1439" s="350"/>
      <c r="CY1439" s="350"/>
    </row>
    <row r="1440" ht="26.25" customHeight="1" spans="102:103">
      <c r="CX1440" s="350"/>
      <c r="CY1440" s="350"/>
    </row>
    <row r="1441" ht="26.25" customHeight="1" spans="102:103">
      <c r="CX1441" s="350"/>
      <c r="CY1441" s="350"/>
    </row>
    <row r="1442" ht="26.25" customHeight="1" spans="102:103">
      <c r="CX1442" s="350"/>
      <c r="CY1442" s="350"/>
    </row>
    <row r="1443" ht="26.25" customHeight="1" spans="102:103">
      <c r="CX1443" s="350"/>
      <c r="CY1443" s="350"/>
    </row>
    <row r="1444" ht="26.25" customHeight="1" spans="102:103">
      <c r="CX1444" s="350"/>
      <c r="CY1444" s="350"/>
    </row>
    <row r="1445" ht="26.25" customHeight="1" spans="102:103">
      <c r="CX1445" s="350"/>
      <c r="CY1445" s="350"/>
    </row>
    <row r="1446" ht="26.25" customHeight="1" spans="102:103">
      <c r="CX1446" s="350"/>
      <c r="CY1446" s="350"/>
    </row>
    <row r="1447" ht="26.25" customHeight="1" spans="102:103">
      <c r="CX1447" s="350"/>
      <c r="CY1447" s="350"/>
    </row>
    <row r="1448" ht="26.25" customHeight="1" spans="102:103">
      <c r="CX1448" s="350"/>
      <c r="CY1448" s="350"/>
    </row>
    <row r="1449" ht="26.25" customHeight="1" spans="102:103">
      <c r="CX1449" s="350"/>
      <c r="CY1449" s="350"/>
    </row>
    <row r="1450" ht="26.25" customHeight="1" spans="102:103">
      <c r="CX1450" s="350"/>
      <c r="CY1450" s="350"/>
    </row>
    <row r="1451" ht="26.25" customHeight="1" spans="102:103">
      <c r="CX1451" s="350"/>
      <c r="CY1451" s="350"/>
    </row>
    <row r="1452" ht="26.25" customHeight="1" spans="102:103">
      <c r="CX1452" s="350"/>
      <c r="CY1452" s="350"/>
    </row>
    <row r="1453" ht="26.25" customHeight="1" spans="102:103">
      <c r="CX1453" s="350"/>
      <c r="CY1453" s="350"/>
    </row>
    <row r="1454" ht="26.25" customHeight="1" spans="102:103">
      <c r="CX1454" s="350"/>
      <c r="CY1454" s="350"/>
    </row>
    <row r="1455" ht="26.25" customHeight="1" spans="102:103">
      <c r="CX1455" s="350"/>
      <c r="CY1455" s="350"/>
    </row>
    <row r="1456" ht="26.25" customHeight="1" spans="102:103">
      <c r="CX1456" s="350"/>
      <c r="CY1456" s="350"/>
    </row>
    <row r="1457" ht="26.25" customHeight="1" spans="102:103">
      <c r="CX1457" s="350"/>
      <c r="CY1457" s="350"/>
    </row>
    <row r="1458" ht="26.25" customHeight="1" spans="102:103">
      <c r="CX1458" s="350"/>
      <c r="CY1458" s="350"/>
    </row>
    <row r="1459" ht="26.25" customHeight="1" spans="102:103">
      <c r="CX1459" s="350"/>
      <c r="CY1459" s="350"/>
    </row>
    <row r="1460" ht="26.25" customHeight="1" spans="102:103">
      <c r="CX1460" s="350"/>
      <c r="CY1460" s="350"/>
    </row>
    <row r="1461" ht="26.25" customHeight="1" spans="102:103">
      <c r="CX1461" s="350"/>
      <c r="CY1461" s="350"/>
    </row>
    <row r="1462" ht="26.25" customHeight="1" spans="102:103">
      <c r="CX1462" s="350"/>
      <c r="CY1462" s="350"/>
    </row>
    <row r="1463" ht="26.25" customHeight="1" spans="102:103">
      <c r="CX1463" s="350"/>
      <c r="CY1463" s="350"/>
    </row>
    <row r="1464" ht="26.25" customHeight="1" spans="102:103">
      <c r="CX1464" s="350"/>
      <c r="CY1464" s="350"/>
    </row>
    <row r="1465" ht="26.25" customHeight="1" spans="102:103">
      <c r="CX1465" s="350"/>
      <c r="CY1465" s="350"/>
    </row>
    <row r="1466" ht="26.25" customHeight="1" spans="102:103">
      <c r="CX1466" s="350"/>
      <c r="CY1466" s="350"/>
    </row>
    <row r="1467" ht="26.25" customHeight="1" spans="102:103">
      <c r="CX1467" s="350"/>
      <c r="CY1467" s="350"/>
    </row>
    <row r="1468" ht="26.25" customHeight="1" spans="102:103">
      <c r="CX1468" s="350"/>
      <c r="CY1468" s="350"/>
    </row>
    <row r="1469" ht="26.25" customHeight="1" spans="102:103">
      <c r="CX1469" s="350"/>
      <c r="CY1469" s="350"/>
    </row>
    <row r="1470" ht="26.25" customHeight="1" spans="102:103">
      <c r="CX1470" s="350"/>
      <c r="CY1470" s="350"/>
    </row>
    <row r="1471" ht="26.25" customHeight="1" spans="102:103">
      <c r="CX1471" s="350"/>
      <c r="CY1471" s="350"/>
    </row>
    <row r="1472" ht="26.25" customHeight="1" spans="102:103">
      <c r="CX1472" s="350"/>
      <c r="CY1472" s="350"/>
    </row>
    <row r="1473" ht="26.25" customHeight="1" spans="102:103">
      <c r="CX1473" s="350"/>
      <c r="CY1473" s="350"/>
    </row>
    <row r="1474" ht="26.25" customHeight="1" spans="102:103">
      <c r="CX1474" s="350"/>
      <c r="CY1474" s="350"/>
    </row>
    <row r="1475" ht="26.25" customHeight="1" spans="102:103">
      <c r="CX1475" s="350"/>
      <c r="CY1475" s="350"/>
    </row>
    <row r="1476" ht="26.25" customHeight="1" spans="102:103">
      <c r="CX1476" s="350"/>
      <c r="CY1476" s="350"/>
    </row>
    <row r="1477" ht="26.25" customHeight="1" spans="102:103">
      <c r="CX1477" s="350"/>
      <c r="CY1477" s="350"/>
    </row>
    <row r="1478" ht="26.25" customHeight="1" spans="102:103">
      <c r="CX1478" s="350"/>
      <c r="CY1478" s="350"/>
    </row>
    <row r="1479" ht="26.25" customHeight="1" spans="102:103">
      <c r="CX1479" s="350"/>
      <c r="CY1479" s="350"/>
    </row>
    <row r="1480" ht="26.25" customHeight="1" spans="102:103">
      <c r="CX1480" s="350"/>
      <c r="CY1480" s="350"/>
    </row>
    <row r="1481" ht="26.25" customHeight="1" spans="102:103">
      <c r="CX1481" s="350"/>
      <c r="CY1481" s="350"/>
    </row>
    <row r="1482" ht="26.25" customHeight="1" spans="102:103">
      <c r="CX1482" s="350"/>
      <c r="CY1482" s="350"/>
    </row>
    <row r="1483" ht="26.25" customHeight="1" spans="102:103">
      <c r="CX1483" s="350"/>
      <c r="CY1483" s="350"/>
    </row>
    <row r="1484" ht="26.25" customHeight="1" spans="102:103">
      <c r="CX1484" s="350"/>
      <c r="CY1484" s="350"/>
    </row>
    <row r="1485" ht="26.25" customHeight="1" spans="102:103">
      <c r="CX1485" s="350"/>
      <c r="CY1485" s="350"/>
    </row>
    <row r="1486" ht="26.25" customHeight="1" spans="102:103">
      <c r="CX1486" s="350"/>
      <c r="CY1486" s="350"/>
    </row>
    <row r="1487" ht="26.25" customHeight="1" spans="102:103">
      <c r="CX1487" s="350"/>
      <c r="CY1487" s="350"/>
    </row>
    <row r="1488" ht="26.25" customHeight="1" spans="102:103">
      <c r="CX1488" s="350"/>
      <c r="CY1488" s="350"/>
    </row>
    <row r="1489" ht="26.25" customHeight="1" spans="102:103">
      <c r="CX1489" s="350"/>
      <c r="CY1489" s="350"/>
    </row>
    <row r="1490" ht="26.25" customHeight="1" spans="102:103">
      <c r="CX1490" s="350"/>
      <c r="CY1490" s="350"/>
    </row>
    <row r="1491" ht="26.25" customHeight="1" spans="102:103">
      <c r="CX1491" s="350"/>
      <c r="CY1491" s="350"/>
    </row>
    <row r="1492" ht="26.25" customHeight="1" spans="102:103">
      <c r="CX1492" s="350"/>
      <c r="CY1492" s="350"/>
    </row>
    <row r="1493" ht="26.25" customHeight="1" spans="102:103">
      <c r="CX1493" s="350"/>
      <c r="CY1493" s="350"/>
    </row>
    <row r="1494" ht="26.25" customHeight="1" spans="102:103">
      <c r="CX1494" s="350"/>
      <c r="CY1494" s="350"/>
    </row>
    <row r="1495" ht="26.25" customHeight="1" spans="102:103">
      <c r="CX1495" s="350"/>
      <c r="CY1495" s="350"/>
    </row>
    <row r="1496" ht="26.25" customHeight="1" spans="102:103">
      <c r="CX1496" s="350"/>
      <c r="CY1496" s="350"/>
    </row>
    <row r="1497" ht="26.25" customHeight="1" spans="102:103">
      <c r="CX1497" s="350"/>
      <c r="CY1497" s="350"/>
    </row>
    <row r="1498" ht="26.25" customHeight="1" spans="102:103">
      <c r="CX1498" s="350"/>
      <c r="CY1498" s="350"/>
    </row>
    <row r="1499" ht="26.25" customHeight="1" spans="102:103">
      <c r="CX1499" s="350"/>
      <c r="CY1499" s="350"/>
    </row>
    <row r="1500" ht="26.25" customHeight="1" spans="102:103">
      <c r="CX1500" s="350"/>
      <c r="CY1500" s="350"/>
    </row>
    <row r="1501" ht="26.25" customHeight="1" spans="102:103">
      <c r="CX1501" s="350"/>
      <c r="CY1501" s="350"/>
    </row>
    <row r="1502" ht="26.25" customHeight="1" spans="102:103">
      <c r="CX1502" s="350"/>
      <c r="CY1502" s="350"/>
    </row>
    <row r="1503" ht="26.25" customHeight="1" spans="102:103">
      <c r="CX1503" s="350"/>
      <c r="CY1503" s="350"/>
    </row>
    <row r="1504" ht="26.25" customHeight="1" spans="102:103">
      <c r="CX1504" s="350"/>
      <c r="CY1504" s="350"/>
    </row>
    <row r="1505" ht="26.25" customHeight="1" spans="102:103">
      <c r="CX1505" s="350"/>
      <c r="CY1505" s="350"/>
    </row>
    <row r="1506" ht="26.25" customHeight="1" spans="102:103">
      <c r="CX1506" s="350"/>
      <c r="CY1506" s="350"/>
    </row>
    <row r="1507" ht="26.25" customHeight="1" spans="102:103">
      <c r="CX1507" s="350"/>
      <c r="CY1507" s="350"/>
    </row>
    <row r="1508" ht="26.25" customHeight="1" spans="102:103">
      <c r="CX1508" s="350"/>
      <c r="CY1508" s="350"/>
    </row>
    <row r="1509" ht="26.25" customHeight="1" spans="102:103">
      <c r="CX1509" s="350"/>
      <c r="CY1509" s="350"/>
    </row>
    <row r="1510" ht="26.25" customHeight="1" spans="102:103">
      <c r="CX1510" s="350"/>
      <c r="CY1510" s="350"/>
    </row>
    <row r="1511" ht="26.25" customHeight="1" spans="102:103">
      <c r="CX1511" s="350"/>
      <c r="CY1511" s="350"/>
    </row>
    <row r="1512" ht="26.25" customHeight="1" spans="102:103">
      <c r="CX1512" s="350"/>
      <c r="CY1512" s="350"/>
    </row>
    <row r="1513" ht="26.25" customHeight="1" spans="102:103">
      <c r="CX1513" s="350"/>
      <c r="CY1513" s="350"/>
    </row>
    <row r="1514" ht="26.25" customHeight="1" spans="102:103">
      <c r="CX1514" s="350"/>
      <c r="CY1514" s="350"/>
    </row>
    <row r="1515" ht="26.25" customHeight="1" spans="102:103">
      <c r="CX1515" s="350"/>
      <c r="CY1515" s="350"/>
    </row>
    <row r="1516" ht="26.25" customHeight="1" spans="102:103">
      <c r="CX1516" s="350"/>
      <c r="CY1516" s="350"/>
    </row>
    <row r="1517" ht="26.25" customHeight="1" spans="102:103">
      <c r="CX1517" s="350"/>
      <c r="CY1517" s="350"/>
    </row>
    <row r="1518" ht="26.25" customHeight="1" spans="102:103">
      <c r="CX1518" s="350"/>
      <c r="CY1518" s="350"/>
    </row>
    <row r="1519" ht="26.25" customHeight="1" spans="102:103">
      <c r="CX1519" s="350"/>
      <c r="CY1519" s="350"/>
    </row>
    <row r="1520" ht="26.25" customHeight="1" spans="102:103">
      <c r="CX1520" s="350"/>
      <c r="CY1520" s="350"/>
    </row>
    <row r="1521" ht="26.25" customHeight="1" spans="102:103">
      <c r="CX1521" s="350"/>
      <c r="CY1521" s="350"/>
    </row>
    <row r="1522" ht="26.25" customHeight="1" spans="102:103">
      <c r="CX1522" s="350"/>
      <c r="CY1522" s="350"/>
    </row>
    <row r="1523" ht="26.25" customHeight="1" spans="102:103">
      <c r="CX1523" s="350"/>
      <c r="CY1523" s="350"/>
    </row>
    <row r="1524" ht="26.25" customHeight="1" spans="102:103">
      <c r="CX1524" s="350"/>
      <c r="CY1524" s="350"/>
    </row>
    <row r="1525" ht="26.25" customHeight="1" spans="102:103">
      <c r="CX1525" s="350"/>
      <c r="CY1525" s="350"/>
    </row>
    <row r="1526" ht="26.25" customHeight="1" spans="102:103">
      <c r="CX1526" s="350"/>
      <c r="CY1526" s="350"/>
    </row>
    <row r="1527" ht="26.25" customHeight="1" spans="102:103">
      <c r="CX1527" s="350"/>
      <c r="CY1527" s="350"/>
    </row>
    <row r="1528" ht="26.25" customHeight="1" spans="102:103">
      <c r="CX1528" s="350"/>
      <c r="CY1528" s="350"/>
    </row>
    <row r="1529" ht="26.25" customHeight="1" spans="102:103">
      <c r="CX1529" s="350"/>
      <c r="CY1529" s="350"/>
    </row>
    <row r="1530" ht="26.25" customHeight="1" spans="102:103">
      <c r="CX1530" s="350"/>
      <c r="CY1530" s="350"/>
    </row>
    <row r="1531" ht="26.25" customHeight="1" spans="102:103">
      <c r="CX1531" s="350"/>
      <c r="CY1531" s="350"/>
    </row>
    <row r="1532" ht="26.25" customHeight="1" spans="102:103">
      <c r="CX1532" s="350"/>
      <c r="CY1532" s="350"/>
    </row>
    <row r="1533" ht="26.25" customHeight="1" spans="102:103">
      <c r="CX1533" s="350"/>
      <c r="CY1533" s="350"/>
    </row>
    <row r="1534" ht="26.25" customHeight="1" spans="102:103">
      <c r="CX1534" s="350"/>
      <c r="CY1534" s="350"/>
    </row>
    <row r="1535" ht="26.25" customHeight="1" spans="102:103">
      <c r="CX1535" s="350"/>
      <c r="CY1535" s="350"/>
    </row>
    <row r="1536" ht="26.25" customHeight="1" spans="102:103">
      <c r="CX1536" s="350"/>
      <c r="CY1536" s="350"/>
    </row>
    <row r="1537" ht="26.25" customHeight="1" spans="102:103">
      <c r="CX1537" s="350"/>
      <c r="CY1537" s="350"/>
    </row>
    <row r="1538" ht="26.25" customHeight="1" spans="102:103">
      <c r="CX1538" s="350"/>
      <c r="CY1538" s="350"/>
    </row>
    <row r="1539" ht="26.25" customHeight="1" spans="102:103">
      <c r="CX1539" s="350"/>
      <c r="CY1539" s="350"/>
    </row>
    <row r="1540" ht="26.25" customHeight="1" spans="102:103">
      <c r="CX1540" s="350"/>
      <c r="CY1540" s="350"/>
    </row>
    <row r="1541" ht="26.25" customHeight="1" spans="102:103">
      <c r="CX1541" s="350"/>
      <c r="CY1541" s="350"/>
    </row>
    <row r="1542" ht="26.25" customHeight="1" spans="102:103">
      <c r="CX1542" s="350"/>
      <c r="CY1542" s="350"/>
    </row>
    <row r="1543" ht="26.25" customHeight="1" spans="102:103">
      <c r="CX1543" s="350"/>
      <c r="CY1543" s="350"/>
    </row>
    <row r="1544" ht="26.25" customHeight="1" spans="102:103">
      <c r="CX1544" s="350"/>
      <c r="CY1544" s="350"/>
    </row>
    <row r="1545" ht="26.25" customHeight="1" spans="102:103">
      <c r="CX1545" s="350"/>
      <c r="CY1545" s="350"/>
    </row>
    <row r="1546" ht="26.25" customHeight="1" spans="102:103">
      <c r="CX1546" s="350"/>
      <c r="CY1546" s="350"/>
    </row>
    <row r="1547" ht="26.25" customHeight="1" spans="102:103">
      <c r="CX1547" s="350"/>
      <c r="CY1547" s="350"/>
    </row>
    <row r="1548" ht="26.25" customHeight="1" spans="102:103">
      <c r="CX1548" s="350"/>
      <c r="CY1548" s="350"/>
    </row>
    <row r="1549" ht="26.25" customHeight="1" spans="102:103">
      <c r="CX1549" s="350"/>
      <c r="CY1549" s="350"/>
    </row>
    <row r="1550" ht="26.25" customHeight="1" spans="102:103">
      <c r="CX1550" s="350"/>
      <c r="CY1550" s="350"/>
    </row>
    <row r="1551" ht="26.25" customHeight="1" spans="102:103">
      <c r="CX1551" s="350"/>
      <c r="CY1551" s="350"/>
    </row>
    <row r="1552" ht="26.25" customHeight="1" spans="102:103">
      <c r="CX1552" s="350"/>
      <c r="CY1552" s="350"/>
    </row>
    <row r="1553" ht="26.25" customHeight="1" spans="102:103">
      <c r="CX1553" s="350"/>
      <c r="CY1553" s="350"/>
    </row>
    <row r="1554" ht="26.25" customHeight="1" spans="102:103">
      <c r="CX1554" s="350"/>
      <c r="CY1554" s="350"/>
    </row>
    <row r="1555" ht="26.25" customHeight="1" spans="102:103">
      <c r="CX1555" s="350"/>
      <c r="CY1555" s="350"/>
    </row>
    <row r="1556" ht="26.25" customHeight="1" spans="102:103">
      <c r="CX1556" s="350"/>
      <c r="CY1556" s="350"/>
    </row>
    <row r="1557" ht="26.25" customHeight="1" spans="102:103">
      <c r="CX1557" s="350"/>
      <c r="CY1557" s="350"/>
    </row>
    <row r="1558" ht="26.25" customHeight="1" spans="102:103">
      <c r="CX1558" s="350"/>
      <c r="CY1558" s="350"/>
    </row>
    <row r="1559" ht="26.25" customHeight="1" spans="102:103">
      <c r="CX1559" s="350"/>
      <c r="CY1559" s="350"/>
    </row>
    <row r="1560" ht="26.25" customHeight="1" spans="102:103">
      <c r="CX1560" s="350"/>
      <c r="CY1560" s="350"/>
    </row>
    <row r="1561" ht="26.25" customHeight="1" spans="102:103">
      <c r="CX1561" s="350"/>
      <c r="CY1561" s="350"/>
    </row>
    <row r="1562" ht="26.25" customHeight="1" spans="102:103">
      <c r="CX1562" s="350"/>
      <c r="CY1562" s="350"/>
    </row>
    <row r="1563" ht="26.25" customHeight="1" spans="102:103">
      <c r="CX1563" s="350"/>
      <c r="CY1563" s="350"/>
    </row>
    <row r="1564" ht="26.25" customHeight="1" spans="102:103">
      <c r="CX1564" s="350"/>
      <c r="CY1564" s="350"/>
    </row>
    <row r="1565" ht="26.25" customHeight="1" spans="102:103">
      <c r="CX1565" s="350"/>
      <c r="CY1565" s="350"/>
    </row>
    <row r="1566" ht="26.25" customHeight="1" spans="102:103">
      <c r="CX1566" s="350"/>
      <c r="CY1566" s="350"/>
    </row>
    <row r="1567" ht="26.25" customHeight="1" spans="102:103">
      <c r="CX1567" s="350"/>
      <c r="CY1567" s="350"/>
    </row>
    <row r="1568" ht="26.25" customHeight="1" spans="102:103">
      <c r="CX1568" s="350"/>
      <c r="CY1568" s="350"/>
    </row>
    <row r="1569" ht="26.25" customHeight="1" spans="102:103">
      <c r="CX1569" s="350"/>
      <c r="CY1569" s="350"/>
    </row>
    <row r="1570" ht="26.25" customHeight="1" spans="102:103">
      <c r="CX1570" s="350"/>
      <c r="CY1570" s="350"/>
    </row>
    <row r="1571" ht="26.25" customHeight="1" spans="102:103">
      <c r="CX1571" s="350"/>
      <c r="CY1571" s="350"/>
    </row>
    <row r="1572" ht="26.25" customHeight="1" spans="102:103">
      <c r="CX1572" s="350"/>
      <c r="CY1572" s="350"/>
    </row>
    <row r="1573" ht="26.25" customHeight="1" spans="102:103">
      <c r="CX1573" s="350"/>
      <c r="CY1573" s="350"/>
    </row>
    <row r="1574" ht="26.25" customHeight="1" spans="102:103">
      <c r="CX1574" s="350"/>
      <c r="CY1574" s="350"/>
    </row>
    <row r="1575" ht="26.25" customHeight="1" spans="102:103">
      <c r="CX1575" s="350"/>
      <c r="CY1575" s="350"/>
    </row>
    <row r="1576" ht="26.25" customHeight="1" spans="102:103">
      <c r="CX1576" s="350"/>
      <c r="CY1576" s="350"/>
    </row>
    <row r="1577" ht="26.25" customHeight="1" spans="102:103">
      <c r="CX1577" s="350"/>
      <c r="CY1577" s="350"/>
    </row>
    <row r="1578" ht="26.25" customHeight="1" spans="102:103">
      <c r="CX1578" s="350"/>
      <c r="CY1578" s="350"/>
    </row>
    <row r="1579" ht="26.25" customHeight="1" spans="102:103">
      <c r="CX1579" s="350"/>
      <c r="CY1579" s="350"/>
    </row>
    <row r="1580" ht="26.25" customHeight="1" spans="102:103">
      <c r="CX1580" s="350"/>
      <c r="CY1580" s="350"/>
    </row>
    <row r="1581" ht="26.25" customHeight="1" spans="102:103">
      <c r="CX1581" s="350"/>
      <c r="CY1581" s="350"/>
    </row>
    <row r="1582" ht="26.25" customHeight="1" spans="102:103">
      <c r="CX1582" s="350"/>
      <c r="CY1582" s="350"/>
    </row>
    <row r="1583" ht="26.25" customHeight="1" spans="102:103">
      <c r="CX1583" s="350"/>
      <c r="CY1583" s="350"/>
    </row>
    <row r="1584" ht="26.25" customHeight="1" spans="102:103">
      <c r="CX1584" s="350"/>
      <c r="CY1584" s="350"/>
    </row>
    <row r="1585" ht="26.25" customHeight="1" spans="102:103">
      <c r="CX1585" s="350"/>
      <c r="CY1585" s="350"/>
    </row>
    <row r="1586" ht="26.25" customHeight="1" spans="102:103">
      <c r="CX1586" s="350"/>
      <c r="CY1586" s="350"/>
    </row>
    <row r="1587" ht="26.25" customHeight="1" spans="102:103">
      <c r="CX1587" s="350"/>
      <c r="CY1587" s="350"/>
    </row>
    <row r="1588" ht="26.25" customHeight="1" spans="102:103">
      <c r="CX1588" s="350"/>
      <c r="CY1588" s="350"/>
    </row>
    <row r="1589" ht="26.25" customHeight="1" spans="102:103">
      <c r="CX1589" s="350"/>
      <c r="CY1589" s="350"/>
    </row>
    <row r="1590" ht="26.25" customHeight="1" spans="102:103">
      <c r="CX1590" s="350"/>
      <c r="CY1590" s="350"/>
    </row>
    <row r="1591" ht="26.25" customHeight="1" spans="102:103">
      <c r="CX1591" s="350"/>
      <c r="CY1591" s="350"/>
    </row>
    <row r="1592" ht="26.25" customHeight="1" spans="102:103">
      <c r="CX1592" s="350"/>
      <c r="CY1592" s="350"/>
    </row>
    <row r="1593" ht="26.25" customHeight="1" spans="102:103">
      <c r="CX1593" s="350"/>
      <c r="CY1593" s="350"/>
    </row>
    <row r="1594" ht="26.25" customHeight="1" spans="102:103">
      <c r="CX1594" s="350"/>
      <c r="CY1594" s="350"/>
    </row>
    <row r="1595" ht="26.25" customHeight="1" spans="102:103">
      <c r="CX1595" s="350"/>
      <c r="CY1595" s="350"/>
    </row>
    <row r="1596" ht="26.25" customHeight="1" spans="102:103">
      <c r="CX1596" s="350"/>
      <c r="CY1596" s="350"/>
    </row>
    <row r="1597" ht="26.25" customHeight="1" spans="102:103">
      <c r="CX1597" s="350"/>
      <c r="CY1597" s="350"/>
    </row>
    <row r="1598" ht="26.25" customHeight="1" spans="102:103">
      <c r="CX1598" s="350"/>
      <c r="CY1598" s="350"/>
    </row>
    <row r="1599" ht="26.25" customHeight="1" spans="102:103">
      <c r="CX1599" s="350"/>
      <c r="CY1599" s="350"/>
    </row>
    <row r="1600" ht="26.25" customHeight="1" spans="102:103">
      <c r="CX1600" s="350"/>
      <c r="CY1600" s="350"/>
    </row>
    <row r="1601" ht="26.25" customHeight="1" spans="102:103">
      <c r="CX1601" s="350"/>
      <c r="CY1601" s="350"/>
    </row>
    <row r="1602" ht="26.25" customHeight="1" spans="102:103">
      <c r="CX1602" s="350"/>
      <c r="CY1602" s="350"/>
    </row>
    <row r="1603" ht="26.25" customHeight="1" spans="102:103">
      <c r="CX1603" s="350"/>
      <c r="CY1603" s="350"/>
    </row>
    <row r="1604" ht="26.25" customHeight="1" spans="102:103">
      <c r="CX1604" s="350"/>
      <c r="CY1604" s="350"/>
    </row>
    <row r="1605" ht="26.25" customHeight="1" spans="102:103">
      <c r="CX1605" s="350"/>
      <c r="CY1605" s="350"/>
    </row>
    <row r="1606" ht="26.25" customHeight="1" spans="102:103">
      <c r="CX1606" s="350"/>
      <c r="CY1606" s="350"/>
    </row>
    <row r="1607" ht="26.25" customHeight="1" spans="102:103">
      <c r="CX1607" s="350"/>
      <c r="CY1607" s="350"/>
    </row>
    <row r="1608" ht="26.25" customHeight="1" spans="102:103">
      <c r="CX1608" s="350"/>
      <c r="CY1608" s="350"/>
    </row>
    <row r="1609" ht="26.25" customHeight="1" spans="102:103">
      <c r="CX1609" s="350"/>
      <c r="CY1609" s="350"/>
    </row>
    <row r="1610" ht="26.25" customHeight="1" spans="102:103">
      <c r="CX1610" s="350"/>
      <c r="CY1610" s="350"/>
    </row>
    <row r="1611" ht="26.25" customHeight="1" spans="102:103">
      <c r="CX1611" s="350"/>
      <c r="CY1611" s="350"/>
    </row>
    <row r="1612" ht="26.25" customHeight="1" spans="102:103">
      <c r="CX1612" s="350"/>
      <c r="CY1612" s="350"/>
    </row>
    <row r="1613" ht="26.25" customHeight="1" spans="102:103">
      <c r="CX1613" s="350"/>
      <c r="CY1613" s="350"/>
    </row>
    <row r="1614" ht="26.25" customHeight="1" spans="102:103">
      <c r="CX1614" s="350"/>
      <c r="CY1614" s="350"/>
    </row>
    <row r="1615" ht="26.25" customHeight="1" spans="102:103">
      <c r="CX1615" s="350"/>
      <c r="CY1615" s="350"/>
    </row>
    <row r="1616" ht="26.25" customHeight="1" spans="102:103">
      <c r="CX1616" s="350"/>
      <c r="CY1616" s="350"/>
    </row>
    <row r="1617" ht="26.25" customHeight="1" spans="102:103">
      <c r="CX1617" s="350"/>
      <c r="CY1617" s="350"/>
    </row>
    <row r="1618" ht="26.25" customHeight="1" spans="102:103">
      <c r="CX1618" s="350"/>
      <c r="CY1618" s="350"/>
    </row>
    <row r="1619" ht="26.25" customHeight="1" spans="102:103">
      <c r="CX1619" s="350"/>
      <c r="CY1619" s="350"/>
    </row>
    <row r="1620" ht="26.25" customHeight="1" spans="102:103">
      <c r="CX1620" s="350"/>
      <c r="CY1620" s="350"/>
    </row>
    <row r="1621" ht="26.25" customHeight="1" spans="102:103">
      <c r="CX1621" s="350"/>
      <c r="CY1621" s="350"/>
    </row>
    <row r="1622" ht="26.25" customHeight="1" spans="102:103">
      <c r="CX1622" s="350"/>
      <c r="CY1622" s="350"/>
    </row>
    <row r="1623" ht="26.25" customHeight="1" spans="102:103">
      <c r="CX1623" s="350"/>
      <c r="CY1623" s="350"/>
    </row>
    <row r="1624" ht="26.25" customHeight="1" spans="102:103">
      <c r="CX1624" s="350"/>
      <c r="CY1624" s="350"/>
    </row>
    <row r="1625" ht="26.25" customHeight="1" spans="102:103">
      <c r="CX1625" s="350"/>
      <c r="CY1625" s="350"/>
    </row>
    <row r="1626" ht="26.25" customHeight="1" spans="102:103">
      <c r="CX1626" s="350"/>
      <c r="CY1626" s="350"/>
    </row>
    <row r="1627" ht="26.25" customHeight="1" spans="102:103">
      <c r="CX1627" s="350"/>
      <c r="CY1627" s="350"/>
    </row>
    <row r="1628" ht="26.25" customHeight="1" spans="102:103">
      <c r="CX1628" s="350"/>
      <c r="CY1628" s="350"/>
    </row>
    <row r="1629" ht="26.25" customHeight="1" spans="102:103">
      <c r="CX1629" s="350"/>
      <c r="CY1629" s="350"/>
    </row>
    <row r="1630" ht="26.25" customHeight="1" spans="102:103">
      <c r="CX1630" s="350"/>
      <c r="CY1630" s="350"/>
    </row>
    <row r="1631" ht="26.25" customHeight="1" spans="102:103">
      <c r="CX1631" s="350"/>
      <c r="CY1631" s="350"/>
    </row>
    <row r="1632" ht="26.25" customHeight="1" spans="102:103">
      <c r="CX1632" s="350"/>
      <c r="CY1632" s="350"/>
    </row>
    <row r="1633" ht="26.25" customHeight="1" spans="102:103">
      <c r="CX1633" s="350"/>
      <c r="CY1633" s="350"/>
    </row>
    <row r="1634" ht="26.25" customHeight="1" spans="102:103">
      <c r="CX1634" s="350"/>
      <c r="CY1634" s="350"/>
    </row>
    <row r="1635" ht="26.25" customHeight="1" spans="102:103">
      <c r="CX1635" s="350"/>
      <c r="CY1635" s="350"/>
    </row>
    <row r="1636" ht="26.25" customHeight="1" spans="102:103">
      <c r="CX1636" s="350"/>
      <c r="CY1636" s="350"/>
    </row>
    <row r="1637" ht="26.25" customHeight="1" spans="102:103">
      <c r="CX1637" s="350"/>
      <c r="CY1637" s="350"/>
    </row>
    <row r="1638" ht="26.25" customHeight="1" spans="102:103">
      <c r="CX1638" s="350"/>
      <c r="CY1638" s="350"/>
    </row>
    <row r="1639" ht="26.25" customHeight="1" spans="102:103">
      <c r="CX1639" s="350"/>
      <c r="CY1639" s="350"/>
    </row>
    <row r="1640" ht="26.25" customHeight="1" spans="102:103">
      <c r="CX1640" s="350"/>
      <c r="CY1640" s="350"/>
    </row>
    <row r="1641" ht="26.25" customHeight="1" spans="102:103">
      <c r="CX1641" s="350"/>
      <c r="CY1641" s="350"/>
    </row>
    <row r="1642" ht="26.25" customHeight="1" spans="102:103">
      <c r="CX1642" s="350"/>
      <c r="CY1642" s="350"/>
    </row>
    <row r="1643" ht="26.25" customHeight="1" spans="102:103">
      <c r="CX1643" s="350"/>
      <c r="CY1643" s="350"/>
    </row>
    <row r="1644" ht="26.25" customHeight="1" spans="102:103">
      <c r="CX1644" s="350"/>
      <c r="CY1644" s="350"/>
    </row>
    <row r="1645" ht="26.25" customHeight="1" spans="102:103">
      <c r="CX1645" s="350"/>
      <c r="CY1645" s="350"/>
    </row>
    <row r="1646" ht="26.25" customHeight="1" spans="102:103">
      <c r="CX1646" s="350"/>
      <c r="CY1646" s="350"/>
    </row>
    <row r="1647" ht="26.25" customHeight="1" spans="102:103">
      <c r="CX1647" s="350"/>
      <c r="CY1647" s="350"/>
    </row>
    <row r="1648" ht="26.25" customHeight="1" spans="102:103">
      <c r="CX1648" s="350"/>
      <c r="CY1648" s="350"/>
    </row>
    <row r="1649" ht="26.25" customHeight="1" spans="102:103">
      <c r="CX1649" s="350"/>
      <c r="CY1649" s="350"/>
    </row>
    <row r="1650" ht="26.25" customHeight="1" spans="102:103">
      <c r="CX1650" s="350"/>
      <c r="CY1650" s="350"/>
    </row>
    <row r="1651" ht="26.25" customHeight="1" spans="102:103">
      <c r="CX1651" s="350"/>
      <c r="CY1651" s="350"/>
    </row>
    <row r="1652" ht="26.25" customHeight="1" spans="102:103">
      <c r="CX1652" s="350"/>
      <c r="CY1652" s="350"/>
    </row>
    <row r="1653" ht="26.25" customHeight="1" spans="102:103">
      <c r="CX1653" s="350"/>
      <c r="CY1653" s="350"/>
    </row>
    <row r="1654" ht="26.25" customHeight="1" spans="102:103">
      <c r="CX1654" s="350"/>
      <c r="CY1654" s="350"/>
    </row>
    <row r="1655" ht="26.25" customHeight="1" spans="102:103">
      <c r="CX1655" s="350"/>
      <c r="CY1655" s="350"/>
    </row>
    <row r="1656" ht="26.25" customHeight="1" spans="102:103">
      <c r="CX1656" s="350"/>
      <c r="CY1656" s="350"/>
    </row>
    <row r="1657" ht="26.25" customHeight="1" spans="102:103">
      <c r="CX1657" s="350"/>
      <c r="CY1657" s="350"/>
    </row>
    <row r="1658" ht="26.25" customHeight="1" spans="102:103">
      <c r="CX1658" s="350"/>
      <c r="CY1658" s="350"/>
    </row>
    <row r="1659" ht="26.25" customHeight="1" spans="102:103">
      <c r="CX1659" s="350"/>
      <c r="CY1659" s="350"/>
    </row>
    <row r="1660" ht="26.25" customHeight="1" spans="102:103">
      <c r="CX1660" s="350"/>
      <c r="CY1660" s="350"/>
    </row>
    <row r="1661" ht="26.25" customHeight="1" spans="102:103">
      <c r="CX1661" s="350"/>
      <c r="CY1661" s="350"/>
    </row>
    <row r="1662" ht="26.25" customHeight="1" spans="102:103">
      <c r="CX1662" s="350"/>
      <c r="CY1662" s="350"/>
    </row>
    <row r="1663" ht="26.25" customHeight="1" spans="102:103">
      <c r="CX1663" s="350"/>
      <c r="CY1663" s="350"/>
    </row>
    <row r="1664" ht="26.25" customHeight="1" spans="102:103">
      <c r="CX1664" s="350"/>
      <c r="CY1664" s="350"/>
    </row>
    <row r="1665" ht="26.25" customHeight="1" spans="102:103">
      <c r="CX1665" s="350"/>
      <c r="CY1665" s="350"/>
    </row>
    <row r="1666" ht="26.25" customHeight="1" spans="102:103">
      <c r="CX1666" s="350"/>
      <c r="CY1666" s="350"/>
    </row>
    <row r="1667" ht="26.25" customHeight="1" spans="102:103">
      <c r="CX1667" s="350"/>
      <c r="CY1667" s="350"/>
    </row>
    <row r="1668" ht="26.25" customHeight="1" spans="102:103">
      <c r="CX1668" s="350"/>
      <c r="CY1668" s="350"/>
    </row>
    <row r="1669" ht="26.25" customHeight="1" spans="102:103">
      <c r="CX1669" s="350"/>
      <c r="CY1669" s="350"/>
    </row>
    <row r="1670" ht="26.25" customHeight="1" spans="102:103">
      <c r="CX1670" s="350"/>
      <c r="CY1670" s="350"/>
    </row>
    <row r="1671" ht="26.25" customHeight="1" spans="102:103">
      <c r="CX1671" s="350"/>
      <c r="CY1671" s="350"/>
    </row>
    <row r="1672" ht="26.25" customHeight="1" spans="102:103">
      <c r="CX1672" s="350"/>
      <c r="CY1672" s="350"/>
    </row>
    <row r="1673" ht="26.25" customHeight="1" spans="102:103">
      <c r="CX1673" s="350"/>
      <c r="CY1673" s="350"/>
    </row>
    <row r="1674" ht="26.25" customHeight="1" spans="102:103">
      <c r="CX1674" s="350"/>
      <c r="CY1674" s="350"/>
    </row>
    <row r="1675" ht="26.25" customHeight="1" spans="102:103">
      <c r="CX1675" s="350"/>
      <c r="CY1675" s="350"/>
    </row>
    <row r="1676" ht="26.25" customHeight="1" spans="102:103">
      <c r="CX1676" s="350"/>
      <c r="CY1676" s="350"/>
    </row>
    <row r="1677" ht="26.25" customHeight="1" spans="102:103">
      <c r="CX1677" s="350"/>
      <c r="CY1677" s="350"/>
    </row>
    <row r="1678" ht="26.25" customHeight="1" spans="102:103">
      <c r="CX1678" s="350"/>
      <c r="CY1678" s="350"/>
    </row>
    <row r="1679" ht="26.25" customHeight="1" spans="102:103">
      <c r="CX1679" s="350"/>
      <c r="CY1679" s="350"/>
    </row>
    <row r="1680" ht="26.25" customHeight="1" spans="102:103">
      <c r="CX1680" s="350"/>
      <c r="CY1680" s="350"/>
    </row>
    <row r="1681" ht="26.25" customHeight="1" spans="102:103">
      <c r="CX1681" s="350"/>
      <c r="CY1681" s="350"/>
    </row>
    <row r="1682" ht="26.25" customHeight="1" spans="102:103">
      <c r="CX1682" s="350"/>
      <c r="CY1682" s="350"/>
    </row>
    <row r="1683" ht="26.25" customHeight="1" spans="102:103">
      <c r="CX1683" s="350"/>
      <c r="CY1683" s="350"/>
    </row>
    <row r="1684" ht="26.25" customHeight="1" spans="102:103">
      <c r="CX1684" s="350"/>
      <c r="CY1684" s="350"/>
    </row>
    <row r="1685" ht="26.25" customHeight="1" spans="102:103">
      <c r="CX1685" s="350"/>
      <c r="CY1685" s="350"/>
    </row>
    <row r="1686" ht="26.25" customHeight="1" spans="102:103">
      <c r="CX1686" s="350"/>
      <c r="CY1686" s="350"/>
    </row>
    <row r="1687" ht="26.25" customHeight="1" spans="102:103">
      <c r="CX1687" s="350"/>
      <c r="CY1687" s="350"/>
    </row>
    <row r="1688" ht="26.25" customHeight="1" spans="102:103">
      <c r="CX1688" s="350"/>
      <c r="CY1688" s="350"/>
    </row>
    <row r="1689" ht="26.25" customHeight="1" spans="102:103">
      <c r="CX1689" s="350"/>
      <c r="CY1689" s="350"/>
    </row>
    <row r="1690" ht="26.25" customHeight="1" spans="102:103">
      <c r="CX1690" s="350"/>
      <c r="CY1690" s="350"/>
    </row>
    <row r="1691" ht="26.25" customHeight="1" spans="102:103">
      <c r="CX1691" s="350"/>
      <c r="CY1691" s="350"/>
    </row>
    <row r="1692" ht="26.25" customHeight="1" spans="102:103">
      <c r="CX1692" s="350"/>
      <c r="CY1692" s="350"/>
    </row>
    <row r="1693" ht="26.25" customHeight="1" spans="102:103">
      <c r="CX1693" s="350"/>
      <c r="CY1693" s="350"/>
    </row>
    <row r="1694" ht="26.25" customHeight="1" spans="102:103">
      <c r="CX1694" s="350"/>
      <c r="CY1694" s="350"/>
    </row>
    <row r="1695" ht="26.25" customHeight="1" spans="102:103">
      <c r="CX1695" s="350"/>
      <c r="CY1695" s="350"/>
    </row>
    <row r="1696" ht="26.25" customHeight="1" spans="102:103">
      <c r="CX1696" s="350"/>
      <c r="CY1696" s="350"/>
    </row>
    <row r="1697" ht="26.25" customHeight="1" spans="102:103">
      <c r="CX1697" s="350"/>
      <c r="CY1697" s="350"/>
    </row>
    <row r="1698" ht="26.25" customHeight="1" spans="102:103">
      <c r="CX1698" s="350"/>
      <c r="CY1698" s="350"/>
    </row>
    <row r="1699" ht="26.25" customHeight="1" spans="102:103">
      <c r="CX1699" s="350"/>
      <c r="CY1699" s="350"/>
    </row>
    <row r="1700" ht="26.25" customHeight="1" spans="102:103">
      <c r="CX1700" s="350"/>
      <c r="CY1700" s="350"/>
    </row>
    <row r="1701" ht="26.25" customHeight="1" spans="102:103">
      <c r="CX1701" s="350"/>
      <c r="CY1701" s="350"/>
    </row>
    <row r="1702" ht="26.25" customHeight="1" spans="102:103">
      <c r="CX1702" s="350"/>
      <c r="CY1702" s="350"/>
    </row>
    <row r="1703" ht="26.25" customHeight="1" spans="102:103">
      <c r="CX1703" s="350"/>
      <c r="CY1703" s="350"/>
    </row>
    <row r="1704" ht="26.25" customHeight="1" spans="102:103">
      <c r="CX1704" s="350"/>
      <c r="CY1704" s="350"/>
    </row>
    <row r="1705" ht="26.25" customHeight="1" spans="102:103">
      <c r="CX1705" s="350"/>
      <c r="CY1705" s="350"/>
    </row>
    <row r="1706" ht="26.25" customHeight="1" spans="102:103">
      <c r="CX1706" s="350"/>
      <c r="CY1706" s="350"/>
    </row>
    <row r="1707" ht="26.25" customHeight="1" spans="102:103">
      <c r="CX1707" s="350"/>
      <c r="CY1707" s="350"/>
    </row>
    <row r="1708" ht="26.25" customHeight="1" spans="102:103">
      <c r="CX1708" s="350"/>
      <c r="CY1708" s="350"/>
    </row>
    <row r="1709" ht="26.25" customHeight="1" spans="102:103">
      <c r="CX1709" s="350"/>
      <c r="CY1709" s="350"/>
    </row>
    <row r="1710" ht="26.25" customHeight="1" spans="102:103">
      <c r="CX1710" s="350"/>
      <c r="CY1710" s="350"/>
    </row>
    <row r="1711" ht="26.25" customHeight="1" spans="102:103">
      <c r="CX1711" s="350"/>
      <c r="CY1711" s="350"/>
    </row>
    <row r="1712" ht="26.25" customHeight="1" spans="102:103">
      <c r="CX1712" s="350"/>
      <c r="CY1712" s="350"/>
    </row>
    <row r="1713" ht="26.25" customHeight="1" spans="102:103">
      <c r="CX1713" s="350"/>
      <c r="CY1713" s="350"/>
    </row>
    <row r="1714" ht="26.25" customHeight="1" spans="102:103">
      <c r="CX1714" s="350"/>
      <c r="CY1714" s="350"/>
    </row>
    <row r="1715" ht="26.25" customHeight="1" spans="102:103">
      <c r="CX1715" s="350"/>
      <c r="CY1715" s="350"/>
    </row>
    <row r="1716" ht="26.25" customHeight="1" spans="102:103">
      <c r="CX1716" s="350"/>
      <c r="CY1716" s="350"/>
    </row>
    <row r="1717" ht="26.25" customHeight="1" spans="102:103">
      <c r="CX1717" s="350"/>
      <c r="CY1717" s="350"/>
    </row>
    <row r="1718" ht="26.25" customHeight="1" spans="102:103">
      <c r="CX1718" s="350"/>
      <c r="CY1718" s="350"/>
    </row>
    <row r="1719" ht="26.25" customHeight="1" spans="102:103">
      <c r="CX1719" s="350"/>
      <c r="CY1719" s="350"/>
    </row>
    <row r="1720" ht="26.25" customHeight="1" spans="102:103">
      <c r="CX1720" s="350"/>
      <c r="CY1720" s="350"/>
    </row>
    <row r="1721" ht="26.25" customHeight="1" spans="102:103">
      <c r="CX1721" s="350"/>
      <c r="CY1721" s="350"/>
    </row>
    <row r="1722" ht="26.25" customHeight="1" spans="102:103">
      <c r="CX1722" s="350"/>
      <c r="CY1722" s="350"/>
    </row>
    <row r="1723" ht="26.25" customHeight="1" spans="102:103">
      <c r="CX1723" s="350"/>
      <c r="CY1723" s="350"/>
    </row>
    <row r="1724" ht="26.25" customHeight="1" spans="102:103">
      <c r="CX1724" s="350"/>
      <c r="CY1724" s="350"/>
    </row>
    <row r="1725" ht="26.25" customHeight="1" spans="102:103">
      <c r="CX1725" s="350"/>
      <c r="CY1725" s="350"/>
    </row>
    <row r="1726" ht="26.25" customHeight="1" spans="102:103">
      <c r="CX1726" s="350"/>
      <c r="CY1726" s="350"/>
    </row>
    <row r="1727" ht="26.25" customHeight="1" spans="102:103">
      <c r="CX1727" s="350"/>
      <c r="CY1727" s="350"/>
    </row>
    <row r="1728" ht="26.25" customHeight="1" spans="102:103">
      <c r="CX1728" s="350"/>
      <c r="CY1728" s="350"/>
    </row>
    <row r="1729" ht="26.25" customHeight="1" spans="102:103">
      <c r="CX1729" s="350"/>
      <c r="CY1729" s="350"/>
    </row>
    <row r="1730" ht="26.25" customHeight="1" spans="102:103">
      <c r="CX1730" s="350"/>
      <c r="CY1730" s="350"/>
    </row>
    <row r="1731" ht="26.25" customHeight="1" spans="102:103">
      <c r="CX1731" s="350"/>
      <c r="CY1731" s="350"/>
    </row>
    <row r="1732" ht="26.25" customHeight="1" spans="102:103">
      <c r="CX1732" s="350"/>
      <c r="CY1732" s="350"/>
    </row>
    <row r="1733" ht="26.25" customHeight="1" spans="102:103">
      <c r="CX1733" s="350"/>
      <c r="CY1733" s="350"/>
    </row>
    <row r="1734" ht="26.25" customHeight="1" spans="102:103">
      <c r="CX1734" s="350"/>
      <c r="CY1734" s="350"/>
    </row>
    <row r="1735" ht="26.25" customHeight="1" spans="102:103">
      <c r="CX1735" s="350"/>
      <c r="CY1735" s="350"/>
    </row>
    <row r="1736" ht="26.25" customHeight="1" spans="102:103">
      <c r="CX1736" s="350"/>
      <c r="CY1736" s="350"/>
    </row>
    <row r="1737" ht="26.25" customHeight="1" spans="102:103">
      <c r="CX1737" s="350"/>
      <c r="CY1737" s="350"/>
    </row>
    <row r="1738" ht="26.25" customHeight="1" spans="102:103">
      <c r="CX1738" s="350"/>
      <c r="CY1738" s="350"/>
    </row>
    <row r="1739" ht="26.25" customHeight="1" spans="102:103">
      <c r="CX1739" s="350"/>
      <c r="CY1739" s="350"/>
    </row>
    <row r="1740" ht="26.25" customHeight="1" spans="102:103">
      <c r="CX1740" s="350"/>
      <c r="CY1740" s="350"/>
    </row>
    <row r="1741" ht="26.25" customHeight="1" spans="102:103">
      <c r="CX1741" s="350"/>
      <c r="CY1741" s="350"/>
    </row>
    <row r="1742" ht="26.25" customHeight="1" spans="102:103">
      <c r="CX1742" s="350"/>
      <c r="CY1742" s="350"/>
    </row>
    <row r="1743" ht="26.25" customHeight="1" spans="102:103">
      <c r="CX1743" s="350"/>
      <c r="CY1743" s="350"/>
    </row>
    <row r="1744" ht="26.25" customHeight="1" spans="102:103">
      <c r="CX1744" s="350"/>
      <c r="CY1744" s="350"/>
    </row>
    <row r="1745" ht="26.25" customHeight="1" spans="102:103">
      <c r="CX1745" s="350"/>
      <c r="CY1745" s="350"/>
    </row>
    <row r="1746" ht="26.25" customHeight="1" spans="102:103">
      <c r="CX1746" s="350"/>
      <c r="CY1746" s="350"/>
    </row>
    <row r="1747" ht="26.25" customHeight="1" spans="102:103">
      <c r="CX1747" s="350"/>
      <c r="CY1747" s="350"/>
    </row>
    <row r="1748" ht="26.25" customHeight="1" spans="102:103">
      <c r="CX1748" s="350"/>
      <c r="CY1748" s="350"/>
    </row>
    <row r="1749" ht="26.25" customHeight="1" spans="102:103">
      <c r="CX1749" s="350"/>
      <c r="CY1749" s="350"/>
    </row>
    <row r="1750" ht="26.25" customHeight="1" spans="102:103">
      <c r="CX1750" s="350"/>
      <c r="CY1750" s="350"/>
    </row>
    <row r="1751" ht="26.25" customHeight="1" spans="102:103">
      <c r="CX1751" s="350"/>
      <c r="CY1751" s="350"/>
    </row>
    <row r="1752" ht="26.25" customHeight="1" spans="102:103">
      <c r="CX1752" s="350"/>
      <c r="CY1752" s="350"/>
    </row>
    <row r="1753" ht="26.25" customHeight="1" spans="102:103">
      <c r="CX1753" s="350"/>
      <c r="CY1753" s="350"/>
    </row>
    <row r="1754" ht="26.25" customHeight="1" spans="102:103">
      <c r="CX1754" s="350"/>
      <c r="CY1754" s="350"/>
    </row>
    <row r="1755" ht="26.25" customHeight="1" spans="102:103">
      <c r="CX1755" s="350"/>
      <c r="CY1755" s="350"/>
    </row>
    <row r="1756" ht="26.25" customHeight="1" spans="102:103">
      <c r="CX1756" s="350"/>
      <c r="CY1756" s="350"/>
    </row>
    <row r="1757" ht="26.25" customHeight="1" spans="102:103">
      <c r="CX1757" s="350"/>
      <c r="CY1757" s="350"/>
    </row>
    <row r="1758" ht="26.25" customHeight="1" spans="102:103">
      <c r="CX1758" s="350"/>
      <c r="CY1758" s="350"/>
    </row>
    <row r="1759" ht="26.25" customHeight="1" spans="102:103">
      <c r="CX1759" s="350"/>
      <c r="CY1759" s="350"/>
    </row>
    <row r="1760" ht="26.25" customHeight="1" spans="102:103">
      <c r="CX1760" s="350"/>
      <c r="CY1760" s="350"/>
    </row>
    <row r="1761" ht="26.25" customHeight="1" spans="102:103">
      <c r="CX1761" s="350"/>
      <c r="CY1761" s="350"/>
    </row>
    <row r="1762" ht="26.25" customHeight="1" spans="102:103">
      <c r="CX1762" s="350"/>
      <c r="CY1762" s="350"/>
    </row>
    <row r="1763" ht="26.25" customHeight="1" spans="102:103">
      <c r="CX1763" s="350"/>
      <c r="CY1763" s="350"/>
    </row>
    <row r="1764" ht="26.25" customHeight="1" spans="102:103">
      <c r="CX1764" s="350"/>
      <c r="CY1764" s="350"/>
    </row>
    <row r="1765" ht="26.25" customHeight="1" spans="102:103">
      <c r="CX1765" s="350"/>
      <c r="CY1765" s="350"/>
    </row>
    <row r="1766" ht="26.25" customHeight="1" spans="102:103">
      <c r="CX1766" s="350"/>
      <c r="CY1766" s="350"/>
    </row>
    <row r="1767" ht="26.25" customHeight="1" spans="102:103">
      <c r="CX1767" s="350"/>
      <c r="CY1767" s="350"/>
    </row>
    <row r="1768" ht="26.25" customHeight="1" spans="102:103">
      <c r="CX1768" s="350"/>
      <c r="CY1768" s="350"/>
    </row>
    <row r="1769" ht="26.25" customHeight="1" spans="102:103">
      <c r="CX1769" s="350"/>
      <c r="CY1769" s="350"/>
    </row>
    <row r="1770" ht="26.25" customHeight="1" spans="102:103">
      <c r="CX1770" s="350"/>
      <c r="CY1770" s="350"/>
    </row>
    <row r="1771" ht="26.25" customHeight="1" spans="102:103">
      <c r="CX1771" s="350"/>
      <c r="CY1771" s="350"/>
    </row>
    <row r="1772" ht="26.25" customHeight="1" spans="102:103">
      <c r="CX1772" s="350"/>
      <c r="CY1772" s="350"/>
    </row>
    <row r="1773" ht="26.25" customHeight="1" spans="102:103">
      <c r="CX1773" s="350"/>
      <c r="CY1773" s="350"/>
    </row>
    <row r="1774" ht="26.25" customHeight="1" spans="102:103">
      <c r="CX1774" s="350"/>
      <c r="CY1774" s="350"/>
    </row>
    <row r="1775" ht="26.25" customHeight="1" spans="102:103">
      <c r="CX1775" s="350"/>
      <c r="CY1775" s="350"/>
    </row>
    <row r="1776" ht="26.25" customHeight="1" spans="102:103">
      <c r="CX1776" s="350"/>
      <c r="CY1776" s="350"/>
    </row>
    <row r="1777" ht="26.25" customHeight="1" spans="102:103">
      <c r="CX1777" s="350"/>
      <c r="CY1777" s="350"/>
    </row>
    <row r="1778" ht="26.25" customHeight="1" spans="102:103">
      <c r="CX1778" s="350"/>
      <c r="CY1778" s="350"/>
    </row>
    <row r="1779" ht="26.25" customHeight="1" spans="102:103">
      <c r="CX1779" s="350"/>
      <c r="CY1779" s="350"/>
    </row>
    <row r="1780" ht="26.25" customHeight="1" spans="102:103">
      <c r="CX1780" s="350"/>
      <c r="CY1780" s="350"/>
    </row>
    <row r="1781" ht="26.25" customHeight="1" spans="102:103">
      <c r="CX1781" s="350"/>
      <c r="CY1781" s="350"/>
    </row>
    <row r="1782" ht="26.25" customHeight="1" spans="102:103">
      <c r="CX1782" s="350"/>
      <c r="CY1782" s="350"/>
    </row>
    <row r="1783" ht="26.25" customHeight="1" spans="102:103">
      <c r="CX1783" s="350"/>
      <c r="CY1783" s="350"/>
    </row>
    <row r="1784" ht="26.25" customHeight="1" spans="102:103">
      <c r="CX1784" s="350"/>
      <c r="CY1784" s="350"/>
    </row>
    <row r="1785" ht="26.25" customHeight="1" spans="102:103">
      <c r="CX1785" s="350"/>
      <c r="CY1785" s="350"/>
    </row>
    <row r="1786" ht="26.25" customHeight="1" spans="102:103">
      <c r="CX1786" s="350"/>
      <c r="CY1786" s="350"/>
    </row>
    <row r="1787" ht="26.25" customHeight="1" spans="102:103">
      <c r="CX1787" s="350"/>
      <c r="CY1787" s="350"/>
    </row>
    <row r="1788" ht="26.25" customHeight="1" spans="102:103">
      <c r="CX1788" s="350"/>
      <c r="CY1788" s="350"/>
    </row>
    <row r="1789" ht="26.25" customHeight="1" spans="102:103">
      <c r="CX1789" s="350"/>
      <c r="CY1789" s="350"/>
    </row>
    <row r="1790" ht="26.25" customHeight="1" spans="102:103">
      <c r="CX1790" s="350"/>
      <c r="CY1790" s="350"/>
    </row>
    <row r="1791" ht="26.25" customHeight="1" spans="102:103">
      <c r="CX1791" s="350"/>
      <c r="CY1791" s="350"/>
    </row>
    <row r="1792" ht="26.25" customHeight="1" spans="102:103">
      <c r="CX1792" s="350"/>
      <c r="CY1792" s="350"/>
    </row>
    <row r="1793" ht="26.25" customHeight="1" spans="102:103">
      <c r="CX1793" s="350"/>
      <c r="CY1793" s="350"/>
    </row>
    <row r="1794" ht="26.25" customHeight="1" spans="102:103">
      <c r="CX1794" s="350"/>
      <c r="CY1794" s="350"/>
    </row>
    <row r="1795" ht="26.25" customHeight="1" spans="102:103">
      <c r="CX1795" s="350"/>
      <c r="CY1795" s="350"/>
    </row>
    <row r="1796" ht="26.25" customHeight="1" spans="102:103">
      <c r="CX1796" s="350"/>
      <c r="CY1796" s="350"/>
    </row>
    <row r="1797" ht="26.25" customHeight="1" spans="102:103">
      <c r="CX1797" s="350"/>
      <c r="CY1797" s="350"/>
    </row>
    <row r="1798" ht="26.25" customHeight="1" spans="102:103">
      <c r="CX1798" s="350"/>
      <c r="CY1798" s="350"/>
    </row>
    <row r="1799" ht="26.25" customHeight="1" spans="102:103">
      <c r="CX1799" s="350"/>
      <c r="CY1799" s="350"/>
    </row>
    <row r="1800" ht="26.25" customHeight="1" spans="102:103">
      <c r="CX1800" s="350"/>
      <c r="CY1800" s="350"/>
    </row>
    <row r="1801" ht="26.25" customHeight="1" spans="102:103">
      <c r="CX1801" s="350"/>
      <c r="CY1801" s="350"/>
    </row>
    <row r="1802" ht="26.25" customHeight="1" spans="102:103">
      <c r="CX1802" s="350"/>
      <c r="CY1802" s="350"/>
    </row>
    <row r="1803" ht="26.25" customHeight="1" spans="102:103">
      <c r="CX1803" s="350"/>
      <c r="CY1803" s="350"/>
    </row>
    <row r="1804" ht="26.25" customHeight="1" spans="102:103">
      <c r="CX1804" s="350"/>
      <c r="CY1804" s="350"/>
    </row>
    <row r="1805" ht="26.25" customHeight="1" spans="102:103">
      <c r="CX1805" s="350"/>
      <c r="CY1805" s="350"/>
    </row>
    <row r="1806" ht="26.25" customHeight="1" spans="102:103">
      <c r="CX1806" s="350"/>
      <c r="CY1806" s="350"/>
    </row>
    <row r="1807" ht="26.25" customHeight="1" spans="102:103">
      <c r="CX1807" s="350"/>
      <c r="CY1807" s="350"/>
    </row>
    <row r="1808" ht="26.25" customHeight="1" spans="102:103">
      <c r="CX1808" s="350"/>
      <c r="CY1808" s="350"/>
    </row>
    <row r="1809" ht="26.25" customHeight="1" spans="102:103">
      <c r="CX1809" s="350"/>
      <c r="CY1809" s="350"/>
    </row>
    <row r="1810" ht="26.25" customHeight="1" spans="102:103">
      <c r="CX1810" s="350"/>
      <c r="CY1810" s="350"/>
    </row>
    <row r="1811" ht="26.25" customHeight="1" spans="102:103">
      <c r="CX1811" s="350"/>
      <c r="CY1811" s="350"/>
    </row>
    <row r="1812" ht="26.25" customHeight="1" spans="102:103">
      <c r="CX1812" s="350"/>
      <c r="CY1812" s="350"/>
    </row>
    <row r="1813" ht="26.25" customHeight="1" spans="102:103">
      <c r="CX1813" s="350"/>
      <c r="CY1813" s="350"/>
    </row>
    <row r="1814" ht="26.25" customHeight="1" spans="102:103">
      <c r="CX1814" s="350"/>
      <c r="CY1814" s="350"/>
    </row>
    <row r="1815" ht="26.25" customHeight="1" spans="102:103">
      <c r="CX1815" s="350"/>
      <c r="CY1815" s="350"/>
    </row>
    <row r="1816" ht="26.25" customHeight="1" spans="102:103">
      <c r="CX1816" s="350"/>
      <c r="CY1816" s="350"/>
    </row>
    <row r="1817" ht="26.25" customHeight="1" spans="102:103">
      <c r="CX1817" s="350"/>
      <c r="CY1817" s="350"/>
    </row>
    <row r="1818" ht="26.25" customHeight="1" spans="102:103">
      <c r="CX1818" s="350"/>
      <c r="CY1818" s="350"/>
    </row>
    <row r="1819" ht="26.25" customHeight="1" spans="102:103">
      <c r="CX1819" s="350"/>
      <c r="CY1819" s="350"/>
    </row>
    <row r="1820" ht="26.25" customHeight="1" spans="102:103">
      <c r="CX1820" s="350"/>
      <c r="CY1820" s="350"/>
    </row>
    <row r="1821" ht="26.25" customHeight="1" spans="102:103">
      <c r="CX1821" s="350"/>
      <c r="CY1821" s="350"/>
    </row>
    <row r="1822" ht="26.25" customHeight="1" spans="102:103">
      <c r="CX1822" s="350"/>
      <c r="CY1822" s="350"/>
    </row>
    <row r="1823" ht="26.25" customHeight="1" spans="102:103">
      <c r="CX1823" s="350"/>
      <c r="CY1823" s="350"/>
    </row>
    <row r="1824" ht="26.25" customHeight="1" spans="102:103">
      <c r="CX1824" s="350"/>
      <c r="CY1824" s="350"/>
    </row>
    <row r="1825" ht="26.25" customHeight="1" spans="102:103">
      <c r="CX1825" s="350"/>
      <c r="CY1825" s="350"/>
    </row>
    <row r="1826" ht="26.25" customHeight="1" spans="102:103">
      <c r="CX1826" s="350"/>
      <c r="CY1826" s="350"/>
    </row>
    <row r="1827" ht="26.25" customHeight="1" spans="102:103">
      <c r="CX1827" s="350"/>
      <c r="CY1827" s="350"/>
    </row>
    <row r="1828" ht="26.25" customHeight="1" spans="102:103">
      <c r="CX1828" s="350"/>
      <c r="CY1828" s="350"/>
    </row>
    <row r="1829" ht="26.25" customHeight="1" spans="102:103">
      <c r="CX1829" s="350"/>
      <c r="CY1829" s="350"/>
    </row>
    <row r="1830" ht="26.25" customHeight="1" spans="102:103">
      <c r="CX1830" s="350"/>
      <c r="CY1830" s="350"/>
    </row>
    <row r="1831" ht="26.25" customHeight="1" spans="102:103">
      <c r="CX1831" s="350"/>
      <c r="CY1831" s="350"/>
    </row>
    <row r="1832" ht="26.25" customHeight="1" spans="102:103">
      <c r="CX1832" s="350"/>
      <c r="CY1832" s="350"/>
    </row>
    <row r="1833" ht="26.25" customHeight="1" spans="102:103">
      <c r="CX1833" s="350"/>
      <c r="CY1833" s="350"/>
    </row>
    <row r="1834" ht="26.25" customHeight="1" spans="102:103">
      <c r="CX1834" s="350"/>
      <c r="CY1834" s="350"/>
    </row>
    <row r="1835" ht="26.25" customHeight="1" spans="102:103">
      <c r="CX1835" s="350"/>
      <c r="CY1835" s="350"/>
    </row>
    <row r="1836" ht="26.25" customHeight="1" spans="102:103">
      <c r="CX1836" s="350"/>
      <c r="CY1836" s="350"/>
    </row>
    <row r="1837" ht="26.25" customHeight="1" spans="102:103">
      <c r="CX1837" s="350"/>
      <c r="CY1837" s="350"/>
    </row>
    <row r="1838" ht="26.25" customHeight="1" spans="102:103">
      <c r="CX1838" s="350"/>
      <c r="CY1838" s="350"/>
    </row>
    <row r="1839" ht="26.25" customHeight="1" spans="102:103">
      <c r="CX1839" s="350"/>
      <c r="CY1839" s="350"/>
    </row>
    <row r="1840" ht="26.25" customHeight="1" spans="102:103">
      <c r="CX1840" s="350"/>
      <c r="CY1840" s="350"/>
    </row>
    <row r="1841" ht="26.25" customHeight="1" spans="102:103">
      <c r="CX1841" s="350"/>
      <c r="CY1841" s="350"/>
    </row>
    <row r="1842" ht="26.25" customHeight="1" spans="102:103">
      <c r="CX1842" s="350"/>
      <c r="CY1842" s="350"/>
    </row>
    <row r="1843" ht="26.25" customHeight="1" spans="102:103">
      <c r="CX1843" s="350"/>
      <c r="CY1843" s="350"/>
    </row>
    <row r="1844" ht="26.25" customHeight="1" spans="102:103">
      <c r="CX1844" s="350"/>
      <c r="CY1844" s="350"/>
    </row>
    <row r="1845" ht="26.25" customHeight="1" spans="102:103">
      <c r="CX1845" s="350"/>
      <c r="CY1845" s="350"/>
    </row>
    <row r="1846" ht="26.25" customHeight="1" spans="102:103">
      <c r="CX1846" s="350"/>
      <c r="CY1846" s="350"/>
    </row>
    <row r="1847" ht="26.25" customHeight="1" spans="102:103">
      <c r="CX1847" s="350"/>
      <c r="CY1847" s="350"/>
    </row>
    <row r="1848" ht="26.25" customHeight="1" spans="102:103">
      <c r="CX1848" s="350"/>
      <c r="CY1848" s="350"/>
    </row>
    <row r="1849" ht="26.25" customHeight="1" spans="102:103">
      <c r="CX1849" s="350"/>
      <c r="CY1849" s="350"/>
    </row>
    <row r="1850" ht="26.25" customHeight="1" spans="102:103">
      <c r="CX1850" s="350"/>
      <c r="CY1850" s="350"/>
    </row>
    <row r="1851" ht="26.25" customHeight="1" spans="102:103">
      <c r="CX1851" s="350"/>
      <c r="CY1851" s="350"/>
    </row>
    <row r="1852" ht="26.25" customHeight="1" spans="102:103">
      <c r="CX1852" s="350"/>
      <c r="CY1852" s="350"/>
    </row>
    <row r="1853" ht="26.25" customHeight="1" spans="102:103">
      <c r="CX1853" s="350"/>
      <c r="CY1853" s="350"/>
    </row>
    <row r="1854" ht="26.25" customHeight="1" spans="102:103">
      <c r="CX1854" s="350"/>
      <c r="CY1854" s="350"/>
    </row>
    <row r="1855" ht="26.25" customHeight="1" spans="102:103">
      <c r="CX1855" s="350"/>
      <c r="CY1855" s="350"/>
    </row>
    <row r="1856" ht="26.25" customHeight="1" spans="102:103">
      <c r="CX1856" s="350"/>
      <c r="CY1856" s="350"/>
    </row>
    <row r="1857" ht="26.25" customHeight="1" spans="102:103">
      <c r="CX1857" s="350"/>
      <c r="CY1857" s="350"/>
    </row>
    <row r="1858" ht="26.25" customHeight="1" spans="102:103">
      <c r="CX1858" s="350"/>
      <c r="CY1858" s="350"/>
    </row>
    <row r="1859" ht="26.25" customHeight="1" spans="102:103">
      <c r="CX1859" s="350"/>
      <c r="CY1859" s="350"/>
    </row>
    <row r="1860" ht="26.25" customHeight="1" spans="102:103">
      <c r="CX1860" s="350"/>
      <c r="CY1860" s="350"/>
    </row>
    <row r="1861" ht="26.25" customHeight="1" spans="102:103">
      <c r="CX1861" s="350"/>
      <c r="CY1861" s="350"/>
    </row>
    <row r="1862" ht="26.25" customHeight="1" spans="102:103">
      <c r="CX1862" s="350"/>
      <c r="CY1862" s="350"/>
    </row>
    <row r="1863" ht="26.25" customHeight="1" spans="102:103">
      <c r="CX1863" s="350"/>
      <c r="CY1863" s="350"/>
    </row>
    <row r="1864" ht="26.25" customHeight="1" spans="102:103">
      <c r="CX1864" s="350"/>
      <c r="CY1864" s="350"/>
    </row>
    <row r="1865" ht="26.25" customHeight="1" spans="102:103">
      <c r="CX1865" s="350"/>
      <c r="CY1865" s="350"/>
    </row>
    <row r="1866" ht="26.25" customHeight="1" spans="102:103">
      <c r="CX1866" s="350"/>
      <c r="CY1866" s="350"/>
    </row>
    <row r="1867" ht="26.25" customHeight="1" spans="102:103">
      <c r="CX1867" s="350"/>
      <c r="CY1867" s="350"/>
    </row>
    <row r="1868" ht="26.25" customHeight="1" spans="102:103">
      <c r="CX1868" s="350"/>
      <c r="CY1868" s="350"/>
    </row>
    <row r="1869" ht="26.25" customHeight="1" spans="102:103">
      <c r="CX1869" s="350"/>
      <c r="CY1869" s="350"/>
    </row>
    <row r="1870" ht="26.25" customHeight="1" spans="102:103">
      <c r="CX1870" s="350"/>
      <c r="CY1870" s="350"/>
    </row>
    <row r="1871" ht="26.25" customHeight="1" spans="102:103">
      <c r="CX1871" s="350"/>
      <c r="CY1871" s="350"/>
    </row>
    <row r="1872" ht="26.25" customHeight="1" spans="102:103">
      <c r="CX1872" s="350"/>
      <c r="CY1872" s="350"/>
    </row>
    <row r="1873" ht="26.25" customHeight="1" spans="102:103">
      <c r="CX1873" s="350"/>
      <c r="CY1873" s="350"/>
    </row>
    <row r="1874" ht="26.25" customHeight="1" spans="102:103">
      <c r="CX1874" s="350"/>
      <c r="CY1874" s="350"/>
    </row>
    <row r="1875" ht="26.25" customHeight="1" spans="102:103">
      <c r="CX1875" s="350"/>
      <c r="CY1875" s="350"/>
    </row>
    <row r="1876" ht="26.25" customHeight="1" spans="102:103">
      <c r="CX1876" s="350"/>
      <c r="CY1876" s="350"/>
    </row>
    <row r="1877" ht="26.25" customHeight="1" spans="102:103">
      <c r="CX1877" s="350"/>
      <c r="CY1877" s="350"/>
    </row>
    <row r="1878" ht="26.25" customHeight="1" spans="102:103">
      <c r="CX1878" s="350"/>
      <c r="CY1878" s="350"/>
    </row>
    <row r="1879" ht="26.25" customHeight="1" spans="102:103">
      <c r="CX1879" s="350"/>
      <c r="CY1879" s="350"/>
    </row>
    <row r="1880" ht="26.25" customHeight="1" spans="102:103">
      <c r="CX1880" s="350"/>
      <c r="CY1880" s="350"/>
    </row>
    <row r="1881" ht="26.25" customHeight="1" spans="102:103">
      <c r="CX1881" s="350"/>
      <c r="CY1881" s="350"/>
    </row>
    <row r="1882" ht="26.25" customHeight="1" spans="102:103">
      <c r="CX1882" s="350"/>
      <c r="CY1882" s="350"/>
    </row>
    <row r="1883" ht="26.25" customHeight="1" spans="102:103">
      <c r="CX1883" s="350"/>
      <c r="CY1883" s="350"/>
    </row>
    <row r="1884" ht="26.25" customHeight="1" spans="102:103">
      <c r="CX1884" s="350"/>
      <c r="CY1884" s="350"/>
    </row>
    <row r="1885" ht="26.25" customHeight="1" spans="102:103">
      <c r="CX1885" s="350"/>
      <c r="CY1885" s="350"/>
    </row>
    <row r="1886" ht="26.25" customHeight="1" spans="102:103">
      <c r="CX1886" s="350"/>
      <c r="CY1886" s="350"/>
    </row>
    <row r="1887" ht="26.25" customHeight="1" spans="102:103">
      <c r="CX1887" s="350"/>
      <c r="CY1887" s="350"/>
    </row>
    <row r="1888" ht="26.25" customHeight="1" spans="102:103">
      <c r="CX1888" s="350"/>
      <c r="CY1888" s="350"/>
    </row>
    <row r="1889" ht="26.25" customHeight="1" spans="102:103">
      <c r="CX1889" s="350"/>
      <c r="CY1889" s="350"/>
    </row>
    <row r="1890" ht="26.25" customHeight="1" spans="102:103">
      <c r="CX1890" s="350"/>
      <c r="CY1890" s="350"/>
    </row>
    <row r="1891" ht="26.25" customHeight="1" spans="102:103">
      <c r="CX1891" s="350"/>
      <c r="CY1891" s="350"/>
    </row>
    <row r="1892" ht="26.25" customHeight="1" spans="102:103">
      <c r="CX1892" s="350"/>
      <c r="CY1892" s="350"/>
    </row>
    <row r="1893" ht="26.25" customHeight="1" spans="102:103">
      <c r="CX1893" s="350"/>
      <c r="CY1893" s="350"/>
    </row>
    <row r="1894" ht="26.25" customHeight="1" spans="102:103">
      <c r="CX1894" s="350"/>
      <c r="CY1894" s="350"/>
    </row>
    <row r="1895" ht="26.25" customHeight="1" spans="102:103">
      <c r="CX1895" s="350"/>
      <c r="CY1895" s="350"/>
    </row>
    <row r="1896" ht="26.25" customHeight="1" spans="102:103">
      <c r="CX1896" s="350"/>
      <c r="CY1896" s="350"/>
    </row>
    <row r="1897" ht="26.25" customHeight="1" spans="102:103">
      <c r="CX1897" s="350"/>
      <c r="CY1897" s="350"/>
    </row>
    <row r="1898" ht="26.25" customHeight="1" spans="102:103">
      <c r="CX1898" s="350"/>
      <c r="CY1898" s="350"/>
    </row>
    <row r="1899" ht="26.25" customHeight="1" spans="102:103">
      <c r="CX1899" s="350"/>
      <c r="CY1899" s="350"/>
    </row>
    <row r="1900" ht="26.25" customHeight="1" spans="102:103">
      <c r="CX1900" s="350"/>
      <c r="CY1900" s="350"/>
    </row>
    <row r="1901" ht="26.25" customHeight="1" spans="102:103">
      <c r="CX1901" s="350"/>
      <c r="CY1901" s="350"/>
    </row>
    <row r="1902" ht="26.25" customHeight="1" spans="102:103">
      <c r="CX1902" s="350"/>
      <c r="CY1902" s="350"/>
    </row>
    <row r="1903" ht="26.25" customHeight="1" spans="102:103">
      <c r="CX1903" s="350"/>
      <c r="CY1903" s="350"/>
    </row>
    <row r="1904" ht="26.25" customHeight="1" spans="102:103">
      <c r="CX1904" s="350"/>
      <c r="CY1904" s="350"/>
    </row>
    <row r="1905" ht="26.25" customHeight="1" spans="102:103">
      <c r="CX1905" s="350"/>
      <c r="CY1905" s="350"/>
    </row>
    <row r="1906" ht="26.25" customHeight="1" spans="102:103">
      <c r="CX1906" s="350"/>
      <c r="CY1906" s="350"/>
    </row>
    <row r="1907" ht="26.25" customHeight="1" spans="102:103">
      <c r="CX1907" s="350"/>
      <c r="CY1907" s="350"/>
    </row>
    <row r="1908" ht="26.25" customHeight="1" spans="102:103">
      <c r="CX1908" s="350"/>
      <c r="CY1908" s="350"/>
    </row>
    <row r="1909" ht="26.25" customHeight="1" spans="102:103">
      <c r="CX1909" s="350"/>
      <c r="CY1909" s="350"/>
    </row>
    <row r="1910" ht="26.25" customHeight="1" spans="102:103">
      <c r="CX1910" s="350"/>
      <c r="CY1910" s="350"/>
    </row>
    <row r="1911" ht="26.25" customHeight="1" spans="102:103">
      <c r="CX1911" s="350"/>
      <c r="CY1911" s="350"/>
    </row>
    <row r="1912" ht="26.25" customHeight="1" spans="102:103">
      <c r="CX1912" s="350"/>
      <c r="CY1912" s="350"/>
    </row>
    <row r="1913" ht="26.25" customHeight="1" spans="102:103">
      <c r="CX1913" s="350"/>
      <c r="CY1913" s="350"/>
    </row>
    <row r="1914" ht="26.25" customHeight="1" spans="102:103">
      <c r="CX1914" s="350"/>
      <c r="CY1914" s="350"/>
    </row>
    <row r="1915" ht="26.25" customHeight="1" spans="102:103">
      <c r="CX1915" s="350"/>
      <c r="CY1915" s="350"/>
    </row>
    <row r="1916" ht="26.25" customHeight="1" spans="102:103">
      <c r="CX1916" s="350"/>
      <c r="CY1916" s="350"/>
    </row>
    <row r="1917" ht="26.25" customHeight="1" spans="102:103">
      <c r="CX1917" s="350"/>
      <c r="CY1917" s="350"/>
    </row>
    <row r="1918" ht="26.25" customHeight="1" spans="102:103">
      <c r="CX1918" s="350"/>
      <c r="CY1918" s="350"/>
    </row>
    <row r="1919" ht="26.25" customHeight="1" spans="102:103">
      <c r="CX1919" s="350"/>
      <c r="CY1919" s="350"/>
    </row>
    <row r="1920" ht="26.25" customHeight="1" spans="102:103">
      <c r="CX1920" s="350"/>
      <c r="CY1920" s="350"/>
    </row>
    <row r="1921" ht="26.25" customHeight="1" spans="102:103">
      <c r="CX1921" s="350"/>
      <c r="CY1921" s="350"/>
    </row>
    <row r="1922" ht="26.25" customHeight="1" spans="102:103">
      <c r="CX1922" s="350"/>
      <c r="CY1922" s="350"/>
    </row>
    <row r="1923" ht="26.25" customHeight="1" spans="102:103">
      <c r="CX1923" s="350"/>
      <c r="CY1923" s="350"/>
    </row>
    <row r="1924" ht="26.25" customHeight="1" spans="102:103">
      <c r="CX1924" s="350"/>
      <c r="CY1924" s="350"/>
    </row>
    <row r="1925" ht="26.25" customHeight="1" spans="102:103">
      <c r="CX1925" s="350"/>
      <c r="CY1925" s="350"/>
    </row>
    <row r="1926" ht="26.25" customHeight="1" spans="102:103">
      <c r="CX1926" s="350"/>
      <c r="CY1926" s="350"/>
    </row>
    <row r="1927" ht="26.25" customHeight="1" spans="102:103">
      <c r="CX1927" s="350"/>
      <c r="CY1927" s="350"/>
    </row>
    <row r="1928" ht="26.25" customHeight="1" spans="102:103">
      <c r="CX1928" s="350"/>
      <c r="CY1928" s="350"/>
    </row>
    <row r="1929" ht="26.25" customHeight="1" spans="102:103">
      <c r="CX1929" s="350"/>
      <c r="CY1929" s="350"/>
    </row>
    <row r="1930" ht="26.25" customHeight="1" spans="102:103">
      <c r="CX1930" s="350"/>
      <c r="CY1930" s="350"/>
    </row>
    <row r="1931" ht="26.25" customHeight="1" spans="102:103">
      <c r="CX1931" s="350"/>
      <c r="CY1931" s="350"/>
    </row>
    <row r="1932" ht="26.25" customHeight="1" spans="102:103">
      <c r="CX1932" s="350"/>
      <c r="CY1932" s="350"/>
    </row>
    <row r="1933" ht="26.25" customHeight="1" spans="102:103">
      <c r="CX1933" s="350"/>
      <c r="CY1933" s="350"/>
    </row>
    <row r="1934" ht="26.25" customHeight="1" spans="102:103">
      <c r="CX1934" s="350"/>
      <c r="CY1934" s="350"/>
    </row>
    <row r="1935" ht="26.25" customHeight="1" spans="102:103">
      <c r="CX1935" s="350"/>
      <c r="CY1935" s="350"/>
    </row>
    <row r="1936" ht="26.25" customHeight="1" spans="102:103">
      <c r="CX1936" s="350"/>
      <c r="CY1936" s="350"/>
    </row>
    <row r="1937" ht="26.25" customHeight="1" spans="102:103">
      <c r="CX1937" s="350"/>
      <c r="CY1937" s="350"/>
    </row>
    <row r="1938" ht="26.25" customHeight="1" spans="102:103">
      <c r="CX1938" s="350"/>
      <c r="CY1938" s="350"/>
    </row>
    <row r="1939" ht="26.25" customHeight="1" spans="102:103">
      <c r="CX1939" s="350"/>
      <c r="CY1939" s="350"/>
    </row>
    <row r="1940" ht="26.25" customHeight="1" spans="102:103">
      <c r="CX1940" s="350"/>
      <c r="CY1940" s="350"/>
    </row>
    <row r="1941" ht="26.25" customHeight="1" spans="102:103">
      <c r="CX1941" s="350"/>
      <c r="CY1941" s="350"/>
    </row>
    <row r="1942" ht="26.25" customHeight="1" spans="102:103">
      <c r="CX1942" s="350"/>
      <c r="CY1942" s="350"/>
    </row>
    <row r="1943" ht="26.25" customHeight="1" spans="102:103">
      <c r="CX1943" s="350"/>
      <c r="CY1943" s="350"/>
    </row>
    <row r="1944" ht="26.25" customHeight="1" spans="102:103">
      <c r="CX1944" s="350"/>
      <c r="CY1944" s="350"/>
    </row>
    <row r="1945" ht="26.25" customHeight="1" spans="102:103">
      <c r="CX1945" s="350"/>
      <c r="CY1945" s="350"/>
    </row>
    <row r="1946" ht="26.25" customHeight="1" spans="102:103">
      <c r="CX1946" s="350"/>
      <c r="CY1946" s="350"/>
    </row>
    <row r="1947" ht="26.25" customHeight="1" spans="102:103">
      <c r="CX1947" s="350"/>
      <c r="CY1947" s="350"/>
    </row>
    <row r="1948" ht="26.25" customHeight="1" spans="102:103">
      <c r="CX1948" s="350"/>
      <c r="CY1948" s="350"/>
    </row>
    <row r="1949" ht="26.25" customHeight="1" spans="102:103">
      <c r="CX1949" s="350"/>
      <c r="CY1949" s="350"/>
    </row>
    <row r="1950" ht="26.25" customHeight="1" spans="102:103">
      <c r="CX1950" s="350"/>
      <c r="CY1950" s="350"/>
    </row>
    <row r="1951" ht="26.25" customHeight="1" spans="102:103">
      <c r="CX1951" s="350"/>
      <c r="CY1951" s="350"/>
    </row>
    <row r="1952" ht="26.25" customHeight="1" spans="102:103">
      <c r="CX1952" s="350"/>
      <c r="CY1952" s="350"/>
    </row>
    <row r="1953" ht="26.25" customHeight="1" spans="102:103">
      <c r="CX1953" s="350"/>
      <c r="CY1953" s="350"/>
    </row>
    <row r="1954" ht="26.25" customHeight="1" spans="102:103">
      <c r="CX1954" s="350"/>
      <c r="CY1954" s="350"/>
    </row>
    <row r="1955" ht="26.25" customHeight="1" spans="102:103">
      <c r="CX1955" s="350"/>
      <c r="CY1955" s="350"/>
    </row>
    <row r="1956" ht="26.25" customHeight="1" spans="102:103">
      <c r="CX1956" s="350"/>
      <c r="CY1956" s="350"/>
    </row>
    <row r="1957" ht="26.25" customHeight="1" spans="102:103">
      <c r="CX1957" s="350"/>
      <c r="CY1957" s="350"/>
    </row>
    <row r="1958" ht="26.25" customHeight="1" spans="102:103">
      <c r="CX1958" s="350"/>
      <c r="CY1958" s="350"/>
    </row>
    <row r="1959" ht="26.25" customHeight="1" spans="102:103">
      <c r="CX1959" s="350"/>
      <c r="CY1959" s="350"/>
    </row>
    <row r="1960" ht="26.25" customHeight="1" spans="102:103">
      <c r="CX1960" s="350"/>
      <c r="CY1960" s="350"/>
    </row>
    <row r="1961" ht="26.25" customHeight="1" spans="102:103">
      <c r="CX1961" s="350"/>
      <c r="CY1961" s="350"/>
    </row>
    <row r="1962" ht="26.25" customHeight="1" spans="102:103">
      <c r="CX1962" s="350"/>
      <c r="CY1962" s="350"/>
    </row>
    <row r="1963" ht="26.25" customHeight="1" spans="102:103">
      <c r="CX1963" s="350"/>
      <c r="CY1963" s="350"/>
    </row>
    <row r="1964" ht="26.25" customHeight="1" spans="102:103">
      <c r="CX1964" s="350"/>
      <c r="CY1964" s="350"/>
    </row>
    <row r="1965" ht="26.25" customHeight="1" spans="102:103">
      <c r="CX1965" s="350"/>
      <c r="CY1965" s="350"/>
    </row>
    <row r="1966" ht="26.25" customHeight="1" spans="102:103">
      <c r="CX1966" s="350"/>
      <c r="CY1966" s="350"/>
    </row>
    <row r="1967" ht="26.25" customHeight="1" spans="102:103">
      <c r="CX1967" s="350"/>
      <c r="CY1967" s="350"/>
    </row>
    <row r="1968" ht="26.25" customHeight="1" spans="102:103">
      <c r="CX1968" s="350"/>
      <c r="CY1968" s="350"/>
    </row>
    <row r="1969" ht="26.25" customHeight="1" spans="102:103">
      <c r="CX1969" s="350"/>
      <c r="CY1969" s="350"/>
    </row>
    <row r="1970" ht="26.25" customHeight="1" spans="102:103">
      <c r="CX1970" s="350"/>
      <c r="CY1970" s="350"/>
    </row>
    <row r="1971" ht="26.25" customHeight="1" spans="102:103">
      <c r="CX1971" s="350"/>
      <c r="CY1971" s="350"/>
    </row>
    <row r="1972" ht="26.25" customHeight="1" spans="102:103">
      <c r="CX1972" s="350"/>
      <c r="CY1972" s="350"/>
    </row>
    <row r="1973" ht="26.25" customHeight="1" spans="102:103">
      <c r="CX1973" s="350"/>
      <c r="CY1973" s="350"/>
    </row>
    <row r="1974" ht="26.25" customHeight="1" spans="102:103">
      <c r="CX1974" s="350"/>
      <c r="CY1974" s="350"/>
    </row>
    <row r="1975" ht="26.25" customHeight="1" spans="102:103">
      <c r="CX1975" s="350"/>
      <c r="CY1975" s="350"/>
    </row>
    <row r="1976" ht="26.25" customHeight="1" spans="102:103">
      <c r="CX1976" s="350"/>
      <c r="CY1976" s="350"/>
    </row>
    <row r="1977" ht="26.25" customHeight="1" spans="102:103">
      <c r="CX1977" s="350"/>
      <c r="CY1977" s="350"/>
    </row>
    <row r="1978" ht="26.25" customHeight="1" spans="102:103">
      <c r="CX1978" s="350"/>
      <c r="CY1978" s="350"/>
    </row>
    <row r="1979" ht="26.25" customHeight="1" spans="102:103">
      <c r="CX1979" s="350"/>
      <c r="CY1979" s="350"/>
    </row>
    <row r="1980" ht="26.25" customHeight="1" spans="102:103">
      <c r="CX1980" s="350"/>
      <c r="CY1980" s="350"/>
    </row>
    <row r="1981" ht="26.25" customHeight="1" spans="102:103">
      <c r="CX1981" s="350"/>
      <c r="CY1981" s="350"/>
    </row>
    <row r="1982" ht="26.25" customHeight="1" spans="102:103">
      <c r="CX1982" s="350"/>
      <c r="CY1982" s="350"/>
    </row>
    <row r="1983" ht="26.25" customHeight="1" spans="102:103">
      <c r="CX1983" s="350"/>
      <c r="CY1983" s="350"/>
    </row>
    <row r="1984" ht="26.25" customHeight="1" spans="102:103">
      <c r="CX1984" s="350"/>
      <c r="CY1984" s="350"/>
    </row>
    <row r="1985" ht="26.25" customHeight="1" spans="102:103">
      <c r="CX1985" s="350"/>
      <c r="CY1985" s="350"/>
    </row>
    <row r="1986" ht="26.25" customHeight="1" spans="102:103">
      <c r="CX1986" s="350"/>
      <c r="CY1986" s="350"/>
    </row>
    <row r="1987" ht="26.25" customHeight="1" spans="102:103">
      <c r="CX1987" s="350"/>
      <c r="CY1987" s="350"/>
    </row>
    <row r="1988" ht="26.25" customHeight="1" spans="102:103">
      <c r="CX1988" s="350"/>
      <c r="CY1988" s="350"/>
    </row>
    <row r="1989" ht="26.25" customHeight="1" spans="102:103">
      <c r="CX1989" s="350"/>
      <c r="CY1989" s="350"/>
    </row>
    <row r="1990" ht="26.25" customHeight="1" spans="102:103">
      <c r="CX1990" s="350"/>
      <c r="CY1990" s="350"/>
    </row>
    <row r="1991" ht="26.25" customHeight="1" spans="102:103">
      <c r="CX1991" s="350"/>
      <c r="CY1991" s="350"/>
    </row>
    <row r="1992" ht="26.25" customHeight="1" spans="102:103">
      <c r="CX1992" s="350"/>
      <c r="CY1992" s="350"/>
    </row>
    <row r="1993" ht="26.25" customHeight="1" spans="102:103">
      <c r="CX1993" s="350"/>
      <c r="CY1993" s="350"/>
    </row>
    <row r="1994" ht="26.25" customHeight="1" spans="102:103">
      <c r="CX1994" s="350"/>
      <c r="CY1994" s="350"/>
    </row>
    <row r="1995" ht="26.25" customHeight="1" spans="102:103">
      <c r="CX1995" s="350"/>
      <c r="CY1995" s="350"/>
    </row>
    <row r="1996" ht="26.25" customHeight="1" spans="102:103">
      <c r="CX1996" s="350"/>
      <c r="CY1996" s="350"/>
    </row>
    <row r="1997" ht="26.25" customHeight="1" spans="102:103">
      <c r="CX1997" s="350"/>
      <c r="CY1997" s="350"/>
    </row>
    <row r="1998" ht="26.25" customHeight="1" spans="102:103">
      <c r="CX1998" s="350"/>
      <c r="CY1998" s="350"/>
    </row>
    <row r="1999" ht="26.25" customHeight="1" spans="102:103">
      <c r="CX1999" s="350"/>
      <c r="CY1999" s="350"/>
    </row>
    <row r="2000" ht="26.25" customHeight="1" spans="102:103">
      <c r="CX2000" s="350"/>
      <c r="CY2000" s="350"/>
    </row>
    <row r="2001" ht="26.25" customHeight="1" spans="102:103">
      <c r="CX2001" s="350"/>
      <c r="CY2001" s="350"/>
    </row>
    <row r="2002" ht="26.25" customHeight="1" spans="102:103">
      <c r="CX2002" s="350"/>
      <c r="CY2002" s="350"/>
    </row>
    <row r="2003" ht="26.25" customHeight="1" spans="102:103">
      <c r="CX2003" s="350"/>
      <c r="CY2003" s="350"/>
    </row>
    <row r="2004" ht="26.25" customHeight="1" spans="102:103">
      <c r="CX2004" s="350"/>
      <c r="CY2004" s="350"/>
    </row>
    <row r="2005" ht="26.25" customHeight="1" spans="102:103">
      <c r="CX2005" s="350"/>
      <c r="CY2005" s="350"/>
    </row>
    <row r="2006" ht="26.25" customHeight="1" spans="102:103">
      <c r="CX2006" s="350"/>
      <c r="CY2006" s="350"/>
    </row>
    <row r="2007" ht="26.25" customHeight="1" spans="102:103">
      <c r="CX2007" s="350"/>
      <c r="CY2007" s="350"/>
    </row>
    <row r="2008" ht="26.25" customHeight="1" spans="102:103">
      <c r="CX2008" s="350"/>
      <c r="CY2008" s="350"/>
    </row>
    <row r="2009" ht="26.25" customHeight="1" spans="102:103">
      <c r="CX2009" s="350"/>
      <c r="CY2009" s="350"/>
    </row>
    <row r="2010" ht="26.25" customHeight="1" spans="102:103">
      <c r="CX2010" s="350"/>
      <c r="CY2010" s="350"/>
    </row>
    <row r="2011" ht="26.25" customHeight="1" spans="102:103">
      <c r="CX2011" s="350"/>
      <c r="CY2011" s="350"/>
    </row>
    <row r="2012" ht="26.25" customHeight="1" spans="102:103">
      <c r="CX2012" s="350"/>
      <c r="CY2012" s="350"/>
    </row>
    <row r="2013" ht="26.25" customHeight="1" spans="102:103">
      <c r="CX2013" s="350"/>
      <c r="CY2013" s="350"/>
    </row>
    <row r="2014" ht="26.25" customHeight="1" spans="102:103">
      <c r="CX2014" s="350"/>
      <c r="CY2014" s="350"/>
    </row>
    <row r="2015" ht="26.25" customHeight="1" spans="102:103">
      <c r="CX2015" s="350"/>
      <c r="CY2015" s="350"/>
    </row>
    <row r="2016" ht="26.25" customHeight="1" spans="102:103">
      <c r="CX2016" s="350"/>
      <c r="CY2016" s="350"/>
    </row>
    <row r="2017" ht="26.25" customHeight="1" spans="102:103">
      <c r="CX2017" s="350"/>
      <c r="CY2017" s="350"/>
    </row>
    <row r="2018" ht="26.25" customHeight="1" spans="102:103">
      <c r="CX2018" s="350"/>
      <c r="CY2018" s="350"/>
    </row>
    <row r="2019" ht="26.25" customHeight="1" spans="102:103">
      <c r="CX2019" s="350"/>
      <c r="CY2019" s="350"/>
    </row>
    <row r="2020" ht="26.25" customHeight="1" spans="102:103">
      <c r="CX2020" s="350"/>
      <c r="CY2020" s="350"/>
    </row>
    <row r="2021" ht="26.25" customHeight="1" spans="102:103">
      <c r="CX2021" s="350"/>
      <c r="CY2021" s="350"/>
    </row>
    <row r="2022" ht="26.25" customHeight="1" spans="102:103">
      <c r="CX2022" s="350"/>
      <c r="CY2022" s="350"/>
    </row>
    <row r="2023" ht="26.25" customHeight="1" spans="102:103">
      <c r="CX2023" s="350"/>
      <c r="CY2023" s="350"/>
    </row>
    <row r="2024" ht="26.25" customHeight="1" spans="102:103">
      <c r="CX2024" s="350"/>
      <c r="CY2024" s="350"/>
    </row>
    <row r="2025" ht="26.25" customHeight="1" spans="102:103">
      <c r="CX2025" s="350"/>
      <c r="CY2025" s="350"/>
    </row>
    <row r="2026" ht="26.25" customHeight="1" spans="102:103">
      <c r="CX2026" s="350"/>
      <c r="CY2026" s="350"/>
    </row>
    <row r="2027" ht="26.25" customHeight="1" spans="102:103">
      <c r="CX2027" s="350"/>
      <c r="CY2027" s="350"/>
    </row>
    <row r="2028" ht="26.25" customHeight="1" spans="102:103">
      <c r="CX2028" s="350"/>
      <c r="CY2028" s="350"/>
    </row>
    <row r="2029" ht="26.25" customHeight="1" spans="102:103">
      <c r="CX2029" s="350"/>
      <c r="CY2029" s="350"/>
    </row>
    <row r="2030" ht="26.25" customHeight="1" spans="102:103">
      <c r="CX2030" s="350"/>
      <c r="CY2030" s="350"/>
    </row>
    <row r="2031" ht="26.25" customHeight="1" spans="102:103">
      <c r="CX2031" s="350"/>
      <c r="CY2031" s="350"/>
    </row>
    <row r="2032" ht="26.25" customHeight="1" spans="102:103">
      <c r="CX2032" s="350"/>
      <c r="CY2032" s="350"/>
    </row>
    <row r="2033" ht="26.25" customHeight="1" spans="102:103">
      <c r="CX2033" s="350"/>
      <c r="CY2033" s="350"/>
    </row>
    <row r="2034" ht="26.25" customHeight="1" spans="102:103">
      <c r="CX2034" s="350"/>
      <c r="CY2034" s="350"/>
    </row>
    <row r="2035" ht="26.25" customHeight="1" spans="102:103">
      <c r="CX2035" s="350"/>
      <c r="CY2035" s="350"/>
    </row>
    <row r="2036" ht="26.25" customHeight="1" spans="102:103">
      <c r="CX2036" s="350"/>
      <c r="CY2036" s="350"/>
    </row>
    <row r="2037" ht="26.25" customHeight="1" spans="102:103">
      <c r="CX2037" s="350"/>
      <c r="CY2037" s="350"/>
    </row>
    <row r="2038" ht="26.25" customHeight="1" spans="102:103">
      <c r="CX2038" s="350"/>
      <c r="CY2038" s="350"/>
    </row>
    <row r="2039" ht="26.25" customHeight="1" spans="102:103">
      <c r="CX2039" s="350"/>
      <c r="CY2039" s="350"/>
    </row>
    <row r="2040" ht="26.25" customHeight="1" spans="102:103">
      <c r="CX2040" s="350"/>
      <c r="CY2040" s="350"/>
    </row>
    <row r="2041" ht="26.25" customHeight="1" spans="102:103">
      <c r="CX2041" s="350"/>
      <c r="CY2041" s="350"/>
    </row>
    <row r="2042" ht="26.25" customHeight="1" spans="102:103">
      <c r="CX2042" s="350"/>
      <c r="CY2042" s="350"/>
    </row>
    <row r="2043" ht="26.25" customHeight="1" spans="102:103">
      <c r="CX2043" s="350"/>
      <c r="CY2043" s="350"/>
    </row>
    <row r="2044" ht="26.25" customHeight="1" spans="102:103">
      <c r="CX2044" s="350"/>
      <c r="CY2044" s="350"/>
    </row>
    <row r="2045" ht="26.25" customHeight="1" spans="102:103">
      <c r="CX2045" s="350"/>
      <c r="CY2045" s="350"/>
    </row>
    <row r="2046" ht="26.25" customHeight="1" spans="102:103">
      <c r="CX2046" s="350"/>
      <c r="CY2046" s="350"/>
    </row>
    <row r="2047" ht="26.25" customHeight="1" spans="102:103">
      <c r="CX2047" s="350"/>
      <c r="CY2047" s="350"/>
    </row>
    <row r="2048" ht="26.25" customHeight="1" spans="102:103">
      <c r="CX2048" s="350"/>
      <c r="CY2048" s="350"/>
    </row>
    <row r="2049" ht="26.25" customHeight="1" spans="102:103">
      <c r="CX2049" s="350"/>
      <c r="CY2049" s="350"/>
    </row>
    <row r="2050" ht="26.25" customHeight="1" spans="102:103">
      <c r="CX2050" s="350"/>
      <c r="CY2050" s="350"/>
    </row>
    <row r="2051" ht="26.25" customHeight="1" spans="102:103">
      <c r="CX2051" s="350"/>
      <c r="CY2051" s="350"/>
    </row>
    <row r="2052" ht="26.25" customHeight="1" spans="102:103">
      <c r="CX2052" s="350"/>
      <c r="CY2052" s="350"/>
    </row>
    <row r="2053" ht="26.25" customHeight="1" spans="102:103">
      <c r="CX2053" s="350"/>
      <c r="CY2053" s="350"/>
    </row>
    <row r="2054" ht="26.25" customHeight="1" spans="102:103">
      <c r="CX2054" s="350"/>
      <c r="CY2054" s="350"/>
    </row>
    <row r="2055" ht="26.25" customHeight="1" spans="102:103">
      <c r="CX2055" s="350"/>
      <c r="CY2055" s="350"/>
    </row>
    <row r="2056" ht="26.25" customHeight="1" spans="102:103">
      <c r="CX2056" s="350"/>
      <c r="CY2056" s="350"/>
    </row>
    <row r="2057" ht="26.25" customHeight="1" spans="102:103">
      <c r="CX2057" s="350"/>
      <c r="CY2057" s="350"/>
    </row>
    <row r="2058" ht="26.25" customHeight="1" spans="102:103">
      <c r="CX2058" s="350"/>
      <c r="CY2058" s="350"/>
    </row>
    <row r="2059" ht="26.25" customHeight="1" spans="102:103">
      <c r="CX2059" s="350"/>
      <c r="CY2059" s="350"/>
    </row>
    <row r="2060" ht="26.25" customHeight="1" spans="102:103">
      <c r="CX2060" s="350"/>
      <c r="CY2060" s="350"/>
    </row>
    <row r="2061" ht="26.25" customHeight="1" spans="102:103">
      <c r="CX2061" s="350"/>
      <c r="CY2061" s="350"/>
    </row>
    <row r="2062" ht="26.25" customHeight="1" spans="102:103">
      <c r="CX2062" s="350"/>
      <c r="CY2062" s="350"/>
    </row>
    <row r="2063" ht="26.25" customHeight="1" spans="102:103">
      <c r="CX2063" s="350"/>
      <c r="CY2063" s="350"/>
    </row>
    <row r="2064" ht="26.25" customHeight="1" spans="102:103">
      <c r="CX2064" s="350"/>
      <c r="CY2064" s="350"/>
    </row>
    <row r="2065" ht="26.25" customHeight="1" spans="102:103">
      <c r="CX2065" s="350"/>
      <c r="CY2065" s="350"/>
    </row>
    <row r="2066" ht="26.25" customHeight="1" spans="102:103">
      <c r="CX2066" s="350"/>
      <c r="CY2066" s="350"/>
    </row>
    <row r="2067" ht="26.25" customHeight="1" spans="102:103">
      <c r="CX2067" s="350"/>
      <c r="CY2067" s="350"/>
    </row>
    <row r="2068" ht="26.25" customHeight="1" spans="102:103">
      <c r="CX2068" s="350"/>
      <c r="CY2068" s="350"/>
    </row>
    <row r="2069" ht="26.25" customHeight="1" spans="102:103">
      <c r="CX2069" s="350"/>
      <c r="CY2069" s="350"/>
    </row>
    <row r="2070" ht="26.25" customHeight="1" spans="102:103">
      <c r="CX2070" s="350"/>
      <c r="CY2070" s="350"/>
    </row>
    <row r="2071" ht="26.25" customHeight="1" spans="102:103">
      <c r="CX2071" s="350"/>
      <c r="CY2071" s="350"/>
    </row>
    <row r="2072" ht="26.25" customHeight="1" spans="102:103">
      <c r="CX2072" s="350"/>
      <c r="CY2072" s="350"/>
    </row>
    <row r="2073" ht="26.25" customHeight="1" spans="102:103">
      <c r="CX2073" s="350"/>
      <c r="CY2073" s="350"/>
    </row>
    <row r="2074" ht="26.25" customHeight="1" spans="102:103">
      <c r="CX2074" s="350"/>
      <c r="CY2074" s="350"/>
    </row>
    <row r="2075" ht="26.25" customHeight="1" spans="102:103">
      <c r="CX2075" s="350"/>
      <c r="CY2075" s="350"/>
    </row>
    <row r="2076" ht="26.25" customHeight="1" spans="102:103">
      <c r="CX2076" s="350"/>
      <c r="CY2076" s="350"/>
    </row>
    <row r="2077" ht="26.25" customHeight="1" spans="102:103">
      <c r="CX2077" s="350"/>
      <c r="CY2077" s="350"/>
    </row>
    <row r="2078" ht="26.25" customHeight="1" spans="102:103">
      <c r="CX2078" s="350"/>
      <c r="CY2078" s="350"/>
    </row>
    <row r="2079" ht="26.25" customHeight="1" spans="102:103">
      <c r="CX2079" s="350"/>
      <c r="CY2079" s="350"/>
    </row>
    <row r="2080" ht="26.25" customHeight="1" spans="102:103">
      <c r="CX2080" s="350"/>
      <c r="CY2080" s="350"/>
    </row>
    <row r="2081" ht="26.25" customHeight="1" spans="102:103">
      <c r="CX2081" s="350"/>
      <c r="CY2081" s="350"/>
    </row>
    <row r="2082" ht="26.25" customHeight="1" spans="102:103">
      <c r="CX2082" s="350"/>
      <c r="CY2082" s="350"/>
    </row>
    <row r="2083" ht="26.25" customHeight="1" spans="102:103">
      <c r="CX2083" s="350"/>
      <c r="CY2083" s="350"/>
    </row>
    <row r="2084" ht="26.25" customHeight="1" spans="102:103">
      <c r="CX2084" s="350"/>
      <c r="CY2084" s="350"/>
    </row>
    <row r="2085" ht="26.25" customHeight="1" spans="102:103">
      <c r="CX2085" s="350"/>
      <c r="CY2085" s="350"/>
    </row>
    <row r="2086" ht="26.25" customHeight="1" spans="102:103">
      <c r="CX2086" s="350"/>
      <c r="CY2086" s="350"/>
    </row>
    <row r="2087" ht="26.25" customHeight="1" spans="102:103">
      <c r="CX2087" s="350"/>
      <c r="CY2087" s="350"/>
    </row>
    <row r="2088" ht="26.25" customHeight="1" spans="102:103">
      <c r="CX2088" s="350"/>
      <c r="CY2088" s="350"/>
    </row>
    <row r="2089" ht="26.25" customHeight="1" spans="102:103">
      <c r="CX2089" s="350"/>
      <c r="CY2089" s="350"/>
    </row>
    <row r="2090" ht="26.25" customHeight="1" spans="102:103">
      <c r="CX2090" s="350"/>
      <c r="CY2090" s="350"/>
    </row>
    <row r="2091" ht="26.25" customHeight="1" spans="102:103">
      <c r="CX2091" s="350"/>
      <c r="CY2091" s="350"/>
    </row>
    <row r="2092" ht="26.25" customHeight="1" spans="102:103">
      <c r="CX2092" s="350"/>
      <c r="CY2092" s="350"/>
    </row>
    <row r="2093" ht="26.25" customHeight="1" spans="102:103">
      <c r="CX2093" s="350"/>
      <c r="CY2093" s="350"/>
    </row>
    <row r="2094" ht="26.25" customHeight="1" spans="102:103">
      <c r="CX2094" s="350"/>
      <c r="CY2094" s="350"/>
    </row>
    <row r="2095" ht="26.25" customHeight="1" spans="102:103">
      <c r="CX2095" s="350"/>
      <c r="CY2095" s="350"/>
    </row>
    <row r="2096" ht="26.25" customHeight="1" spans="102:103">
      <c r="CX2096" s="350"/>
      <c r="CY2096" s="350"/>
    </row>
    <row r="2097" ht="26.25" customHeight="1" spans="102:103">
      <c r="CX2097" s="350"/>
      <c r="CY2097" s="350"/>
    </row>
    <row r="2098" ht="26.25" customHeight="1" spans="102:103">
      <c r="CX2098" s="350"/>
      <c r="CY2098" s="350"/>
    </row>
    <row r="2099" ht="26.25" customHeight="1" spans="102:103">
      <c r="CX2099" s="350"/>
      <c r="CY2099" s="350"/>
    </row>
    <row r="2100" ht="26.25" customHeight="1" spans="102:103">
      <c r="CX2100" s="350"/>
      <c r="CY2100" s="350"/>
    </row>
    <row r="2101" ht="26.25" customHeight="1" spans="102:103">
      <c r="CX2101" s="350"/>
      <c r="CY2101" s="350"/>
    </row>
    <row r="2102" ht="26.25" customHeight="1" spans="102:103">
      <c r="CX2102" s="350"/>
      <c r="CY2102" s="350"/>
    </row>
    <row r="2103" ht="26.25" customHeight="1" spans="102:103">
      <c r="CX2103" s="350"/>
      <c r="CY2103" s="350"/>
    </row>
    <row r="2104" ht="26.25" customHeight="1" spans="102:103">
      <c r="CX2104" s="350"/>
      <c r="CY2104" s="350"/>
    </row>
    <row r="2105" ht="26.25" customHeight="1" spans="102:103">
      <c r="CX2105" s="350"/>
      <c r="CY2105" s="350"/>
    </row>
    <row r="2106" ht="26.25" customHeight="1" spans="102:103">
      <c r="CX2106" s="350"/>
      <c r="CY2106" s="350"/>
    </row>
    <row r="2107" ht="26.25" customHeight="1" spans="102:103">
      <c r="CX2107" s="350"/>
      <c r="CY2107" s="350"/>
    </row>
    <row r="2108" ht="26.25" customHeight="1" spans="102:103">
      <c r="CX2108" s="350"/>
      <c r="CY2108" s="350"/>
    </row>
    <row r="2109" ht="26.25" customHeight="1" spans="102:103">
      <c r="CX2109" s="350"/>
      <c r="CY2109" s="350"/>
    </row>
    <row r="2110" ht="26.25" customHeight="1" spans="102:103">
      <c r="CX2110" s="350"/>
      <c r="CY2110" s="350"/>
    </row>
    <row r="2111" ht="26.25" customHeight="1" spans="102:103">
      <c r="CX2111" s="350"/>
      <c r="CY2111" s="350"/>
    </row>
    <row r="2112" ht="26.25" customHeight="1" spans="102:103">
      <c r="CX2112" s="350"/>
      <c r="CY2112" s="350"/>
    </row>
    <row r="2113" ht="26.25" customHeight="1" spans="102:103">
      <c r="CX2113" s="350"/>
      <c r="CY2113" s="350"/>
    </row>
    <row r="2114" ht="26.25" customHeight="1" spans="102:103">
      <c r="CX2114" s="350"/>
      <c r="CY2114" s="350"/>
    </row>
    <row r="2115" ht="26.25" customHeight="1" spans="102:103">
      <c r="CX2115" s="350"/>
      <c r="CY2115" s="350"/>
    </row>
    <row r="2116" ht="26.25" customHeight="1" spans="102:103">
      <c r="CX2116" s="350"/>
      <c r="CY2116" s="350"/>
    </row>
    <row r="2117" ht="26.25" customHeight="1" spans="102:103">
      <c r="CX2117" s="350"/>
      <c r="CY2117" s="350"/>
    </row>
    <row r="2118" ht="26.25" customHeight="1" spans="102:103">
      <c r="CX2118" s="350"/>
      <c r="CY2118" s="350"/>
    </row>
    <row r="2119" ht="26.25" customHeight="1" spans="102:103">
      <c r="CX2119" s="350"/>
      <c r="CY2119" s="350"/>
    </row>
    <row r="2120" ht="26.25" customHeight="1" spans="102:103">
      <c r="CX2120" s="350"/>
      <c r="CY2120" s="350"/>
    </row>
    <row r="2121" ht="26.25" customHeight="1" spans="102:103">
      <c r="CX2121" s="350"/>
      <c r="CY2121" s="350"/>
    </row>
    <row r="2122" ht="26.25" customHeight="1" spans="102:103">
      <c r="CX2122" s="350"/>
      <c r="CY2122" s="350"/>
    </row>
    <row r="2123" ht="26.25" customHeight="1" spans="102:103">
      <c r="CX2123" s="350"/>
      <c r="CY2123" s="350"/>
    </row>
    <row r="2124" ht="26.25" customHeight="1" spans="102:103">
      <c r="CX2124" s="350"/>
      <c r="CY2124" s="350"/>
    </row>
    <row r="2125" ht="26.25" customHeight="1" spans="102:103">
      <c r="CX2125" s="350"/>
      <c r="CY2125" s="350"/>
    </row>
    <row r="2126" ht="26.25" customHeight="1" spans="102:103">
      <c r="CX2126" s="350"/>
      <c r="CY2126" s="350"/>
    </row>
    <row r="2127" ht="26.25" customHeight="1" spans="102:103">
      <c r="CX2127" s="350"/>
      <c r="CY2127" s="350"/>
    </row>
    <row r="2128" ht="26.25" customHeight="1" spans="102:103">
      <c r="CX2128" s="350"/>
      <c r="CY2128" s="350"/>
    </row>
    <row r="2129" ht="26.25" customHeight="1" spans="102:103">
      <c r="CX2129" s="350"/>
      <c r="CY2129" s="350"/>
    </row>
    <row r="2130" ht="26.25" customHeight="1" spans="102:103">
      <c r="CX2130" s="350"/>
      <c r="CY2130" s="350"/>
    </row>
    <row r="2131" ht="26.25" customHeight="1" spans="102:103">
      <c r="CX2131" s="350"/>
      <c r="CY2131" s="350"/>
    </row>
    <row r="2132" ht="26.25" customHeight="1" spans="102:103">
      <c r="CX2132" s="350"/>
      <c r="CY2132" s="350"/>
    </row>
    <row r="2133" ht="26.25" customHeight="1" spans="102:103">
      <c r="CX2133" s="350"/>
      <c r="CY2133" s="350"/>
    </row>
    <row r="2134" ht="26.25" customHeight="1" spans="102:103">
      <c r="CX2134" s="350"/>
      <c r="CY2134" s="350"/>
    </row>
    <row r="2135" ht="26.25" customHeight="1" spans="102:103">
      <c r="CX2135" s="350"/>
      <c r="CY2135" s="350"/>
    </row>
    <row r="2136" ht="26.25" customHeight="1" spans="102:103">
      <c r="CX2136" s="350"/>
      <c r="CY2136" s="350"/>
    </row>
    <row r="2137" ht="26.25" customHeight="1" spans="102:103">
      <c r="CX2137" s="350"/>
      <c r="CY2137" s="350"/>
    </row>
    <row r="2138" ht="26.25" customHeight="1" spans="102:103">
      <c r="CX2138" s="350"/>
      <c r="CY2138" s="350"/>
    </row>
    <row r="2139" ht="26.25" customHeight="1" spans="102:103">
      <c r="CX2139" s="350"/>
      <c r="CY2139" s="350"/>
    </row>
    <row r="2140" ht="26.25" customHeight="1" spans="102:103">
      <c r="CX2140" s="350"/>
      <c r="CY2140" s="350"/>
    </row>
    <row r="2141" ht="26.25" customHeight="1" spans="102:103">
      <c r="CX2141" s="350"/>
      <c r="CY2141" s="350"/>
    </row>
    <row r="2142" ht="26.25" customHeight="1" spans="102:103">
      <c r="CX2142" s="350"/>
      <c r="CY2142" s="350"/>
    </row>
    <row r="2143" ht="26.25" customHeight="1" spans="102:103">
      <c r="CX2143" s="350"/>
      <c r="CY2143" s="350"/>
    </row>
    <row r="2144" ht="26.25" customHeight="1" spans="102:103">
      <c r="CX2144" s="350"/>
      <c r="CY2144" s="350"/>
    </row>
    <row r="2145" ht="26.25" customHeight="1" spans="102:103">
      <c r="CX2145" s="350"/>
      <c r="CY2145" s="350"/>
    </row>
    <row r="2146" ht="26.25" customHeight="1" spans="102:103">
      <c r="CX2146" s="350"/>
      <c r="CY2146" s="350"/>
    </row>
    <row r="2147" ht="26.25" customHeight="1" spans="102:103">
      <c r="CX2147" s="350"/>
      <c r="CY2147" s="350"/>
    </row>
    <row r="2148" ht="26.25" customHeight="1" spans="102:103">
      <c r="CX2148" s="350"/>
      <c r="CY2148" s="350"/>
    </row>
    <row r="2149" ht="26.25" customHeight="1" spans="102:103">
      <c r="CX2149" s="350"/>
      <c r="CY2149" s="350"/>
    </row>
    <row r="2150" ht="26.25" customHeight="1" spans="102:103">
      <c r="CX2150" s="350"/>
      <c r="CY2150" s="350"/>
    </row>
    <row r="2151" ht="26.25" customHeight="1" spans="102:103">
      <c r="CX2151" s="350"/>
      <c r="CY2151" s="350"/>
    </row>
    <row r="2152" ht="26.25" customHeight="1" spans="102:103">
      <c r="CX2152" s="350"/>
      <c r="CY2152" s="350"/>
    </row>
    <row r="2153" ht="26.25" customHeight="1" spans="102:103">
      <c r="CX2153" s="350"/>
      <c r="CY2153" s="350"/>
    </row>
    <row r="2154" ht="26.25" customHeight="1" spans="102:103">
      <c r="CX2154" s="350"/>
      <c r="CY2154" s="350"/>
    </row>
    <row r="2155" ht="26.25" customHeight="1" spans="102:103">
      <c r="CX2155" s="350"/>
      <c r="CY2155" s="350"/>
    </row>
    <row r="2156" ht="26.25" customHeight="1" spans="102:103">
      <c r="CX2156" s="350"/>
      <c r="CY2156" s="350"/>
    </row>
    <row r="2157" ht="26.25" customHeight="1" spans="102:103">
      <c r="CX2157" s="350"/>
      <c r="CY2157" s="350"/>
    </row>
    <row r="2158" ht="26.25" customHeight="1" spans="102:103">
      <c r="CX2158" s="350"/>
      <c r="CY2158" s="350"/>
    </row>
    <row r="2159" ht="26.25" customHeight="1" spans="102:103">
      <c r="CX2159" s="350"/>
      <c r="CY2159" s="350"/>
    </row>
    <row r="2160" ht="26.25" customHeight="1" spans="102:103">
      <c r="CX2160" s="350"/>
      <c r="CY2160" s="350"/>
    </row>
    <row r="2161" ht="26.25" customHeight="1" spans="102:103">
      <c r="CX2161" s="350"/>
      <c r="CY2161" s="350"/>
    </row>
    <row r="2162" ht="26.25" customHeight="1" spans="102:103">
      <c r="CX2162" s="350"/>
      <c r="CY2162" s="350"/>
    </row>
    <row r="2163" ht="26.25" customHeight="1" spans="102:103">
      <c r="CX2163" s="350"/>
      <c r="CY2163" s="350"/>
    </row>
    <row r="2164" ht="26.25" customHeight="1" spans="102:103">
      <c r="CX2164" s="350"/>
      <c r="CY2164" s="350"/>
    </row>
    <row r="2165" ht="26.25" customHeight="1" spans="102:103">
      <c r="CX2165" s="350"/>
      <c r="CY2165" s="350"/>
    </row>
    <row r="2166" ht="26.25" customHeight="1" spans="102:103">
      <c r="CX2166" s="350"/>
      <c r="CY2166" s="350"/>
    </row>
    <row r="2167" ht="26.25" customHeight="1" spans="102:103">
      <c r="CX2167" s="350"/>
      <c r="CY2167" s="350"/>
    </row>
    <row r="2168" ht="26.25" customHeight="1" spans="102:103">
      <c r="CX2168" s="350"/>
      <c r="CY2168" s="350"/>
    </row>
    <row r="2169" ht="26.25" customHeight="1" spans="102:103">
      <c r="CX2169" s="350"/>
      <c r="CY2169" s="350"/>
    </row>
    <row r="2170" ht="26.25" customHeight="1" spans="102:103">
      <c r="CX2170" s="350"/>
      <c r="CY2170" s="350"/>
    </row>
    <row r="2171" ht="26.25" customHeight="1" spans="102:103">
      <c r="CX2171" s="350"/>
      <c r="CY2171" s="350"/>
    </row>
    <row r="2172" ht="26.25" customHeight="1" spans="102:103">
      <c r="CX2172" s="350"/>
      <c r="CY2172" s="350"/>
    </row>
    <row r="2173" ht="26.25" customHeight="1" spans="102:103">
      <c r="CX2173" s="350"/>
      <c r="CY2173" s="350"/>
    </row>
    <row r="2174" ht="26.25" customHeight="1" spans="102:103">
      <c r="CX2174" s="350"/>
      <c r="CY2174" s="350"/>
    </row>
    <row r="2175" ht="26.25" customHeight="1" spans="102:103">
      <c r="CX2175" s="350"/>
      <c r="CY2175" s="350"/>
    </row>
    <row r="2176" ht="26.25" customHeight="1" spans="102:103">
      <c r="CX2176" s="350"/>
      <c r="CY2176" s="350"/>
    </row>
    <row r="2177" ht="26.25" customHeight="1" spans="102:103">
      <c r="CX2177" s="350"/>
      <c r="CY2177" s="350"/>
    </row>
    <row r="2178" ht="26.25" customHeight="1" spans="102:103">
      <c r="CX2178" s="350"/>
      <c r="CY2178" s="350"/>
    </row>
    <row r="2179" ht="26.25" customHeight="1" spans="102:103">
      <c r="CX2179" s="350"/>
      <c r="CY2179" s="350"/>
    </row>
    <row r="2180" ht="26.25" customHeight="1" spans="102:103">
      <c r="CX2180" s="350"/>
      <c r="CY2180" s="350"/>
    </row>
    <row r="2181" ht="26.25" customHeight="1" spans="102:103">
      <c r="CX2181" s="350"/>
      <c r="CY2181" s="350"/>
    </row>
    <row r="2182" ht="26.25" customHeight="1" spans="102:103">
      <c r="CX2182" s="350"/>
      <c r="CY2182" s="350"/>
    </row>
    <row r="2183" ht="26.25" customHeight="1" spans="102:103">
      <c r="CX2183" s="350"/>
      <c r="CY2183" s="350"/>
    </row>
    <row r="2184" ht="26.25" customHeight="1" spans="102:103">
      <c r="CX2184" s="350"/>
      <c r="CY2184" s="350"/>
    </row>
    <row r="2185" ht="26.25" customHeight="1" spans="102:103">
      <c r="CX2185" s="350"/>
      <c r="CY2185" s="350"/>
    </row>
    <row r="2186" ht="26.25" customHeight="1" spans="102:103">
      <c r="CX2186" s="350"/>
      <c r="CY2186" s="350"/>
    </row>
    <row r="2187" ht="26.25" customHeight="1" spans="102:103">
      <c r="CX2187" s="350"/>
      <c r="CY2187" s="350"/>
    </row>
    <row r="2188" ht="26.25" customHeight="1" spans="102:103">
      <c r="CX2188" s="350"/>
      <c r="CY2188" s="350"/>
    </row>
    <row r="2189" ht="26.25" customHeight="1" spans="102:103">
      <c r="CX2189" s="350"/>
      <c r="CY2189" s="350"/>
    </row>
    <row r="2190" ht="26.25" customHeight="1" spans="102:103">
      <c r="CX2190" s="350"/>
      <c r="CY2190" s="350"/>
    </row>
    <row r="2191" ht="26.25" customHeight="1" spans="102:103">
      <c r="CX2191" s="350"/>
      <c r="CY2191" s="350"/>
    </row>
    <row r="2192" ht="26.25" customHeight="1" spans="102:103">
      <c r="CX2192" s="350"/>
      <c r="CY2192" s="350"/>
    </row>
    <row r="2193" ht="26.25" customHeight="1" spans="102:103">
      <c r="CX2193" s="350"/>
      <c r="CY2193" s="350"/>
    </row>
    <row r="2194" ht="26.25" customHeight="1" spans="102:103">
      <c r="CX2194" s="350"/>
      <c r="CY2194" s="350"/>
    </row>
    <row r="2195" ht="26.25" customHeight="1" spans="102:103">
      <c r="CX2195" s="350"/>
      <c r="CY2195" s="350"/>
    </row>
    <row r="2196" ht="26.25" customHeight="1" spans="102:103">
      <c r="CX2196" s="350"/>
      <c r="CY2196" s="350"/>
    </row>
    <row r="2197" ht="26.25" customHeight="1" spans="102:103">
      <c r="CX2197" s="350"/>
      <c r="CY2197" s="350"/>
    </row>
    <row r="2198" ht="26.25" customHeight="1" spans="102:103">
      <c r="CX2198" s="350"/>
      <c r="CY2198" s="350"/>
    </row>
    <row r="2199" ht="26.25" customHeight="1" spans="102:103">
      <c r="CX2199" s="350"/>
      <c r="CY2199" s="350"/>
    </row>
    <row r="2200" ht="26.25" customHeight="1" spans="102:103">
      <c r="CX2200" s="350"/>
      <c r="CY2200" s="350"/>
    </row>
    <row r="2201" ht="26.25" customHeight="1" spans="102:103">
      <c r="CX2201" s="350"/>
      <c r="CY2201" s="350"/>
    </row>
    <row r="2202" ht="26.25" customHeight="1" spans="102:103">
      <c r="CX2202" s="350"/>
      <c r="CY2202" s="350"/>
    </row>
    <row r="2203" ht="26.25" customHeight="1" spans="102:103">
      <c r="CX2203" s="350"/>
      <c r="CY2203" s="350"/>
    </row>
    <row r="2204" ht="26.25" customHeight="1" spans="102:103">
      <c r="CX2204" s="350"/>
      <c r="CY2204" s="350"/>
    </row>
    <row r="2205" ht="26.25" customHeight="1" spans="102:103">
      <c r="CX2205" s="350"/>
      <c r="CY2205" s="350"/>
    </row>
    <row r="2206" ht="26.25" customHeight="1" spans="102:103">
      <c r="CX2206" s="350"/>
      <c r="CY2206" s="350"/>
    </row>
    <row r="2207" ht="26.25" customHeight="1" spans="102:103">
      <c r="CX2207" s="350"/>
      <c r="CY2207" s="350"/>
    </row>
    <row r="2208" ht="26.25" customHeight="1" spans="102:103">
      <c r="CX2208" s="350"/>
      <c r="CY2208" s="350"/>
    </row>
    <row r="2209" ht="26.25" customHeight="1" spans="102:103">
      <c r="CX2209" s="350"/>
      <c r="CY2209" s="350"/>
    </row>
    <row r="2210" ht="26.25" customHeight="1" spans="102:103">
      <c r="CX2210" s="350"/>
      <c r="CY2210" s="350"/>
    </row>
    <row r="2211" ht="26.25" customHeight="1" spans="102:103">
      <c r="CX2211" s="350"/>
      <c r="CY2211" s="350"/>
    </row>
    <row r="2212" ht="26.25" customHeight="1" spans="102:103">
      <c r="CX2212" s="350"/>
      <c r="CY2212" s="350"/>
    </row>
    <row r="2213" ht="26.25" customHeight="1" spans="102:103">
      <c r="CX2213" s="350"/>
      <c r="CY2213" s="350"/>
    </row>
    <row r="2214" ht="26.25" customHeight="1" spans="102:103">
      <c r="CX2214" s="350"/>
      <c r="CY2214" s="350"/>
    </row>
    <row r="2215" ht="26.25" customHeight="1" spans="102:103">
      <c r="CX2215" s="350"/>
      <c r="CY2215" s="350"/>
    </row>
    <row r="2216" ht="26.25" customHeight="1" spans="102:103">
      <c r="CX2216" s="350"/>
      <c r="CY2216" s="350"/>
    </row>
    <row r="2217" ht="26.25" customHeight="1" spans="102:103">
      <c r="CX2217" s="350"/>
      <c r="CY2217" s="350"/>
    </row>
    <row r="2218" ht="26.25" customHeight="1" spans="102:103">
      <c r="CX2218" s="350"/>
      <c r="CY2218" s="350"/>
    </row>
    <row r="2219" ht="26.25" customHeight="1" spans="102:103">
      <c r="CX2219" s="350"/>
      <c r="CY2219" s="350"/>
    </row>
    <row r="2220" ht="26.25" customHeight="1" spans="102:103">
      <c r="CX2220" s="350"/>
      <c r="CY2220" s="350"/>
    </row>
    <row r="2221" ht="26.25" customHeight="1" spans="102:103">
      <c r="CX2221" s="350"/>
      <c r="CY2221" s="350"/>
    </row>
    <row r="2222" ht="26.25" customHeight="1" spans="102:103">
      <c r="CX2222" s="350"/>
      <c r="CY2222" s="350"/>
    </row>
    <row r="2223" ht="26.25" customHeight="1" spans="102:103">
      <c r="CX2223" s="350"/>
      <c r="CY2223" s="350"/>
    </row>
    <row r="2224" ht="26.25" customHeight="1" spans="102:103">
      <c r="CX2224" s="350"/>
      <c r="CY2224" s="350"/>
    </row>
    <row r="2225" ht="26.25" customHeight="1" spans="102:103">
      <c r="CX2225" s="350"/>
      <c r="CY2225" s="350"/>
    </row>
    <row r="2226" ht="26.25" customHeight="1" spans="102:103">
      <c r="CX2226" s="350"/>
      <c r="CY2226" s="350"/>
    </row>
    <row r="2227" ht="26.25" customHeight="1" spans="102:103">
      <c r="CX2227" s="350"/>
      <c r="CY2227" s="350"/>
    </row>
    <row r="2228" ht="26.25" customHeight="1" spans="102:103">
      <c r="CX2228" s="350"/>
      <c r="CY2228" s="350"/>
    </row>
    <row r="2229" ht="26.25" customHeight="1" spans="102:103">
      <c r="CX2229" s="350"/>
      <c r="CY2229" s="350"/>
    </row>
    <row r="2230" ht="26.25" customHeight="1" spans="102:103">
      <c r="CX2230" s="350"/>
      <c r="CY2230" s="350"/>
    </row>
    <row r="2231" ht="26.25" customHeight="1" spans="102:103">
      <c r="CX2231" s="350"/>
      <c r="CY2231" s="350"/>
    </row>
    <row r="2232" ht="26.25" customHeight="1" spans="102:103">
      <c r="CX2232" s="350"/>
      <c r="CY2232" s="350"/>
    </row>
    <row r="2233" ht="26.25" customHeight="1" spans="102:103">
      <c r="CX2233" s="350"/>
      <c r="CY2233" s="350"/>
    </row>
    <row r="2234" ht="26.25" customHeight="1" spans="102:103">
      <c r="CX2234" s="350"/>
      <c r="CY2234" s="350"/>
    </row>
    <row r="2235" ht="26.25" customHeight="1" spans="102:103">
      <c r="CX2235" s="350"/>
      <c r="CY2235" s="350"/>
    </row>
    <row r="2236" ht="26.25" customHeight="1" spans="102:103">
      <c r="CX2236" s="350"/>
      <c r="CY2236" s="350"/>
    </row>
    <row r="2237" ht="26.25" customHeight="1" spans="102:103">
      <c r="CX2237" s="350"/>
      <c r="CY2237" s="350"/>
    </row>
    <row r="2238" ht="26.25" customHeight="1" spans="102:103">
      <c r="CX2238" s="350"/>
      <c r="CY2238" s="350"/>
    </row>
    <row r="2239" ht="26.25" customHeight="1" spans="102:103">
      <c r="CX2239" s="350"/>
      <c r="CY2239" s="350"/>
    </row>
    <row r="2240" ht="26.25" customHeight="1" spans="102:103">
      <c r="CX2240" s="350"/>
      <c r="CY2240" s="350"/>
    </row>
    <row r="2241" ht="26.25" customHeight="1" spans="102:103">
      <c r="CX2241" s="350"/>
      <c r="CY2241" s="350"/>
    </row>
    <row r="2242" ht="26.25" customHeight="1" spans="102:103">
      <c r="CX2242" s="350"/>
      <c r="CY2242" s="350"/>
    </row>
    <row r="2243" ht="26.25" customHeight="1" spans="102:103">
      <c r="CX2243" s="350"/>
      <c r="CY2243" s="350"/>
    </row>
    <row r="2244" ht="26.25" customHeight="1" spans="102:103">
      <c r="CX2244" s="350"/>
      <c r="CY2244" s="350"/>
    </row>
    <row r="2245" ht="26.25" customHeight="1" spans="102:103">
      <c r="CX2245" s="350"/>
      <c r="CY2245" s="350"/>
    </row>
    <row r="2246" ht="26.25" customHeight="1" spans="102:103">
      <c r="CX2246" s="350"/>
      <c r="CY2246" s="350"/>
    </row>
    <row r="2247" ht="26.25" customHeight="1" spans="102:103">
      <c r="CX2247" s="350"/>
      <c r="CY2247" s="350"/>
    </row>
    <row r="2248" ht="26.25" customHeight="1" spans="102:103">
      <c r="CX2248" s="350"/>
      <c r="CY2248" s="350"/>
    </row>
    <row r="2249" ht="26.25" customHeight="1" spans="102:103">
      <c r="CX2249" s="350"/>
      <c r="CY2249" s="350"/>
    </row>
    <row r="2250" ht="26.25" customHeight="1" spans="102:103">
      <c r="CX2250" s="350"/>
      <c r="CY2250" s="350"/>
    </row>
    <row r="2251" ht="26.25" customHeight="1" spans="102:103">
      <c r="CX2251" s="350"/>
      <c r="CY2251" s="350"/>
    </row>
    <row r="2252" ht="26.25" customHeight="1" spans="102:103">
      <c r="CX2252" s="350"/>
      <c r="CY2252" s="350"/>
    </row>
    <row r="2253" ht="26.25" customHeight="1" spans="102:103">
      <c r="CX2253" s="350"/>
      <c r="CY2253" s="350"/>
    </row>
    <row r="2254" ht="26.25" customHeight="1" spans="102:103">
      <c r="CX2254" s="350"/>
      <c r="CY2254" s="350"/>
    </row>
    <row r="2255" ht="26.25" customHeight="1" spans="102:103">
      <c r="CX2255" s="350"/>
      <c r="CY2255" s="350"/>
    </row>
    <row r="2256" ht="26.25" customHeight="1" spans="102:103">
      <c r="CX2256" s="350"/>
      <c r="CY2256" s="350"/>
    </row>
    <row r="2257" ht="26.25" customHeight="1" spans="102:103">
      <c r="CX2257" s="350"/>
      <c r="CY2257" s="350"/>
    </row>
    <row r="2258" ht="26.25" customHeight="1" spans="102:103">
      <c r="CX2258" s="350"/>
      <c r="CY2258" s="350"/>
    </row>
    <row r="2259" ht="26.25" customHeight="1" spans="102:103">
      <c r="CX2259" s="350"/>
      <c r="CY2259" s="350"/>
    </row>
    <row r="2260" ht="26.25" customHeight="1" spans="102:103">
      <c r="CX2260" s="350"/>
      <c r="CY2260" s="350"/>
    </row>
    <row r="2261" ht="26.25" customHeight="1" spans="102:103">
      <c r="CX2261" s="350"/>
      <c r="CY2261" s="350"/>
    </row>
    <row r="2262" ht="26.25" customHeight="1" spans="102:103">
      <c r="CX2262" s="350"/>
      <c r="CY2262" s="350"/>
    </row>
    <row r="2263" ht="26.25" customHeight="1" spans="102:103">
      <c r="CX2263" s="350"/>
      <c r="CY2263" s="350"/>
    </row>
    <row r="2264" ht="26.25" customHeight="1" spans="102:103">
      <c r="CX2264" s="350"/>
      <c r="CY2264" s="350"/>
    </row>
    <row r="2265" ht="26.25" customHeight="1" spans="102:103">
      <c r="CX2265" s="350"/>
      <c r="CY2265" s="350"/>
    </row>
    <row r="2266" ht="26.25" customHeight="1" spans="102:103">
      <c r="CX2266" s="350"/>
      <c r="CY2266" s="350"/>
    </row>
    <row r="2267" ht="26.25" customHeight="1" spans="102:103">
      <c r="CX2267" s="350"/>
      <c r="CY2267" s="350"/>
    </row>
    <row r="2268" ht="26.25" customHeight="1" spans="102:103">
      <c r="CX2268" s="350"/>
      <c r="CY2268" s="350"/>
    </row>
    <row r="2269" ht="26.25" customHeight="1" spans="102:103">
      <c r="CX2269" s="350"/>
      <c r="CY2269" s="350"/>
    </row>
    <row r="2270" ht="26.25" customHeight="1" spans="102:103">
      <c r="CX2270" s="350"/>
      <c r="CY2270" s="350"/>
    </row>
    <row r="2271" ht="26.25" customHeight="1" spans="102:103">
      <c r="CX2271" s="350"/>
      <c r="CY2271" s="350"/>
    </row>
    <row r="2272" ht="26.25" customHeight="1" spans="102:103">
      <c r="CX2272" s="350"/>
      <c r="CY2272" s="350"/>
    </row>
    <row r="2273" ht="26.25" customHeight="1" spans="102:103">
      <c r="CX2273" s="350"/>
      <c r="CY2273" s="350"/>
    </row>
    <row r="2274" ht="26.25" customHeight="1" spans="102:103">
      <c r="CX2274" s="350"/>
      <c r="CY2274" s="350"/>
    </row>
    <row r="2275" ht="26.25" customHeight="1" spans="102:103">
      <c r="CX2275" s="350"/>
      <c r="CY2275" s="350"/>
    </row>
    <row r="2276" ht="26.25" customHeight="1" spans="102:103">
      <c r="CX2276" s="350"/>
      <c r="CY2276" s="350"/>
    </row>
    <row r="2277" ht="26.25" customHeight="1" spans="102:103">
      <c r="CX2277" s="350"/>
      <c r="CY2277" s="350"/>
    </row>
    <row r="2278" ht="26.25" customHeight="1" spans="102:103">
      <c r="CX2278" s="350"/>
      <c r="CY2278" s="350"/>
    </row>
    <row r="2279" ht="26.25" customHeight="1" spans="102:103">
      <c r="CX2279" s="350"/>
      <c r="CY2279" s="350"/>
    </row>
    <row r="2280" ht="26.25" customHeight="1" spans="102:103">
      <c r="CX2280" s="350"/>
      <c r="CY2280" s="350"/>
    </row>
    <row r="2281" ht="26.25" customHeight="1" spans="102:103">
      <c r="CX2281" s="350"/>
      <c r="CY2281" s="350"/>
    </row>
    <row r="2282" ht="26.25" customHeight="1" spans="102:103">
      <c r="CX2282" s="350"/>
      <c r="CY2282" s="350"/>
    </row>
    <row r="2283" ht="26.25" customHeight="1" spans="102:103">
      <c r="CX2283" s="350"/>
      <c r="CY2283" s="350"/>
    </row>
    <row r="2284" ht="26.25" customHeight="1" spans="102:103">
      <c r="CX2284" s="350"/>
      <c r="CY2284" s="350"/>
    </row>
    <row r="2285" ht="26.25" customHeight="1" spans="102:103">
      <c r="CX2285" s="350"/>
      <c r="CY2285" s="350"/>
    </row>
    <row r="2286" ht="26.25" customHeight="1" spans="102:103">
      <c r="CX2286" s="350"/>
      <c r="CY2286" s="350"/>
    </row>
    <row r="2287" ht="26.25" customHeight="1" spans="102:103">
      <c r="CX2287" s="350"/>
      <c r="CY2287" s="350"/>
    </row>
    <row r="2288" ht="26.25" customHeight="1" spans="102:103">
      <c r="CX2288" s="350"/>
      <c r="CY2288" s="350"/>
    </row>
    <row r="2289" ht="26.25" customHeight="1" spans="102:103">
      <c r="CX2289" s="350"/>
      <c r="CY2289" s="350"/>
    </row>
    <row r="2290" ht="26.25" customHeight="1" spans="102:103">
      <c r="CX2290" s="350"/>
      <c r="CY2290" s="350"/>
    </row>
    <row r="2291" ht="26.25" customHeight="1" spans="102:103">
      <c r="CX2291" s="350"/>
      <c r="CY2291" s="350"/>
    </row>
    <row r="2292" ht="26.25" customHeight="1" spans="102:103">
      <c r="CX2292" s="350"/>
      <c r="CY2292" s="350"/>
    </row>
    <row r="2293" ht="26.25" customHeight="1" spans="102:103">
      <c r="CX2293" s="350"/>
      <c r="CY2293" s="350"/>
    </row>
    <row r="2294" ht="26.25" customHeight="1" spans="102:103">
      <c r="CX2294" s="350"/>
      <c r="CY2294" s="350"/>
    </row>
    <row r="2295" ht="26.25" customHeight="1" spans="102:103">
      <c r="CX2295" s="350"/>
      <c r="CY2295" s="350"/>
    </row>
    <row r="2296" ht="26.25" customHeight="1" spans="102:103">
      <c r="CX2296" s="350"/>
      <c r="CY2296" s="350"/>
    </row>
    <row r="2297" ht="26.25" customHeight="1" spans="102:103">
      <c r="CX2297" s="350"/>
      <c r="CY2297" s="350"/>
    </row>
    <row r="2298" ht="26.25" customHeight="1" spans="102:103">
      <c r="CX2298" s="350"/>
      <c r="CY2298" s="350"/>
    </row>
    <row r="2299" ht="26.25" customHeight="1" spans="102:103">
      <c r="CX2299" s="350"/>
      <c r="CY2299" s="350"/>
    </row>
    <row r="2300" ht="26.25" customHeight="1" spans="102:103">
      <c r="CX2300" s="350"/>
      <c r="CY2300" s="350"/>
    </row>
    <row r="2301" ht="26.25" customHeight="1" spans="102:103">
      <c r="CX2301" s="350"/>
      <c r="CY2301" s="350"/>
    </row>
    <row r="2302" ht="26.25" customHeight="1" spans="102:103">
      <c r="CX2302" s="350"/>
      <c r="CY2302" s="350"/>
    </row>
    <row r="2303" ht="26.25" customHeight="1" spans="102:103">
      <c r="CX2303" s="350"/>
      <c r="CY2303" s="350"/>
    </row>
    <row r="2304" ht="26.25" customHeight="1" spans="102:103">
      <c r="CX2304" s="350"/>
      <c r="CY2304" s="350"/>
    </row>
    <row r="2305" ht="26.25" customHeight="1" spans="102:103">
      <c r="CX2305" s="350"/>
      <c r="CY2305" s="350"/>
    </row>
    <row r="2306" ht="26.25" customHeight="1" spans="102:103">
      <c r="CX2306" s="350"/>
      <c r="CY2306" s="350"/>
    </row>
    <row r="2307" ht="26.25" customHeight="1" spans="102:103">
      <c r="CX2307" s="350"/>
      <c r="CY2307" s="350"/>
    </row>
    <row r="2308" ht="26.25" customHeight="1" spans="102:103">
      <c r="CX2308" s="350"/>
      <c r="CY2308" s="350"/>
    </row>
    <row r="2309" ht="26.25" customHeight="1" spans="102:103">
      <c r="CX2309" s="350"/>
      <c r="CY2309" s="350"/>
    </row>
    <row r="2310" ht="26.25" customHeight="1" spans="102:103">
      <c r="CX2310" s="350"/>
      <c r="CY2310" s="350"/>
    </row>
    <row r="2311" ht="26.25" customHeight="1" spans="102:103">
      <c r="CX2311" s="350"/>
      <c r="CY2311" s="350"/>
    </row>
    <row r="2312" ht="26.25" customHeight="1" spans="102:103">
      <c r="CX2312" s="350"/>
      <c r="CY2312" s="350"/>
    </row>
    <row r="2313" ht="26.25" customHeight="1" spans="102:103">
      <c r="CX2313" s="350"/>
      <c r="CY2313" s="350"/>
    </row>
    <row r="2314" ht="26.25" customHeight="1" spans="102:103">
      <c r="CX2314" s="350"/>
      <c r="CY2314" s="350"/>
    </row>
    <row r="2315" ht="26.25" customHeight="1" spans="102:103">
      <c r="CX2315" s="350"/>
      <c r="CY2315" s="350"/>
    </row>
    <row r="2316" ht="26.25" customHeight="1" spans="102:103">
      <c r="CX2316" s="350"/>
      <c r="CY2316" s="350"/>
    </row>
    <row r="2317" ht="26.25" customHeight="1" spans="102:103">
      <c r="CX2317" s="350"/>
      <c r="CY2317" s="350"/>
    </row>
    <row r="2318" ht="26.25" customHeight="1" spans="102:103">
      <c r="CX2318" s="350"/>
      <c r="CY2318" s="350"/>
    </row>
    <row r="2319" ht="26.25" customHeight="1" spans="102:103">
      <c r="CX2319" s="350"/>
      <c r="CY2319" s="350"/>
    </row>
    <row r="2320" ht="26.25" customHeight="1" spans="102:103">
      <c r="CX2320" s="350"/>
      <c r="CY2320" s="350"/>
    </row>
    <row r="2321" ht="26.25" customHeight="1" spans="102:103">
      <c r="CX2321" s="350"/>
      <c r="CY2321" s="350"/>
    </row>
    <row r="2322" ht="26.25" customHeight="1" spans="102:103">
      <c r="CX2322" s="350"/>
      <c r="CY2322" s="350"/>
    </row>
    <row r="2323" ht="26.25" customHeight="1" spans="102:103">
      <c r="CX2323" s="350"/>
      <c r="CY2323" s="350"/>
    </row>
    <row r="2324" ht="26.25" customHeight="1" spans="102:103">
      <c r="CX2324" s="350"/>
      <c r="CY2324" s="350"/>
    </row>
    <row r="2325" ht="26.25" customHeight="1" spans="102:103">
      <c r="CX2325" s="350"/>
      <c r="CY2325" s="350"/>
    </row>
    <row r="2326" ht="26.25" customHeight="1" spans="102:103">
      <c r="CX2326" s="350"/>
      <c r="CY2326" s="350"/>
    </row>
    <row r="2327" ht="26.25" customHeight="1" spans="102:103">
      <c r="CX2327" s="350"/>
      <c r="CY2327" s="350"/>
    </row>
    <row r="2328" ht="26.25" customHeight="1" spans="102:103">
      <c r="CX2328" s="350"/>
      <c r="CY2328" s="350"/>
    </row>
    <row r="2329" ht="26.25" customHeight="1" spans="102:103">
      <c r="CX2329" s="350"/>
      <c r="CY2329" s="350"/>
    </row>
    <row r="2330" ht="26.25" customHeight="1" spans="102:103">
      <c r="CX2330" s="350"/>
      <c r="CY2330" s="350"/>
    </row>
    <row r="2331" ht="26.25" customHeight="1" spans="102:103">
      <c r="CX2331" s="350"/>
      <c r="CY2331" s="350"/>
    </row>
    <row r="2332" ht="26.25" customHeight="1" spans="102:103">
      <c r="CX2332" s="350"/>
      <c r="CY2332" s="350"/>
    </row>
    <row r="2333" ht="26.25" customHeight="1" spans="102:103">
      <c r="CX2333" s="350"/>
      <c r="CY2333" s="350"/>
    </row>
    <row r="2334" ht="26.25" customHeight="1" spans="102:103">
      <c r="CX2334" s="350"/>
      <c r="CY2334" s="350"/>
    </row>
    <row r="2335" ht="26.25" customHeight="1" spans="102:103">
      <c r="CX2335" s="350"/>
      <c r="CY2335" s="350"/>
    </row>
    <row r="2336" ht="26.25" customHeight="1" spans="102:103">
      <c r="CX2336" s="350"/>
      <c r="CY2336" s="350"/>
    </row>
    <row r="2337" ht="26.25" customHeight="1" spans="102:103">
      <c r="CX2337" s="350"/>
      <c r="CY2337" s="350"/>
    </row>
    <row r="2338" ht="26.25" customHeight="1" spans="102:103">
      <c r="CX2338" s="350"/>
      <c r="CY2338" s="350"/>
    </row>
    <row r="2339" ht="26.25" customHeight="1" spans="102:103">
      <c r="CX2339" s="350"/>
      <c r="CY2339" s="350"/>
    </row>
    <row r="2340" ht="26.25" customHeight="1" spans="102:103">
      <c r="CX2340" s="350"/>
      <c r="CY2340" s="350"/>
    </row>
    <row r="2341" ht="26.25" customHeight="1" spans="102:103">
      <c r="CX2341" s="350"/>
      <c r="CY2341" s="350"/>
    </row>
    <row r="2342" ht="26.25" customHeight="1" spans="102:103">
      <c r="CX2342" s="350"/>
      <c r="CY2342" s="350"/>
    </row>
    <row r="2343" ht="26.25" customHeight="1" spans="102:103">
      <c r="CX2343" s="350"/>
      <c r="CY2343" s="350"/>
    </row>
    <row r="2344" ht="26.25" customHeight="1" spans="102:103">
      <c r="CX2344" s="350"/>
      <c r="CY2344" s="350"/>
    </row>
    <row r="2345" ht="26.25" customHeight="1" spans="102:103">
      <c r="CX2345" s="350"/>
      <c r="CY2345" s="350"/>
    </row>
    <row r="2346" ht="26.25" customHeight="1" spans="102:103">
      <c r="CX2346" s="350"/>
      <c r="CY2346" s="350"/>
    </row>
    <row r="2347" ht="26.25" customHeight="1" spans="102:103">
      <c r="CX2347" s="350"/>
      <c r="CY2347" s="350"/>
    </row>
    <row r="2348" ht="26.25" customHeight="1" spans="102:103">
      <c r="CX2348" s="350"/>
      <c r="CY2348" s="350"/>
    </row>
    <row r="2349" ht="26.25" customHeight="1" spans="102:103">
      <c r="CX2349" s="350"/>
      <c r="CY2349" s="350"/>
    </row>
    <row r="2350" ht="26.25" customHeight="1" spans="102:103">
      <c r="CX2350" s="350"/>
      <c r="CY2350" s="350"/>
    </row>
    <row r="2351" ht="26.25" customHeight="1" spans="102:103">
      <c r="CX2351" s="350"/>
      <c r="CY2351" s="350"/>
    </row>
    <row r="2352" ht="26.25" customHeight="1" spans="102:103">
      <c r="CX2352" s="350"/>
      <c r="CY2352" s="350"/>
    </row>
    <row r="2353" ht="26.25" customHeight="1" spans="102:103">
      <c r="CX2353" s="350"/>
      <c r="CY2353" s="350"/>
    </row>
    <row r="2354" ht="26.25" customHeight="1" spans="102:103">
      <c r="CX2354" s="350"/>
      <c r="CY2354" s="350"/>
    </row>
    <row r="2355" ht="26.25" customHeight="1" spans="102:103">
      <c r="CX2355" s="350"/>
      <c r="CY2355" s="350"/>
    </row>
    <row r="2356" ht="26.25" customHeight="1" spans="102:103">
      <c r="CX2356" s="350"/>
      <c r="CY2356" s="350"/>
    </row>
    <row r="2357" ht="26.25" customHeight="1" spans="102:103">
      <c r="CX2357" s="350"/>
      <c r="CY2357" s="350"/>
    </row>
    <row r="2358" ht="26.25" customHeight="1" spans="102:103">
      <c r="CX2358" s="350"/>
      <c r="CY2358" s="350"/>
    </row>
    <row r="2359" ht="26.25" customHeight="1" spans="102:103">
      <c r="CX2359" s="350"/>
      <c r="CY2359" s="350"/>
    </row>
    <row r="2360" ht="26.25" customHeight="1" spans="102:103">
      <c r="CX2360" s="350"/>
      <c r="CY2360" s="350"/>
    </row>
    <row r="2361" ht="26.25" customHeight="1" spans="102:103">
      <c r="CX2361" s="350"/>
      <c r="CY2361" s="350"/>
    </row>
    <row r="2362" ht="26.25" customHeight="1" spans="102:103">
      <c r="CX2362" s="350"/>
      <c r="CY2362" s="350"/>
    </row>
    <row r="2363" ht="26.25" customHeight="1" spans="102:103">
      <c r="CX2363" s="350"/>
      <c r="CY2363" s="350"/>
    </row>
    <row r="2364" ht="26.25" customHeight="1" spans="102:103">
      <c r="CX2364" s="350"/>
      <c r="CY2364" s="350"/>
    </row>
    <row r="2365" ht="26.25" customHeight="1" spans="102:103">
      <c r="CX2365" s="350"/>
      <c r="CY2365" s="350"/>
    </row>
    <row r="2366" ht="26.25" customHeight="1" spans="102:103">
      <c r="CX2366" s="350"/>
      <c r="CY2366" s="350"/>
    </row>
    <row r="2367" ht="26.25" customHeight="1" spans="102:103">
      <c r="CX2367" s="350"/>
      <c r="CY2367" s="350"/>
    </row>
    <row r="2368" ht="26.25" customHeight="1" spans="102:103">
      <c r="CX2368" s="350"/>
      <c r="CY2368" s="350"/>
    </row>
    <row r="2369" ht="26.25" customHeight="1" spans="102:103">
      <c r="CX2369" s="350"/>
      <c r="CY2369" s="350"/>
    </row>
    <row r="2370" ht="26.25" customHeight="1" spans="102:103">
      <c r="CX2370" s="350"/>
      <c r="CY2370" s="350"/>
    </row>
    <row r="2371" ht="26.25" customHeight="1" spans="102:103">
      <c r="CX2371" s="350"/>
      <c r="CY2371" s="350"/>
    </row>
    <row r="2372" ht="26.25" customHeight="1" spans="102:103">
      <c r="CX2372" s="350"/>
      <c r="CY2372" s="350"/>
    </row>
    <row r="2373" ht="26.25" customHeight="1" spans="102:103">
      <c r="CX2373" s="350"/>
      <c r="CY2373" s="350"/>
    </row>
    <row r="2374" ht="26.25" customHeight="1" spans="102:103">
      <c r="CX2374" s="350"/>
      <c r="CY2374" s="350"/>
    </row>
    <row r="2375" ht="26.25" customHeight="1" spans="102:103">
      <c r="CX2375" s="350"/>
      <c r="CY2375" s="350"/>
    </row>
    <row r="2376" ht="26.25" customHeight="1" spans="102:103">
      <c r="CX2376" s="350"/>
      <c r="CY2376" s="350"/>
    </row>
    <row r="2377" ht="26.25" customHeight="1" spans="102:103">
      <c r="CX2377" s="350"/>
      <c r="CY2377" s="350"/>
    </row>
    <row r="2378" ht="26.25" customHeight="1" spans="102:103">
      <c r="CX2378" s="350"/>
      <c r="CY2378" s="350"/>
    </row>
    <row r="2379" ht="26.25" customHeight="1" spans="102:103">
      <c r="CX2379" s="350"/>
      <c r="CY2379" s="350"/>
    </row>
    <row r="2380" ht="26.25" customHeight="1" spans="102:103">
      <c r="CX2380" s="350"/>
      <c r="CY2380" s="350"/>
    </row>
    <row r="2381" ht="26.25" customHeight="1" spans="102:103">
      <c r="CX2381" s="350"/>
      <c r="CY2381" s="350"/>
    </row>
    <row r="2382" ht="26.25" customHeight="1" spans="102:103">
      <c r="CX2382" s="350"/>
      <c r="CY2382" s="350"/>
    </row>
    <row r="2383" ht="26.25" customHeight="1" spans="102:103">
      <c r="CX2383" s="350"/>
      <c r="CY2383" s="350"/>
    </row>
    <row r="2384" ht="26.25" customHeight="1" spans="102:103">
      <c r="CX2384" s="350"/>
      <c r="CY2384" s="350"/>
    </row>
    <row r="2385" ht="26.25" customHeight="1" spans="102:103">
      <c r="CX2385" s="350"/>
      <c r="CY2385" s="350"/>
    </row>
    <row r="2386" ht="26.25" customHeight="1" spans="102:103">
      <c r="CX2386" s="350"/>
      <c r="CY2386" s="350"/>
    </row>
    <row r="2387" ht="26.25" customHeight="1" spans="102:103">
      <c r="CX2387" s="350"/>
      <c r="CY2387" s="350"/>
    </row>
    <row r="2388" ht="26.25" customHeight="1" spans="102:103">
      <c r="CX2388" s="350"/>
      <c r="CY2388" s="350"/>
    </row>
    <row r="2389" ht="26.25" customHeight="1" spans="102:103">
      <c r="CX2389" s="350"/>
      <c r="CY2389" s="350"/>
    </row>
    <row r="2390" ht="26.25" customHeight="1" spans="102:103">
      <c r="CX2390" s="350"/>
      <c r="CY2390" s="350"/>
    </row>
    <row r="2391" ht="26.25" customHeight="1" spans="102:103">
      <c r="CX2391" s="350"/>
      <c r="CY2391" s="350"/>
    </row>
    <row r="2392" ht="26.25" customHeight="1" spans="102:103">
      <c r="CX2392" s="350"/>
      <c r="CY2392" s="350"/>
    </row>
    <row r="2393" ht="26.25" customHeight="1" spans="102:103">
      <c r="CX2393" s="350"/>
      <c r="CY2393" s="350"/>
    </row>
    <row r="2394" ht="26.25" customHeight="1" spans="102:103">
      <c r="CX2394" s="350"/>
      <c r="CY2394" s="350"/>
    </row>
    <row r="2395" ht="26.25" customHeight="1" spans="102:103">
      <c r="CX2395" s="350"/>
      <c r="CY2395" s="350"/>
    </row>
    <row r="2396" ht="26.25" customHeight="1" spans="102:103">
      <c r="CX2396" s="350"/>
      <c r="CY2396" s="350"/>
    </row>
    <row r="2397" ht="26.25" customHeight="1" spans="102:103">
      <c r="CX2397" s="350"/>
      <c r="CY2397" s="350"/>
    </row>
    <row r="2398" ht="26.25" customHeight="1" spans="102:103">
      <c r="CX2398" s="350"/>
      <c r="CY2398" s="350"/>
    </row>
    <row r="2399" ht="26.25" customHeight="1" spans="102:103">
      <c r="CX2399" s="350"/>
      <c r="CY2399" s="350"/>
    </row>
    <row r="2400" ht="26.25" customHeight="1" spans="102:103">
      <c r="CX2400" s="350"/>
      <c r="CY2400" s="350"/>
    </row>
    <row r="2401" ht="26.25" customHeight="1" spans="102:103">
      <c r="CX2401" s="350"/>
      <c r="CY2401" s="350"/>
    </row>
    <row r="2402" ht="26.25" customHeight="1" spans="102:103">
      <c r="CX2402" s="350"/>
      <c r="CY2402" s="350"/>
    </row>
    <row r="2403" ht="26.25" customHeight="1" spans="102:103">
      <c r="CX2403" s="350"/>
      <c r="CY2403" s="350"/>
    </row>
    <row r="2404" ht="26.25" customHeight="1" spans="102:103">
      <c r="CX2404" s="350"/>
      <c r="CY2404" s="350"/>
    </row>
    <row r="2405" ht="26.25" customHeight="1" spans="102:103">
      <c r="CX2405" s="350"/>
      <c r="CY2405" s="350"/>
    </row>
    <row r="2406" ht="26.25" customHeight="1" spans="102:103">
      <c r="CX2406" s="350"/>
      <c r="CY2406" s="350"/>
    </row>
    <row r="2407" ht="26.25" customHeight="1" spans="102:103">
      <c r="CX2407" s="350"/>
      <c r="CY2407" s="350"/>
    </row>
    <row r="2408" ht="26.25" customHeight="1" spans="102:103">
      <c r="CX2408" s="350"/>
      <c r="CY2408" s="350"/>
    </row>
    <row r="2409" ht="26.25" customHeight="1" spans="102:103">
      <c r="CX2409" s="350"/>
      <c r="CY2409" s="350"/>
    </row>
    <row r="2410" ht="26.25" customHeight="1" spans="102:103">
      <c r="CX2410" s="350"/>
      <c r="CY2410" s="350"/>
    </row>
    <row r="2411" ht="26.25" customHeight="1" spans="102:103">
      <c r="CX2411" s="350"/>
      <c r="CY2411" s="350"/>
    </row>
    <row r="2412" ht="26.25" customHeight="1" spans="102:103">
      <c r="CX2412" s="350"/>
      <c r="CY2412" s="350"/>
    </row>
    <row r="2413" ht="26.25" customHeight="1" spans="102:103">
      <c r="CX2413" s="350"/>
      <c r="CY2413" s="350"/>
    </row>
    <row r="2414" ht="26.25" customHeight="1" spans="102:103">
      <c r="CX2414" s="350"/>
      <c r="CY2414" s="350"/>
    </row>
    <row r="2415" ht="26.25" customHeight="1" spans="102:103">
      <c r="CX2415" s="350"/>
      <c r="CY2415" s="350"/>
    </row>
    <row r="2416" ht="26.25" customHeight="1" spans="102:103">
      <c r="CX2416" s="350"/>
      <c r="CY2416" s="350"/>
    </row>
    <row r="2417" ht="26.25" customHeight="1" spans="102:103">
      <c r="CX2417" s="350"/>
      <c r="CY2417" s="350"/>
    </row>
    <row r="2418" ht="26.25" customHeight="1" spans="102:103">
      <c r="CX2418" s="350"/>
      <c r="CY2418" s="350"/>
    </row>
    <row r="2419" ht="26.25" customHeight="1" spans="102:103">
      <c r="CX2419" s="350"/>
      <c r="CY2419" s="350"/>
    </row>
    <row r="2420" ht="26.25" customHeight="1" spans="102:103">
      <c r="CX2420" s="350"/>
      <c r="CY2420" s="350"/>
    </row>
    <row r="2421" ht="26.25" customHeight="1" spans="102:103">
      <c r="CX2421" s="350"/>
      <c r="CY2421" s="350"/>
    </row>
    <row r="2422" ht="26.25" customHeight="1" spans="102:103">
      <c r="CX2422" s="350"/>
      <c r="CY2422" s="350"/>
    </row>
    <row r="2423" ht="26.25" customHeight="1" spans="102:103">
      <c r="CX2423" s="350"/>
      <c r="CY2423" s="350"/>
    </row>
    <row r="2424" ht="26.25" customHeight="1" spans="102:103">
      <c r="CX2424" s="350"/>
      <c r="CY2424" s="350"/>
    </row>
    <row r="2425" ht="26.25" customHeight="1" spans="102:103">
      <c r="CX2425" s="350"/>
      <c r="CY2425" s="350"/>
    </row>
    <row r="2426" ht="26.25" customHeight="1" spans="102:103">
      <c r="CX2426" s="350"/>
      <c r="CY2426" s="350"/>
    </row>
    <row r="2427" ht="26.25" customHeight="1" spans="102:103">
      <c r="CX2427" s="350"/>
      <c r="CY2427" s="350"/>
    </row>
    <row r="2428" ht="26.25" customHeight="1" spans="102:103">
      <c r="CX2428" s="350"/>
      <c r="CY2428" s="350"/>
    </row>
    <row r="2429" ht="26.25" customHeight="1" spans="102:103">
      <c r="CX2429" s="350"/>
      <c r="CY2429" s="350"/>
    </row>
    <row r="2430" ht="26.25" customHeight="1" spans="102:103">
      <c r="CX2430" s="350"/>
      <c r="CY2430" s="350"/>
    </row>
    <row r="2431" ht="26.25" customHeight="1" spans="102:103">
      <c r="CX2431" s="350"/>
      <c r="CY2431" s="350"/>
    </row>
    <row r="2432" ht="26.25" customHeight="1" spans="102:103">
      <c r="CX2432" s="350"/>
      <c r="CY2432" s="350"/>
    </row>
    <row r="2433" ht="26.25" customHeight="1" spans="102:103">
      <c r="CX2433" s="350"/>
      <c r="CY2433" s="350"/>
    </row>
    <row r="2434" ht="26.25" customHeight="1" spans="102:103">
      <c r="CX2434" s="350"/>
      <c r="CY2434" s="350"/>
    </row>
    <row r="2435" ht="26.25" customHeight="1" spans="102:103">
      <c r="CX2435" s="350"/>
      <c r="CY2435" s="350"/>
    </row>
    <row r="2436" ht="26.25" customHeight="1" spans="102:103">
      <c r="CX2436" s="350"/>
      <c r="CY2436" s="350"/>
    </row>
    <row r="2437" ht="26.25" customHeight="1" spans="102:103">
      <c r="CX2437" s="350"/>
      <c r="CY2437" s="350"/>
    </row>
    <row r="2438" ht="26.25" customHeight="1" spans="102:103">
      <c r="CX2438" s="350"/>
      <c r="CY2438" s="350"/>
    </row>
    <row r="2439" ht="26.25" customHeight="1" spans="102:103">
      <c r="CX2439" s="350"/>
      <c r="CY2439" s="350"/>
    </row>
    <row r="2440" ht="26.25" customHeight="1" spans="102:103">
      <c r="CX2440" s="350"/>
      <c r="CY2440" s="350"/>
    </row>
    <row r="2441" ht="26.25" customHeight="1" spans="102:103">
      <c r="CX2441" s="350"/>
      <c r="CY2441" s="350"/>
    </row>
    <row r="2442" ht="26.25" customHeight="1" spans="102:103">
      <c r="CX2442" s="350"/>
      <c r="CY2442" s="350"/>
    </row>
    <row r="2443" ht="26.25" customHeight="1" spans="102:103">
      <c r="CX2443" s="350"/>
      <c r="CY2443" s="350"/>
    </row>
    <row r="2444" ht="26.25" customHeight="1" spans="102:103">
      <c r="CX2444" s="350"/>
      <c r="CY2444" s="350"/>
    </row>
    <row r="2445" ht="26.25" customHeight="1" spans="102:103">
      <c r="CX2445" s="350"/>
      <c r="CY2445" s="350"/>
    </row>
    <row r="2446" ht="26.25" customHeight="1" spans="102:103">
      <c r="CX2446" s="350"/>
      <c r="CY2446" s="350"/>
    </row>
    <row r="2447" ht="26.25" customHeight="1" spans="102:103">
      <c r="CX2447" s="350"/>
      <c r="CY2447" s="350"/>
    </row>
    <row r="2448" ht="26.25" customHeight="1" spans="102:103">
      <c r="CX2448" s="350"/>
      <c r="CY2448" s="350"/>
    </row>
    <row r="2449" ht="26.25" customHeight="1" spans="102:103">
      <c r="CX2449" s="350"/>
      <c r="CY2449" s="350"/>
    </row>
    <row r="2450" ht="26.25" customHeight="1" spans="102:103">
      <c r="CX2450" s="350"/>
      <c r="CY2450" s="350"/>
    </row>
    <row r="2451" ht="26.25" customHeight="1" spans="102:103">
      <c r="CX2451" s="350"/>
      <c r="CY2451" s="350"/>
    </row>
    <row r="2452" ht="26.25" customHeight="1" spans="102:103">
      <c r="CX2452" s="350"/>
      <c r="CY2452" s="350"/>
    </row>
    <row r="2453" ht="26.25" customHeight="1" spans="102:103">
      <c r="CX2453" s="350"/>
      <c r="CY2453" s="350"/>
    </row>
    <row r="2454" ht="26.25" customHeight="1" spans="102:103">
      <c r="CX2454" s="350"/>
      <c r="CY2454" s="350"/>
    </row>
    <row r="2455" ht="26.25" customHeight="1" spans="102:103">
      <c r="CX2455" s="350"/>
      <c r="CY2455" s="350"/>
    </row>
    <row r="2456" ht="26.25" customHeight="1" spans="102:103">
      <c r="CX2456" s="350"/>
      <c r="CY2456" s="350"/>
    </row>
    <row r="2457" ht="26.25" customHeight="1" spans="102:103">
      <c r="CX2457" s="350"/>
      <c r="CY2457" s="350"/>
    </row>
    <row r="2458" ht="26.25" customHeight="1" spans="102:103">
      <c r="CX2458" s="350"/>
      <c r="CY2458" s="350"/>
    </row>
    <row r="2459" ht="26.25" customHeight="1" spans="102:103">
      <c r="CX2459" s="350"/>
      <c r="CY2459" s="350"/>
    </row>
    <row r="2460" ht="26.25" customHeight="1" spans="102:103">
      <c r="CX2460" s="350"/>
      <c r="CY2460" s="350"/>
    </row>
    <row r="2461" ht="26.25" customHeight="1" spans="102:103">
      <c r="CX2461" s="350"/>
      <c r="CY2461" s="350"/>
    </row>
    <row r="2462" ht="26.25" customHeight="1" spans="102:103">
      <c r="CX2462" s="350"/>
      <c r="CY2462" s="350"/>
    </row>
    <row r="2463" ht="26.25" customHeight="1" spans="102:103">
      <c r="CX2463" s="350"/>
      <c r="CY2463" s="350"/>
    </row>
    <row r="2464" ht="26.25" customHeight="1" spans="102:103">
      <c r="CX2464" s="350"/>
      <c r="CY2464" s="350"/>
    </row>
    <row r="2465" ht="26.25" customHeight="1" spans="102:103">
      <c r="CX2465" s="350"/>
      <c r="CY2465" s="350"/>
    </row>
    <row r="2466" ht="26.25" customHeight="1" spans="102:103">
      <c r="CX2466" s="350"/>
      <c r="CY2466" s="350"/>
    </row>
    <row r="2467" ht="26.25" customHeight="1" spans="102:103">
      <c r="CX2467" s="350"/>
      <c r="CY2467" s="350"/>
    </row>
    <row r="2468" ht="26.25" customHeight="1" spans="102:103">
      <c r="CX2468" s="350"/>
      <c r="CY2468" s="350"/>
    </row>
    <row r="2469" ht="26.25" customHeight="1" spans="102:103">
      <c r="CX2469" s="350"/>
      <c r="CY2469" s="350"/>
    </row>
    <row r="2470" ht="26.25" customHeight="1" spans="102:103">
      <c r="CX2470" s="350"/>
      <c r="CY2470" s="350"/>
    </row>
    <row r="2471" ht="26.25" customHeight="1" spans="102:103">
      <c r="CX2471" s="350"/>
      <c r="CY2471" s="350"/>
    </row>
    <row r="2472" ht="26.25" customHeight="1" spans="102:103">
      <c r="CX2472" s="350"/>
      <c r="CY2472" s="350"/>
    </row>
    <row r="2473" ht="26.25" customHeight="1" spans="102:103">
      <c r="CX2473" s="350"/>
      <c r="CY2473" s="350"/>
    </row>
    <row r="2474" ht="26.25" customHeight="1" spans="102:103">
      <c r="CX2474" s="350"/>
      <c r="CY2474" s="350"/>
    </row>
    <row r="2475" ht="26.25" customHeight="1" spans="102:103">
      <c r="CX2475" s="350"/>
      <c r="CY2475" s="350"/>
    </row>
    <row r="2476" ht="26.25" customHeight="1" spans="102:103">
      <c r="CX2476" s="350"/>
      <c r="CY2476" s="350"/>
    </row>
    <row r="2477" ht="26.25" customHeight="1" spans="102:103">
      <c r="CX2477" s="350"/>
      <c r="CY2477" s="350"/>
    </row>
    <row r="2478" ht="26.25" customHeight="1" spans="102:103">
      <c r="CX2478" s="350"/>
      <c r="CY2478" s="350"/>
    </row>
    <row r="2479" ht="26.25" customHeight="1" spans="102:103">
      <c r="CX2479" s="350"/>
      <c r="CY2479" s="350"/>
    </row>
    <row r="2480" ht="26.25" customHeight="1" spans="102:103">
      <c r="CX2480" s="350"/>
      <c r="CY2480" s="350"/>
    </row>
    <row r="2481" ht="26.25" customHeight="1" spans="102:103">
      <c r="CX2481" s="350"/>
      <c r="CY2481" s="350"/>
    </row>
    <row r="2482" ht="26.25" customHeight="1" spans="102:103">
      <c r="CX2482" s="350"/>
      <c r="CY2482" s="350"/>
    </row>
    <row r="2483" ht="26.25" customHeight="1" spans="102:103">
      <c r="CX2483" s="350"/>
      <c r="CY2483" s="350"/>
    </row>
    <row r="2484" ht="26.25" customHeight="1" spans="102:103">
      <c r="CX2484" s="350"/>
      <c r="CY2484" s="350"/>
    </row>
    <row r="2485" ht="26.25" customHeight="1" spans="102:103">
      <c r="CX2485" s="350"/>
      <c r="CY2485" s="350"/>
    </row>
    <row r="2486" ht="26.25" customHeight="1" spans="102:103">
      <c r="CX2486" s="350"/>
      <c r="CY2486" s="350"/>
    </row>
    <row r="2487" ht="26.25" customHeight="1" spans="102:103">
      <c r="CX2487" s="350"/>
      <c r="CY2487" s="350"/>
    </row>
    <row r="2488" ht="26.25" customHeight="1" spans="102:103">
      <c r="CX2488" s="350"/>
      <c r="CY2488" s="350"/>
    </row>
    <row r="2489" ht="26.25" customHeight="1" spans="102:103">
      <c r="CX2489" s="350"/>
      <c r="CY2489" s="350"/>
    </row>
    <row r="2490" ht="26.25" customHeight="1" spans="102:103">
      <c r="CX2490" s="350"/>
      <c r="CY2490" s="350"/>
    </row>
    <row r="2491" ht="26.25" customHeight="1" spans="102:103">
      <c r="CX2491" s="350"/>
      <c r="CY2491" s="350"/>
    </row>
    <row r="2492" ht="26.25" customHeight="1" spans="102:103">
      <c r="CX2492" s="350"/>
      <c r="CY2492" s="350"/>
    </row>
    <row r="2493" ht="26.25" customHeight="1" spans="102:103">
      <c r="CX2493" s="350"/>
      <c r="CY2493" s="350"/>
    </row>
    <row r="2494" ht="26.25" customHeight="1" spans="102:103">
      <c r="CX2494" s="350"/>
      <c r="CY2494" s="350"/>
    </row>
    <row r="2495" ht="26.25" customHeight="1" spans="102:103">
      <c r="CX2495" s="350"/>
      <c r="CY2495" s="350"/>
    </row>
    <row r="2496" ht="26.25" customHeight="1" spans="102:103">
      <c r="CX2496" s="350"/>
      <c r="CY2496" s="350"/>
    </row>
    <row r="2497" ht="26.25" customHeight="1" spans="102:103">
      <c r="CX2497" s="350"/>
      <c r="CY2497" s="350"/>
    </row>
    <row r="2498" ht="26.25" customHeight="1" spans="102:103">
      <c r="CX2498" s="350"/>
      <c r="CY2498" s="350"/>
    </row>
    <row r="2499" ht="26.25" customHeight="1" spans="102:103">
      <c r="CX2499" s="350"/>
      <c r="CY2499" s="350"/>
    </row>
    <row r="2500" ht="26.25" customHeight="1" spans="102:103">
      <c r="CX2500" s="350"/>
      <c r="CY2500" s="350"/>
    </row>
    <row r="2501" ht="26.25" customHeight="1" spans="102:103">
      <c r="CX2501" s="350"/>
      <c r="CY2501" s="350"/>
    </row>
    <row r="2502" ht="26.25" customHeight="1" spans="102:103">
      <c r="CX2502" s="350"/>
      <c r="CY2502" s="350"/>
    </row>
    <row r="2503" ht="26.25" customHeight="1" spans="102:103">
      <c r="CX2503" s="350"/>
      <c r="CY2503" s="350"/>
    </row>
    <row r="2504" ht="26.25" customHeight="1" spans="102:103">
      <c r="CX2504" s="350"/>
      <c r="CY2504" s="350"/>
    </row>
    <row r="2505" ht="26.25" customHeight="1" spans="102:103">
      <c r="CX2505" s="350"/>
      <c r="CY2505" s="350"/>
    </row>
    <row r="2506" ht="26.25" customHeight="1" spans="102:103">
      <c r="CX2506" s="350"/>
      <c r="CY2506" s="350"/>
    </row>
    <row r="2507" ht="26.25" customHeight="1" spans="102:103">
      <c r="CX2507" s="350"/>
      <c r="CY2507" s="350"/>
    </row>
    <row r="2508" ht="26.25" customHeight="1" spans="102:103">
      <c r="CX2508" s="350"/>
      <c r="CY2508" s="350"/>
    </row>
    <row r="2509" ht="26.25" customHeight="1" spans="102:103">
      <c r="CX2509" s="350"/>
      <c r="CY2509" s="350"/>
    </row>
    <row r="2510" ht="26.25" customHeight="1" spans="102:103">
      <c r="CX2510" s="350"/>
      <c r="CY2510" s="350"/>
    </row>
    <row r="2511" ht="26.25" customHeight="1" spans="102:103">
      <c r="CX2511" s="350"/>
      <c r="CY2511" s="350"/>
    </row>
    <row r="2512" ht="26.25" customHeight="1" spans="102:103">
      <c r="CX2512" s="350"/>
      <c r="CY2512" s="350"/>
    </row>
    <row r="2513" ht="26.25" customHeight="1" spans="102:103">
      <c r="CX2513" s="350"/>
      <c r="CY2513" s="350"/>
    </row>
    <row r="2514" ht="26.25" customHeight="1" spans="102:103">
      <c r="CX2514" s="350"/>
      <c r="CY2514" s="350"/>
    </row>
    <row r="2515" ht="26.25" customHeight="1" spans="102:103">
      <c r="CX2515" s="350"/>
      <c r="CY2515" s="350"/>
    </row>
    <row r="2516" ht="26.25" customHeight="1" spans="102:103">
      <c r="CX2516" s="350"/>
      <c r="CY2516" s="350"/>
    </row>
    <row r="2517" ht="26.25" customHeight="1" spans="102:103">
      <c r="CX2517" s="350"/>
      <c r="CY2517" s="350"/>
    </row>
    <row r="2518" ht="26.25" customHeight="1" spans="102:103">
      <c r="CX2518" s="350"/>
      <c r="CY2518" s="350"/>
    </row>
    <row r="2519" ht="26.25" customHeight="1" spans="102:103">
      <c r="CX2519" s="350"/>
      <c r="CY2519" s="350"/>
    </row>
    <row r="2520" ht="26.25" customHeight="1" spans="102:103">
      <c r="CX2520" s="350"/>
      <c r="CY2520" s="350"/>
    </row>
    <row r="2521" ht="26.25" customHeight="1" spans="102:103">
      <c r="CX2521" s="350"/>
      <c r="CY2521" s="350"/>
    </row>
    <row r="2522" ht="26.25" customHeight="1" spans="102:103">
      <c r="CX2522" s="350"/>
      <c r="CY2522" s="350"/>
    </row>
    <row r="2523" ht="26.25" customHeight="1" spans="102:103">
      <c r="CX2523" s="350"/>
      <c r="CY2523" s="350"/>
    </row>
    <row r="2524" ht="26.25" customHeight="1" spans="102:103">
      <c r="CX2524" s="350"/>
      <c r="CY2524" s="350"/>
    </row>
    <row r="2525" ht="26.25" customHeight="1" spans="102:103">
      <c r="CX2525" s="350"/>
      <c r="CY2525" s="350"/>
    </row>
    <row r="2526" ht="26.25" customHeight="1" spans="102:103">
      <c r="CX2526" s="350"/>
      <c r="CY2526" s="350"/>
    </row>
    <row r="2527" ht="26.25" customHeight="1" spans="102:103">
      <c r="CX2527" s="350"/>
      <c r="CY2527" s="350"/>
    </row>
    <row r="2528" ht="26.25" customHeight="1" spans="102:103">
      <c r="CX2528" s="350"/>
      <c r="CY2528" s="350"/>
    </row>
    <row r="2529" ht="26.25" customHeight="1" spans="102:103">
      <c r="CX2529" s="350"/>
      <c r="CY2529" s="350"/>
    </row>
    <row r="2530" ht="26.25" customHeight="1" spans="102:103">
      <c r="CX2530" s="350"/>
      <c r="CY2530" s="350"/>
    </row>
    <row r="2531" ht="26.25" customHeight="1" spans="102:103">
      <c r="CX2531" s="350"/>
      <c r="CY2531" s="350"/>
    </row>
    <row r="2532" ht="26.25" customHeight="1" spans="102:103">
      <c r="CX2532" s="350"/>
      <c r="CY2532" s="350"/>
    </row>
    <row r="2533" ht="26.25" customHeight="1" spans="102:103">
      <c r="CX2533" s="350"/>
      <c r="CY2533" s="350"/>
    </row>
    <row r="2534" ht="26.25" customHeight="1" spans="102:103">
      <c r="CX2534" s="350"/>
      <c r="CY2534" s="350"/>
    </row>
    <row r="2535" ht="26.25" customHeight="1" spans="102:103">
      <c r="CX2535" s="350"/>
      <c r="CY2535" s="350"/>
    </row>
    <row r="2536" ht="26.25" customHeight="1" spans="102:103">
      <c r="CX2536" s="350"/>
      <c r="CY2536" s="350"/>
    </row>
    <row r="2537" ht="26.25" customHeight="1" spans="102:103">
      <c r="CX2537" s="350"/>
      <c r="CY2537" s="350"/>
    </row>
    <row r="2538" ht="26.25" customHeight="1" spans="102:103">
      <c r="CX2538" s="350"/>
      <c r="CY2538" s="350"/>
    </row>
    <row r="2539" ht="26.25" customHeight="1" spans="102:103">
      <c r="CX2539" s="350"/>
      <c r="CY2539" s="350"/>
    </row>
    <row r="2540" ht="26.25" customHeight="1" spans="102:103">
      <c r="CX2540" s="350"/>
      <c r="CY2540" s="350"/>
    </row>
    <row r="2541" ht="26.25" customHeight="1" spans="102:103">
      <c r="CX2541" s="350"/>
      <c r="CY2541" s="350"/>
    </row>
    <row r="2542" ht="26.25" customHeight="1" spans="102:103">
      <c r="CX2542" s="350"/>
      <c r="CY2542" s="350"/>
    </row>
    <row r="2543" ht="26.25" customHeight="1" spans="102:103">
      <c r="CX2543" s="350"/>
      <c r="CY2543" s="350"/>
    </row>
    <row r="2544" ht="26.25" customHeight="1" spans="102:103">
      <c r="CX2544" s="350"/>
      <c r="CY2544" s="350"/>
    </row>
    <row r="2545" ht="26.25" customHeight="1" spans="102:103">
      <c r="CX2545" s="350"/>
      <c r="CY2545" s="350"/>
    </row>
    <row r="2546" ht="26.25" customHeight="1" spans="102:103">
      <c r="CX2546" s="350"/>
      <c r="CY2546" s="350"/>
    </row>
    <row r="2547" ht="26.25" customHeight="1" spans="102:103">
      <c r="CX2547" s="350"/>
      <c r="CY2547" s="350"/>
    </row>
    <row r="2548" ht="26.25" customHeight="1" spans="102:103">
      <c r="CX2548" s="350"/>
      <c r="CY2548" s="350"/>
    </row>
    <row r="2549" ht="26.25" customHeight="1" spans="102:103">
      <c r="CX2549" s="350"/>
      <c r="CY2549" s="350"/>
    </row>
    <row r="2550" ht="26.25" customHeight="1" spans="102:103">
      <c r="CX2550" s="350"/>
      <c r="CY2550" s="350"/>
    </row>
    <row r="2551" ht="26.25" customHeight="1" spans="102:103">
      <c r="CX2551" s="350"/>
      <c r="CY2551" s="350"/>
    </row>
    <row r="2552" ht="26.25" customHeight="1" spans="102:103">
      <c r="CX2552" s="350"/>
      <c r="CY2552" s="350"/>
    </row>
    <row r="2553" ht="26.25" customHeight="1" spans="102:103">
      <c r="CX2553" s="350"/>
      <c r="CY2553" s="350"/>
    </row>
    <row r="2554" ht="26.25" customHeight="1" spans="102:103">
      <c r="CX2554" s="350"/>
      <c r="CY2554" s="350"/>
    </row>
    <row r="2555" ht="26.25" customHeight="1" spans="102:103">
      <c r="CX2555" s="350"/>
      <c r="CY2555" s="350"/>
    </row>
    <row r="2556" ht="26.25" customHeight="1" spans="102:103">
      <c r="CX2556" s="350"/>
      <c r="CY2556" s="350"/>
    </row>
    <row r="2557" ht="26.25" customHeight="1" spans="102:103">
      <c r="CX2557" s="350"/>
      <c r="CY2557" s="350"/>
    </row>
    <row r="2558" ht="26.25" customHeight="1" spans="102:103">
      <c r="CX2558" s="350"/>
      <c r="CY2558" s="350"/>
    </row>
    <row r="2559" ht="26.25" customHeight="1" spans="102:103">
      <c r="CX2559" s="350"/>
      <c r="CY2559" s="350"/>
    </row>
    <row r="2560" ht="26.25" customHeight="1" spans="102:103">
      <c r="CX2560" s="350"/>
      <c r="CY2560" s="350"/>
    </row>
    <row r="2561" ht="26.25" customHeight="1" spans="102:103">
      <c r="CX2561" s="350"/>
      <c r="CY2561" s="350"/>
    </row>
    <row r="2562" ht="26.25" customHeight="1" spans="102:103">
      <c r="CX2562" s="350"/>
      <c r="CY2562" s="350"/>
    </row>
    <row r="2563" ht="26.25" customHeight="1" spans="102:103">
      <c r="CX2563" s="350"/>
      <c r="CY2563" s="350"/>
    </row>
    <row r="2564" ht="26.25" customHeight="1" spans="102:103">
      <c r="CX2564" s="350"/>
      <c r="CY2564" s="350"/>
    </row>
    <row r="2565" ht="26.25" customHeight="1" spans="102:103">
      <c r="CX2565" s="350"/>
      <c r="CY2565" s="350"/>
    </row>
    <row r="2566" ht="26.25" customHeight="1" spans="102:103">
      <c r="CX2566" s="350"/>
      <c r="CY2566" s="350"/>
    </row>
    <row r="2567" ht="26.25" customHeight="1" spans="102:103">
      <c r="CX2567" s="350"/>
      <c r="CY2567" s="350"/>
    </row>
    <row r="2568" ht="26.25" customHeight="1" spans="102:103">
      <c r="CX2568" s="350"/>
      <c r="CY2568" s="350"/>
    </row>
    <row r="2569" ht="26.25" customHeight="1" spans="102:103">
      <c r="CX2569" s="350"/>
      <c r="CY2569" s="350"/>
    </row>
    <row r="2570" ht="26.25" customHeight="1" spans="102:103">
      <c r="CX2570" s="350"/>
      <c r="CY2570" s="350"/>
    </row>
    <row r="2571" ht="26.25" customHeight="1" spans="102:103">
      <c r="CX2571" s="350"/>
      <c r="CY2571" s="350"/>
    </row>
    <row r="2572" ht="26.25" customHeight="1" spans="102:103">
      <c r="CX2572" s="350"/>
      <c r="CY2572" s="350"/>
    </row>
    <row r="2573" ht="26.25" customHeight="1" spans="102:103">
      <c r="CX2573" s="350"/>
      <c r="CY2573" s="350"/>
    </row>
    <row r="2574" ht="26.25" customHeight="1" spans="102:103">
      <c r="CX2574" s="350"/>
      <c r="CY2574" s="350"/>
    </row>
    <row r="2575" ht="26.25" customHeight="1" spans="102:103">
      <c r="CX2575" s="350"/>
      <c r="CY2575" s="350"/>
    </row>
    <row r="2576" ht="26.25" customHeight="1" spans="102:103">
      <c r="CX2576" s="350"/>
      <c r="CY2576" s="350"/>
    </row>
    <row r="2577" ht="26.25" customHeight="1" spans="102:103">
      <c r="CX2577" s="350"/>
      <c r="CY2577" s="350"/>
    </row>
    <row r="2578" ht="26.25" customHeight="1" spans="102:103">
      <c r="CX2578" s="350"/>
      <c r="CY2578" s="350"/>
    </row>
    <row r="2579" ht="26.25" customHeight="1" spans="102:103">
      <c r="CX2579" s="350"/>
      <c r="CY2579" s="350"/>
    </row>
    <row r="2580" ht="26.25" customHeight="1" spans="102:103">
      <c r="CX2580" s="350"/>
      <c r="CY2580" s="350"/>
    </row>
    <row r="2581" ht="26.25" customHeight="1" spans="102:103">
      <c r="CX2581" s="350"/>
      <c r="CY2581" s="350"/>
    </row>
    <row r="2582" ht="26.25" customHeight="1" spans="102:103">
      <c r="CX2582" s="350"/>
      <c r="CY2582" s="350"/>
    </row>
    <row r="2583" ht="26.25" customHeight="1" spans="102:103">
      <c r="CX2583" s="350"/>
      <c r="CY2583" s="350"/>
    </row>
    <row r="2584" ht="26.25" customHeight="1" spans="102:103">
      <c r="CX2584" s="350"/>
      <c r="CY2584" s="350"/>
    </row>
    <row r="2585" ht="26.25" customHeight="1" spans="102:103">
      <c r="CX2585" s="350"/>
      <c r="CY2585" s="350"/>
    </row>
    <row r="2586" ht="26.25" customHeight="1" spans="102:103">
      <c r="CX2586" s="350"/>
      <c r="CY2586" s="350"/>
    </row>
    <row r="2587" ht="26.25" customHeight="1" spans="102:103">
      <c r="CX2587" s="350"/>
      <c r="CY2587" s="350"/>
    </row>
    <row r="2588" ht="26.25" customHeight="1" spans="102:103">
      <c r="CX2588" s="350"/>
      <c r="CY2588" s="350"/>
    </row>
    <row r="2589" ht="26.25" customHeight="1" spans="102:103">
      <c r="CX2589" s="350"/>
      <c r="CY2589" s="350"/>
    </row>
    <row r="2590" ht="26.25" customHeight="1" spans="102:103">
      <c r="CX2590" s="350"/>
      <c r="CY2590" s="350"/>
    </row>
    <row r="2591" ht="26.25" customHeight="1" spans="102:103">
      <c r="CX2591" s="350"/>
      <c r="CY2591" s="350"/>
    </row>
    <row r="2592" ht="26.25" customHeight="1" spans="102:103">
      <c r="CX2592" s="350"/>
      <c r="CY2592" s="350"/>
    </row>
    <row r="2593" ht="26.25" customHeight="1" spans="102:103">
      <c r="CX2593" s="350"/>
      <c r="CY2593" s="350"/>
    </row>
    <row r="2594" ht="26.25" customHeight="1" spans="102:103">
      <c r="CX2594" s="350"/>
      <c r="CY2594" s="350"/>
    </row>
    <row r="2595" ht="26.25" customHeight="1" spans="102:103">
      <c r="CX2595" s="350"/>
      <c r="CY2595" s="350"/>
    </row>
    <row r="2596" ht="26.25" customHeight="1" spans="102:103">
      <c r="CX2596" s="350"/>
      <c r="CY2596" s="350"/>
    </row>
    <row r="2597" ht="26.25" customHeight="1" spans="102:103">
      <c r="CX2597" s="350"/>
      <c r="CY2597" s="350"/>
    </row>
    <row r="2598" ht="26.25" customHeight="1" spans="102:103">
      <c r="CX2598" s="350"/>
      <c r="CY2598" s="350"/>
    </row>
    <row r="2599" ht="26.25" customHeight="1" spans="102:103">
      <c r="CX2599" s="350"/>
      <c r="CY2599" s="350"/>
    </row>
    <row r="2600" ht="26.25" customHeight="1" spans="102:103">
      <c r="CX2600" s="350"/>
      <c r="CY2600" s="350"/>
    </row>
    <row r="2601" ht="26.25" customHeight="1" spans="102:103">
      <c r="CX2601" s="350"/>
      <c r="CY2601" s="350"/>
    </row>
    <row r="2602" ht="26.25" customHeight="1" spans="102:103">
      <c r="CX2602" s="350"/>
      <c r="CY2602" s="350"/>
    </row>
    <row r="2603" ht="26.25" customHeight="1" spans="102:103">
      <c r="CX2603" s="350"/>
      <c r="CY2603" s="350"/>
    </row>
    <row r="2604" ht="26.25" customHeight="1" spans="102:103">
      <c r="CX2604" s="350"/>
      <c r="CY2604" s="350"/>
    </row>
    <row r="2605" ht="26.25" customHeight="1" spans="102:103">
      <c r="CX2605" s="350"/>
      <c r="CY2605" s="350"/>
    </row>
    <row r="2606" ht="26.25" customHeight="1" spans="102:103">
      <c r="CX2606" s="350"/>
      <c r="CY2606" s="350"/>
    </row>
    <row r="2607" ht="26.25" customHeight="1" spans="102:103">
      <c r="CX2607" s="350"/>
      <c r="CY2607" s="350"/>
    </row>
    <row r="2608" ht="26.25" customHeight="1" spans="102:103">
      <c r="CX2608" s="350"/>
      <c r="CY2608" s="350"/>
    </row>
    <row r="2609" ht="26.25" customHeight="1" spans="102:103">
      <c r="CX2609" s="350"/>
      <c r="CY2609" s="350"/>
    </row>
    <row r="2610" ht="26.25" customHeight="1" spans="102:103">
      <c r="CX2610" s="350"/>
      <c r="CY2610" s="350"/>
    </row>
    <row r="2611" ht="26.25" customHeight="1" spans="102:103">
      <c r="CX2611" s="350"/>
      <c r="CY2611" s="350"/>
    </row>
    <row r="2612" ht="26.25" customHeight="1" spans="102:103">
      <c r="CX2612" s="350"/>
      <c r="CY2612" s="350"/>
    </row>
    <row r="2613" ht="26.25" customHeight="1" spans="102:103">
      <c r="CX2613" s="350"/>
      <c r="CY2613" s="350"/>
    </row>
    <row r="2614" ht="26.25" customHeight="1" spans="102:103">
      <c r="CX2614" s="350"/>
      <c r="CY2614" s="350"/>
    </row>
    <row r="2615" ht="26.25" customHeight="1" spans="102:103">
      <c r="CX2615" s="350"/>
      <c r="CY2615" s="350"/>
    </row>
    <row r="2616" ht="26.25" customHeight="1" spans="102:103">
      <c r="CX2616" s="350"/>
      <c r="CY2616" s="350"/>
    </row>
    <row r="2617" ht="26.25" customHeight="1" spans="102:103">
      <c r="CX2617" s="350"/>
      <c r="CY2617" s="350"/>
    </row>
    <row r="2618" ht="26.25" customHeight="1" spans="102:103">
      <c r="CX2618" s="350"/>
      <c r="CY2618" s="350"/>
    </row>
    <row r="2619" ht="26.25" customHeight="1" spans="102:103">
      <c r="CX2619" s="350"/>
      <c r="CY2619" s="350"/>
    </row>
    <row r="2620" ht="26.25" customHeight="1" spans="102:103">
      <c r="CX2620" s="350"/>
      <c r="CY2620" s="350"/>
    </row>
    <row r="2621" ht="26.25" customHeight="1" spans="102:103">
      <c r="CX2621" s="350"/>
      <c r="CY2621" s="350"/>
    </row>
    <row r="2622" ht="26.25" customHeight="1" spans="102:103">
      <c r="CX2622" s="350"/>
      <c r="CY2622" s="350"/>
    </row>
    <row r="2623" ht="26.25" customHeight="1" spans="102:103">
      <c r="CX2623" s="350"/>
      <c r="CY2623" s="350"/>
    </row>
    <row r="2624" ht="26.25" customHeight="1" spans="102:103">
      <c r="CX2624" s="350"/>
      <c r="CY2624" s="350"/>
    </row>
    <row r="2625" ht="26.25" customHeight="1" spans="102:103">
      <c r="CX2625" s="350"/>
      <c r="CY2625" s="350"/>
    </row>
    <row r="2626" ht="26.25" customHeight="1" spans="102:103">
      <c r="CX2626" s="350"/>
      <c r="CY2626" s="350"/>
    </row>
    <row r="2627" ht="26.25" customHeight="1" spans="102:103">
      <c r="CX2627" s="350"/>
      <c r="CY2627" s="350"/>
    </row>
    <row r="2628" ht="26.25" customHeight="1" spans="102:103">
      <c r="CX2628" s="350"/>
      <c r="CY2628" s="350"/>
    </row>
    <row r="2629" ht="26.25" customHeight="1" spans="102:103">
      <c r="CX2629" s="350"/>
      <c r="CY2629" s="350"/>
    </row>
    <row r="2630" ht="26.25" customHeight="1" spans="102:103">
      <c r="CX2630" s="350"/>
      <c r="CY2630" s="350"/>
    </row>
    <row r="2631" ht="26.25" customHeight="1" spans="102:103">
      <c r="CX2631" s="350"/>
      <c r="CY2631" s="350"/>
    </row>
    <row r="2632" ht="26.25" customHeight="1" spans="102:103">
      <c r="CX2632" s="350"/>
      <c r="CY2632" s="350"/>
    </row>
    <row r="2633" ht="26.25" customHeight="1" spans="102:103">
      <c r="CX2633" s="350"/>
      <c r="CY2633" s="350"/>
    </row>
    <row r="2634" ht="26.25" customHeight="1" spans="102:103">
      <c r="CX2634" s="350"/>
      <c r="CY2634" s="350"/>
    </row>
    <row r="2635" ht="26.25" customHeight="1" spans="102:103">
      <c r="CX2635" s="350"/>
      <c r="CY2635" s="350"/>
    </row>
    <row r="2636" ht="26.25" customHeight="1" spans="102:103">
      <c r="CX2636" s="350"/>
      <c r="CY2636" s="350"/>
    </row>
    <row r="2637" ht="26.25" customHeight="1" spans="102:103">
      <c r="CX2637" s="350"/>
      <c r="CY2637" s="350"/>
    </row>
    <row r="2638" ht="26.25" customHeight="1" spans="102:103">
      <c r="CX2638" s="350"/>
      <c r="CY2638" s="350"/>
    </row>
    <row r="2639" ht="26.25" customHeight="1" spans="102:103">
      <c r="CX2639" s="350"/>
      <c r="CY2639" s="350"/>
    </row>
    <row r="2640" ht="26.25" customHeight="1" spans="102:103">
      <c r="CX2640" s="350"/>
      <c r="CY2640" s="350"/>
    </row>
    <row r="2641" ht="26.25" customHeight="1" spans="102:103">
      <c r="CX2641" s="350"/>
      <c r="CY2641" s="350"/>
    </row>
    <row r="2642" ht="26.25" customHeight="1" spans="102:103">
      <c r="CX2642" s="350"/>
      <c r="CY2642" s="350"/>
    </row>
    <row r="2643" ht="26.25" customHeight="1" spans="102:103">
      <c r="CX2643" s="350"/>
      <c r="CY2643" s="350"/>
    </row>
    <row r="2644" ht="26.25" customHeight="1" spans="102:103">
      <c r="CX2644" s="350"/>
      <c r="CY2644" s="350"/>
    </row>
    <row r="2645" ht="26.25" customHeight="1" spans="102:103">
      <c r="CX2645" s="350"/>
      <c r="CY2645" s="350"/>
    </row>
    <row r="2646" ht="26.25" customHeight="1" spans="102:103">
      <c r="CX2646" s="350"/>
      <c r="CY2646" s="350"/>
    </row>
    <row r="2647" ht="26.25" customHeight="1" spans="102:103">
      <c r="CX2647" s="350"/>
      <c r="CY2647" s="350"/>
    </row>
    <row r="2648" ht="26.25" customHeight="1" spans="102:103">
      <c r="CX2648" s="350"/>
      <c r="CY2648" s="350"/>
    </row>
    <row r="2649" ht="26.25" customHeight="1" spans="102:103">
      <c r="CX2649" s="350"/>
      <c r="CY2649" s="350"/>
    </row>
    <row r="2650" ht="26.25" customHeight="1" spans="102:103">
      <c r="CX2650" s="350"/>
      <c r="CY2650" s="350"/>
    </row>
    <row r="2651" ht="26.25" customHeight="1" spans="102:103">
      <c r="CX2651" s="350"/>
      <c r="CY2651" s="350"/>
    </row>
    <row r="2652" ht="26.25" customHeight="1" spans="102:103">
      <c r="CX2652" s="350"/>
      <c r="CY2652" s="350"/>
    </row>
    <row r="2653" ht="26.25" customHeight="1" spans="102:103">
      <c r="CX2653" s="350"/>
      <c r="CY2653" s="350"/>
    </row>
    <row r="2654" ht="26.25" customHeight="1" spans="102:103">
      <c r="CX2654" s="350"/>
      <c r="CY2654" s="350"/>
    </row>
    <row r="2655" ht="26.25" customHeight="1" spans="102:103">
      <c r="CX2655" s="350"/>
      <c r="CY2655" s="350"/>
    </row>
    <row r="2656" ht="26.25" customHeight="1" spans="102:103">
      <c r="CX2656" s="350"/>
      <c r="CY2656" s="350"/>
    </row>
    <row r="2657" ht="26.25" customHeight="1" spans="102:103">
      <c r="CX2657" s="350"/>
      <c r="CY2657" s="350"/>
    </row>
    <row r="2658" ht="26.25" customHeight="1" spans="102:103">
      <c r="CX2658" s="350"/>
      <c r="CY2658" s="350"/>
    </row>
    <row r="2659" ht="26.25" customHeight="1" spans="102:103">
      <c r="CX2659" s="350"/>
      <c r="CY2659" s="350"/>
    </row>
    <row r="2660" ht="26.25" customHeight="1" spans="102:103">
      <c r="CX2660" s="350"/>
      <c r="CY2660" s="350"/>
    </row>
    <row r="2661" ht="26.25" customHeight="1" spans="102:103">
      <c r="CX2661" s="350"/>
      <c r="CY2661" s="350"/>
    </row>
    <row r="2662" ht="26.25" customHeight="1" spans="102:103">
      <c r="CX2662" s="350"/>
      <c r="CY2662" s="350"/>
    </row>
    <row r="2663" ht="26.25" customHeight="1" spans="102:103">
      <c r="CX2663" s="350"/>
      <c r="CY2663" s="350"/>
    </row>
    <row r="2664" ht="26.25" customHeight="1" spans="102:103">
      <c r="CX2664" s="350"/>
      <c r="CY2664" s="350"/>
    </row>
    <row r="2665" ht="26.25" customHeight="1" spans="102:103">
      <c r="CX2665" s="350"/>
      <c r="CY2665" s="350"/>
    </row>
    <row r="2666" ht="26.25" customHeight="1" spans="102:103">
      <c r="CX2666" s="350"/>
      <c r="CY2666" s="350"/>
    </row>
    <row r="2667" ht="26.25" customHeight="1" spans="102:103">
      <c r="CX2667" s="350"/>
      <c r="CY2667" s="350"/>
    </row>
    <row r="2668" ht="26.25" customHeight="1" spans="102:103">
      <c r="CX2668" s="350"/>
      <c r="CY2668" s="350"/>
    </row>
    <row r="2669" ht="26.25" customHeight="1" spans="102:103">
      <c r="CX2669" s="350"/>
      <c r="CY2669" s="350"/>
    </row>
    <row r="2670" ht="26.25" customHeight="1" spans="102:103">
      <c r="CX2670" s="350"/>
      <c r="CY2670" s="350"/>
    </row>
    <row r="2671" ht="26.25" customHeight="1" spans="102:103">
      <c r="CX2671" s="350"/>
      <c r="CY2671" s="350"/>
    </row>
    <row r="2672" ht="26.25" customHeight="1" spans="102:103">
      <c r="CX2672" s="350"/>
      <c r="CY2672" s="350"/>
    </row>
    <row r="2673" ht="26.25" customHeight="1" spans="102:103">
      <c r="CX2673" s="350"/>
      <c r="CY2673" s="350"/>
    </row>
    <row r="2674" ht="26.25" customHeight="1" spans="102:103">
      <c r="CX2674" s="350"/>
      <c r="CY2674" s="350"/>
    </row>
    <row r="2675" ht="26.25" customHeight="1" spans="102:103">
      <c r="CX2675" s="350"/>
      <c r="CY2675" s="350"/>
    </row>
    <row r="2676" ht="26.25" customHeight="1" spans="102:103">
      <c r="CX2676" s="350"/>
      <c r="CY2676" s="350"/>
    </row>
    <row r="2677" ht="26.25" customHeight="1" spans="102:103">
      <c r="CX2677" s="350"/>
      <c r="CY2677" s="350"/>
    </row>
    <row r="2678" ht="26.25" customHeight="1" spans="102:103">
      <c r="CX2678" s="350"/>
      <c r="CY2678" s="350"/>
    </row>
    <row r="2679" ht="26.25" customHeight="1" spans="102:103">
      <c r="CX2679" s="350"/>
      <c r="CY2679" s="350"/>
    </row>
    <row r="2680" ht="26.25" customHeight="1" spans="102:103">
      <c r="CX2680" s="350"/>
      <c r="CY2680" s="350"/>
    </row>
    <row r="2681" ht="26.25" customHeight="1" spans="102:103">
      <c r="CX2681" s="350"/>
      <c r="CY2681" s="350"/>
    </row>
    <row r="2682" ht="26.25" customHeight="1" spans="102:103">
      <c r="CX2682" s="350"/>
      <c r="CY2682" s="350"/>
    </row>
    <row r="2683" ht="26.25" customHeight="1" spans="102:103">
      <c r="CX2683" s="350"/>
      <c r="CY2683" s="350"/>
    </row>
    <row r="2684" ht="26.25" customHeight="1" spans="102:103">
      <c r="CX2684" s="350"/>
      <c r="CY2684" s="350"/>
    </row>
    <row r="2685" ht="26.25" customHeight="1" spans="102:103">
      <c r="CX2685" s="350"/>
      <c r="CY2685" s="350"/>
    </row>
    <row r="2686" ht="26.25" customHeight="1" spans="102:103">
      <c r="CX2686" s="350"/>
      <c r="CY2686" s="350"/>
    </row>
    <row r="2687" ht="26.25" customHeight="1" spans="102:103">
      <c r="CX2687" s="350"/>
      <c r="CY2687" s="350"/>
    </row>
    <row r="2688" ht="26.25" customHeight="1" spans="102:103">
      <c r="CX2688" s="350"/>
      <c r="CY2688" s="350"/>
    </row>
    <row r="2689" ht="26.25" customHeight="1" spans="102:103">
      <c r="CX2689" s="350"/>
      <c r="CY2689" s="350"/>
    </row>
    <row r="2690" ht="26.25" customHeight="1" spans="102:103">
      <c r="CX2690" s="350"/>
      <c r="CY2690" s="350"/>
    </row>
    <row r="2691" ht="26.25" customHeight="1" spans="102:103">
      <c r="CX2691" s="350"/>
      <c r="CY2691" s="350"/>
    </row>
    <row r="2692" ht="26.25" customHeight="1" spans="102:103">
      <c r="CX2692" s="350"/>
      <c r="CY2692" s="350"/>
    </row>
    <row r="2693" ht="26.25" customHeight="1" spans="102:103">
      <c r="CX2693" s="350"/>
      <c r="CY2693" s="350"/>
    </row>
    <row r="2694" ht="26.25" customHeight="1" spans="102:103">
      <c r="CX2694" s="350"/>
      <c r="CY2694" s="350"/>
    </row>
    <row r="2695" ht="26.25" customHeight="1" spans="102:103">
      <c r="CX2695" s="350"/>
      <c r="CY2695" s="350"/>
    </row>
    <row r="2696" ht="26.25" customHeight="1" spans="102:103">
      <c r="CX2696" s="350"/>
      <c r="CY2696" s="350"/>
    </row>
    <row r="2697" ht="26.25" customHeight="1" spans="102:103">
      <c r="CX2697" s="350"/>
      <c r="CY2697" s="350"/>
    </row>
    <row r="2698" ht="26.25" customHeight="1" spans="102:103">
      <c r="CX2698" s="350"/>
      <c r="CY2698" s="350"/>
    </row>
    <row r="2699" ht="26.25" customHeight="1" spans="102:103">
      <c r="CX2699" s="350"/>
      <c r="CY2699" s="350"/>
    </row>
    <row r="2700" ht="26.25" customHeight="1" spans="102:103">
      <c r="CX2700" s="350"/>
      <c r="CY2700" s="350"/>
    </row>
    <row r="2701" ht="26.25" customHeight="1" spans="102:103">
      <c r="CX2701" s="350"/>
      <c r="CY2701" s="350"/>
    </row>
    <row r="2702" ht="26.25" customHeight="1" spans="102:103">
      <c r="CX2702" s="350"/>
      <c r="CY2702" s="350"/>
    </row>
    <row r="2703" ht="26.25" customHeight="1" spans="102:103">
      <c r="CX2703" s="350"/>
      <c r="CY2703" s="350"/>
    </row>
    <row r="2704" ht="26.25" customHeight="1" spans="102:103">
      <c r="CX2704" s="350"/>
      <c r="CY2704" s="350"/>
    </row>
    <row r="2705" ht="26.25" customHeight="1" spans="102:103">
      <c r="CX2705" s="350"/>
      <c r="CY2705" s="350"/>
    </row>
    <row r="2706" ht="26.25" customHeight="1" spans="102:103">
      <c r="CX2706" s="350"/>
      <c r="CY2706" s="350"/>
    </row>
    <row r="2707" ht="26.25" customHeight="1" spans="102:103">
      <c r="CX2707" s="350"/>
      <c r="CY2707" s="350"/>
    </row>
    <row r="2708" ht="26.25" customHeight="1" spans="102:103">
      <c r="CX2708" s="350"/>
      <c r="CY2708" s="350"/>
    </row>
    <row r="2709" ht="26.25" customHeight="1" spans="102:103">
      <c r="CX2709" s="350"/>
      <c r="CY2709" s="350"/>
    </row>
    <row r="2710" ht="26.25" customHeight="1" spans="102:103">
      <c r="CX2710" s="350"/>
      <c r="CY2710" s="350"/>
    </row>
    <row r="2711" ht="26.25" customHeight="1" spans="102:103">
      <c r="CX2711" s="350"/>
      <c r="CY2711" s="350"/>
    </row>
    <row r="2712" ht="26.25" customHeight="1" spans="102:103">
      <c r="CX2712" s="350"/>
      <c r="CY2712" s="350"/>
    </row>
    <row r="2713" ht="26.25" customHeight="1" spans="102:103">
      <c r="CX2713" s="350"/>
      <c r="CY2713" s="350"/>
    </row>
    <row r="2714" ht="26.25" customHeight="1" spans="102:103">
      <c r="CX2714" s="350"/>
      <c r="CY2714" s="350"/>
    </row>
    <row r="2715" ht="26.25" customHeight="1" spans="102:103">
      <c r="CX2715" s="350"/>
      <c r="CY2715" s="350"/>
    </row>
    <row r="2716" ht="26.25" customHeight="1" spans="102:103">
      <c r="CX2716" s="350"/>
      <c r="CY2716" s="350"/>
    </row>
    <row r="2717" ht="26.25" customHeight="1" spans="102:103">
      <c r="CX2717" s="350"/>
      <c r="CY2717" s="350"/>
    </row>
    <row r="2718" ht="26.25" customHeight="1" spans="102:103">
      <c r="CX2718" s="350"/>
      <c r="CY2718" s="350"/>
    </row>
    <row r="2719" ht="26.25" customHeight="1" spans="102:103">
      <c r="CX2719" s="350"/>
      <c r="CY2719" s="350"/>
    </row>
    <row r="2720" ht="26.25" customHeight="1" spans="102:103">
      <c r="CX2720" s="350"/>
      <c r="CY2720" s="350"/>
    </row>
    <row r="2721" ht="26.25" customHeight="1" spans="102:103">
      <c r="CX2721" s="350"/>
      <c r="CY2721" s="350"/>
    </row>
    <row r="2722" ht="26.25" customHeight="1" spans="102:103">
      <c r="CX2722" s="350"/>
      <c r="CY2722" s="350"/>
    </row>
    <row r="2723" ht="26.25" customHeight="1" spans="102:103">
      <c r="CX2723" s="350"/>
      <c r="CY2723" s="350"/>
    </row>
    <row r="2724" ht="26.25" customHeight="1" spans="102:103">
      <c r="CX2724" s="350"/>
      <c r="CY2724" s="350"/>
    </row>
    <row r="2725" ht="26.25" customHeight="1" spans="102:103">
      <c r="CX2725" s="350"/>
      <c r="CY2725" s="350"/>
    </row>
    <row r="2726" ht="26.25" customHeight="1" spans="102:103">
      <c r="CX2726" s="350"/>
      <c r="CY2726" s="350"/>
    </row>
    <row r="2727" ht="26.25" customHeight="1" spans="102:103">
      <c r="CX2727" s="350"/>
      <c r="CY2727" s="350"/>
    </row>
    <row r="2728" ht="26.25" customHeight="1" spans="102:103">
      <c r="CX2728" s="350"/>
      <c r="CY2728" s="350"/>
    </row>
    <row r="2729" ht="26.25" customHeight="1" spans="102:103">
      <c r="CX2729" s="350"/>
      <c r="CY2729" s="350"/>
    </row>
    <row r="2730" ht="26.25" customHeight="1" spans="102:103">
      <c r="CX2730" s="350"/>
      <c r="CY2730" s="350"/>
    </row>
    <row r="2731" ht="26.25" customHeight="1" spans="102:103">
      <c r="CX2731" s="350"/>
      <c r="CY2731" s="350"/>
    </row>
    <row r="2732" ht="26.25" customHeight="1" spans="102:103">
      <c r="CX2732" s="350"/>
      <c r="CY2732" s="350"/>
    </row>
    <row r="2733" ht="26.25" customHeight="1" spans="102:103">
      <c r="CX2733" s="350"/>
      <c r="CY2733" s="350"/>
    </row>
    <row r="2734" ht="26.25" customHeight="1" spans="102:103">
      <c r="CX2734" s="350"/>
      <c r="CY2734" s="350"/>
    </row>
    <row r="2735" ht="26.25" customHeight="1" spans="102:103">
      <c r="CX2735" s="350"/>
      <c r="CY2735" s="350"/>
    </row>
    <row r="2736" ht="26.25" customHeight="1" spans="102:103">
      <c r="CX2736" s="350"/>
      <c r="CY2736" s="350"/>
    </row>
    <row r="2737" ht="26.25" customHeight="1" spans="102:103">
      <c r="CX2737" s="350"/>
      <c r="CY2737" s="350"/>
    </row>
    <row r="2738" ht="26.25" customHeight="1" spans="102:103">
      <c r="CX2738" s="350"/>
      <c r="CY2738" s="350"/>
    </row>
    <row r="2739" ht="26.25" customHeight="1" spans="102:103">
      <c r="CX2739" s="350"/>
      <c r="CY2739" s="350"/>
    </row>
    <row r="2740" ht="26.25" customHeight="1" spans="102:103">
      <c r="CX2740" s="350"/>
      <c r="CY2740" s="350"/>
    </row>
    <row r="2741" ht="26.25" customHeight="1" spans="102:103">
      <c r="CX2741" s="350"/>
      <c r="CY2741" s="350"/>
    </row>
    <row r="2742" ht="26.25" customHeight="1" spans="102:103">
      <c r="CX2742" s="350"/>
      <c r="CY2742" s="350"/>
    </row>
    <row r="2743" ht="26.25" customHeight="1" spans="102:103">
      <c r="CX2743" s="350"/>
      <c r="CY2743" s="350"/>
    </row>
    <row r="2744" ht="26.25" customHeight="1" spans="102:103">
      <c r="CX2744" s="350"/>
      <c r="CY2744" s="350"/>
    </row>
    <row r="2745" ht="26.25" customHeight="1" spans="102:103">
      <c r="CX2745" s="350"/>
      <c r="CY2745" s="350"/>
    </row>
    <row r="2746" ht="26.25" customHeight="1" spans="102:103">
      <c r="CX2746" s="350"/>
      <c r="CY2746" s="350"/>
    </row>
    <row r="2747" ht="26.25" customHeight="1" spans="102:103">
      <c r="CX2747" s="350"/>
      <c r="CY2747" s="350"/>
    </row>
    <row r="2748" ht="26.25" customHeight="1" spans="102:103">
      <c r="CX2748" s="350"/>
      <c r="CY2748" s="350"/>
    </row>
    <row r="2749" ht="26.25" customHeight="1" spans="102:103">
      <c r="CX2749" s="350"/>
      <c r="CY2749" s="350"/>
    </row>
    <row r="2750" ht="26.25" customHeight="1" spans="102:103">
      <c r="CX2750" s="350"/>
      <c r="CY2750" s="350"/>
    </row>
    <row r="2751" ht="26.25" customHeight="1" spans="102:103">
      <c r="CX2751" s="350"/>
      <c r="CY2751" s="350"/>
    </row>
    <row r="2752" ht="26.25" customHeight="1" spans="102:103">
      <c r="CX2752" s="350"/>
      <c r="CY2752" s="350"/>
    </row>
    <row r="2753" ht="26.25" customHeight="1" spans="102:103">
      <c r="CX2753" s="350"/>
      <c r="CY2753" s="350"/>
    </row>
    <row r="2754" ht="26.25" customHeight="1" spans="102:103">
      <c r="CX2754" s="350"/>
      <c r="CY2754" s="350"/>
    </row>
    <row r="2755" ht="26.25" customHeight="1" spans="102:103">
      <c r="CX2755" s="350"/>
      <c r="CY2755" s="350"/>
    </row>
    <row r="2756" ht="26.25" customHeight="1" spans="102:103">
      <c r="CX2756" s="350"/>
      <c r="CY2756" s="350"/>
    </row>
    <row r="2757" ht="26.25" customHeight="1" spans="102:103">
      <c r="CX2757" s="350"/>
      <c r="CY2757" s="350"/>
    </row>
    <row r="2758" ht="26.25" customHeight="1" spans="102:103">
      <c r="CX2758" s="350"/>
      <c r="CY2758" s="350"/>
    </row>
    <row r="2759" ht="26.25" customHeight="1" spans="102:103">
      <c r="CX2759" s="350"/>
      <c r="CY2759" s="350"/>
    </row>
    <row r="2760" ht="26.25" customHeight="1" spans="102:103">
      <c r="CX2760" s="350"/>
      <c r="CY2760" s="350"/>
    </row>
    <row r="2761" ht="26.25" customHeight="1" spans="102:103">
      <c r="CX2761" s="350"/>
      <c r="CY2761" s="350"/>
    </row>
    <row r="2762" ht="26.25" customHeight="1" spans="102:103">
      <c r="CX2762" s="350"/>
      <c r="CY2762" s="350"/>
    </row>
    <row r="2763" ht="26.25" customHeight="1" spans="102:103">
      <c r="CX2763" s="350"/>
      <c r="CY2763" s="350"/>
    </row>
    <row r="2764" ht="26.25" customHeight="1" spans="102:103">
      <c r="CX2764" s="350"/>
      <c r="CY2764" s="350"/>
    </row>
    <row r="2765" ht="26.25" customHeight="1" spans="102:103">
      <c r="CX2765" s="350"/>
      <c r="CY2765" s="350"/>
    </row>
    <row r="2766" ht="26.25" customHeight="1" spans="102:103">
      <c r="CX2766" s="350"/>
      <c r="CY2766" s="350"/>
    </row>
    <row r="2767" ht="26.25" customHeight="1" spans="102:103">
      <c r="CX2767" s="350"/>
      <c r="CY2767" s="350"/>
    </row>
    <row r="2768" ht="26.25" customHeight="1" spans="102:103">
      <c r="CX2768" s="350"/>
      <c r="CY2768" s="350"/>
    </row>
    <row r="2769" ht="26.25" customHeight="1" spans="102:103">
      <c r="CX2769" s="350"/>
      <c r="CY2769" s="350"/>
    </row>
    <row r="2770" ht="26.25" customHeight="1" spans="102:103">
      <c r="CX2770" s="350"/>
      <c r="CY2770" s="350"/>
    </row>
    <row r="2771" ht="26.25" customHeight="1" spans="102:103">
      <c r="CX2771" s="350"/>
      <c r="CY2771" s="350"/>
    </row>
    <row r="2772" ht="26.25" customHeight="1" spans="102:103">
      <c r="CX2772" s="350"/>
      <c r="CY2772" s="350"/>
    </row>
    <row r="2773" ht="26.25" customHeight="1" spans="102:103">
      <c r="CX2773" s="350"/>
      <c r="CY2773" s="350"/>
    </row>
    <row r="2774" ht="26.25" customHeight="1" spans="102:103">
      <c r="CX2774" s="350"/>
      <c r="CY2774" s="350"/>
    </row>
    <row r="2775" ht="26.25" customHeight="1" spans="102:103">
      <c r="CX2775" s="350"/>
      <c r="CY2775" s="350"/>
    </row>
    <row r="2776" ht="26.25" customHeight="1" spans="102:103">
      <c r="CX2776" s="350"/>
      <c r="CY2776" s="350"/>
    </row>
    <row r="2777" ht="26.25" customHeight="1" spans="102:103">
      <c r="CX2777" s="350"/>
      <c r="CY2777" s="350"/>
    </row>
    <row r="2778" ht="26.25" customHeight="1" spans="102:103">
      <c r="CX2778" s="350"/>
      <c r="CY2778" s="350"/>
    </row>
    <row r="2779" ht="26.25" customHeight="1" spans="102:103">
      <c r="CX2779" s="350"/>
      <c r="CY2779" s="350"/>
    </row>
    <row r="2780" ht="26.25" customHeight="1" spans="102:103">
      <c r="CX2780" s="350"/>
      <c r="CY2780" s="350"/>
    </row>
    <row r="2781" ht="26.25" customHeight="1" spans="102:103">
      <c r="CX2781" s="350"/>
      <c r="CY2781" s="350"/>
    </row>
    <row r="2782" ht="26.25" customHeight="1" spans="102:103">
      <c r="CX2782" s="350"/>
      <c r="CY2782" s="350"/>
    </row>
    <row r="2783" ht="26.25" customHeight="1" spans="102:103">
      <c r="CX2783" s="350"/>
      <c r="CY2783" s="350"/>
    </row>
    <row r="2784" ht="26.25" customHeight="1" spans="102:103">
      <c r="CX2784" s="350"/>
      <c r="CY2784" s="350"/>
    </row>
    <row r="2785" ht="26.25" customHeight="1" spans="102:103">
      <c r="CX2785" s="350"/>
      <c r="CY2785" s="350"/>
    </row>
    <row r="2786" ht="26.25" customHeight="1" spans="102:103">
      <c r="CX2786" s="350"/>
      <c r="CY2786" s="350"/>
    </row>
    <row r="2787" ht="26.25" customHeight="1" spans="102:103">
      <c r="CX2787" s="350"/>
      <c r="CY2787" s="350"/>
    </row>
    <row r="2788" ht="26.25" customHeight="1" spans="102:103">
      <c r="CX2788" s="350"/>
      <c r="CY2788" s="350"/>
    </row>
    <row r="2789" ht="26.25" customHeight="1" spans="102:103">
      <c r="CX2789" s="350"/>
      <c r="CY2789" s="350"/>
    </row>
    <row r="2790" ht="26.25" customHeight="1" spans="102:103">
      <c r="CX2790" s="350"/>
      <c r="CY2790" s="350"/>
    </row>
    <row r="2791" ht="26.25" customHeight="1" spans="102:103">
      <c r="CX2791" s="350"/>
      <c r="CY2791" s="350"/>
    </row>
    <row r="2792" ht="26.25" customHeight="1" spans="102:103">
      <c r="CX2792" s="350"/>
      <c r="CY2792" s="350"/>
    </row>
    <row r="2793" ht="26.25" customHeight="1" spans="102:103">
      <c r="CX2793" s="350"/>
      <c r="CY2793" s="350"/>
    </row>
    <row r="2794" ht="26.25" customHeight="1" spans="102:103">
      <c r="CX2794" s="350"/>
      <c r="CY2794" s="350"/>
    </row>
    <row r="2795" ht="26.25" customHeight="1" spans="102:103">
      <c r="CX2795" s="350"/>
      <c r="CY2795" s="350"/>
    </row>
    <row r="2796" ht="26.25" customHeight="1" spans="102:103">
      <c r="CX2796" s="350"/>
      <c r="CY2796" s="350"/>
    </row>
    <row r="2797" ht="26.25" customHeight="1" spans="102:103">
      <c r="CX2797" s="350"/>
      <c r="CY2797" s="350"/>
    </row>
    <row r="2798" ht="26.25" customHeight="1" spans="102:103">
      <c r="CX2798" s="350"/>
      <c r="CY2798" s="350"/>
    </row>
    <row r="2799" ht="26.25" customHeight="1" spans="102:103">
      <c r="CX2799" s="350"/>
      <c r="CY2799" s="350"/>
    </row>
    <row r="2800" ht="26.25" customHeight="1" spans="102:103">
      <c r="CX2800" s="350"/>
      <c r="CY2800" s="350"/>
    </row>
    <row r="2801" ht="26.25" customHeight="1" spans="102:103">
      <c r="CX2801" s="350"/>
      <c r="CY2801" s="350"/>
    </row>
    <row r="2802" ht="26.25" customHeight="1" spans="102:103">
      <c r="CX2802" s="350"/>
      <c r="CY2802" s="350"/>
    </row>
    <row r="2803" ht="26.25" customHeight="1" spans="102:103">
      <c r="CX2803" s="350"/>
      <c r="CY2803" s="350"/>
    </row>
    <row r="2804" ht="26.25" customHeight="1" spans="102:103">
      <c r="CX2804" s="350"/>
      <c r="CY2804" s="350"/>
    </row>
    <row r="2805" ht="26.25" customHeight="1" spans="102:103">
      <c r="CX2805" s="350"/>
      <c r="CY2805" s="350"/>
    </row>
    <row r="2806" ht="26.25" customHeight="1" spans="102:103">
      <c r="CX2806" s="350"/>
      <c r="CY2806" s="350"/>
    </row>
    <row r="2807" ht="26.25" customHeight="1" spans="102:103">
      <c r="CX2807" s="350"/>
      <c r="CY2807" s="350"/>
    </row>
    <row r="2808" ht="26.25" customHeight="1" spans="102:103">
      <c r="CX2808" s="350"/>
      <c r="CY2808" s="350"/>
    </row>
    <row r="2809" ht="26.25" customHeight="1" spans="102:103">
      <c r="CX2809" s="350"/>
      <c r="CY2809" s="350"/>
    </row>
    <row r="2810" ht="26.25" customHeight="1" spans="102:103">
      <c r="CX2810" s="350"/>
      <c r="CY2810" s="350"/>
    </row>
    <row r="2811" ht="26.25" customHeight="1" spans="102:103">
      <c r="CX2811" s="350"/>
      <c r="CY2811" s="350"/>
    </row>
    <row r="2812" ht="26.25" customHeight="1" spans="102:103">
      <c r="CX2812" s="350"/>
      <c r="CY2812" s="350"/>
    </row>
    <row r="2813" ht="26.25" customHeight="1" spans="102:103">
      <c r="CX2813" s="350"/>
      <c r="CY2813" s="350"/>
    </row>
    <row r="2814" ht="26.25" customHeight="1" spans="102:103">
      <c r="CX2814" s="350"/>
      <c r="CY2814" s="350"/>
    </row>
    <row r="2815" ht="26.25" customHeight="1" spans="102:103">
      <c r="CX2815" s="350"/>
      <c r="CY2815" s="350"/>
    </row>
    <row r="2816" ht="26.25" customHeight="1" spans="102:103">
      <c r="CX2816" s="350"/>
      <c r="CY2816" s="350"/>
    </row>
    <row r="2817" ht="26.25" customHeight="1" spans="102:103">
      <c r="CX2817" s="350"/>
      <c r="CY2817" s="350"/>
    </row>
    <row r="2818" ht="26.25" customHeight="1" spans="102:103">
      <c r="CX2818" s="350"/>
      <c r="CY2818" s="350"/>
    </row>
    <row r="2819" ht="26.25" customHeight="1" spans="102:103">
      <c r="CX2819" s="350"/>
      <c r="CY2819" s="350"/>
    </row>
    <row r="2820" ht="26.25" customHeight="1" spans="102:103">
      <c r="CX2820" s="350"/>
      <c r="CY2820" s="350"/>
    </row>
    <row r="2821" ht="26.25" customHeight="1" spans="102:103">
      <c r="CX2821" s="350"/>
      <c r="CY2821" s="350"/>
    </row>
    <row r="2822" ht="26.25" customHeight="1" spans="102:103">
      <c r="CX2822" s="350"/>
      <c r="CY2822" s="350"/>
    </row>
    <row r="2823" ht="26.25" customHeight="1" spans="102:103">
      <c r="CX2823" s="350"/>
      <c r="CY2823" s="350"/>
    </row>
    <row r="2824" ht="26.25" customHeight="1" spans="102:103">
      <c r="CX2824" s="350"/>
      <c r="CY2824" s="350"/>
    </row>
    <row r="2825" ht="26.25" customHeight="1" spans="102:103">
      <c r="CX2825" s="350"/>
      <c r="CY2825" s="350"/>
    </row>
    <row r="2826" ht="26.25" customHeight="1" spans="102:103">
      <c r="CX2826" s="350"/>
      <c r="CY2826" s="350"/>
    </row>
    <row r="2827" ht="26.25" customHeight="1" spans="102:103">
      <c r="CX2827" s="350"/>
      <c r="CY2827" s="350"/>
    </row>
    <row r="2828" ht="26.25" customHeight="1" spans="102:103">
      <c r="CX2828" s="350"/>
      <c r="CY2828" s="350"/>
    </row>
    <row r="2829" ht="26.25" customHeight="1" spans="102:103">
      <c r="CX2829" s="350"/>
      <c r="CY2829" s="350"/>
    </row>
    <row r="2830" ht="26.25" customHeight="1" spans="102:103">
      <c r="CX2830" s="350"/>
      <c r="CY2830" s="350"/>
    </row>
    <row r="2831" ht="26.25" customHeight="1" spans="102:103">
      <c r="CX2831" s="350"/>
      <c r="CY2831" s="350"/>
    </row>
    <row r="2832" ht="26.25" customHeight="1" spans="102:103">
      <c r="CX2832" s="350"/>
      <c r="CY2832" s="350"/>
    </row>
    <row r="2833" ht="26.25" customHeight="1" spans="102:103">
      <c r="CX2833" s="350"/>
      <c r="CY2833" s="350"/>
    </row>
    <row r="2834" ht="26.25" customHeight="1" spans="102:103">
      <c r="CX2834" s="350"/>
      <c r="CY2834" s="350"/>
    </row>
    <row r="2835" ht="26.25" customHeight="1" spans="102:103">
      <c r="CX2835" s="350"/>
      <c r="CY2835" s="350"/>
    </row>
    <row r="2836" ht="26.25" customHeight="1" spans="102:103">
      <c r="CX2836" s="350"/>
      <c r="CY2836" s="350"/>
    </row>
    <row r="2837" ht="26.25" customHeight="1" spans="102:103">
      <c r="CX2837" s="350"/>
      <c r="CY2837" s="350"/>
    </row>
    <row r="2838" ht="26.25" customHeight="1" spans="102:103">
      <c r="CX2838" s="350"/>
      <c r="CY2838" s="350"/>
    </row>
    <row r="2839" ht="26.25" customHeight="1" spans="102:103">
      <c r="CX2839" s="350"/>
      <c r="CY2839" s="350"/>
    </row>
    <row r="2840" ht="26.25" customHeight="1" spans="102:103">
      <c r="CX2840" s="350"/>
      <c r="CY2840" s="350"/>
    </row>
    <row r="2841" ht="26.25" customHeight="1" spans="102:103">
      <c r="CX2841" s="350"/>
      <c r="CY2841" s="350"/>
    </row>
    <row r="2842" ht="26.25" customHeight="1" spans="102:103">
      <c r="CX2842" s="350"/>
      <c r="CY2842" s="350"/>
    </row>
    <row r="2843" ht="26.25" customHeight="1" spans="102:103">
      <c r="CX2843" s="350"/>
      <c r="CY2843" s="350"/>
    </row>
    <row r="2844" ht="26.25" customHeight="1" spans="102:103">
      <c r="CX2844" s="350"/>
      <c r="CY2844" s="350"/>
    </row>
    <row r="2845" ht="26.25" customHeight="1" spans="102:103">
      <c r="CX2845" s="350"/>
      <c r="CY2845" s="350"/>
    </row>
    <row r="2846" ht="26.25" customHeight="1" spans="102:103">
      <c r="CX2846" s="350"/>
      <c r="CY2846" s="350"/>
    </row>
    <row r="2847" ht="26.25" customHeight="1" spans="102:103">
      <c r="CX2847" s="350"/>
      <c r="CY2847" s="350"/>
    </row>
    <row r="2848" ht="26.25" customHeight="1" spans="102:103">
      <c r="CX2848" s="350"/>
      <c r="CY2848" s="350"/>
    </row>
    <row r="2849" ht="26.25" customHeight="1" spans="102:103">
      <c r="CX2849" s="350"/>
      <c r="CY2849" s="350"/>
    </row>
    <row r="2850" ht="26.25" customHeight="1" spans="102:103">
      <c r="CX2850" s="350"/>
      <c r="CY2850" s="350"/>
    </row>
    <row r="2851" ht="26.25" customHeight="1" spans="102:103">
      <c r="CX2851" s="350"/>
      <c r="CY2851" s="350"/>
    </row>
    <row r="2852" ht="26.25" customHeight="1" spans="102:103">
      <c r="CX2852" s="350"/>
      <c r="CY2852" s="350"/>
    </row>
    <row r="2853" ht="26.25" customHeight="1" spans="102:103">
      <c r="CX2853" s="350"/>
      <c r="CY2853" s="350"/>
    </row>
    <row r="2854" ht="26.25" customHeight="1" spans="102:103">
      <c r="CX2854" s="350"/>
      <c r="CY2854" s="350"/>
    </row>
    <row r="2855" ht="26.25" customHeight="1" spans="102:103">
      <c r="CX2855" s="350"/>
      <c r="CY2855" s="350"/>
    </row>
    <row r="2856" ht="26.25" customHeight="1" spans="102:103">
      <c r="CX2856" s="350"/>
      <c r="CY2856" s="350"/>
    </row>
    <row r="2857" ht="26.25" customHeight="1" spans="102:103">
      <c r="CX2857" s="350"/>
      <c r="CY2857" s="350"/>
    </row>
    <row r="2858" ht="26.25" customHeight="1" spans="102:103">
      <c r="CX2858" s="350"/>
      <c r="CY2858" s="350"/>
    </row>
    <row r="2859" ht="26.25" customHeight="1" spans="102:103">
      <c r="CX2859" s="350"/>
      <c r="CY2859" s="350"/>
    </row>
    <row r="2860" ht="26.25" customHeight="1" spans="102:103">
      <c r="CX2860" s="350"/>
      <c r="CY2860" s="350"/>
    </row>
    <row r="2861" ht="26.25" customHeight="1" spans="102:103">
      <c r="CX2861" s="350"/>
      <c r="CY2861" s="350"/>
    </row>
    <row r="2862" ht="26.25" customHeight="1" spans="102:103">
      <c r="CX2862" s="350"/>
      <c r="CY2862" s="350"/>
    </row>
    <row r="2863" ht="26.25" customHeight="1" spans="102:103">
      <c r="CX2863" s="350"/>
      <c r="CY2863" s="350"/>
    </row>
    <row r="2864" ht="26.25" customHeight="1" spans="102:103">
      <c r="CX2864" s="350"/>
      <c r="CY2864" s="350"/>
    </row>
    <row r="2865" ht="26.25" customHeight="1" spans="102:103">
      <c r="CX2865" s="350"/>
      <c r="CY2865" s="350"/>
    </row>
    <row r="2866" ht="26.25" customHeight="1" spans="102:103">
      <c r="CX2866" s="350"/>
      <c r="CY2866" s="350"/>
    </row>
    <row r="2867" ht="26.25" customHeight="1" spans="102:103">
      <c r="CX2867" s="350"/>
      <c r="CY2867" s="350"/>
    </row>
    <row r="2868" ht="26.25" customHeight="1" spans="102:103">
      <c r="CX2868" s="350"/>
      <c r="CY2868" s="350"/>
    </row>
    <row r="2869" ht="26.25" customHeight="1" spans="102:103">
      <c r="CX2869" s="350"/>
      <c r="CY2869" s="350"/>
    </row>
    <row r="2870" ht="26.25" customHeight="1" spans="102:103">
      <c r="CX2870" s="350"/>
      <c r="CY2870" s="350"/>
    </row>
    <row r="2871" ht="26.25" customHeight="1" spans="102:103">
      <c r="CX2871" s="350"/>
      <c r="CY2871" s="350"/>
    </row>
    <row r="2872" ht="26.25" customHeight="1" spans="102:103">
      <c r="CX2872" s="350"/>
      <c r="CY2872" s="350"/>
    </row>
    <row r="2873" ht="26.25" customHeight="1" spans="102:103">
      <c r="CX2873" s="350"/>
      <c r="CY2873" s="350"/>
    </row>
    <row r="2874" ht="26.25" customHeight="1" spans="102:103">
      <c r="CX2874" s="350"/>
      <c r="CY2874" s="350"/>
    </row>
    <row r="2875" ht="26.25" customHeight="1" spans="102:103">
      <c r="CX2875" s="350"/>
      <c r="CY2875" s="350"/>
    </row>
    <row r="2876" ht="26.25" customHeight="1" spans="102:103">
      <c r="CX2876" s="350"/>
      <c r="CY2876" s="350"/>
    </row>
    <row r="2877" ht="26.25" customHeight="1" spans="102:103">
      <c r="CX2877" s="350"/>
      <c r="CY2877" s="350"/>
    </row>
    <row r="2878" ht="26.25" customHeight="1" spans="102:103">
      <c r="CX2878" s="350"/>
      <c r="CY2878" s="350"/>
    </row>
    <row r="2879" ht="26.25" customHeight="1" spans="102:103">
      <c r="CX2879" s="350"/>
      <c r="CY2879" s="350"/>
    </row>
    <row r="2880" ht="26.25" customHeight="1" spans="102:103">
      <c r="CX2880" s="350"/>
      <c r="CY2880" s="350"/>
    </row>
    <row r="2881" ht="26.25" customHeight="1" spans="102:103">
      <c r="CX2881" s="350"/>
      <c r="CY2881" s="350"/>
    </row>
    <row r="2882" ht="26.25" customHeight="1" spans="102:103">
      <c r="CX2882" s="350"/>
      <c r="CY2882" s="350"/>
    </row>
    <row r="2883" ht="26.25" customHeight="1" spans="102:103">
      <c r="CX2883" s="350"/>
      <c r="CY2883" s="350"/>
    </row>
    <row r="2884" ht="26.25" customHeight="1" spans="102:103">
      <c r="CX2884" s="350"/>
      <c r="CY2884" s="350"/>
    </row>
    <row r="2885" ht="26.25" customHeight="1" spans="102:103">
      <c r="CX2885" s="350"/>
      <c r="CY2885" s="350"/>
    </row>
    <row r="2886" ht="26.25" customHeight="1" spans="102:103">
      <c r="CX2886" s="350"/>
      <c r="CY2886" s="350"/>
    </row>
    <row r="2887" ht="26.25" customHeight="1" spans="102:103">
      <c r="CX2887" s="350"/>
      <c r="CY2887" s="350"/>
    </row>
    <row r="2888" ht="26.25" customHeight="1" spans="102:103">
      <c r="CX2888" s="350"/>
      <c r="CY2888" s="350"/>
    </row>
    <row r="2889" ht="26.25" customHeight="1" spans="102:103">
      <c r="CX2889" s="350"/>
      <c r="CY2889" s="350"/>
    </row>
    <row r="2890" ht="26.25" customHeight="1" spans="102:103">
      <c r="CX2890" s="350"/>
      <c r="CY2890" s="350"/>
    </row>
    <row r="2891" ht="26.25" customHeight="1" spans="102:103">
      <c r="CX2891" s="350"/>
      <c r="CY2891" s="350"/>
    </row>
    <row r="2892" ht="26.25" customHeight="1" spans="102:103">
      <c r="CX2892" s="350"/>
      <c r="CY2892" s="350"/>
    </row>
    <row r="2893" ht="26.25" customHeight="1" spans="102:103">
      <c r="CX2893" s="350"/>
      <c r="CY2893" s="350"/>
    </row>
    <row r="2894" ht="26.25" customHeight="1" spans="102:103">
      <c r="CX2894" s="350"/>
      <c r="CY2894" s="350"/>
    </row>
    <row r="2895" ht="26.25" customHeight="1" spans="102:103">
      <c r="CX2895" s="350"/>
      <c r="CY2895" s="350"/>
    </row>
    <row r="2896" ht="26.25" customHeight="1" spans="102:103">
      <c r="CX2896" s="350"/>
      <c r="CY2896" s="350"/>
    </row>
    <row r="2897" ht="26.25" customHeight="1" spans="102:103">
      <c r="CX2897" s="350"/>
      <c r="CY2897" s="350"/>
    </row>
    <row r="2898" ht="26.25" customHeight="1" spans="102:103">
      <c r="CX2898" s="350"/>
      <c r="CY2898" s="350"/>
    </row>
    <row r="2899" ht="26.25" customHeight="1" spans="102:103">
      <c r="CX2899" s="350"/>
      <c r="CY2899" s="350"/>
    </row>
    <row r="2900" ht="26.25" customHeight="1" spans="102:103">
      <c r="CX2900" s="350"/>
      <c r="CY2900" s="350"/>
    </row>
    <row r="2901" ht="26.25" customHeight="1" spans="102:103">
      <c r="CX2901" s="350"/>
      <c r="CY2901" s="350"/>
    </row>
    <row r="2902" ht="26.25" customHeight="1" spans="102:103">
      <c r="CX2902" s="350"/>
      <c r="CY2902" s="350"/>
    </row>
    <row r="2903" ht="26.25" customHeight="1" spans="102:103">
      <c r="CX2903" s="350"/>
      <c r="CY2903" s="350"/>
    </row>
    <row r="2904" ht="26.25" customHeight="1" spans="102:103">
      <c r="CX2904" s="350"/>
      <c r="CY2904" s="350"/>
    </row>
    <row r="2905" ht="26.25" customHeight="1" spans="102:103">
      <c r="CX2905" s="350"/>
      <c r="CY2905" s="350"/>
    </row>
    <row r="2906" ht="26.25" customHeight="1" spans="102:103">
      <c r="CX2906" s="350"/>
      <c r="CY2906" s="350"/>
    </row>
    <row r="2907" ht="26.25" customHeight="1" spans="102:103">
      <c r="CX2907" s="350"/>
      <c r="CY2907" s="350"/>
    </row>
    <row r="2908" ht="26.25" customHeight="1" spans="102:103">
      <c r="CX2908" s="350"/>
      <c r="CY2908" s="350"/>
    </row>
    <row r="2909" ht="26.25" customHeight="1" spans="102:103">
      <c r="CX2909" s="350"/>
      <c r="CY2909" s="350"/>
    </row>
    <row r="2910" ht="26.25" customHeight="1" spans="102:103">
      <c r="CX2910" s="350"/>
      <c r="CY2910" s="350"/>
    </row>
    <row r="2911" ht="26.25" customHeight="1" spans="102:103">
      <c r="CX2911" s="350"/>
      <c r="CY2911" s="350"/>
    </row>
    <row r="2912" ht="26.25" customHeight="1" spans="102:103">
      <c r="CX2912" s="350"/>
      <c r="CY2912" s="350"/>
    </row>
    <row r="2913" ht="26.25" customHeight="1" spans="102:103">
      <c r="CX2913" s="350"/>
      <c r="CY2913" s="350"/>
    </row>
    <row r="2914" ht="26.25" customHeight="1" spans="102:103">
      <c r="CX2914" s="350"/>
      <c r="CY2914" s="350"/>
    </row>
    <row r="2915" ht="26.25" customHeight="1" spans="102:103">
      <c r="CX2915" s="350"/>
      <c r="CY2915" s="350"/>
    </row>
    <row r="2916" ht="26.25" customHeight="1" spans="102:103">
      <c r="CX2916" s="350"/>
      <c r="CY2916" s="350"/>
    </row>
    <row r="2917" ht="26.25" customHeight="1" spans="102:103">
      <c r="CX2917" s="350"/>
      <c r="CY2917" s="350"/>
    </row>
    <row r="2918" ht="26.25" customHeight="1" spans="102:103">
      <c r="CX2918" s="350"/>
      <c r="CY2918" s="350"/>
    </row>
    <row r="2919" ht="26.25" customHeight="1" spans="102:103">
      <c r="CX2919" s="350"/>
      <c r="CY2919" s="350"/>
    </row>
    <row r="2920" ht="26.25" customHeight="1" spans="102:103">
      <c r="CX2920" s="350"/>
      <c r="CY2920" s="350"/>
    </row>
    <row r="2921" ht="26.25" customHeight="1" spans="102:103">
      <c r="CX2921" s="350"/>
      <c r="CY2921" s="350"/>
    </row>
    <row r="2922" ht="26.25" customHeight="1" spans="102:103">
      <c r="CX2922" s="350"/>
      <c r="CY2922" s="350"/>
    </row>
    <row r="2923" ht="26.25" customHeight="1" spans="102:103">
      <c r="CX2923" s="350"/>
      <c r="CY2923" s="350"/>
    </row>
    <row r="2924" ht="26.25" customHeight="1" spans="102:103">
      <c r="CX2924" s="350"/>
      <c r="CY2924" s="350"/>
    </row>
    <row r="2925" ht="26.25" customHeight="1" spans="102:103">
      <c r="CX2925" s="350"/>
      <c r="CY2925" s="350"/>
    </row>
    <row r="2926" ht="26.25" customHeight="1" spans="102:103">
      <c r="CX2926" s="350"/>
      <c r="CY2926" s="350"/>
    </row>
    <row r="2927" ht="26.25" customHeight="1" spans="102:103">
      <c r="CX2927" s="350"/>
      <c r="CY2927" s="350"/>
    </row>
    <row r="2928" ht="26.25" customHeight="1" spans="102:103">
      <c r="CX2928" s="350"/>
      <c r="CY2928" s="350"/>
    </row>
    <row r="2929" ht="26.25" customHeight="1" spans="102:103">
      <c r="CX2929" s="350"/>
      <c r="CY2929" s="350"/>
    </row>
    <row r="2930" ht="26.25" customHeight="1" spans="102:103">
      <c r="CX2930" s="350"/>
      <c r="CY2930" s="350"/>
    </row>
    <row r="2931" ht="26.25" customHeight="1" spans="102:103">
      <c r="CX2931" s="350"/>
      <c r="CY2931" s="350"/>
    </row>
    <row r="2932" ht="26.25" customHeight="1" spans="102:103">
      <c r="CX2932" s="350"/>
      <c r="CY2932" s="350"/>
    </row>
    <row r="2933" ht="26.25" customHeight="1" spans="102:103">
      <c r="CX2933" s="350"/>
      <c r="CY2933" s="350"/>
    </row>
    <row r="2934" ht="26.25" customHeight="1" spans="102:103">
      <c r="CX2934" s="350"/>
      <c r="CY2934" s="350"/>
    </row>
    <row r="2935" ht="26.25" customHeight="1" spans="102:103">
      <c r="CX2935" s="350"/>
      <c r="CY2935" s="350"/>
    </row>
    <row r="2936" ht="26.25" customHeight="1" spans="102:103">
      <c r="CX2936" s="350"/>
      <c r="CY2936" s="350"/>
    </row>
    <row r="2937" ht="26.25" customHeight="1" spans="102:103">
      <c r="CX2937" s="350"/>
      <c r="CY2937" s="350"/>
    </row>
    <row r="2938" ht="26.25" customHeight="1" spans="102:103">
      <c r="CX2938" s="350"/>
      <c r="CY2938" s="350"/>
    </row>
    <row r="2939" ht="26.25" customHeight="1" spans="102:103">
      <c r="CX2939" s="350"/>
      <c r="CY2939" s="350"/>
    </row>
    <row r="2940" ht="26.25" customHeight="1" spans="102:103">
      <c r="CX2940" s="350"/>
      <c r="CY2940" s="350"/>
    </row>
    <row r="2941" ht="26.25" customHeight="1" spans="102:103">
      <c r="CX2941" s="350"/>
      <c r="CY2941" s="350"/>
    </row>
    <row r="2942" ht="26.25" customHeight="1" spans="102:103">
      <c r="CX2942" s="350"/>
      <c r="CY2942" s="350"/>
    </row>
    <row r="2943" ht="26.25" customHeight="1" spans="102:103">
      <c r="CX2943" s="350"/>
      <c r="CY2943" s="350"/>
    </row>
    <row r="2944" ht="26.25" customHeight="1" spans="102:103">
      <c r="CX2944" s="350"/>
      <c r="CY2944" s="350"/>
    </row>
    <row r="2945" ht="26.25" customHeight="1" spans="102:103">
      <c r="CX2945" s="350"/>
      <c r="CY2945" s="350"/>
    </row>
    <row r="2946" ht="26.25" customHeight="1" spans="102:103">
      <c r="CX2946" s="350"/>
      <c r="CY2946" s="350"/>
    </row>
    <row r="2947" ht="26.25" customHeight="1" spans="102:103">
      <c r="CX2947" s="350"/>
      <c r="CY2947" s="350"/>
    </row>
    <row r="2948" ht="26.25" customHeight="1" spans="102:103">
      <c r="CX2948" s="350"/>
      <c r="CY2948" s="350"/>
    </row>
    <row r="2949" ht="26.25" customHeight="1" spans="102:103">
      <c r="CX2949" s="350"/>
      <c r="CY2949" s="350"/>
    </row>
    <row r="2950" ht="26.25" customHeight="1" spans="102:103">
      <c r="CX2950" s="350"/>
      <c r="CY2950" s="350"/>
    </row>
    <row r="2951" ht="26.25" customHeight="1" spans="102:103">
      <c r="CX2951" s="350"/>
      <c r="CY2951" s="350"/>
    </row>
    <row r="2952" ht="26.25" customHeight="1" spans="102:103">
      <c r="CX2952" s="350"/>
      <c r="CY2952" s="350"/>
    </row>
    <row r="2953" ht="26.25" customHeight="1" spans="102:103">
      <c r="CX2953" s="350"/>
      <c r="CY2953" s="350"/>
    </row>
    <row r="2954" ht="26.25" customHeight="1" spans="102:103">
      <c r="CX2954" s="350"/>
      <c r="CY2954" s="350"/>
    </row>
    <row r="2955" ht="26.25" customHeight="1" spans="102:103">
      <c r="CX2955" s="350"/>
      <c r="CY2955" s="350"/>
    </row>
    <row r="2956" ht="26.25" customHeight="1" spans="102:103">
      <c r="CX2956" s="350"/>
      <c r="CY2956" s="350"/>
    </row>
    <row r="2957" ht="26.25" customHeight="1" spans="102:103">
      <c r="CX2957" s="350"/>
      <c r="CY2957" s="350"/>
    </row>
    <row r="2958" ht="26.25" customHeight="1" spans="102:103">
      <c r="CX2958" s="350"/>
      <c r="CY2958" s="350"/>
    </row>
    <row r="2959" ht="26.25" customHeight="1" spans="102:103">
      <c r="CX2959" s="350"/>
      <c r="CY2959" s="350"/>
    </row>
    <row r="2960" ht="26.25" customHeight="1" spans="102:103">
      <c r="CX2960" s="350"/>
      <c r="CY2960" s="350"/>
    </row>
    <row r="2961" ht="26.25" customHeight="1" spans="102:103">
      <c r="CX2961" s="350"/>
      <c r="CY2961" s="350"/>
    </row>
    <row r="2962" ht="26.25" customHeight="1" spans="102:103">
      <c r="CX2962" s="350"/>
      <c r="CY2962" s="350"/>
    </row>
    <row r="2963" ht="26.25" customHeight="1" spans="102:103">
      <c r="CX2963" s="350"/>
      <c r="CY2963" s="350"/>
    </row>
    <row r="2964" ht="26.25" customHeight="1" spans="102:103">
      <c r="CX2964" s="350"/>
      <c r="CY2964" s="350"/>
    </row>
    <row r="2965" ht="26.25" customHeight="1" spans="102:103">
      <c r="CX2965" s="350"/>
      <c r="CY2965" s="350"/>
    </row>
    <row r="2966" ht="26.25" customHeight="1" spans="102:103">
      <c r="CX2966" s="350"/>
      <c r="CY2966" s="350"/>
    </row>
    <row r="2967" ht="26.25" customHeight="1" spans="102:103">
      <c r="CX2967" s="350"/>
      <c r="CY2967" s="350"/>
    </row>
    <row r="2968" ht="26.25" customHeight="1" spans="102:103">
      <c r="CX2968" s="350"/>
      <c r="CY2968" s="350"/>
    </row>
    <row r="2969" ht="26.25" customHeight="1" spans="102:103">
      <c r="CX2969" s="350"/>
      <c r="CY2969" s="350"/>
    </row>
    <row r="2970" ht="26.25" customHeight="1" spans="102:103">
      <c r="CX2970" s="350"/>
      <c r="CY2970" s="350"/>
    </row>
    <row r="2971" ht="26.25" customHeight="1" spans="102:103">
      <c r="CX2971" s="350"/>
      <c r="CY2971" s="350"/>
    </row>
    <row r="2972" ht="26.25" customHeight="1" spans="102:103">
      <c r="CX2972" s="350"/>
      <c r="CY2972" s="350"/>
    </row>
    <row r="2973" ht="26.25" customHeight="1" spans="102:103">
      <c r="CX2973" s="350"/>
      <c r="CY2973" s="350"/>
    </row>
    <row r="2974" ht="26.25" customHeight="1" spans="102:103">
      <c r="CX2974" s="350"/>
      <c r="CY2974" s="350"/>
    </row>
    <row r="2975" ht="26.25" customHeight="1" spans="102:103">
      <c r="CX2975" s="350"/>
      <c r="CY2975" s="350"/>
    </row>
    <row r="2976" ht="26.25" customHeight="1" spans="102:103">
      <c r="CX2976" s="350"/>
      <c r="CY2976" s="350"/>
    </row>
    <row r="2977" ht="26.25" customHeight="1" spans="102:103">
      <c r="CX2977" s="350"/>
      <c r="CY2977" s="350"/>
    </row>
    <row r="2978" ht="26.25" customHeight="1" spans="102:103">
      <c r="CX2978" s="350"/>
      <c r="CY2978" s="350"/>
    </row>
    <row r="2979" ht="26.25" customHeight="1" spans="102:103">
      <c r="CX2979" s="350"/>
      <c r="CY2979" s="350"/>
    </row>
    <row r="2980" ht="26.25" customHeight="1" spans="102:103">
      <c r="CX2980" s="350"/>
      <c r="CY2980" s="350"/>
    </row>
    <row r="2981" ht="26.25" customHeight="1" spans="102:103">
      <c r="CX2981" s="350"/>
      <c r="CY2981" s="350"/>
    </row>
    <row r="2982" ht="26.25" customHeight="1" spans="102:103">
      <c r="CX2982" s="350"/>
      <c r="CY2982" s="350"/>
    </row>
    <row r="2983" ht="26.25" customHeight="1" spans="102:103">
      <c r="CX2983" s="350"/>
      <c r="CY2983" s="350"/>
    </row>
    <row r="2984" ht="26.25" customHeight="1" spans="102:103">
      <c r="CX2984" s="350"/>
      <c r="CY2984" s="350"/>
    </row>
    <row r="2985" ht="26.25" customHeight="1" spans="102:103">
      <c r="CX2985" s="350"/>
      <c r="CY2985" s="350"/>
    </row>
    <row r="2986" ht="26.25" customHeight="1" spans="102:103">
      <c r="CX2986" s="350"/>
      <c r="CY2986" s="350"/>
    </row>
    <row r="2987" ht="26.25" customHeight="1" spans="102:103">
      <c r="CX2987" s="350"/>
      <c r="CY2987" s="350"/>
    </row>
    <row r="2988" ht="26.25" customHeight="1" spans="102:103">
      <c r="CX2988" s="350"/>
      <c r="CY2988" s="350"/>
    </row>
    <row r="2989" ht="26.25" customHeight="1" spans="102:103">
      <c r="CX2989" s="350"/>
      <c r="CY2989" s="350"/>
    </row>
    <row r="2990" ht="26.25" customHeight="1" spans="102:103">
      <c r="CX2990" s="350"/>
      <c r="CY2990" s="350"/>
    </row>
    <row r="2991" ht="26.25" customHeight="1" spans="102:103">
      <c r="CX2991" s="350"/>
      <c r="CY2991" s="350"/>
    </row>
    <row r="2992" ht="26.25" customHeight="1" spans="102:103">
      <c r="CX2992" s="350"/>
      <c r="CY2992" s="350"/>
    </row>
    <row r="2993" ht="26.25" customHeight="1" spans="102:103">
      <c r="CX2993" s="350"/>
      <c r="CY2993" s="350"/>
    </row>
    <row r="2994" ht="26.25" customHeight="1" spans="102:103">
      <c r="CX2994" s="350"/>
      <c r="CY2994" s="350"/>
    </row>
    <row r="2995" ht="26.25" customHeight="1" spans="102:103">
      <c r="CX2995" s="350"/>
      <c r="CY2995" s="350"/>
    </row>
    <row r="2996" ht="26.25" customHeight="1" spans="102:103">
      <c r="CX2996" s="350"/>
      <c r="CY2996" s="350"/>
    </row>
    <row r="2997" ht="26.25" customHeight="1" spans="102:103">
      <c r="CX2997" s="350"/>
      <c r="CY2997" s="350"/>
    </row>
    <row r="2998" ht="26.25" customHeight="1" spans="102:103">
      <c r="CX2998" s="350"/>
      <c r="CY2998" s="350"/>
    </row>
    <row r="2999" ht="26.25" customHeight="1" spans="102:103">
      <c r="CX2999" s="350"/>
      <c r="CY2999" s="350"/>
    </row>
    <row r="3000" ht="26.25" customHeight="1" spans="102:103">
      <c r="CX3000" s="350"/>
      <c r="CY3000" s="350"/>
    </row>
    <row r="3001" ht="26.25" customHeight="1" spans="102:103">
      <c r="CX3001" s="350"/>
      <c r="CY3001" s="350"/>
    </row>
    <row r="3002" ht="26.25" customHeight="1" spans="102:103">
      <c r="CX3002" s="350"/>
      <c r="CY3002" s="350"/>
    </row>
    <row r="3003" ht="26.25" customHeight="1" spans="102:103">
      <c r="CX3003" s="350"/>
      <c r="CY3003" s="350"/>
    </row>
    <row r="3004" ht="26.25" customHeight="1" spans="102:103">
      <c r="CX3004" s="350"/>
      <c r="CY3004" s="350"/>
    </row>
    <row r="3005" ht="26.25" customHeight="1" spans="102:103">
      <c r="CX3005" s="350"/>
      <c r="CY3005" s="350"/>
    </row>
    <row r="3006" ht="26.25" customHeight="1" spans="102:103">
      <c r="CX3006" s="350"/>
      <c r="CY3006" s="350"/>
    </row>
    <row r="3007" ht="26.25" customHeight="1" spans="102:103">
      <c r="CX3007" s="350"/>
      <c r="CY3007" s="350"/>
    </row>
    <row r="3008" ht="26.25" customHeight="1" spans="102:103">
      <c r="CX3008" s="350"/>
      <c r="CY3008" s="350"/>
    </row>
    <row r="3009" ht="26.25" customHeight="1" spans="102:103">
      <c r="CX3009" s="350"/>
      <c r="CY3009" s="350"/>
    </row>
    <row r="3010" ht="26.25" customHeight="1" spans="102:103">
      <c r="CX3010" s="350"/>
      <c r="CY3010" s="350"/>
    </row>
    <row r="3011" ht="26.25" customHeight="1" spans="102:103">
      <c r="CX3011" s="350"/>
      <c r="CY3011" s="350"/>
    </row>
    <row r="3012" ht="26.25" customHeight="1" spans="102:103">
      <c r="CX3012" s="350"/>
      <c r="CY3012" s="350"/>
    </row>
    <row r="3013" ht="26.25" customHeight="1" spans="102:103">
      <c r="CX3013" s="350"/>
      <c r="CY3013" s="350"/>
    </row>
    <row r="3014" ht="26.25" customHeight="1" spans="102:103">
      <c r="CX3014" s="350"/>
      <c r="CY3014" s="350"/>
    </row>
    <row r="3015" ht="26.25" customHeight="1" spans="102:103">
      <c r="CX3015" s="350"/>
      <c r="CY3015" s="350"/>
    </row>
    <row r="3016" ht="26.25" customHeight="1" spans="102:103">
      <c r="CX3016" s="350"/>
      <c r="CY3016" s="350"/>
    </row>
    <row r="3017" ht="26.25" customHeight="1" spans="102:103">
      <c r="CX3017" s="350"/>
      <c r="CY3017" s="350"/>
    </row>
    <row r="3018" ht="26.25" customHeight="1" spans="102:103">
      <c r="CX3018" s="350"/>
      <c r="CY3018" s="350"/>
    </row>
    <row r="3019" ht="26.25" customHeight="1" spans="102:103">
      <c r="CX3019" s="350"/>
      <c r="CY3019" s="350"/>
    </row>
    <row r="3020" ht="26.25" customHeight="1" spans="102:103">
      <c r="CX3020" s="350"/>
      <c r="CY3020" s="350"/>
    </row>
    <row r="3021" ht="26.25" customHeight="1" spans="102:103">
      <c r="CX3021" s="350"/>
      <c r="CY3021" s="350"/>
    </row>
    <row r="3022" ht="26.25" customHeight="1" spans="102:103">
      <c r="CX3022" s="350"/>
      <c r="CY3022" s="350"/>
    </row>
    <row r="3023" ht="26.25" customHeight="1" spans="102:103">
      <c r="CX3023" s="350"/>
      <c r="CY3023" s="350"/>
    </row>
    <row r="3024" ht="26.25" customHeight="1" spans="102:103">
      <c r="CX3024" s="350"/>
      <c r="CY3024" s="350"/>
    </row>
    <row r="3025" ht="26.25" customHeight="1" spans="102:103">
      <c r="CX3025" s="350"/>
      <c r="CY3025" s="350"/>
    </row>
    <row r="3026" ht="26.25" customHeight="1" spans="102:103">
      <c r="CX3026" s="350"/>
      <c r="CY3026" s="350"/>
    </row>
    <row r="3027" ht="26.25" customHeight="1" spans="102:103">
      <c r="CX3027" s="350"/>
      <c r="CY3027" s="350"/>
    </row>
    <row r="3028" ht="26.25" customHeight="1" spans="102:103">
      <c r="CX3028" s="350"/>
      <c r="CY3028" s="350"/>
    </row>
    <row r="3029" ht="26.25" customHeight="1" spans="102:103">
      <c r="CX3029" s="350"/>
      <c r="CY3029" s="350"/>
    </row>
    <row r="3030" ht="26.25" customHeight="1" spans="102:103">
      <c r="CX3030" s="350"/>
      <c r="CY3030" s="350"/>
    </row>
    <row r="3031" ht="26.25" customHeight="1" spans="102:103">
      <c r="CX3031" s="350"/>
      <c r="CY3031" s="350"/>
    </row>
    <row r="3032" ht="26.25" customHeight="1" spans="102:103">
      <c r="CX3032" s="350"/>
      <c r="CY3032" s="350"/>
    </row>
    <row r="3033" ht="26.25" customHeight="1" spans="102:103">
      <c r="CX3033" s="350"/>
      <c r="CY3033" s="350"/>
    </row>
    <row r="3034" ht="26.25" customHeight="1" spans="102:103">
      <c r="CX3034" s="350"/>
      <c r="CY3034" s="350"/>
    </row>
    <row r="3035" ht="26.25" customHeight="1" spans="102:103">
      <c r="CX3035" s="350"/>
      <c r="CY3035" s="350"/>
    </row>
    <row r="3036" ht="26.25" customHeight="1" spans="102:103">
      <c r="CX3036" s="350"/>
      <c r="CY3036" s="350"/>
    </row>
    <row r="3037" ht="26.25" customHeight="1" spans="102:103">
      <c r="CX3037" s="350"/>
      <c r="CY3037" s="350"/>
    </row>
    <row r="3038" ht="26.25" customHeight="1" spans="102:103">
      <c r="CX3038" s="350"/>
      <c r="CY3038" s="350"/>
    </row>
    <row r="3039" ht="26.25" customHeight="1" spans="102:103">
      <c r="CX3039" s="350"/>
      <c r="CY3039" s="350"/>
    </row>
    <row r="3040" ht="26.25" customHeight="1" spans="102:103">
      <c r="CX3040" s="350"/>
      <c r="CY3040" s="350"/>
    </row>
    <row r="3041" ht="26.25" customHeight="1" spans="102:103">
      <c r="CX3041" s="350"/>
      <c r="CY3041" s="350"/>
    </row>
    <row r="3042" ht="26.25" customHeight="1" spans="102:103">
      <c r="CX3042" s="350"/>
      <c r="CY3042" s="350"/>
    </row>
    <row r="3043" ht="26.25" customHeight="1" spans="102:103">
      <c r="CX3043" s="350"/>
      <c r="CY3043" s="350"/>
    </row>
    <row r="3044" ht="26.25" customHeight="1" spans="102:103">
      <c r="CX3044" s="350"/>
      <c r="CY3044" s="350"/>
    </row>
    <row r="3045" ht="26.25" customHeight="1" spans="102:103">
      <c r="CX3045" s="350"/>
      <c r="CY3045" s="350"/>
    </row>
    <row r="3046" ht="26.25" customHeight="1" spans="102:103">
      <c r="CX3046" s="350"/>
      <c r="CY3046" s="350"/>
    </row>
    <row r="3047" ht="26.25" customHeight="1" spans="102:103">
      <c r="CX3047" s="350"/>
      <c r="CY3047" s="350"/>
    </row>
    <row r="3048" ht="26.25" customHeight="1" spans="102:103">
      <c r="CX3048" s="350"/>
      <c r="CY3048" s="350"/>
    </row>
    <row r="3049" ht="26.25" customHeight="1" spans="102:103">
      <c r="CX3049" s="350"/>
      <c r="CY3049" s="350"/>
    </row>
    <row r="3050" ht="26.25" customHeight="1" spans="102:103">
      <c r="CX3050" s="350"/>
      <c r="CY3050" s="350"/>
    </row>
    <row r="3051" ht="26.25" customHeight="1" spans="102:103">
      <c r="CX3051" s="350"/>
      <c r="CY3051" s="350"/>
    </row>
    <row r="3052" ht="26.25" customHeight="1" spans="102:103">
      <c r="CX3052" s="350"/>
      <c r="CY3052" s="350"/>
    </row>
    <row r="3053" ht="26.25" customHeight="1" spans="102:103">
      <c r="CX3053" s="350"/>
      <c r="CY3053" s="350"/>
    </row>
    <row r="3054" ht="26.25" customHeight="1" spans="102:103">
      <c r="CX3054" s="350"/>
      <c r="CY3054" s="350"/>
    </row>
    <row r="3055" ht="26.25" customHeight="1" spans="102:103">
      <c r="CX3055" s="350"/>
      <c r="CY3055" s="350"/>
    </row>
    <row r="3056" ht="26.25" customHeight="1" spans="102:103">
      <c r="CX3056" s="350"/>
      <c r="CY3056" s="350"/>
    </row>
    <row r="3057" ht="26.25" customHeight="1" spans="102:103">
      <c r="CX3057" s="350"/>
      <c r="CY3057" s="350"/>
    </row>
    <row r="3058" ht="26.25" customHeight="1" spans="102:103">
      <c r="CX3058" s="350"/>
      <c r="CY3058" s="350"/>
    </row>
    <row r="3059" ht="26.25" customHeight="1" spans="102:103">
      <c r="CX3059" s="350"/>
      <c r="CY3059" s="350"/>
    </row>
    <row r="3060" ht="26.25" customHeight="1" spans="102:103">
      <c r="CX3060" s="350"/>
      <c r="CY3060" s="350"/>
    </row>
    <row r="3061" ht="26.25" customHeight="1" spans="102:103">
      <c r="CX3061" s="350"/>
      <c r="CY3061" s="350"/>
    </row>
    <row r="3062" ht="26.25" customHeight="1" spans="102:103">
      <c r="CX3062" s="350"/>
      <c r="CY3062" s="350"/>
    </row>
    <row r="3063" ht="26.25" customHeight="1" spans="102:103">
      <c r="CX3063" s="350"/>
      <c r="CY3063" s="350"/>
    </row>
    <row r="3064" ht="26.25" customHeight="1" spans="102:103">
      <c r="CX3064" s="350"/>
      <c r="CY3064" s="350"/>
    </row>
    <row r="3065" ht="26.25" customHeight="1" spans="102:103">
      <c r="CX3065" s="350"/>
      <c r="CY3065" s="350"/>
    </row>
    <row r="3066" ht="26.25" customHeight="1" spans="102:103">
      <c r="CX3066" s="350"/>
      <c r="CY3066" s="350"/>
    </row>
    <row r="3067" ht="26.25" customHeight="1" spans="102:103">
      <c r="CX3067" s="350"/>
      <c r="CY3067" s="350"/>
    </row>
    <row r="3068" ht="26.25" customHeight="1" spans="102:103">
      <c r="CX3068" s="350"/>
      <c r="CY3068" s="350"/>
    </row>
    <row r="3069" ht="26.25" customHeight="1" spans="102:103">
      <c r="CX3069" s="350"/>
      <c r="CY3069" s="350"/>
    </row>
    <row r="3070" ht="26.25" customHeight="1" spans="102:103">
      <c r="CX3070" s="350"/>
      <c r="CY3070" s="350"/>
    </row>
    <row r="3071" ht="26.25" customHeight="1" spans="102:103">
      <c r="CX3071" s="350"/>
      <c r="CY3071" s="350"/>
    </row>
    <row r="3072" ht="26.25" customHeight="1" spans="102:103">
      <c r="CX3072" s="350"/>
      <c r="CY3072" s="350"/>
    </row>
    <row r="3073" ht="26.25" customHeight="1" spans="102:103">
      <c r="CX3073" s="350"/>
      <c r="CY3073" s="350"/>
    </row>
    <row r="3074" ht="26.25" customHeight="1" spans="102:103">
      <c r="CX3074" s="350"/>
      <c r="CY3074" s="350"/>
    </row>
    <row r="3075" ht="26.25" customHeight="1" spans="102:103">
      <c r="CX3075" s="350"/>
      <c r="CY3075" s="350"/>
    </row>
    <row r="3076" ht="26.25" customHeight="1" spans="102:103">
      <c r="CX3076" s="350"/>
      <c r="CY3076" s="350"/>
    </row>
    <row r="3077" ht="26.25" customHeight="1" spans="102:103">
      <c r="CX3077" s="350"/>
      <c r="CY3077" s="350"/>
    </row>
    <row r="3078" ht="26.25" customHeight="1" spans="102:103">
      <c r="CX3078" s="350"/>
      <c r="CY3078" s="350"/>
    </row>
    <row r="3079" ht="26.25" customHeight="1" spans="102:103">
      <c r="CX3079" s="350"/>
      <c r="CY3079" s="350"/>
    </row>
    <row r="3080" ht="26.25" customHeight="1" spans="102:103">
      <c r="CX3080" s="350"/>
      <c r="CY3080" s="350"/>
    </row>
    <row r="3081" ht="26.25" customHeight="1" spans="102:103">
      <c r="CX3081" s="350"/>
      <c r="CY3081" s="350"/>
    </row>
    <row r="3082" ht="26.25" customHeight="1" spans="102:103">
      <c r="CX3082" s="350"/>
      <c r="CY3082" s="350"/>
    </row>
    <row r="3083" ht="26.25" customHeight="1" spans="102:103">
      <c r="CX3083" s="350"/>
      <c r="CY3083" s="350"/>
    </row>
    <row r="3084" ht="26.25" customHeight="1" spans="102:103">
      <c r="CX3084" s="350"/>
      <c r="CY3084" s="350"/>
    </row>
    <row r="3085" ht="26.25" customHeight="1" spans="102:103">
      <c r="CX3085" s="350"/>
      <c r="CY3085" s="350"/>
    </row>
    <row r="3086" ht="26.25" customHeight="1" spans="102:103">
      <c r="CX3086" s="350"/>
      <c r="CY3086" s="350"/>
    </row>
    <row r="3087" ht="26.25" customHeight="1" spans="102:103">
      <c r="CX3087" s="350"/>
      <c r="CY3087" s="350"/>
    </row>
    <row r="3088" ht="26.25" customHeight="1" spans="102:103">
      <c r="CX3088" s="350"/>
      <c r="CY3088" s="350"/>
    </row>
    <row r="3089" ht="26.25" customHeight="1" spans="102:103">
      <c r="CX3089" s="350"/>
      <c r="CY3089" s="350"/>
    </row>
    <row r="3090" ht="26.25" customHeight="1" spans="102:103">
      <c r="CX3090" s="350"/>
      <c r="CY3090" s="350"/>
    </row>
    <row r="3091" ht="26.25" customHeight="1" spans="102:103">
      <c r="CX3091" s="350"/>
      <c r="CY3091" s="350"/>
    </row>
    <row r="3092" ht="26.25" customHeight="1" spans="102:103">
      <c r="CX3092" s="350"/>
      <c r="CY3092" s="350"/>
    </row>
    <row r="3093" ht="26.25" customHeight="1" spans="102:103">
      <c r="CX3093" s="350"/>
      <c r="CY3093" s="350"/>
    </row>
    <row r="3094" ht="26.25" customHeight="1" spans="102:103">
      <c r="CX3094" s="350"/>
      <c r="CY3094" s="350"/>
    </row>
    <row r="3095" ht="26.25" customHeight="1" spans="102:103">
      <c r="CX3095" s="350"/>
      <c r="CY3095" s="350"/>
    </row>
    <row r="3096" ht="26.25" customHeight="1" spans="102:103">
      <c r="CX3096" s="350"/>
      <c r="CY3096" s="350"/>
    </row>
    <row r="3097" ht="26.25" customHeight="1" spans="102:103">
      <c r="CX3097" s="350"/>
      <c r="CY3097" s="350"/>
    </row>
    <row r="3098" ht="26.25" customHeight="1" spans="102:103">
      <c r="CX3098" s="350"/>
      <c r="CY3098" s="350"/>
    </row>
    <row r="3099" ht="26.25" customHeight="1" spans="102:103">
      <c r="CX3099" s="350"/>
      <c r="CY3099" s="350"/>
    </row>
    <row r="3100" ht="26.25" customHeight="1" spans="102:103">
      <c r="CX3100" s="350"/>
      <c r="CY3100" s="350"/>
    </row>
    <row r="3101" ht="26.25" customHeight="1" spans="102:103">
      <c r="CX3101" s="350"/>
      <c r="CY3101" s="350"/>
    </row>
    <row r="3102" ht="26.25" customHeight="1" spans="102:103">
      <c r="CX3102" s="350"/>
      <c r="CY3102" s="350"/>
    </row>
    <row r="3103" ht="26.25" customHeight="1" spans="102:103">
      <c r="CX3103" s="350"/>
      <c r="CY3103" s="350"/>
    </row>
    <row r="3104" ht="26.25" customHeight="1" spans="102:103">
      <c r="CX3104" s="350"/>
      <c r="CY3104" s="350"/>
    </row>
    <row r="3105" ht="26.25" customHeight="1" spans="102:103">
      <c r="CX3105" s="350"/>
      <c r="CY3105" s="350"/>
    </row>
    <row r="3106" ht="26.25" customHeight="1" spans="102:103">
      <c r="CX3106" s="350"/>
      <c r="CY3106" s="350"/>
    </row>
    <row r="3107" ht="26.25" customHeight="1" spans="102:103">
      <c r="CX3107" s="350"/>
      <c r="CY3107" s="350"/>
    </row>
    <row r="3108" ht="26.25" customHeight="1" spans="102:103">
      <c r="CX3108" s="350"/>
      <c r="CY3108" s="350"/>
    </row>
    <row r="3109" ht="26.25" customHeight="1" spans="102:103">
      <c r="CX3109" s="350"/>
      <c r="CY3109" s="350"/>
    </row>
    <row r="3110" ht="26.25" customHeight="1" spans="102:103">
      <c r="CX3110" s="350"/>
      <c r="CY3110" s="350"/>
    </row>
    <row r="3111" ht="26.25" customHeight="1" spans="102:103">
      <c r="CX3111" s="350"/>
      <c r="CY3111" s="350"/>
    </row>
    <row r="3112" ht="26.25" customHeight="1" spans="102:103">
      <c r="CX3112" s="350"/>
      <c r="CY3112" s="350"/>
    </row>
    <row r="3113" ht="26.25" customHeight="1" spans="102:103">
      <c r="CX3113" s="350"/>
      <c r="CY3113" s="350"/>
    </row>
    <row r="3114" ht="26.25" customHeight="1" spans="102:103">
      <c r="CX3114" s="350"/>
      <c r="CY3114" s="350"/>
    </row>
    <row r="3115" ht="26.25" customHeight="1" spans="102:103">
      <c r="CX3115" s="350"/>
      <c r="CY3115" s="350"/>
    </row>
    <row r="3116" ht="26.25" customHeight="1" spans="102:103">
      <c r="CX3116" s="350"/>
      <c r="CY3116" s="350"/>
    </row>
    <row r="3117" ht="26.25" customHeight="1" spans="102:103">
      <c r="CX3117" s="350"/>
      <c r="CY3117" s="350"/>
    </row>
    <row r="3118" ht="26.25" customHeight="1" spans="102:103">
      <c r="CX3118" s="350"/>
      <c r="CY3118" s="350"/>
    </row>
    <row r="3119" ht="26.25" customHeight="1" spans="102:103">
      <c r="CX3119" s="350"/>
      <c r="CY3119" s="350"/>
    </row>
    <row r="3120" ht="26.25" customHeight="1" spans="102:103">
      <c r="CX3120" s="350"/>
      <c r="CY3120" s="350"/>
    </row>
    <row r="3121" ht="26.25" customHeight="1" spans="102:103">
      <c r="CX3121" s="350"/>
      <c r="CY3121" s="350"/>
    </row>
    <row r="3122" ht="26.25" customHeight="1" spans="102:103">
      <c r="CX3122" s="350"/>
      <c r="CY3122" s="350"/>
    </row>
    <row r="3123" ht="26.25" customHeight="1" spans="102:103">
      <c r="CX3123" s="350"/>
      <c r="CY3123" s="350"/>
    </row>
    <row r="3124" ht="26.25" customHeight="1" spans="102:103">
      <c r="CX3124" s="350"/>
      <c r="CY3124" s="350"/>
    </row>
    <row r="3125" ht="26.25" customHeight="1" spans="102:103">
      <c r="CX3125" s="350"/>
      <c r="CY3125" s="350"/>
    </row>
    <row r="3126" ht="26.25" customHeight="1" spans="102:103">
      <c r="CX3126" s="350"/>
      <c r="CY3126" s="350"/>
    </row>
    <row r="3127" ht="26.25" customHeight="1" spans="102:103">
      <c r="CX3127" s="350"/>
      <c r="CY3127" s="350"/>
    </row>
    <row r="3128" ht="26.25" customHeight="1" spans="102:103">
      <c r="CX3128" s="350"/>
      <c r="CY3128" s="350"/>
    </row>
    <row r="3129" ht="26.25" customHeight="1" spans="102:103">
      <c r="CX3129" s="350"/>
      <c r="CY3129" s="350"/>
    </row>
    <row r="3130" ht="26.25" customHeight="1" spans="102:103">
      <c r="CX3130" s="350"/>
      <c r="CY3130" s="350"/>
    </row>
    <row r="3131" ht="26.25" customHeight="1" spans="102:103">
      <c r="CX3131" s="350"/>
      <c r="CY3131" s="350"/>
    </row>
    <row r="3132" ht="26.25" customHeight="1" spans="102:103">
      <c r="CX3132" s="350"/>
      <c r="CY3132" s="350"/>
    </row>
    <row r="3133" ht="26.25" customHeight="1" spans="102:103">
      <c r="CX3133" s="350"/>
      <c r="CY3133" s="350"/>
    </row>
    <row r="3134" ht="26.25" customHeight="1" spans="102:103">
      <c r="CX3134" s="350"/>
      <c r="CY3134" s="350"/>
    </row>
    <row r="3135" ht="26.25" customHeight="1" spans="102:103">
      <c r="CX3135" s="350"/>
      <c r="CY3135" s="350"/>
    </row>
    <row r="3136" ht="26.25" customHeight="1" spans="102:103">
      <c r="CX3136" s="350"/>
      <c r="CY3136" s="350"/>
    </row>
    <row r="3137" ht="26.25" customHeight="1" spans="102:103">
      <c r="CX3137" s="350"/>
      <c r="CY3137" s="350"/>
    </row>
    <row r="3138" ht="26.25" customHeight="1" spans="102:103">
      <c r="CX3138" s="350"/>
      <c r="CY3138" s="350"/>
    </row>
    <row r="3139" ht="26.25" customHeight="1" spans="102:103">
      <c r="CX3139" s="350"/>
      <c r="CY3139" s="350"/>
    </row>
    <row r="3140" ht="26.25" customHeight="1" spans="102:103">
      <c r="CX3140" s="350"/>
      <c r="CY3140" s="350"/>
    </row>
    <row r="3141" ht="26.25" customHeight="1" spans="102:103">
      <c r="CX3141" s="350"/>
      <c r="CY3141" s="350"/>
    </row>
    <row r="3142" ht="26.25" customHeight="1" spans="102:103">
      <c r="CX3142" s="350"/>
      <c r="CY3142" s="350"/>
    </row>
    <row r="3143" ht="26.25" customHeight="1" spans="102:103">
      <c r="CX3143" s="350"/>
      <c r="CY3143" s="350"/>
    </row>
    <row r="3144" ht="26.25" customHeight="1" spans="102:103">
      <c r="CX3144" s="350"/>
      <c r="CY3144" s="350"/>
    </row>
    <row r="3145" ht="26.25" customHeight="1" spans="102:103">
      <c r="CX3145" s="350"/>
      <c r="CY3145" s="350"/>
    </row>
    <row r="3146" ht="26.25" customHeight="1" spans="102:103">
      <c r="CX3146" s="350"/>
      <c r="CY3146" s="350"/>
    </row>
    <row r="3147" ht="26.25" customHeight="1" spans="102:103">
      <c r="CX3147" s="350"/>
      <c r="CY3147" s="350"/>
    </row>
    <row r="3148" ht="26.25" customHeight="1" spans="102:103">
      <c r="CX3148" s="350"/>
      <c r="CY3148" s="350"/>
    </row>
    <row r="3149" ht="26.25" customHeight="1" spans="102:103">
      <c r="CX3149" s="350"/>
      <c r="CY3149" s="350"/>
    </row>
    <row r="3150" ht="26.25" customHeight="1" spans="102:103">
      <c r="CX3150" s="350"/>
      <c r="CY3150" s="350"/>
    </row>
    <row r="3151" ht="26.25" customHeight="1" spans="102:103">
      <c r="CX3151" s="350"/>
      <c r="CY3151" s="350"/>
    </row>
    <row r="3152" ht="26.25" customHeight="1" spans="102:103">
      <c r="CX3152" s="350"/>
      <c r="CY3152" s="350"/>
    </row>
    <row r="3153" ht="26.25" customHeight="1" spans="102:103">
      <c r="CX3153" s="350"/>
      <c r="CY3153" s="350"/>
    </row>
    <row r="3154" ht="26.25" customHeight="1" spans="102:103">
      <c r="CX3154" s="350"/>
      <c r="CY3154" s="350"/>
    </row>
    <row r="3155" ht="26.25" customHeight="1" spans="102:103">
      <c r="CX3155" s="350"/>
      <c r="CY3155" s="350"/>
    </row>
    <row r="3156" ht="26.25" customHeight="1" spans="102:103">
      <c r="CX3156" s="350"/>
      <c r="CY3156" s="350"/>
    </row>
    <row r="3157" ht="26.25" customHeight="1" spans="102:103">
      <c r="CX3157" s="350"/>
      <c r="CY3157" s="350"/>
    </row>
    <row r="3158" ht="26.25" customHeight="1" spans="102:103">
      <c r="CX3158" s="350"/>
      <c r="CY3158" s="350"/>
    </row>
    <row r="3159" ht="26.25" customHeight="1" spans="102:103">
      <c r="CX3159" s="350"/>
      <c r="CY3159" s="350"/>
    </row>
    <row r="3160" ht="26.25" customHeight="1" spans="102:103">
      <c r="CX3160" s="350"/>
      <c r="CY3160" s="350"/>
    </row>
    <row r="3161" ht="26.25" customHeight="1" spans="102:103">
      <c r="CX3161" s="350"/>
      <c r="CY3161" s="350"/>
    </row>
    <row r="3162" ht="26.25" customHeight="1" spans="102:103">
      <c r="CX3162" s="350"/>
      <c r="CY3162" s="350"/>
    </row>
    <row r="3163" ht="26.25" customHeight="1" spans="102:103">
      <c r="CX3163" s="350"/>
      <c r="CY3163" s="350"/>
    </row>
    <row r="3164" ht="26.25" customHeight="1" spans="102:103">
      <c r="CX3164" s="350"/>
      <c r="CY3164" s="350"/>
    </row>
    <row r="3165" ht="26.25" customHeight="1" spans="102:103">
      <c r="CX3165" s="350"/>
      <c r="CY3165" s="350"/>
    </row>
    <row r="3166" ht="26.25" customHeight="1" spans="102:103">
      <c r="CX3166" s="350"/>
      <c r="CY3166" s="350"/>
    </row>
    <row r="3167" ht="26.25" customHeight="1" spans="102:103">
      <c r="CX3167" s="350"/>
      <c r="CY3167" s="350"/>
    </row>
    <row r="3168" ht="26.25" customHeight="1" spans="102:103">
      <c r="CX3168" s="350"/>
      <c r="CY3168" s="350"/>
    </row>
    <row r="3169" ht="26.25" customHeight="1" spans="102:103">
      <c r="CX3169" s="350"/>
      <c r="CY3169" s="350"/>
    </row>
    <row r="3170" ht="26.25" customHeight="1" spans="102:103">
      <c r="CX3170" s="350"/>
      <c r="CY3170" s="350"/>
    </row>
    <row r="3171" ht="26.25" customHeight="1" spans="102:103">
      <c r="CX3171" s="350"/>
      <c r="CY3171" s="350"/>
    </row>
    <row r="3172" ht="26.25" customHeight="1" spans="102:103">
      <c r="CX3172" s="350"/>
      <c r="CY3172" s="350"/>
    </row>
    <row r="3173" ht="26.25" customHeight="1" spans="102:103">
      <c r="CX3173" s="350"/>
      <c r="CY3173" s="350"/>
    </row>
    <row r="3174" ht="26.25" customHeight="1" spans="102:103">
      <c r="CX3174" s="350"/>
      <c r="CY3174" s="350"/>
    </row>
    <row r="3175" ht="26.25" customHeight="1" spans="102:103">
      <c r="CX3175" s="350"/>
      <c r="CY3175" s="350"/>
    </row>
    <row r="3176" ht="26.25" customHeight="1" spans="102:103">
      <c r="CX3176" s="350"/>
      <c r="CY3176" s="350"/>
    </row>
    <row r="3177" ht="26.25" customHeight="1" spans="102:103">
      <c r="CX3177" s="350"/>
      <c r="CY3177" s="350"/>
    </row>
    <row r="3178" ht="26.25" customHeight="1" spans="102:103">
      <c r="CX3178" s="350"/>
      <c r="CY3178" s="350"/>
    </row>
    <row r="3179" ht="26.25" customHeight="1" spans="102:103">
      <c r="CX3179" s="350"/>
      <c r="CY3179" s="350"/>
    </row>
    <row r="3180" ht="26.25" customHeight="1" spans="102:103">
      <c r="CX3180" s="350"/>
      <c r="CY3180" s="350"/>
    </row>
    <row r="3181" ht="26.25" customHeight="1" spans="102:103">
      <c r="CX3181" s="350"/>
      <c r="CY3181" s="350"/>
    </row>
    <row r="3182" ht="26.25" customHeight="1" spans="102:103">
      <c r="CX3182" s="350"/>
      <c r="CY3182" s="350"/>
    </row>
    <row r="3183" ht="26.25" customHeight="1" spans="102:103">
      <c r="CX3183" s="350"/>
      <c r="CY3183" s="350"/>
    </row>
    <row r="3184" ht="26.25" customHeight="1" spans="102:103">
      <c r="CX3184" s="350"/>
      <c r="CY3184" s="350"/>
    </row>
    <row r="3185" ht="26.25" customHeight="1" spans="102:103">
      <c r="CX3185" s="350"/>
      <c r="CY3185" s="350"/>
    </row>
    <row r="3186" ht="26.25" customHeight="1" spans="102:103">
      <c r="CX3186" s="350"/>
      <c r="CY3186" s="350"/>
    </row>
    <row r="3187" ht="26.25" customHeight="1" spans="102:103">
      <c r="CX3187" s="350"/>
      <c r="CY3187" s="350"/>
    </row>
    <row r="3188" ht="26.25" customHeight="1" spans="102:103">
      <c r="CX3188" s="350"/>
      <c r="CY3188" s="350"/>
    </row>
    <row r="3189" ht="26.25" customHeight="1" spans="102:103">
      <c r="CX3189" s="350"/>
      <c r="CY3189" s="350"/>
    </row>
    <row r="3190" ht="26.25" customHeight="1" spans="102:103">
      <c r="CX3190" s="350"/>
      <c r="CY3190" s="350"/>
    </row>
    <row r="3191" ht="26.25" customHeight="1" spans="102:103">
      <c r="CX3191" s="350"/>
      <c r="CY3191" s="350"/>
    </row>
    <row r="3192" ht="26.25" customHeight="1" spans="102:103">
      <c r="CX3192" s="350"/>
      <c r="CY3192" s="350"/>
    </row>
    <row r="3193" ht="26.25" customHeight="1" spans="102:103">
      <c r="CX3193" s="350"/>
      <c r="CY3193" s="350"/>
    </row>
    <row r="3194" ht="26.25" customHeight="1" spans="102:103">
      <c r="CX3194" s="350"/>
      <c r="CY3194" s="350"/>
    </row>
    <row r="3195" ht="26.25" customHeight="1" spans="102:103">
      <c r="CX3195" s="350"/>
      <c r="CY3195" s="350"/>
    </row>
    <row r="3196" ht="26.25" customHeight="1" spans="102:103">
      <c r="CX3196" s="350"/>
      <c r="CY3196" s="350"/>
    </row>
    <row r="3197" ht="26.25" customHeight="1" spans="102:103">
      <c r="CX3197" s="350"/>
      <c r="CY3197" s="350"/>
    </row>
    <row r="3198" ht="26.25" customHeight="1" spans="102:103">
      <c r="CX3198" s="350"/>
      <c r="CY3198" s="350"/>
    </row>
    <row r="3199" ht="26.25" customHeight="1" spans="102:103">
      <c r="CX3199" s="350"/>
      <c r="CY3199" s="350"/>
    </row>
    <row r="3200" ht="26.25" customHeight="1" spans="102:103">
      <c r="CX3200" s="350"/>
      <c r="CY3200" s="350"/>
    </row>
    <row r="3201" ht="26.25" customHeight="1" spans="102:103">
      <c r="CX3201" s="350"/>
      <c r="CY3201" s="350"/>
    </row>
    <row r="3202" ht="26.25" customHeight="1" spans="102:103">
      <c r="CX3202" s="350"/>
      <c r="CY3202" s="350"/>
    </row>
    <row r="3203" ht="26.25" customHeight="1" spans="102:103">
      <c r="CX3203" s="350"/>
      <c r="CY3203" s="350"/>
    </row>
    <row r="3204" ht="26.25" customHeight="1" spans="102:103">
      <c r="CX3204" s="350"/>
      <c r="CY3204" s="350"/>
    </row>
    <row r="3205" ht="26.25" customHeight="1" spans="102:103">
      <c r="CX3205" s="350"/>
      <c r="CY3205" s="350"/>
    </row>
    <row r="3206" ht="26.25" customHeight="1" spans="102:103">
      <c r="CX3206" s="350"/>
      <c r="CY3206" s="350"/>
    </row>
    <row r="3207" ht="26.25" customHeight="1" spans="102:103">
      <c r="CX3207" s="350"/>
      <c r="CY3207" s="350"/>
    </row>
    <row r="3208" ht="26.25" customHeight="1" spans="102:103">
      <c r="CX3208" s="350"/>
      <c r="CY3208" s="350"/>
    </row>
    <row r="3209" ht="26.25" customHeight="1" spans="102:103">
      <c r="CX3209" s="350"/>
      <c r="CY3209" s="350"/>
    </row>
    <row r="3210" ht="26.25" customHeight="1" spans="102:103">
      <c r="CX3210" s="350"/>
      <c r="CY3210" s="350"/>
    </row>
    <row r="3211" ht="26.25" customHeight="1" spans="102:103">
      <c r="CX3211" s="350"/>
      <c r="CY3211" s="350"/>
    </row>
    <row r="3212" ht="26.25" customHeight="1" spans="102:103">
      <c r="CX3212" s="350"/>
      <c r="CY3212" s="350"/>
    </row>
    <row r="3213" ht="26.25" customHeight="1" spans="102:103">
      <c r="CX3213" s="350"/>
      <c r="CY3213" s="350"/>
    </row>
    <row r="3214" ht="26.25" customHeight="1" spans="102:103">
      <c r="CX3214" s="350"/>
      <c r="CY3214" s="350"/>
    </row>
    <row r="3215" ht="26.25" customHeight="1" spans="102:103">
      <c r="CX3215" s="350"/>
      <c r="CY3215" s="350"/>
    </row>
    <row r="3216" ht="26.25" customHeight="1" spans="102:103">
      <c r="CX3216" s="350"/>
      <c r="CY3216" s="350"/>
    </row>
    <row r="3217" ht="26.25" customHeight="1" spans="102:103">
      <c r="CX3217" s="350"/>
      <c r="CY3217" s="350"/>
    </row>
    <row r="3218" ht="26.25" customHeight="1" spans="102:103">
      <c r="CX3218" s="350"/>
      <c r="CY3218" s="350"/>
    </row>
    <row r="3219" ht="26.25" customHeight="1" spans="102:103">
      <c r="CX3219" s="350"/>
      <c r="CY3219" s="350"/>
    </row>
    <row r="3220" ht="26.25" customHeight="1" spans="102:103">
      <c r="CX3220" s="350"/>
      <c r="CY3220" s="350"/>
    </row>
    <row r="3221" ht="26.25" customHeight="1" spans="102:103">
      <c r="CX3221" s="350"/>
      <c r="CY3221" s="350"/>
    </row>
    <row r="3222" ht="26.25" customHeight="1" spans="102:103">
      <c r="CX3222" s="350"/>
      <c r="CY3222" s="350"/>
    </row>
    <row r="3223" ht="26.25" customHeight="1" spans="102:103">
      <c r="CX3223" s="350"/>
      <c r="CY3223" s="350"/>
    </row>
    <row r="3224" ht="26.25" customHeight="1" spans="102:103">
      <c r="CX3224" s="350"/>
      <c r="CY3224" s="350"/>
    </row>
    <row r="3225" ht="26.25" customHeight="1" spans="102:103">
      <c r="CX3225" s="350"/>
      <c r="CY3225" s="350"/>
    </row>
    <row r="3226" ht="26.25" customHeight="1" spans="102:103">
      <c r="CX3226" s="350"/>
      <c r="CY3226" s="350"/>
    </row>
    <row r="3227" ht="26.25" customHeight="1" spans="102:103">
      <c r="CX3227" s="350"/>
      <c r="CY3227" s="350"/>
    </row>
    <row r="3228" ht="26.25" customHeight="1" spans="102:103">
      <c r="CX3228" s="350"/>
      <c r="CY3228" s="350"/>
    </row>
    <row r="3229" ht="26.25" customHeight="1" spans="102:103">
      <c r="CX3229" s="350"/>
      <c r="CY3229" s="350"/>
    </row>
    <row r="3230" ht="26.25" customHeight="1" spans="102:103">
      <c r="CX3230" s="350"/>
      <c r="CY3230" s="350"/>
    </row>
    <row r="3231" ht="26.25" customHeight="1" spans="102:103">
      <c r="CX3231" s="350"/>
      <c r="CY3231" s="350"/>
    </row>
    <row r="3232" ht="26.25" customHeight="1" spans="102:103">
      <c r="CX3232" s="350"/>
      <c r="CY3232" s="350"/>
    </row>
    <row r="3233" ht="26.25" customHeight="1" spans="102:103">
      <c r="CX3233" s="350"/>
      <c r="CY3233" s="350"/>
    </row>
    <row r="3234" ht="26.25" customHeight="1" spans="102:103">
      <c r="CX3234" s="350"/>
      <c r="CY3234" s="350"/>
    </row>
    <row r="3235" ht="26.25" customHeight="1" spans="102:103">
      <c r="CX3235" s="350"/>
      <c r="CY3235" s="350"/>
    </row>
    <row r="3236" ht="26.25" customHeight="1" spans="102:103">
      <c r="CX3236" s="350"/>
      <c r="CY3236" s="350"/>
    </row>
    <row r="3237" ht="26.25" customHeight="1" spans="102:103">
      <c r="CX3237" s="350"/>
      <c r="CY3237" s="350"/>
    </row>
    <row r="3238" ht="26.25" customHeight="1" spans="102:103">
      <c r="CX3238" s="350"/>
      <c r="CY3238" s="350"/>
    </row>
    <row r="3239" ht="26.25" customHeight="1" spans="102:103">
      <c r="CX3239" s="350"/>
      <c r="CY3239" s="350"/>
    </row>
    <row r="3240" ht="26.25" customHeight="1" spans="102:103">
      <c r="CX3240" s="350"/>
      <c r="CY3240" s="350"/>
    </row>
    <row r="3241" ht="26.25" customHeight="1" spans="102:103">
      <c r="CX3241" s="350"/>
      <c r="CY3241" s="350"/>
    </row>
    <row r="3242" ht="26.25" customHeight="1" spans="102:103">
      <c r="CX3242" s="350"/>
      <c r="CY3242" s="350"/>
    </row>
    <row r="3243" ht="26.25" customHeight="1" spans="102:103">
      <c r="CX3243" s="350"/>
      <c r="CY3243" s="350"/>
    </row>
    <row r="3244" ht="26.25" customHeight="1" spans="102:103">
      <c r="CX3244" s="350"/>
      <c r="CY3244" s="350"/>
    </row>
    <row r="3245" ht="26.25" customHeight="1" spans="102:103">
      <c r="CX3245" s="350"/>
      <c r="CY3245" s="350"/>
    </row>
    <row r="3246" ht="26.25" customHeight="1" spans="102:103">
      <c r="CX3246" s="350"/>
      <c r="CY3246" s="350"/>
    </row>
    <row r="3247" ht="26.25" customHeight="1" spans="102:103">
      <c r="CX3247" s="350"/>
      <c r="CY3247" s="350"/>
    </row>
    <row r="3248" ht="26.25" customHeight="1" spans="102:103">
      <c r="CX3248" s="350"/>
      <c r="CY3248" s="350"/>
    </row>
    <row r="3249" ht="26.25" customHeight="1" spans="102:103">
      <c r="CX3249" s="350"/>
      <c r="CY3249" s="350"/>
    </row>
    <row r="3250" ht="26.25" customHeight="1" spans="102:103">
      <c r="CX3250" s="350"/>
      <c r="CY3250" s="350"/>
    </row>
    <row r="3251" ht="26.25" customHeight="1" spans="102:103">
      <c r="CX3251" s="350"/>
      <c r="CY3251" s="350"/>
    </row>
    <row r="3252" ht="26.25" customHeight="1" spans="102:103">
      <c r="CX3252" s="350"/>
      <c r="CY3252" s="350"/>
    </row>
    <row r="3253" ht="26.25" customHeight="1" spans="102:103">
      <c r="CX3253" s="350"/>
      <c r="CY3253" s="350"/>
    </row>
    <row r="3254" ht="26.25" customHeight="1" spans="102:103">
      <c r="CX3254" s="350"/>
      <c r="CY3254" s="350"/>
    </row>
    <row r="3255" ht="26.25" customHeight="1" spans="102:103">
      <c r="CX3255" s="350"/>
      <c r="CY3255" s="350"/>
    </row>
    <row r="3256" ht="26.25" customHeight="1" spans="102:103">
      <c r="CX3256" s="350"/>
      <c r="CY3256" s="350"/>
    </row>
    <row r="3257" ht="26.25" customHeight="1" spans="102:103">
      <c r="CX3257" s="350"/>
      <c r="CY3257" s="350"/>
    </row>
    <row r="3258" ht="26.25" customHeight="1" spans="102:103">
      <c r="CX3258" s="350"/>
      <c r="CY3258" s="350"/>
    </row>
    <row r="3259" ht="26.25" customHeight="1" spans="102:103">
      <c r="CX3259" s="350"/>
      <c r="CY3259" s="350"/>
    </row>
    <row r="3260" ht="26.25" customHeight="1" spans="102:103">
      <c r="CX3260" s="350"/>
      <c r="CY3260" s="350"/>
    </row>
    <row r="3261" ht="26.25" customHeight="1" spans="102:103">
      <c r="CX3261" s="350"/>
      <c r="CY3261" s="350"/>
    </row>
    <row r="3262" ht="26.25" customHeight="1" spans="102:103">
      <c r="CX3262" s="350"/>
      <c r="CY3262" s="350"/>
    </row>
    <row r="3263" ht="26.25" customHeight="1" spans="102:103">
      <c r="CX3263" s="350"/>
      <c r="CY3263" s="350"/>
    </row>
    <row r="3264" ht="26.25" customHeight="1" spans="102:103">
      <c r="CX3264" s="350"/>
      <c r="CY3264" s="350"/>
    </row>
    <row r="3265" ht="26.25" customHeight="1" spans="102:103">
      <c r="CX3265" s="350"/>
      <c r="CY3265" s="350"/>
    </row>
    <row r="3266" ht="26.25" customHeight="1" spans="102:103">
      <c r="CX3266" s="350"/>
      <c r="CY3266" s="350"/>
    </row>
    <row r="3267" ht="26.25" customHeight="1" spans="102:103">
      <c r="CX3267" s="350"/>
      <c r="CY3267" s="350"/>
    </row>
    <row r="3268" ht="26.25" customHeight="1" spans="102:103">
      <c r="CX3268" s="350"/>
      <c r="CY3268" s="350"/>
    </row>
    <row r="3269" ht="26.25" customHeight="1" spans="102:103">
      <c r="CX3269" s="350"/>
      <c r="CY3269" s="350"/>
    </row>
    <row r="3270" ht="26.25" customHeight="1" spans="102:103">
      <c r="CX3270" s="350"/>
      <c r="CY3270" s="350"/>
    </row>
    <row r="3271" ht="26.25" customHeight="1" spans="102:103">
      <c r="CX3271" s="350"/>
      <c r="CY3271" s="350"/>
    </row>
    <row r="3272" ht="26.25" customHeight="1" spans="102:103">
      <c r="CX3272" s="350"/>
      <c r="CY3272" s="350"/>
    </row>
    <row r="3273" ht="26.25" customHeight="1" spans="102:103">
      <c r="CX3273" s="350"/>
      <c r="CY3273" s="350"/>
    </row>
    <row r="3274" ht="26.25" customHeight="1" spans="102:103">
      <c r="CX3274" s="350"/>
      <c r="CY3274" s="350"/>
    </row>
    <row r="3275" ht="26.25" customHeight="1" spans="102:103">
      <c r="CX3275" s="350"/>
      <c r="CY3275" s="350"/>
    </row>
    <row r="3276" ht="26.25" customHeight="1" spans="102:103">
      <c r="CX3276" s="350"/>
      <c r="CY3276" s="350"/>
    </row>
    <row r="3277" ht="26.25" customHeight="1" spans="102:103">
      <c r="CX3277" s="350"/>
      <c r="CY3277" s="350"/>
    </row>
    <row r="3278" ht="26.25" customHeight="1" spans="102:103">
      <c r="CX3278" s="350"/>
      <c r="CY3278" s="350"/>
    </row>
    <row r="3279" ht="26.25" customHeight="1" spans="102:103">
      <c r="CX3279" s="350"/>
      <c r="CY3279" s="350"/>
    </row>
    <row r="3280" ht="26.25" customHeight="1" spans="102:103">
      <c r="CX3280" s="350"/>
      <c r="CY3280" s="350"/>
    </row>
    <row r="3281" ht="26.25" customHeight="1" spans="102:103">
      <c r="CX3281" s="350"/>
      <c r="CY3281" s="350"/>
    </row>
    <row r="3282" ht="26.25" customHeight="1" spans="102:103">
      <c r="CX3282" s="350"/>
      <c r="CY3282" s="350"/>
    </row>
    <row r="3283" ht="26.25" customHeight="1" spans="102:103">
      <c r="CX3283" s="350"/>
      <c r="CY3283" s="350"/>
    </row>
    <row r="3284" ht="26.25" customHeight="1" spans="102:103">
      <c r="CX3284" s="350"/>
      <c r="CY3284" s="350"/>
    </row>
    <row r="3285" ht="26.25" customHeight="1" spans="102:103">
      <c r="CX3285" s="350"/>
      <c r="CY3285" s="350"/>
    </row>
    <row r="3286" ht="26.25" customHeight="1" spans="102:103">
      <c r="CX3286" s="350"/>
      <c r="CY3286" s="350"/>
    </row>
    <row r="3287" ht="26.25" customHeight="1" spans="102:103">
      <c r="CX3287" s="350"/>
      <c r="CY3287" s="350"/>
    </row>
    <row r="3288" ht="26.25" customHeight="1" spans="102:103">
      <c r="CX3288" s="350"/>
      <c r="CY3288" s="350"/>
    </row>
    <row r="3289" ht="26.25" customHeight="1" spans="102:103">
      <c r="CX3289" s="350"/>
      <c r="CY3289" s="350"/>
    </row>
    <row r="3290" ht="26.25" customHeight="1" spans="102:103">
      <c r="CX3290" s="350"/>
      <c r="CY3290" s="350"/>
    </row>
    <row r="3291" ht="26.25" customHeight="1" spans="102:103">
      <c r="CX3291" s="350"/>
      <c r="CY3291" s="350"/>
    </row>
    <row r="3292" ht="26.25" customHeight="1" spans="102:103">
      <c r="CX3292" s="350"/>
      <c r="CY3292" s="350"/>
    </row>
    <row r="3293" ht="26.25" customHeight="1" spans="102:103">
      <c r="CX3293" s="350"/>
      <c r="CY3293" s="350"/>
    </row>
    <row r="3294" ht="26.25" customHeight="1" spans="102:103">
      <c r="CX3294" s="350"/>
      <c r="CY3294" s="350"/>
    </row>
    <row r="3295" ht="26.25" customHeight="1" spans="102:103">
      <c r="CX3295" s="350"/>
      <c r="CY3295" s="350"/>
    </row>
    <row r="3296" ht="26.25" customHeight="1" spans="102:103">
      <c r="CX3296" s="350"/>
      <c r="CY3296" s="350"/>
    </row>
    <row r="3297" ht="26.25" customHeight="1" spans="102:103">
      <c r="CX3297" s="350"/>
      <c r="CY3297" s="350"/>
    </row>
    <row r="3298" ht="26.25" customHeight="1" spans="102:103">
      <c r="CX3298" s="350"/>
      <c r="CY3298" s="350"/>
    </row>
    <row r="3299" ht="26.25" customHeight="1" spans="102:103">
      <c r="CX3299" s="350"/>
      <c r="CY3299" s="350"/>
    </row>
    <row r="3300" ht="26.25" customHeight="1" spans="102:103">
      <c r="CX3300" s="350"/>
      <c r="CY3300" s="350"/>
    </row>
    <row r="3301" ht="26.25" customHeight="1" spans="102:103">
      <c r="CX3301" s="350"/>
      <c r="CY3301" s="350"/>
    </row>
    <row r="3302" ht="26.25" customHeight="1" spans="102:103">
      <c r="CX3302" s="350"/>
      <c r="CY3302" s="350"/>
    </row>
    <row r="3303" ht="26.25" customHeight="1" spans="102:103">
      <c r="CX3303" s="350"/>
      <c r="CY3303" s="350"/>
    </row>
    <row r="3304" ht="26.25" customHeight="1" spans="102:103">
      <c r="CX3304" s="350"/>
      <c r="CY3304" s="350"/>
    </row>
    <row r="3305" ht="26.25" customHeight="1" spans="102:103">
      <c r="CX3305" s="350"/>
      <c r="CY3305" s="350"/>
    </row>
    <row r="3306" ht="26.25" customHeight="1" spans="102:103">
      <c r="CX3306" s="350"/>
      <c r="CY3306" s="350"/>
    </row>
    <row r="3307" ht="26.25" customHeight="1" spans="102:103">
      <c r="CX3307" s="350"/>
      <c r="CY3307" s="350"/>
    </row>
    <row r="3308" ht="26.25" customHeight="1" spans="102:103">
      <c r="CX3308" s="350"/>
      <c r="CY3308" s="350"/>
    </row>
    <row r="3309" ht="26.25" customHeight="1" spans="102:103">
      <c r="CX3309" s="350"/>
      <c r="CY3309" s="350"/>
    </row>
    <row r="3310" ht="26.25" customHeight="1" spans="102:103">
      <c r="CX3310" s="350"/>
      <c r="CY3310" s="350"/>
    </row>
    <row r="3311" ht="26.25" customHeight="1" spans="102:103">
      <c r="CX3311" s="350"/>
      <c r="CY3311" s="350"/>
    </row>
    <row r="3312" ht="26.25" customHeight="1" spans="102:103">
      <c r="CX3312" s="350"/>
      <c r="CY3312" s="350"/>
    </row>
    <row r="3313" ht="26.25" customHeight="1" spans="102:103">
      <c r="CX3313" s="350"/>
      <c r="CY3313" s="350"/>
    </row>
    <row r="3314" ht="26.25" customHeight="1" spans="102:103">
      <c r="CX3314" s="350"/>
      <c r="CY3314" s="350"/>
    </row>
    <row r="3315" ht="26.25" customHeight="1" spans="102:103">
      <c r="CX3315" s="350"/>
      <c r="CY3315" s="350"/>
    </row>
    <row r="3316" ht="26.25" customHeight="1" spans="102:103">
      <c r="CX3316" s="350"/>
      <c r="CY3316" s="350"/>
    </row>
    <row r="3317" ht="26.25" customHeight="1" spans="102:103">
      <c r="CX3317" s="350"/>
      <c r="CY3317" s="350"/>
    </row>
    <row r="3318" ht="26.25" customHeight="1" spans="102:103">
      <c r="CX3318" s="350"/>
      <c r="CY3318" s="350"/>
    </row>
    <row r="3319" ht="26.25" customHeight="1" spans="102:103">
      <c r="CX3319" s="350"/>
      <c r="CY3319" s="350"/>
    </row>
    <row r="3320" ht="26.25" customHeight="1" spans="102:103">
      <c r="CX3320" s="350"/>
      <c r="CY3320" s="350"/>
    </row>
    <row r="3321" ht="26.25" customHeight="1" spans="102:103">
      <c r="CX3321" s="350"/>
      <c r="CY3321" s="350"/>
    </row>
    <row r="3322" ht="26.25" customHeight="1" spans="102:103">
      <c r="CX3322" s="350"/>
      <c r="CY3322" s="350"/>
    </row>
    <row r="3323" ht="26.25" customHeight="1" spans="102:103">
      <c r="CX3323" s="350"/>
      <c r="CY3323" s="350"/>
    </row>
    <row r="3324" ht="26.25" customHeight="1" spans="102:103">
      <c r="CX3324" s="350"/>
      <c r="CY3324" s="350"/>
    </row>
    <row r="3325" ht="26.25" customHeight="1" spans="102:103">
      <c r="CX3325" s="350"/>
      <c r="CY3325" s="350"/>
    </row>
    <row r="3326" ht="26.25" customHeight="1" spans="102:103">
      <c r="CX3326" s="350"/>
      <c r="CY3326" s="350"/>
    </row>
    <row r="3327" ht="26.25" customHeight="1" spans="102:103">
      <c r="CX3327" s="350"/>
      <c r="CY3327" s="350"/>
    </row>
    <row r="3328" ht="26.25" customHeight="1" spans="102:103">
      <c r="CX3328" s="350"/>
      <c r="CY3328" s="350"/>
    </row>
    <row r="3329" ht="26.25" customHeight="1" spans="102:103">
      <c r="CX3329" s="350"/>
      <c r="CY3329" s="350"/>
    </row>
    <row r="3330" ht="26.25" customHeight="1" spans="102:103">
      <c r="CX3330" s="350"/>
      <c r="CY3330" s="350"/>
    </row>
    <row r="3331" ht="26.25" customHeight="1" spans="102:103">
      <c r="CX3331" s="350"/>
      <c r="CY3331" s="350"/>
    </row>
    <row r="3332" ht="26.25" customHeight="1" spans="102:103">
      <c r="CX3332" s="350"/>
      <c r="CY3332" s="350"/>
    </row>
    <row r="3333" ht="26.25" customHeight="1" spans="102:103">
      <c r="CX3333" s="350"/>
      <c r="CY3333" s="350"/>
    </row>
    <row r="3334" ht="26.25" customHeight="1" spans="102:103">
      <c r="CX3334" s="350"/>
      <c r="CY3334" s="350"/>
    </row>
    <row r="3335" ht="26.25" customHeight="1" spans="102:103">
      <c r="CX3335" s="350"/>
      <c r="CY3335" s="350"/>
    </row>
    <row r="3336" ht="26.25" customHeight="1" spans="102:103">
      <c r="CX3336" s="350"/>
      <c r="CY3336" s="350"/>
    </row>
    <row r="3337" ht="26.25" customHeight="1" spans="102:103">
      <c r="CX3337" s="350"/>
      <c r="CY3337" s="350"/>
    </row>
    <row r="3338" ht="26.25" customHeight="1" spans="102:103">
      <c r="CX3338" s="350"/>
      <c r="CY3338" s="350"/>
    </row>
    <row r="3339" ht="26.25" customHeight="1" spans="102:103">
      <c r="CX3339" s="350"/>
      <c r="CY3339" s="350"/>
    </row>
    <row r="3340" ht="26.25" customHeight="1" spans="102:103">
      <c r="CX3340" s="350"/>
      <c r="CY3340" s="350"/>
    </row>
    <row r="3341" ht="26.25" customHeight="1" spans="102:103">
      <c r="CX3341" s="350"/>
      <c r="CY3341" s="350"/>
    </row>
    <row r="3342" ht="26.25" customHeight="1" spans="102:103">
      <c r="CX3342" s="350"/>
      <c r="CY3342" s="350"/>
    </row>
    <row r="3343" ht="26.25" customHeight="1" spans="102:103">
      <c r="CX3343" s="350"/>
      <c r="CY3343" s="350"/>
    </row>
    <row r="3344" ht="26.25" customHeight="1" spans="102:103">
      <c r="CX3344" s="350"/>
      <c r="CY3344" s="350"/>
    </row>
    <row r="3345" ht="26.25" customHeight="1" spans="102:103">
      <c r="CX3345" s="350"/>
      <c r="CY3345" s="350"/>
    </row>
    <row r="3346" ht="26.25" customHeight="1" spans="102:103">
      <c r="CX3346" s="350"/>
      <c r="CY3346" s="350"/>
    </row>
    <row r="3347" ht="26.25" customHeight="1" spans="102:103">
      <c r="CX3347" s="350"/>
      <c r="CY3347" s="350"/>
    </row>
    <row r="3348" ht="26.25" customHeight="1" spans="102:103">
      <c r="CX3348" s="350"/>
      <c r="CY3348" s="350"/>
    </row>
    <row r="3349" ht="26.25" customHeight="1" spans="102:103">
      <c r="CX3349" s="350"/>
      <c r="CY3349" s="350"/>
    </row>
    <row r="3350" ht="26.25" customHeight="1" spans="102:103">
      <c r="CX3350" s="350"/>
      <c r="CY3350" s="350"/>
    </row>
    <row r="3351" ht="26.25" customHeight="1" spans="102:103">
      <c r="CX3351" s="350"/>
      <c r="CY3351" s="350"/>
    </row>
    <row r="3352" ht="26.25" customHeight="1" spans="102:103">
      <c r="CX3352" s="350"/>
      <c r="CY3352" s="350"/>
    </row>
    <row r="3353" ht="26.25" customHeight="1" spans="102:103">
      <c r="CX3353" s="350"/>
      <c r="CY3353" s="350"/>
    </row>
    <row r="3354" ht="26.25" customHeight="1" spans="102:103">
      <c r="CX3354" s="350"/>
      <c r="CY3354" s="350"/>
    </row>
    <row r="3355" ht="26.25" customHeight="1" spans="102:103">
      <c r="CX3355" s="350"/>
      <c r="CY3355" s="350"/>
    </row>
    <row r="3356" ht="26.25" customHeight="1" spans="102:103">
      <c r="CX3356" s="350"/>
      <c r="CY3356" s="350"/>
    </row>
    <row r="3357" ht="26.25" customHeight="1" spans="102:103">
      <c r="CX3357" s="350"/>
      <c r="CY3357" s="350"/>
    </row>
    <row r="3358" ht="26.25" customHeight="1" spans="102:103">
      <c r="CX3358" s="350"/>
      <c r="CY3358" s="350"/>
    </row>
    <row r="3359" ht="26.25" customHeight="1" spans="102:103">
      <c r="CX3359" s="350"/>
      <c r="CY3359" s="350"/>
    </row>
    <row r="3360" ht="26.25" customHeight="1" spans="102:103">
      <c r="CX3360" s="350"/>
      <c r="CY3360" s="350"/>
    </row>
    <row r="3361" ht="26.25" customHeight="1" spans="102:103">
      <c r="CX3361" s="350"/>
      <c r="CY3361" s="350"/>
    </row>
    <row r="3362" ht="26.25" customHeight="1" spans="102:103">
      <c r="CX3362" s="350"/>
      <c r="CY3362" s="350"/>
    </row>
    <row r="3363" ht="26.25" customHeight="1" spans="102:103">
      <c r="CX3363" s="350"/>
      <c r="CY3363" s="350"/>
    </row>
    <row r="3364" ht="26.25" customHeight="1" spans="102:103">
      <c r="CX3364" s="350"/>
      <c r="CY3364" s="350"/>
    </row>
    <row r="3365" ht="26.25" customHeight="1" spans="102:103">
      <c r="CX3365" s="350"/>
      <c r="CY3365" s="350"/>
    </row>
    <row r="3366" ht="26.25" customHeight="1" spans="102:103">
      <c r="CX3366" s="350"/>
      <c r="CY3366" s="350"/>
    </row>
    <row r="3367" ht="26.25" customHeight="1" spans="102:103">
      <c r="CX3367" s="350"/>
      <c r="CY3367" s="350"/>
    </row>
    <row r="3368" ht="26.25" customHeight="1" spans="102:103">
      <c r="CX3368" s="350"/>
      <c r="CY3368" s="350"/>
    </row>
    <row r="3369" ht="26.25" customHeight="1" spans="102:103">
      <c r="CX3369" s="350"/>
      <c r="CY3369" s="350"/>
    </row>
    <row r="3370" ht="26.25" customHeight="1" spans="102:103">
      <c r="CX3370" s="350"/>
      <c r="CY3370" s="350"/>
    </row>
    <row r="3371" ht="26.25" customHeight="1" spans="102:103">
      <c r="CX3371" s="350"/>
      <c r="CY3371" s="350"/>
    </row>
    <row r="3372" ht="26.25" customHeight="1" spans="102:103">
      <c r="CX3372" s="350"/>
      <c r="CY3372" s="350"/>
    </row>
    <row r="3373" ht="26.25" customHeight="1" spans="102:103">
      <c r="CX3373" s="350"/>
      <c r="CY3373" s="350"/>
    </row>
    <row r="3374" ht="26.25" customHeight="1" spans="102:103">
      <c r="CX3374" s="350"/>
      <c r="CY3374" s="350"/>
    </row>
    <row r="3375" ht="26.25" customHeight="1" spans="102:103">
      <c r="CX3375" s="350"/>
      <c r="CY3375" s="350"/>
    </row>
    <row r="3376" ht="26.25" customHeight="1" spans="102:103">
      <c r="CX3376" s="350"/>
      <c r="CY3376" s="350"/>
    </row>
    <row r="3377" ht="26.25" customHeight="1" spans="102:103">
      <c r="CX3377" s="350"/>
      <c r="CY3377" s="350"/>
    </row>
    <row r="3378" ht="26.25" customHeight="1" spans="102:103">
      <c r="CX3378" s="350"/>
      <c r="CY3378" s="350"/>
    </row>
    <row r="3379" ht="26.25" customHeight="1" spans="102:103">
      <c r="CX3379" s="350"/>
      <c r="CY3379" s="350"/>
    </row>
    <row r="3380" ht="26.25" customHeight="1" spans="102:103">
      <c r="CX3380" s="350"/>
      <c r="CY3380" s="350"/>
    </row>
    <row r="3381" ht="26.25" customHeight="1" spans="102:103">
      <c r="CX3381" s="350"/>
      <c r="CY3381" s="350"/>
    </row>
    <row r="3382" ht="26.25" customHeight="1" spans="102:103">
      <c r="CX3382" s="350"/>
      <c r="CY3382" s="350"/>
    </row>
    <row r="3383" ht="26.25" customHeight="1" spans="102:103">
      <c r="CX3383" s="350"/>
      <c r="CY3383" s="350"/>
    </row>
    <row r="3384" ht="26.25" customHeight="1" spans="102:103">
      <c r="CX3384" s="350"/>
      <c r="CY3384" s="350"/>
    </row>
    <row r="3385" ht="26.25" customHeight="1" spans="102:103">
      <c r="CX3385" s="350"/>
      <c r="CY3385" s="350"/>
    </row>
    <row r="3386" ht="26.25" customHeight="1" spans="102:103">
      <c r="CX3386" s="350"/>
      <c r="CY3386" s="350"/>
    </row>
    <row r="3387" ht="26.25" customHeight="1" spans="102:103">
      <c r="CX3387" s="350"/>
      <c r="CY3387" s="350"/>
    </row>
    <row r="3388" ht="26.25" customHeight="1" spans="102:103">
      <c r="CX3388" s="350"/>
      <c r="CY3388" s="350"/>
    </row>
    <row r="3389" ht="26.25" customHeight="1" spans="102:103">
      <c r="CX3389" s="350"/>
      <c r="CY3389" s="350"/>
    </row>
    <row r="3390" ht="26.25" customHeight="1" spans="102:103">
      <c r="CX3390" s="350"/>
      <c r="CY3390" s="350"/>
    </row>
    <row r="3391" ht="26.25" customHeight="1" spans="102:103">
      <c r="CX3391" s="350"/>
      <c r="CY3391" s="350"/>
    </row>
    <row r="3392" ht="26.25" customHeight="1" spans="102:103">
      <c r="CX3392" s="350"/>
      <c r="CY3392" s="350"/>
    </row>
    <row r="3393" ht="26.25" customHeight="1" spans="102:103">
      <c r="CX3393" s="350"/>
      <c r="CY3393" s="350"/>
    </row>
    <row r="3394" ht="26.25" customHeight="1" spans="102:103">
      <c r="CX3394" s="350"/>
      <c r="CY3394" s="350"/>
    </row>
    <row r="3395" ht="26.25" customHeight="1" spans="102:103">
      <c r="CX3395" s="350"/>
      <c r="CY3395" s="350"/>
    </row>
    <row r="3396" ht="26.25" customHeight="1" spans="102:103">
      <c r="CX3396" s="350"/>
      <c r="CY3396" s="350"/>
    </row>
    <row r="3397" ht="26.25" customHeight="1" spans="102:103">
      <c r="CX3397" s="350"/>
      <c r="CY3397" s="350"/>
    </row>
    <row r="3398" ht="26.25" customHeight="1" spans="102:103">
      <c r="CX3398" s="350"/>
      <c r="CY3398" s="350"/>
    </row>
    <row r="3399" ht="26.25" customHeight="1" spans="102:103">
      <c r="CX3399" s="350"/>
      <c r="CY3399" s="350"/>
    </row>
    <row r="3400" ht="26.25" customHeight="1" spans="102:103">
      <c r="CX3400" s="350"/>
      <c r="CY3400" s="350"/>
    </row>
    <row r="3401" ht="26.25" customHeight="1" spans="102:103">
      <c r="CX3401" s="350"/>
      <c r="CY3401" s="350"/>
    </row>
    <row r="3402" ht="26.25" customHeight="1" spans="102:103">
      <c r="CX3402" s="350"/>
      <c r="CY3402" s="350"/>
    </row>
    <row r="3403" ht="26.25" customHeight="1" spans="102:103">
      <c r="CX3403" s="350"/>
      <c r="CY3403" s="350"/>
    </row>
    <row r="3404" ht="26.25" customHeight="1" spans="102:103">
      <c r="CX3404" s="350"/>
      <c r="CY3404" s="350"/>
    </row>
    <row r="3405" ht="26.25" customHeight="1" spans="102:103">
      <c r="CX3405" s="350"/>
      <c r="CY3405" s="350"/>
    </row>
    <row r="3406" ht="26.25" customHeight="1" spans="102:103">
      <c r="CX3406" s="350"/>
      <c r="CY3406" s="350"/>
    </row>
    <row r="3407" ht="26.25" customHeight="1" spans="102:103">
      <c r="CX3407" s="350"/>
      <c r="CY3407" s="350"/>
    </row>
    <row r="3408" ht="26.25" customHeight="1" spans="102:103">
      <c r="CX3408" s="350"/>
      <c r="CY3408" s="350"/>
    </row>
    <row r="3409" ht="26.25" customHeight="1" spans="102:103">
      <c r="CX3409" s="350"/>
      <c r="CY3409" s="350"/>
    </row>
    <row r="3410" ht="26.25" customHeight="1" spans="102:103">
      <c r="CX3410" s="350"/>
      <c r="CY3410" s="350"/>
    </row>
    <row r="3411" ht="26.25" customHeight="1" spans="102:103">
      <c r="CX3411" s="350"/>
      <c r="CY3411" s="350"/>
    </row>
    <row r="3412" ht="26.25" customHeight="1" spans="102:103">
      <c r="CX3412" s="350"/>
      <c r="CY3412" s="350"/>
    </row>
    <row r="3413" ht="26.25" customHeight="1" spans="102:103">
      <c r="CX3413" s="350"/>
      <c r="CY3413" s="350"/>
    </row>
    <row r="3414" ht="26.25" customHeight="1" spans="102:103">
      <c r="CX3414" s="350"/>
      <c r="CY3414" s="350"/>
    </row>
    <row r="3415" ht="26.25" customHeight="1" spans="102:103">
      <c r="CX3415" s="350"/>
      <c r="CY3415" s="350"/>
    </row>
    <row r="3416" ht="26.25" customHeight="1" spans="102:103">
      <c r="CX3416" s="350"/>
      <c r="CY3416" s="350"/>
    </row>
    <row r="3417" ht="26.25" customHeight="1" spans="102:103">
      <c r="CX3417" s="350"/>
      <c r="CY3417" s="350"/>
    </row>
    <row r="3418" ht="26.25" customHeight="1" spans="102:103">
      <c r="CX3418" s="350"/>
      <c r="CY3418" s="350"/>
    </row>
    <row r="3419" ht="26.25" customHeight="1" spans="102:103">
      <c r="CX3419" s="350"/>
      <c r="CY3419" s="350"/>
    </row>
    <row r="3420" ht="26.25" customHeight="1" spans="102:103">
      <c r="CX3420" s="350"/>
      <c r="CY3420" s="350"/>
    </row>
    <row r="3421" ht="26.25" customHeight="1" spans="102:103">
      <c r="CX3421" s="350"/>
      <c r="CY3421" s="350"/>
    </row>
    <row r="3422" ht="26.25" customHeight="1" spans="102:103">
      <c r="CX3422" s="350"/>
      <c r="CY3422" s="350"/>
    </row>
    <row r="3423" ht="26.25" customHeight="1" spans="102:103">
      <c r="CX3423" s="350"/>
      <c r="CY3423" s="350"/>
    </row>
    <row r="3424" ht="26.25" customHeight="1" spans="102:103">
      <c r="CX3424" s="350"/>
      <c r="CY3424" s="350"/>
    </row>
    <row r="3425" ht="26.25" customHeight="1" spans="102:103">
      <c r="CX3425" s="350"/>
      <c r="CY3425" s="350"/>
    </row>
    <row r="3426" ht="26.25" customHeight="1" spans="102:103">
      <c r="CX3426" s="350"/>
      <c r="CY3426" s="350"/>
    </row>
    <row r="3427" ht="26.25" customHeight="1" spans="102:103">
      <c r="CX3427" s="350"/>
      <c r="CY3427" s="350"/>
    </row>
    <row r="3428" ht="26.25" customHeight="1" spans="102:103">
      <c r="CX3428" s="350"/>
      <c r="CY3428" s="350"/>
    </row>
    <row r="3429" ht="26.25" customHeight="1" spans="102:103">
      <c r="CX3429" s="350"/>
      <c r="CY3429" s="350"/>
    </row>
    <row r="3430" ht="26.25" customHeight="1" spans="102:103">
      <c r="CX3430" s="350"/>
      <c r="CY3430" s="350"/>
    </row>
    <row r="3431" ht="26.25" customHeight="1" spans="102:103">
      <c r="CX3431" s="350"/>
      <c r="CY3431" s="350"/>
    </row>
    <row r="3432" ht="26.25" customHeight="1" spans="102:103">
      <c r="CX3432" s="350"/>
      <c r="CY3432" s="350"/>
    </row>
    <row r="3433" ht="26.25" customHeight="1" spans="102:103">
      <c r="CX3433" s="350"/>
      <c r="CY3433" s="350"/>
    </row>
    <row r="3434" ht="26.25" customHeight="1" spans="102:103">
      <c r="CX3434" s="350"/>
      <c r="CY3434" s="350"/>
    </row>
    <row r="3435" ht="26.25" customHeight="1" spans="102:103">
      <c r="CX3435" s="350"/>
      <c r="CY3435" s="350"/>
    </row>
    <row r="3436" ht="26.25" customHeight="1" spans="102:103">
      <c r="CX3436" s="350"/>
      <c r="CY3436" s="350"/>
    </row>
    <row r="3437" ht="26.25" customHeight="1" spans="102:103">
      <c r="CX3437" s="350"/>
      <c r="CY3437" s="350"/>
    </row>
    <row r="3438" ht="26.25" customHeight="1" spans="102:103">
      <c r="CX3438" s="350"/>
      <c r="CY3438" s="350"/>
    </row>
    <row r="3439" ht="26.25" customHeight="1" spans="102:103">
      <c r="CX3439" s="350"/>
      <c r="CY3439" s="350"/>
    </row>
    <row r="3440" ht="26.25" customHeight="1" spans="102:103">
      <c r="CX3440" s="350"/>
      <c r="CY3440" s="350"/>
    </row>
    <row r="3441" ht="26.25" customHeight="1" spans="102:103">
      <c r="CX3441" s="350"/>
      <c r="CY3441" s="350"/>
    </row>
    <row r="3442" ht="26.25" customHeight="1" spans="102:103">
      <c r="CX3442" s="350"/>
      <c r="CY3442" s="350"/>
    </row>
    <row r="3443" ht="26.25" customHeight="1" spans="102:103">
      <c r="CX3443" s="350"/>
      <c r="CY3443" s="350"/>
    </row>
    <row r="3444" ht="26.25" customHeight="1" spans="102:103">
      <c r="CX3444" s="350"/>
      <c r="CY3444" s="350"/>
    </row>
    <row r="3445" ht="26.25" customHeight="1" spans="102:103">
      <c r="CX3445" s="350"/>
      <c r="CY3445" s="350"/>
    </row>
    <row r="3446" ht="26.25" customHeight="1" spans="102:103">
      <c r="CX3446" s="350"/>
      <c r="CY3446" s="350"/>
    </row>
    <row r="3447" ht="26.25" customHeight="1" spans="102:103">
      <c r="CX3447" s="350"/>
      <c r="CY3447" s="350"/>
    </row>
    <row r="3448" ht="26.25" customHeight="1" spans="102:103">
      <c r="CX3448" s="350"/>
      <c r="CY3448" s="350"/>
    </row>
    <row r="3449" ht="26.25" customHeight="1" spans="102:103">
      <c r="CX3449" s="350"/>
      <c r="CY3449" s="350"/>
    </row>
    <row r="3450" ht="26.25" customHeight="1" spans="102:103">
      <c r="CX3450" s="350"/>
      <c r="CY3450" s="350"/>
    </row>
    <row r="3451" ht="26.25" customHeight="1" spans="102:103">
      <c r="CX3451" s="350"/>
      <c r="CY3451" s="350"/>
    </row>
    <row r="3452" ht="26.25" customHeight="1" spans="102:103">
      <c r="CX3452" s="350"/>
      <c r="CY3452" s="350"/>
    </row>
    <row r="3453" ht="26.25" customHeight="1" spans="102:103">
      <c r="CX3453" s="350"/>
      <c r="CY3453" s="350"/>
    </row>
    <row r="3454" ht="26.25" customHeight="1" spans="102:103">
      <c r="CX3454" s="350"/>
      <c r="CY3454" s="350"/>
    </row>
    <row r="3455" ht="26.25" customHeight="1" spans="102:103">
      <c r="CX3455" s="350"/>
      <c r="CY3455" s="350"/>
    </row>
    <row r="3456" ht="26.25" customHeight="1" spans="102:103">
      <c r="CX3456" s="350"/>
      <c r="CY3456" s="350"/>
    </row>
    <row r="3457" ht="26.25" customHeight="1" spans="102:103">
      <c r="CX3457" s="350"/>
      <c r="CY3457" s="350"/>
    </row>
    <row r="3458" ht="26.25" customHeight="1" spans="102:103">
      <c r="CX3458" s="350"/>
      <c r="CY3458" s="350"/>
    </row>
    <row r="3459" ht="26.25" customHeight="1" spans="102:103">
      <c r="CX3459" s="350"/>
      <c r="CY3459" s="350"/>
    </row>
    <row r="3460" ht="26.25" customHeight="1" spans="102:103">
      <c r="CX3460" s="350"/>
      <c r="CY3460" s="350"/>
    </row>
    <row r="3461" ht="26.25" customHeight="1" spans="102:103">
      <c r="CX3461" s="350"/>
      <c r="CY3461" s="350"/>
    </row>
    <row r="3462" ht="26.25" customHeight="1" spans="102:103">
      <c r="CX3462" s="350"/>
      <c r="CY3462" s="350"/>
    </row>
    <row r="3463" ht="26.25" customHeight="1" spans="102:103">
      <c r="CX3463" s="350"/>
      <c r="CY3463" s="350"/>
    </row>
    <row r="3464" ht="26.25" customHeight="1" spans="102:103">
      <c r="CX3464" s="350"/>
      <c r="CY3464" s="350"/>
    </row>
    <row r="3465" ht="26.25" customHeight="1" spans="102:103">
      <c r="CX3465" s="350"/>
      <c r="CY3465" s="350"/>
    </row>
    <row r="3466" ht="26.25" customHeight="1" spans="102:103">
      <c r="CX3466" s="350"/>
      <c r="CY3466" s="350"/>
    </row>
    <row r="3467" ht="26.25" customHeight="1" spans="102:103">
      <c r="CX3467" s="350"/>
      <c r="CY3467" s="350"/>
    </row>
    <row r="3468" ht="26.25" customHeight="1" spans="102:103">
      <c r="CX3468" s="350"/>
      <c r="CY3468" s="350"/>
    </row>
    <row r="3469" ht="26.25" customHeight="1" spans="102:103">
      <c r="CX3469" s="350"/>
      <c r="CY3469" s="350"/>
    </row>
    <row r="3470" ht="26.25" customHeight="1" spans="102:103">
      <c r="CX3470" s="350"/>
      <c r="CY3470" s="350"/>
    </row>
    <row r="3471" ht="26.25" customHeight="1" spans="102:103">
      <c r="CX3471" s="350"/>
      <c r="CY3471" s="350"/>
    </row>
    <row r="3472" ht="26.25" customHeight="1" spans="102:103">
      <c r="CX3472" s="350"/>
      <c r="CY3472" s="350"/>
    </row>
    <row r="3473" ht="26.25" customHeight="1" spans="102:103">
      <c r="CX3473" s="350"/>
      <c r="CY3473" s="350"/>
    </row>
    <row r="3474" ht="26.25" customHeight="1" spans="102:103">
      <c r="CX3474" s="350"/>
      <c r="CY3474" s="350"/>
    </row>
    <row r="3475" ht="26.25" customHeight="1" spans="102:103">
      <c r="CX3475" s="350"/>
      <c r="CY3475" s="350"/>
    </row>
    <row r="3476" ht="26.25" customHeight="1" spans="102:103">
      <c r="CX3476" s="350"/>
      <c r="CY3476" s="350"/>
    </row>
    <row r="3477" ht="26.25" customHeight="1" spans="102:103">
      <c r="CX3477" s="350"/>
      <c r="CY3477" s="350"/>
    </row>
    <row r="3478" ht="26.25" customHeight="1" spans="102:103">
      <c r="CX3478" s="350"/>
      <c r="CY3478" s="350"/>
    </row>
    <row r="3479" ht="26.25" customHeight="1" spans="102:103">
      <c r="CX3479" s="350"/>
      <c r="CY3479" s="350"/>
    </row>
    <row r="3480" ht="26.25" customHeight="1" spans="102:103">
      <c r="CX3480" s="350"/>
      <c r="CY3480" s="350"/>
    </row>
    <row r="3481" ht="26.25" customHeight="1" spans="102:103">
      <c r="CX3481" s="350"/>
      <c r="CY3481" s="350"/>
    </row>
    <row r="3482" ht="26.25" customHeight="1" spans="102:103">
      <c r="CX3482" s="350"/>
      <c r="CY3482" s="350"/>
    </row>
    <row r="3483" ht="26.25" customHeight="1" spans="102:103">
      <c r="CX3483" s="350"/>
      <c r="CY3483" s="350"/>
    </row>
    <row r="3484" ht="26.25" customHeight="1" spans="102:103">
      <c r="CX3484" s="350"/>
      <c r="CY3484" s="350"/>
    </row>
    <row r="3485" ht="26.25" customHeight="1" spans="102:103">
      <c r="CX3485" s="350"/>
      <c r="CY3485" s="350"/>
    </row>
    <row r="3486" ht="26.25" customHeight="1" spans="102:103">
      <c r="CX3486" s="350"/>
      <c r="CY3486" s="350"/>
    </row>
    <row r="3487" ht="26.25" customHeight="1" spans="102:103">
      <c r="CX3487" s="350"/>
      <c r="CY3487" s="350"/>
    </row>
    <row r="3488" ht="26.25" customHeight="1" spans="102:103">
      <c r="CX3488" s="350"/>
      <c r="CY3488" s="350"/>
    </row>
    <row r="3489" ht="26.25" customHeight="1" spans="102:103">
      <c r="CX3489" s="350"/>
      <c r="CY3489" s="350"/>
    </row>
    <row r="3490" ht="26.25" customHeight="1" spans="102:103">
      <c r="CX3490" s="350"/>
      <c r="CY3490" s="350"/>
    </row>
    <row r="3491" ht="26.25" customHeight="1" spans="102:103">
      <c r="CX3491" s="350"/>
      <c r="CY3491" s="350"/>
    </row>
    <row r="3492" ht="26.25" customHeight="1" spans="102:103">
      <c r="CX3492" s="350"/>
      <c r="CY3492" s="350"/>
    </row>
    <row r="3493" ht="26.25" customHeight="1" spans="102:103">
      <c r="CX3493" s="350"/>
      <c r="CY3493" s="350"/>
    </row>
    <row r="3494" ht="26.25" customHeight="1" spans="102:103">
      <c r="CX3494" s="350"/>
      <c r="CY3494" s="350"/>
    </row>
    <row r="3495" ht="26.25" customHeight="1" spans="102:103">
      <c r="CX3495" s="350"/>
      <c r="CY3495" s="350"/>
    </row>
    <row r="3496" ht="26.25" customHeight="1" spans="102:103">
      <c r="CX3496" s="350"/>
      <c r="CY3496" s="350"/>
    </row>
    <row r="3497" ht="26.25" customHeight="1" spans="102:103">
      <c r="CX3497" s="350"/>
      <c r="CY3497" s="350"/>
    </row>
    <row r="3498" ht="26.25" customHeight="1" spans="102:103">
      <c r="CX3498" s="350"/>
      <c r="CY3498" s="350"/>
    </row>
    <row r="3499" ht="26.25" customHeight="1" spans="102:103">
      <c r="CX3499" s="350"/>
      <c r="CY3499" s="350"/>
    </row>
    <row r="3500" ht="26.25" customHeight="1" spans="102:103">
      <c r="CX3500" s="350"/>
      <c r="CY3500" s="350"/>
    </row>
    <row r="3501" ht="26.25" customHeight="1" spans="102:103">
      <c r="CX3501" s="350"/>
      <c r="CY3501" s="350"/>
    </row>
    <row r="3502" ht="26.25" customHeight="1" spans="102:103">
      <c r="CX3502" s="350"/>
      <c r="CY3502" s="350"/>
    </row>
    <row r="3503" ht="26.25" customHeight="1" spans="102:103">
      <c r="CX3503" s="350"/>
      <c r="CY3503" s="350"/>
    </row>
    <row r="3504" ht="26.25" customHeight="1" spans="102:103">
      <c r="CX3504" s="350"/>
      <c r="CY3504" s="350"/>
    </row>
    <row r="3505" ht="26.25" customHeight="1" spans="102:103">
      <c r="CX3505" s="350"/>
      <c r="CY3505" s="350"/>
    </row>
    <row r="3506" ht="26.25" customHeight="1" spans="102:103">
      <c r="CX3506" s="350"/>
      <c r="CY3506" s="350"/>
    </row>
    <row r="3507" ht="26.25" customHeight="1" spans="102:103">
      <c r="CX3507" s="350"/>
      <c r="CY3507" s="350"/>
    </row>
    <row r="3508" ht="26.25" customHeight="1" spans="102:103">
      <c r="CX3508" s="350"/>
      <c r="CY3508" s="350"/>
    </row>
    <row r="3509" ht="26.25" customHeight="1" spans="102:103">
      <c r="CX3509" s="350"/>
      <c r="CY3509" s="350"/>
    </row>
    <row r="3510" ht="26.25" customHeight="1" spans="102:103">
      <c r="CX3510" s="350"/>
      <c r="CY3510" s="350"/>
    </row>
    <row r="3511" ht="26.25" customHeight="1" spans="102:103">
      <c r="CX3511" s="350"/>
      <c r="CY3511" s="350"/>
    </row>
    <row r="3512" ht="26.25" customHeight="1" spans="102:103">
      <c r="CX3512" s="350"/>
      <c r="CY3512" s="350"/>
    </row>
    <row r="3513" ht="26.25" customHeight="1" spans="102:103">
      <c r="CX3513" s="350"/>
      <c r="CY3513" s="350"/>
    </row>
    <row r="3514" ht="26.25" customHeight="1" spans="102:103">
      <c r="CX3514" s="350"/>
      <c r="CY3514" s="350"/>
    </row>
    <row r="3515" ht="26.25" customHeight="1" spans="102:103">
      <c r="CX3515" s="350"/>
      <c r="CY3515" s="350"/>
    </row>
    <row r="3516" ht="26.25" customHeight="1" spans="102:103">
      <c r="CX3516" s="350"/>
      <c r="CY3516" s="350"/>
    </row>
    <row r="3517" ht="26.25" customHeight="1" spans="102:103">
      <c r="CX3517" s="350"/>
      <c r="CY3517" s="350"/>
    </row>
    <row r="3518" ht="26.25" customHeight="1" spans="102:103">
      <c r="CX3518" s="350"/>
      <c r="CY3518" s="350"/>
    </row>
    <row r="3519" ht="26.25" customHeight="1" spans="102:103">
      <c r="CX3519" s="350"/>
      <c r="CY3519" s="350"/>
    </row>
    <row r="3520" ht="26.25" customHeight="1" spans="102:103">
      <c r="CX3520" s="350"/>
      <c r="CY3520" s="350"/>
    </row>
    <row r="3521" ht="26.25" customHeight="1" spans="102:103">
      <c r="CX3521" s="350"/>
      <c r="CY3521" s="350"/>
    </row>
    <row r="3522" ht="26.25" customHeight="1" spans="102:103">
      <c r="CX3522" s="350"/>
      <c r="CY3522" s="350"/>
    </row>
    <row r="3523" ht="26.25" customHeight="1" spans="102:103">
      <c r="CX3523" s="350"/>
      <c r="CY3523" s="350"/>
    </row>
    <row r="3524" ht="26.25" customHeight="1" spans="102:103">
      <c r="CX3524" s="350"/>
      <c r="CY3524" s="350"/>
    </row>
    <row r="3525" ht="26.25" customHeight="1" spans="102:103">
      <c r="CX3525" s="350"/>
      <c r="CY3525" s="350"/>
    </row>
    <row r="3526" ht="26.25" customHeight="1" spans="102:103">
      <c r="CX3526" s="350"/>
      <c r="CY3526" s="350"/>
    </row>
    <row r="3527" ht="26.25" customHeight="1" spans="102:103">
      <c r="CX3527" s="350"/>
      <c r="CY3527" s="350"/>
    </row>
    <row r="3528" ht="26.25" customHeight="1" spans="102:103">
      <c r="CX3528" s="350"/>
      <c r="CY3528" s="350"/>
    </row>
    <row r="3529" ht="26.25" customHeight="1" spans="102:103">
      <c r="CX3529" s="350"/>
      <c r="CY3529" s="350"/>
    </row>
    <row r="3530" ht="26.25" customHeight="1" spans="102:103">
      <c r="CX3530" s="350"/>
      <c r="CY3530" s="350"/>
    </row>
    <row r="3531" ht="26.25" customHeight="1" spans="102:103">
      <c r="CX3531" s="350"/>
      <c r="CY3531" s="350"/>
    </row>
    <row r="3532" ht="26.25" customHeight="1" spans="102:103">
      <c r="CX3532" s="350"/>
      <c r="CY3532" s="350"/>
    </row>
    <row r="3533" ht="26.25" customHeight="1" spans="102:103">
      <c r="CX3533" s="350"/>
      <c r="CY3533" s="350"/>
    </row>
    <row r="3534" ht="26.25" customHeight="1" spans="102:103">
      <c r="CX3534" s="350"/>
      <c r="CY3534" s="350"/>
    </row>
    <row r="3535" ht="26.25" customHeight="1" spans="102:103">
      <c r="CX3535" s="350"/>
      <c r="CY3535" s="350"/>
    </row>
    <row r="3536" ht="26.25" customHeight="1" spans="102:103">
      <c r="CX3536" s="350"/>
      <c r="CY3536" s="350"/>
    </row>
    <row r="3537" ht="26.25" customHeight="1" spans="102:103">
      <c r="CX3537" s="350"/>
      <c r="CY3537" s="350"/>
    </row>
    <row r="3538" ht="26.25" customHeight="1" spans="102:103">
      <c r="CX3538" s="350"/>
      <c r="CY3538" s="350"/>
    </row>
    <row r="3539" ht="26.25" customHeight="1" spans="102:103">
      <c r="CX3539" s="350"/>
      <c r="CY3539" s="350"/>
    </row>
    <row r="3540" ht="26.25" customHeight="1" spans="102:103">
      <c r="CX3540" s="350"/>
      <c r="CY3540" s="350"/>
    </row>
    <row r="3541" ht="26.25" customHeight="1" spans="102:103">
      <c r="CX3541" s="350"/>
      <c r="CY3541" s="350"/>
    </row>
    <row r="3542" ht="26.25" customHeight="1" spans="102:103">
      <c r="CX3542" s="350"/>
      <c r="CY3542" s="350"/>
    </row>
    <row r="3543" ht="26.25" customHeight="1" spans="102:103">
      <c r="CX3543" s="350"/>
      <c r="CY3543" s="350"/>
    </row>
    <row r="3544" ht="26.25" customHeight="1" spans="102:103">
      <c r="CX3544" s="350"/>
      <c r="CY3544" s="350"/>
    </row>
    <row r="3545" ht="26.25" customHeight="1" spans="102:103">
      <c r="CX3545" s="350"/>
      <c r="CY3545" s="350"/>
    </row>
    <row r="3546" ht="26.25" customHeight="1" spans="102:103">
      <c r="CX3546" s="350"/>
      <c r="CY3546" s="350"/>
    </row>
    <row r="3547" ht="26.25" customHeight="1" spans="102:103">
      <c r="CX3547" s="350"/>
      <c r="CY3547" s="350"/>
    </row>
    <row r="3548" ht="26.25" customHeight="1" spans="102:103">
      <c r="CX3548" s="350"/>
      <c r="CY3548" s="350"/>
    </row>
    <row r="3549" ht="26.25" customHeight="1" spans="102:103">
      <c r="CX3549" s="350"/>
      <c r="CY3549" s="350"/>
    </row>
    <row r="3550" ht="26.25" customHeight="1" spans="102:103">
      <c r="CX3550" s="350"/>
      <c r="CY3550" s="350"/>
    </row>
    <row r="3551" ht="26.25" customHeight="1" spans="102:103">
      <c r="CX3551" s="350"/>
      <c r="CY3551" s="350"/>
    </row>
    <row r="3552" ht="26.25" customHeight="1" spans="102:103">
      <c r="CX3552" s="350"/>
      <c r="CY3552" s="350"/>
    </row>
    <row r="3553" ht="26.25" customHeight="1" spans="102:103">
      <c r="CX3553" s="350"/>
      <c r="CY3553" s="350"/>
    </row>
    <row r="3554" ht="26.25" customHeight="1" spans="102:103">
      <c r="CX3554" s="350"/>
      <c r="CY3554" s="350"/>
    </row>
    <row r="3555" ht="26.25" customHeight="1" spans="102:103">
      <c r="CX3555" s="350"/>
      <c r="CY3555" s="350"/>
    </row>
    <row r="3556" ht="26.25" customHeight="1" spans="102:103">
      <c r="CX3556" s="350"/>
      <c r="CY3556" s="350"/>
    </row>
    <row r="3557" ht="26.25" customHeight="1" spans="102:103">
      <c r="CX3557" s="350"/>
      <c r="CY3557" s="350"/>
    </row>
    <row r="3558" ht="26.25" customHeight="1" spans="102:103">
      <c r="CX3558" s="350"/>
      <c r="CY3558" s="350"/>
    </row>
    <row r="3559" ht="26.25" customHeight="1" spans="102:103">
      <c r="CX3559" s="350"/>
      <c r="CY3559" s="350"/>
    </row>
    <row r="3560" ht="26.25" customHeight="1" spans="102:103">
      <c r="CX3560" s="350"/>
      <c r="CY3560" s="350"/>
    </row>
    <row r="3561" ht="26.25" customHeight="1" spans="102:103">
      <c r="CX3561" s="350"/>
      <c r="CY3561" s="350"/>
    </row>
    <row r="3562" ht="26.25" customHeight="1" spans="102:103">
      <c r="CX3562" s="350"/>
      <c r="CY3562" s="350"/>
    </row>
    <row r="3563" ht="26.25" customHeight="1" spans="102:103">
      <c r="CX3563" s="350"/>
      <c r="CY3563" s="350"/>
    </row>
    <row r="3564" ht="26.25" customHeight="1" spans="102:103">
      <c r="CX3564" s="350"/>
      <c r="CY3564" s="350"/>
    </row>
    <row r="3565" ht="26.25" customHeight="1" spans="102:103">
      <c r="CX3565" s="350"/>
      <c r="CY3565" s="350"/>
    </row>
    <row r="3566" ht="26.25" customHeight="1" spans="102:103">
      <c r="CX3566" s="350"/>
      <c r="CY3566" s="350"/>
    </row>
    <row r="3567" ht="26.25" customHeight="1" spans="102:103">
      <c r="CX3567" s="350"/>
      <c r="CY3567" s="350"/>
    </row>
    <row r="3568" ht="26.25" customHeight="1" spans="102:103">
      <c r="CX3568" s="350"/>
      <c r="CY3568" s="350"/>
    </row>
    <row r="3569" ht="26.25" customHeight="1" spans="102:103">
      <c r="CX3569" s="350"/>
      <c r="CY3569" s="350"/>
    </row>
    <row r="3570" ht="26.25" customHeight="1" spans="102:103">
      <c r="CX3570" s="350"/>
      <c r="CY3570" s="350"/>
    </row>
    <row r="3571" ht="26.25" customHeight="1" spans="102:103">
      <c r="CX3571" s="350"/>
      <c r="CY3571" s="350"/>
    </row>
    <row r="3572" ht="26.25" customHeight="1" spans="102:103">
      <c r="CX3572" s="350"/>
      <c r="CY3572" s="350"/>
    </row>
    <row r="3573" ht="26.25" customHeight="1" spans="102:103">
      <c r="CX3573" s="350"/>
      <c r="CY3573" s="350"/>
    </row>
    <row r="3574" ht="26.25" customHeight="1" spans="102:103">
      <c r="CX3574" s="350"/>
      <c r="CY3574" s="350"/>
    </row>
    <row r="3575" ht="26.25" customHeight="1" spans="102:103">
      <c r="CX3575" s="350"/>
      <c r="CY3575" s="350"/>
    </row>
    <row r="3576" ht="26.25" customHeight="1" spans="102:103">
      <c r="CX3576" s="350"/>
      <c r="CY3576" s="350"/>
    </row>
    <row r="3577" ht="26.25" customHeight="1" spans="102:103">
      <c r="CX3577" s="350"/>
      <c r="CY3577" s="350"/>
    </row>
    <row r="3578" ht="26.25" customHeight="1" spans="102:103">
      <c r="CX3578" s="350"/>
      <c r="CY3578" s="350"/>
    </row>
    <row r="3579" ht="26.25" customHeight="1" spans="102:103">
      <c r="CX3579" s="350"/>
      <c r="CY3579" s="350"/>
    </row>
    <row r="3580" ht="26.25" customHeight="1" spans="102:103">
      <c r="CX3580" s="350"/>
      <c r="CY3580" s="350"/>
    </row>
    <row r="3581" ht="26.25" customHeight="1" spans="102:103">
      <c r="CX3581" s="350"/>
      <c r="CY3581" s="350"/>
    </row>
    <row r="3582" ht="26.25" customHeight="1" spans="102:103">
      <c r="CX3582" s="350"/>
      <c r="CY3582" s="350"/>
    </row>
    <row r="3583" ht="26.25" customHeight="1" spans="102:103">
      <c r="CX3583" s="350"/>
      <c r="CY3583" s="350"/>
    </row>
    <row r="3584" ht="26.25" customHeight="1" spans="102:103">
      <c r="CX3584" s="350"/>
      <c r="CY3584" s="350"/>
    </row>
    <row r="3585" ht="26.25" customHeight="1" spans="102:103">
      <c r="CX3585" s="350"/>
      <c r="CY3585" s="350"/>
    </row>
    <row r="3586" ht="26.25" customHeight="1" spans="102:103">
      <c r="CX3586" s="350"/>
      <c r="CY3586" s="350"/>
    </row>
    <row r="3587" ht="26.25" customHeight="1" spans="102:103">
      <c r="CX3587" s="350"/>
      <c r="CY3587" s="350"/>
    </row>
    <row r="3588" ht="26.25" customHeight="1" spans="102:103">
      <c r="CX3588" s="350"/>
      <c r="CY3588" s="350"/>
    </row>
    <row r="3589" ht="26.25" customHeight="1" spans="102:103">
      <c r="CX3589" s="350"/>
      <c r="CY3589" s="350"/>
    </row>
    <row r="3590" ht="26.25" customHeight="1" spans="102:103">
      <c r="CX3590" s="350"/>
      <c r="CY3590" s="350"/>
    </row>
    <row r="3591" ht="26.25" customHeight="1" spans="102:103">
      <c r="CX3591" s="350"/>
      <c r="CY3591" s="350"/>
    </row>
    <row r="3592" ht="26.25" customHeight="1" spans="102:103">
      <c r="CX3592" s="350"/>
      <c r="CY3592" s="350"/>
    </row>
    <row r="3593" ht="26.25" customHeight="1" spans="102:103">
      <c r="CX3593" s="350"/>
      <c r="CY3593" s="350"/>
    </row>
    <row r="3594" ht="26.25" customHeight="1" spans="102:103">
      <c r="CX3594" s="350"/>
      <c r="CY3594" s="350"/>
    </row>
    <row r="3595" ht="26.25" customHeight="1" spans="102:103">
      <c r="CX3595" s="350"/>
      <c r="CY3595" s="350"/>
    </row>
    <row r="3596" ht="26.25" customHeight="1" spans="102:103">
      <c r="CX3596" s="350"/>
      <c r="CY3596" s="350"/>
    </row>
    <row r="3597" ht="26.25" customHeight="1" spans="102:103">
      <c r="CX3597" s="350"/>
      <c r="CY3597" s="350"/>
    </row>
    <row r="3598" ht="26.25" customHeight="1" spans="102:103">
      <c r="CX3598" s="350"/>
      <c r="CY3598" s="350"/>
    </row>
    <row r="3599" ht="26.25" customHeight="1" spans="102:103">
      <c r="CX3599" s="350"/>
      <c r="CY3599" s="350"/>
    </row>
    <row r="3600" ht="26.25" customHeight="1" spans="102:103">
      <c r="CX3600" s="350"/>
      <c r="CY3600" s="350"/>
    </row>
    <row r="3601" ht="26.25" customHeight="1" spans="102:103">
      <c r="CX3601" s="350"/>
      <c r="CY3601" s="350"/>
    </row>
    <row r="3602" ht="26.25" customHeight="1" spans="102:103">
      <c r="CX3602" s="350"/>
      <c r="CY3602" s="350"/>
    </row>
    <row r="3603" ht="26.25" customHeight="1" spans="102:103">
      <c r="CX3603" s="350"/>
      <c r="CY3603" s="350"/>
    </row>
    <row r="3604" ht="26.25" customHeight="1" spans="102:103">
      <c r="CX3604" s="350"/>
      <c r="CY3604" s="350"/>
    </row>
    <row r="3605" ht="26.25" customHeight="1" spans="102:103">
      <c r="CX3605" s="350"/>
      <c r="CY3605" s="350"/>
    </row>
    <row r="3606" ht="26.25" customHeight="1" spans="102:103">
      <c r="CX3606" s="350"/>
      <c r="CY3606" s="350"/>
    </row>
    <row r="3607" ht="26.25" customHeight="1" spans="102:103">
      <c r="CX3607" s="350"/>
      <c r="CY3607" s="350"/>
    </row>
    <row r="3608" ht="26.25" customHeight="1" spans="102:103">
      <c r="CX3608" s="350"/>
      <c r="CY3608" s="350"/>
    </row>
    <row r="3609" ht="26.25" customHeight="1" spans="102:103">
      <c r="CX3609" s="350"/>
      <c r="CY3609" s="350"/>
    </row>
    <row r="3610" ht="26.25" customHeight="1" spans="102:103">
      <c r="CX3610" s="350"/>
      <c r="CY3610" s="350"/>
    </row>
    <row r="3611" ht="26.25" customHeight="1" spans="102:103">
      <c r="CX3611" s="350"/>
      <c r="CY3611" s="350"/>
    </row>
    <row r="3612" ht="26.25" customHeight="1" spans="102:103">
      <c r="CX3612" s="350"/>
      <c r="CY3612" s="350"/>
    </row>
    <row r="3613" ht="26.25" customHeight="1" spans="102:103">
      <c r="CX3613" s="350"/>
      <c r="CY3613" s="350"/>
    </row>
    <row r="3614" ht="26.25" customHeight="1" spans="102:103">
      <c r="CX3614" s="350"/>
      <c r="CY3614" s="350"/>
    </row>
    <row r="3615" ht="26.25" customHeight="1" spans="102:103">
      <c r="CX3615" s="350"/>
      <c r="CY3615" s="350"/>
    </row>
    <row r="3616" ht="26.25" customHeight="1" spans="102:103">
      <c r="CX3616" s="350"/>
      <c r="CY3616" s="350"/>
    </row>
    <row r="3617" ht="26.25" customHeight="1" spans="102:103">
      <c r="CX3617" s="350"/>
      <c r="CY3617" s="350"/>
    </row>
    <row r="3618" ht="26.25" customHeight="1" spans="102:103">
      <c r="CX3618" s="350"/>
      <c r="CY3618" s="350"/>
    </row>
    <row r="3619" ht="26.25" customHeight="1" spans="102:103">
      <c r="CX3619" s="350"/>
      <c r="CY3619" s="350"/>
    </row>
    <row r="3620" ht="26.25" customHeight="1" spans="102:103">
      <c r="CX3620" s="350"/>
      <c r="CY3620" s="350"/>
    </row>
    <row r="3621" ht="26.25" customHeight="1" spans="102:103">
      <c r="CX3621" s="350"/>
      <c r="CY3621" s="350"/>
    </row>
    <row r="3622" ht="26.25" customHeight="1" spans="102:103">
      <c r="CX3622" s="350"/>
      <c r="CY3622" s="350"/>
    </row>
    <row r="3623" ht="26.25" customHeight="1" spans="102:103">
      <c r="CX3623" s="350"/>
      <c r="CY3623" s="350"/>
    </row>
    <row r="3624" ht="26.25" customHeight="1" spans="102:103">
      <c r="CX3624" s="350"/>
      <c r="CY3624" s="350"/>
    </row>
    <row r="3625" ht="26.25" customHeight="1" spans="102:103">
      <c r="CX3625" s="350"/>
      <c r="CY3625" s="350"/>
    </row>
    <row r="3626" ht="26.25" customHeight="1" spans="102:103">
      <c r="CX3626" s="350"/>
      <c r="CY3626" s="350"/>
    </row>
    <row r="3627" ht="26.25" customHeight="1" spans="102:103">
      <c r="CX3627" s="350"/>
      <c r="CY3627" s="350"/>
    </row>
    <row r="3628" ht="26.25" customHeight="1" spans="102:103">
      <c r="CX3628" s="350"/>
      <c r="CY3628" s="350"/>
    </row>
    <row r="3629" ht="26.25" customHeight="1" spans="102:103">
      <c r="CX3629" s="350"/>
      <c r="CY3629" s="350"/>
    </row>
    <row r="3630" ht="26.25" customHeight="1" spans="102:103">
      <c r="CX3630" s="350"/>
      <c r="CY3630" s="350"/>
    </row>
    <row r="3631" ht="26.25" customHeight="1" spans="102:103">
      <c r="CX3631" s="350"/>
      <c r="CY3631" s="350"/>
    </row>
    <row r="3632" ht="26.25" customHeight="1" spans="102:103">
      <c r="CX3632" s="350"/>
      <c r="CY3632" s="350"/>
    </row>
    <row r="3633" ht="26.25" customHeight="1" spans="102:103">
      <c r="CX3633" s="350"/>
      <c r="CY3633" s="350"/>
    </row>
    <row r="3634" ht="26.25" customHeight="1" spans="102:103">
      <c r="CX3634" s="350"/>
      <c r="CY3634" s="350"/>
    </row>
    <row r="3635" ht="26.25" customHeight="1" spans="102:103">
      <c r="CX3635" s="350"/>
      <c r="CY3635" s="350"/>
    </row>
    <row r="3636" ht="26.25" customHeight="1" spans="102:103">
      <c r="CX3636" s="350"/>
      <c r="CY3636" s="350"/>
    </row>
    <row r="3637" ht="26.25" customHeight="1" spans="102:103">
      <c r="CX3637" s="350"/>
      <c r="CY3637" s="350"/>
    </row>
    <row r="3638" ht="26.25" customHeight="1" spans="102:103">
      <c r="CX3638" s="350"/>
      <c r="CY3638" s="350"/>
    </row>
    <row r="3639" ht="26.25" customHeight="1" spans="102:103">
      <c r="CX3639" s="350"/>
      <c r="CY3639" s="350"/>
    </row>
    <row r="3640" ht="26.25" customHeight="1" spans="102:103">
      <c r="CX3640" s="350"/>
      <c r="CY3640" s="350"/>
    </row>
    <row r="3641" ht="26.25" customHeight="1" spans="102:103">
      <c r="CX3641" s="350"/>
      <c r="CY3641" s="350"/>
    </row>
    <row r="3642" ht="26.25" customHeight="1" spans="102:103">
      <c r="CX3642" s="350"/>
      <c r="CY3642" s="350"/>
    </row>
    <row r="3643" ht="26.25" customHeight="1" spans="102:103">
      <c r="CX3643" s="350"/>
      <c r="CY3643" s="350"/>
    </row>
    <row r="3644" ht="26.25" customHeight="1" spans="102:103">
      <c r="CX3644" s="350"/>
      <c r="CY3644" s="350"/>
    </row>
    <row r="3645" ht="26.25" customHeight="1" spans="102:103">
      <c r="CX3645" s="350"/>
      <c r="CY3645" s="350"/>
    </row>
    <row r="3646" ht="26.25" customHeight="1" spans="102:103">
      <c r="CX3646" s="350"/>
      <c r="CY3646" s="350"/>
    </row>
    <row r="3647" ht="26.25" customHeight="1" spans="102:103">
      <c r="CX3647" s="350"/>
      <c r="CY3647" s="350"/>
    </row>
    <row r="3648" ht="26.25" customHeight="1" spans="102:103">
      <c r="CX3648" s="350"/>
      <c r="CY3648" s="350"/>
    </row>
    <row r="3649" ht="26.25" customHeight="1" spans="102:103">
      <c r="CX3649" s="350"/>
      <c r="CY3649" s="350"/>
    </row>
    <row r="3650" ht="26.25" customHeight="1" spans="102:103">
      <c r="CX3650" s="350"/>
      <c r="CY3650" s="350"/>
    </row>
    <row r="3651" ht="26.25" customHeight="1" spans="102:103">
      <c r="CX3651" s="350"/>
      <c r="CY3651" s="350"/>
    </row>
    <row r="3652" ht="26.25" customHeight="1" spans="102:103">
      <c r="CX3652" s="350"/>
      <c r="CY3652" s="350"/>
    </row>
    <row r="3653" ht="26.25" customHeight="1" spans="102:103">
      <c r="CX3653" s="350"/>
      <c r="CY3653" s="350"/>
    </row>
    <row r="3654" ht="26.25" customHeight="1" spans="102:103">
      <c r="CX3654" s="350"/>
      <c r="CY3654" s="350"/>
    </row>
    <row r="3655" ht="26.25" customHeight="1" spans="102:103">
      <c r="CX3655" s="350"/>
      <c r="CY3655" s="350"/>
    </row>
    <row r="3656" ht="26.25" customHeight="1" spans="102:103">
      <c r="CX3656" s="350"/>
      <c r="CY3656" s="350"/>
    </row>
    <row r="3657" ht="26.25" customHeight="1" spans="102:103">
      <c r="CX3657" s="350"/>
      <c r="CY3657" s="350"/>
    </row>
    <row r="3658" ht="26.25" customHeight="1" spans="102:103">
      <c r="CX3658" s="350"/>
      <c r="CY3658" s="350"/>
    </row>
    <row r="3659" ht="26.25" customHeight="1" spans="102:103">
      <c r="CX3659" s="350"/>
      <c r="CY3659" s="350"/>
    </row>
    <row r="3660" ht="26.25" customHeight="1" spans="102:103">
      <c r="CX3660" s="350"/>
      <c r="CY3660" s="350"/>
    </row>
    <row r="3661" ht="26.25" customHeight="1" spans="102:103">
      <c r="CX3661" s="350"/>
      <c r="CY3661" s="350"/>
    </row>
    <row r="3662" ht="26.25" customHeight="1" spans="102:103">
      <c r="CX3662" s="350"/>
      <c r="CY3662" s="350"/>
    </row>
    <row r="3663" ht="26.25" customHeight="1" spans="102:103">
      <c r="CX3663" s="350"/>
      <c r="CY3663" s="350"/>
    </row>
    <row r="3664" ht="26.25" customHeight="1" spans="102:103">
      <c r="CX3664" s="350"/>
      <c r="CY3664" s="350"/>
    </row>
    <row r="3665" ht="26.25" customHeight="1" spans="102:103">
      <c r="CX3665" s="350"/>
      <c r="CY3665" s="350"/>
    </row>
    <row r="3666" ht="26.25" customHeight="1" spans="102:103">
      <c r="CX3666" s="350"/>
      <c r="CY3666" s="350"/>
    </row>
    <row r="3667" ht="26.25" customHeight="1" spans="102:103">
      <c r="CX3667" s="350"/>
      <c r="CY3667" s="350"/>
    </row>
    <row r="3668" ht="26.25" customHeight="1" spans="102:103">
      <c r="CX3668" s="350"/>
      <c r="CY3668" s="350"/>
    </row>
    <row r="3669" ht="26.25" customHeight="1" spans="102:103">
      <c r="CX3669" s="350"/>
      <c r="CY3669" s="350"/>
    </row>
    <row r="3670" ht="26.25" customHeight="1" spans="102:103">
      <c r="CX3670" s="350"/>
      <c r="CY3670" s="350"/>
    </row>
    <row r="3671" ht="26.25" customHeight="1" spans="102:103">
      <c r="CX3671" s="350"/>
      <c r="CY3671" s="350"/>
    </row>
    <row r="3672" ht="26.25" customHeight="1" spans="102:103">
      <c r="CX3672" s="350"/>
      <c r="CY3672" s="350"/>
    </row>
    <row r="3673" ht="26.25" customHeight="1" spans="102:103">
      <c r="CX3673" s="350"/>
      <c r="CY3673" s="350"/>
    </row>
    <row r="3674" ht="26.25" customHeight="1" spans="102:103">
      <c r="CX3674" s="350"/>
      <c r="CY3674" s="350"/>
    </row>
    <row r="3675" ht="26.25" customHeight="1" spans="102:103">
      <c r="CX3675" s="350"/>
      <c r="CY3675" s="350"/>
    </row>
    <row r="3676" ht="26.25" customHeight="1" spans="102:103">
      <c r="CX3676" s="350"/>
      <c r="CY3676" s="350"/>
    </row>
    <row r="3677" ht="26.25" customHeight="1" spans="102:103">
      <c r="CX3677" s="350"/>
      <c r="CY3677" s="350"/>
    </row>
    <row r="3678" ht="26.25" customHeight="1" spans="102:103">
      <c r="CX3678" s="350"/>
      <c r="CY3678" s="350"/>
    </row>
    <row r="3679" ht="26.25" customHeight="1" spans="102:103">
      <c r="CX3679" s="350"/>
      <c r="CY3679" s="350"/>
    </row>
    <row r="3680" ht="26.25" customHeight="1" spans="102:103">
      <c r="CX3680" s="350"/>
      <c r="CY3680" s="350"/>
    </row>
    <row r="3681" ht="26.25" customHeight="1" spans="102:103">
      <c r="CX3681" s="350"/>
      <c r="CY3681" s="350"/>
    </row>
    <row r="3682" ht="26.25" customHeight="1" spans="102:103">
      <c r="CX3682" s="350"/>
      <c r="CY3682" s="350"/>
    </row>
    <row r="3683" ht="26.25" customHeight="1" spans="102:103">
      <c r="CX3683" s="350"/>
      <c r="CY3683" s="350"/>
    </row>
    <row r="3684" ht="26.25" customHeight="1" spans="102:103">
      <c r="CX3684" s="350"/>
      <c r="CY3684" s="350"/>
    </row>
    <row r="3685" ht="26.25" customHeight="1" spans="102:103">
      <c r="CX3685" s="350"/>
      <c r="CY3685" s="350"/>
    </row>
    <row r="3686" ht="26.25" customHeight="1" spans="102:103">
      <c r="CX3686" s="350"/>
      <c r="CY3686" s="350"/>
    </row>
    <row r="3687" ht="26.25" customHeight="1" spans="102:103">
      <c r="CX3687" s="350"/>
      <c r="CY3687" s="350"/>
    </row>
    <row r="3688" ht="26.25" customHeight="1" spans="102:103">
      <c r="CX3688" s="350"/>
      <c r="CY3688" s="350"/>
    </row>
    <row r="3689" ht="26.25" customHeight="1" spans="102:103">
      <c r="CX3689" s="350"/>
      <c r="CY3689" s="350"/>
    </row>
    <row r="3690" ht="26.25" customHeight="1" spans="102:103">
      <c r="CX3690" s="350"/>
      <c r="CY3690" s="350"/>
    </row>
    <row r="3691" ht="26.25" customHeight="1" spans="102:103">
      <c r="CX3691" s="350"/>
      <c r="CY3691" s="350"/>
    </row>
    <row r="3692" ht="26.25" customHeight="1" spans="102:103">
      <c r="CX3692" s="350"/>
      <c r="CY3692" s="350"/>
    </row>
    <row r="3693" ht="26.25" customHeight="1" spans="102:103">
      <c r="CX3693" s="350"/>
      <c r="CY3693" s="350"/>
    </row>
    <row r="3694" ht="26.25" customHeight="1" spans="102:103">
      <c r="CX3694" s="350"/>
      <c r="CY3694" s="350"/>
    </row>
    <row r="3695" ht="26.25" customHeight="1" spans="102:103">
      <c r="CX3695" s="350"/>
      <c r="CY3695" s="350"/>
    </row>
    <row r="3696" ht="26.25" customHeight="1" spans="102:103">
      <c r="CX3696" s="350"/>
      <c r="CY3696" s="350"/>
    </row>
    <row r="3697" ht="26.25" customHeight="1" spans="102:103">
      <c r="CX3697" s="350"/>
      <c r="CY3697" s="350"/>
    </row>
    <row r="3698" ht="26.25" customHeight="1" spans="102:103">
      <c r="CX3698" s="350"/>
      <c r="CY3698" s="350"/>
    </row>
    <row r="3699" ht="26.25" customHeight="1" spans="102:103">
      <c r="CX3699" s="350"/>
      <c r="CY3699" s="350"/>
    </row>
    <row r="3700" ht="26.25" customHeight="1" spans="102:103">
      <c r="CX3700" s="350"/>
      <c r="CY3700" s="350"/>
    </row>
    <row r="3701" ht="26.25" customHeight="1" spans="102:103">
      <c r="CX3701" s="350"/>
      <c r="CY3701" s="350"/>
    </row>
    <row r="3702" ht="26.25" customHeight="1" spans="102:103">
      <c r="CX3702" s="350"/>
      <c r="CY3702" s="350"/>
    </row>
    <row r="3703" ht="26.25" customHeight="1" spans="102:103">
      <c r="CX3703" s="350"/>
      <c r="CY3703" s="350"/>
    </row>
    <row r="3704" ht="26.25" customHeight="1" spans="102:103">
      <c r="CX3704" s="350"/>
      <c r="CY3704" s="350"/>
    </row>
    <row r="3705" ht="26.25" customHeight="1" spans="102:103">
      <c r="CX3705" s="350"/>
      <c r="CY3705" s="350"/>
    </row>
    <row r="3706" ht="26.25" customHeight="1" spans="102:103">
      <c r="CX3706" s="350"/>
      <c r="CY3706" s="350"/>
    </row>
    <row r="3707" ht="26.25" customHeight="1" spans="102:103">
      <c r="CX3707" s="350"/>
      <c r="CY3707" s="350"/>
    </row>
    <row r="3708" ht="26.25" customHeight="1" spans="102:103">
      <c r="CX3708" s="350"/>
      <c r="CY3708" s="350"/>
    </row>
    <row r="3709" ht="26.25" customHeight="1" spans="102:103">
      <c r="CX3709" s="350"/>
      <c r="CY3709" s="350"/>
    </row>
    <row r="3710" ht="26.25" customHeight="1" spans="102:103">
      <c r="CX3710" s="350"/>
      <c r="CY3710" s="350"/>
    </row>
    <row r="3711" ht="26.25" customHeight="1" spans="102:103">
      <c r="CX3711" s="350"/>
      <c r="CY3711" s="350"/>
    </row>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row r="65182" ht="26.25" customHeight="1"/>
    <row r="65183" ht="26.25" customHeight="1"/>
    <row r="65184" ht="26.25" customHeight="1"/>
    <row r="65185" ht="26.25" customHeight="1"/>
    <row r="65186" ht="26.25" customHeight="1"/>
    <row r="65187" ht="26.25" customHeight="1"/>
    <row r="65188" ht="26.25" customHeight="1"/>
    <row r="65189" ht="26.25" customHeight="1"/>
    <row r="65190" ht="26.25" customHeight="1"/>
    <row r="65191" ht="26.25" customHeight="1"/>
    <row r="65192" ht="26.25" customHeight="1"/>
    <row r="65193" ht="26.25" customHeight="1"/>
    <row r="65194" ht="26.25" customHeight="1"/>
    <row r="65195" ht="26.25" customHeight="1"/>
    <row r="65196" ht="26.25" customHeight="1"/>
    <row r="65197" ht="26.25" customHeight="1"/>
    <row r="65198" ht="26.25" customHeight="1"/>
    <row r="65199" ht="26.25" customHeight="1"/>
    <row r="65200" ht="26.25" customHeight="1"/>
    <row r="65201" ht="26.25" customHeight="1"/>
    <row r="65202" ht="26.25" customHeight="1"/>
    <row r="65203" ht="26.25" customHeight="1"/>
    <row r="65204" ht="26.25" customHeight="1"/>
    <row r="65205" ht="26.25" customHeight="1"/>
    <row r="65206" ht="26.25" customHeight="1"/>
    <row r="65207" ht="26.25" customHeight="1"/>
    <row r="65208" ht="26.25" customHeight="1"/>
    <row r="65209" ht="26.25" customHeight="1"/>
    <row r="65210" ht="26.25" customHeight="1"/>
    <row r="65211" ht="26.25" customHeight="1"/>
    <row r="65212" ht="26.25" customHeight="1"/>
    <row r="65213" ht="26.25" customHeight="1"/>
    <row r="65214" ht="26.25" customHeight="1"/>
    <row r="65215" ht="26.25" customHeight="1"/>
    <row r="65216" ht="26.25" customHeight="1"/>
    <row r="65217" ht="26.25" customHeight="1"/>
    <row r="65218" ht="26.25" customHeight="1"/>
    <row r="65219" ht="26.25" customHeight="1"/>
    <row r="65220" ht="26.25" customHeight="1"/>
    <row r="65221" ht="26.25" customHeight="1"/>
    <row r="65222" ht="26.25" customHeight="1"/>
    <row r="65223" ht="26.25" customHeight="1"/>
    <row r="65224" ht="26.25" customHeight="1"/>
    <row r="65225" ht="26.25" customHeight="1"/>
    <row r="65226" ht="26.25" customHeight="1"/>
    <row r="65227" ht="26.25" customHeight="1"/>
    <row r="65228" ht="26.25" customHeight="1"/>
    <row r="65229" ht="26.25" customHeight="1"/>
    <row r="65230" ht="26.25" customHeight="1"/>
    <row r="65231" ht="26.25" customHeight="1"/>
    <row r="65232" ht="26.25" customHeight="1"/>
    <row r="65233" ht="26.25" customHeight="1"/>
    <row r="65234" ht="26.25" customHeight="1"/>
    <row r="65235" ht="26.25" customHeight="1"/>
    <row r="65236" ht="26.25" customHeight="1"/>
    <row r="65237" ht="26.25" customHeight="1"/>
    <row r="65238" ht="26.25" customHeight="1"/>
    <row r="65239" ht="26.25" customHeight="1"/>
    <row r="65240" ht="26.25" customHeight="1"/>
    <row r="65241" ht="26.25" customHeight="1"/>
    <row r="65242" ht="26.25" customHeight="1"/>
    <row r="65243" ht="26.25" customHeight="1"/>
    <row r="65244" ht="26.25" customHeight="1"/>
    <row r="65245" ht="26.25" customHeight="1"/>
    <row r="65246" ht="26.25" customHeight="1"/>
    <row r="65247" ht="26.25" customHeight="1"/>
    <row r="65248" ht="26.25" customHeight="1"/>
    <row r="65249" ht="26.25" customHeight="1"/>
    <row r="65250" ht="26.25" customHeight="1"/>
    <row r="65251" ht="26.25" customHeight="1"/>
    <row r="65252" ht="26.25" customHeight="1"/>
    <row r="65253" ht="26.25" customHeight="1"/>
    <row r="65254" ht="26.25" customHeight="1"/>
    <row r="65255" ht="26.25" customHeight="1"/>
    <row r="65256" ht="26.25" customHeight="1"/>
    <row r="65257" ht="26.25" customHeight="1"/>
    <row r="65258" ht="26.25" customHeight="1"/>
    <row r="65259" ht="26.25" customHeight="1"/>
    <row r="65260" ht="26.25" customHeight="1"/>
    <row r="65261" ht="26.25" customHeight="1"/>
    <row r="65262" ht="26.25" customHeight="1"/>
    <row r="65263" ht="26.25" customHeight="1"/>
    <row r="65264" ht="26.25" customHeight="1"/>
    <row r="65265" ht="26.25" customHeight="1"/>
    <row r="65266" ht="26.25" customHeight="1"/>
    <row r="65267" ht="26.25" customHeight="1"/>
    <row r="65268" ht="26.25" customHeight="1"/>
    <row r="65269" ht="26.25" customHeight="1"/>
    <row r="65270" ht="26.25" customHeight="1"/>
    <row r="65271" ht="26.25" customHeight="1"/>
    <row r="65272" ht="26.25" customHeight="1"/>
    <row r="65273" ht="26.25" customHeight="1"/>
    <row r="65274" ht="26.25" customHeight="1"/>
    <row r="65275" ht="26.25" customHeight="1"/>
    <row r="65276" ht="26.25" customHeight="1"/>
    <row r="65277" ht="26.25" customHeight="1"/>
    <row r="65278" ht="26.25" customHeight="1"/>
    <row r="65279" ht="26.25" customHeight="1"/>
    <row r="65280" ht="26.25" customHeight="1"/>
    <row r="65281" ht="26.25" customHeight="1"/>
    <row r="65282" ht="26.25" customHeight="1"/>
    <row r="65283" ht="26.25" customHeight="1"/>
    <row r="65284" ht="26.25" customHeight="1"/>
    <row r="65285" ht="26.25" customHeight="1"/>
    <row r="65286" ht="26.25" customHeight="1"/>
    <row r="65287" ht="26.25" customHeight="1"/>
    <row r="65288" ht="26.25" customHeight="1"/>
    <row r="65289" ht="26.25" customHeight="1"/>
    <row r="65290" ht="26.25" customHeight="1"/>
    <row r="65291" ht="26.25" customHeight="1"/>
    <row r="65292" ht="26.25" customHeight="1"/>
    <row r="65293" ht="26.25" customHeight="1"/>
    <row r="65294" ht="26.25" customHeight="1"/>
    <row r="65295" ht="26.25" customHeight="1"/>
    <row r="65296" ht="26.25" customHeight="1"/>
    <row r="65297" ht="26.25" customHeight="1"/>
    <row r="65298" ht="26.25" customHeight="1"/>
    <row r="65299" ht="26.25" customHeight="1"/>
    <row r="65300" ht="26.25" customHeight="1"/>
    <row r="65301" ht="26.25" customHeight="1"/>
    <row r="65302" ht="26.25" customHeight="1"/>
    <row r="65303" ht="26.25" customHeight="1"/>
    <row r="65304" ht="26.25" customHeight="1"/>
    <row r="65305" ht="26.25" customHeight="1"/>
    <row r="65306" ht="26.25" customHeight="1"/>
    <row r="65307" ht="26.25" customHeight="1"/>
    <row r="65308" ht="26.25" customHeight="1"/>
    <row r="65309" ht="26.25" customHeight="1"/>
    <row r="65310" ht="26.25" customHeight="1"/>
    <row r="65311" ht="26.25" customHeight="1"/>
    <row r="65312" ht="26.25" customHeight="1"/>
    <row r="65313" ht="26.25" customHeight="1"/>
    <row r="65314" ht="26.25" customHeight="1"/>
    <row r="65315" ht="26.25" customHeight="1"/>
    <row r="65316" ht="26.25" customHeight="1"/>
    <row r="65317" ht="26.25" customHeight="1"/>
  </sheetData>
  <autoFilter xmlns:etc="http://www.wps.cn/officeDocument/2017/etCustomData" ref="A3:CZ318" etc:filterBottomFollowUsedRange="0">
    <extLst/>
  </autoFilter>
  <mergeCells count="27">
    <mergeCell ref="A1:H1"/>
    <mergeCell ref="V1:AD1"/>
    <mergeCell ref="AE1:AM1"/>
    <mergeCell ref="AN1:AV1"/>
    <mergeCell ref="AW1:BC1"/>
    <mergeCell ref="BE1:BH1"/>
    <mergeCell ref="CU1:CW1"/>
    <mergeCell ref="CX1:DD1"/>
    <mergeCell ref="DE1:DJ1"/>
    <mergeCell ref="DK1:DM1"/>
    <mergeCell ref="A2:C2"/>
    <mergeCell ref="D2:F2"/>
    <mergeCell ref="V2:X2"/>
    <mergeCell ref="Y2:AC2"/>
    <mergeCell ref="AE2:AG2"/>
    <mergeCell ref="AH2:AL2"/>
    <mergeCell ref="AN2:AO2"/>
    <mergeCell ref="AP2:AQ2"/>
    <mergeCell ref="BJ2:BK2"/>
    <mergeCell ref="BL2:BM2"/>
    <mergeCell ref="BN2:BO2"/>
    <mergeCell ref="BP2:BQ2"/>
    <mergeCell ref="BR2:BS2"/>
    <mergeCell ref="BT2:BU2"/>
    <mergeCell ref="CI1:CN2"/>
    <mergeCell ref="CO1:CT2"/>
    <mergeCell ref="BV1:CH2"/>
  </mergeCells>
  <pageMargins left="0" right="0.0791666666666667" top="0.388888888888889" bottom="0.509027777777778" header="0.5" footer="0.5"/>
  <pageSetup paperSize="9" scale="70" orientation="landscape"/>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XFD65268"/>
  <sheetViews>
    <sheetView tabSelected="1" zoomScale="55" zoomScaleNormal="55" workbookViewId="0">
      <pane xSplit="15" ySplit="3" topLeftCell="P567" activePane="bottomRight" state="frozen"/>
      <selection/>
      <selection pane="topRight"/>
      <selection pane="bottomLeft"/>
      <selection pane="bottomRight" activeCell="A6" sqref="$A6:$XFD6"/>
    </sheetView>
  </sheetViews>
  <sheetFormatPr defaultColWidth="9" defaultRowHeight="25.5"/>
  <cols>
    <col min="1" max="1" width="15.875" style="715" customWidth="1"/>
    <col min="2" max="2" width="14.1" style="710" customWidth="1"/>
    <col min="3" max="3" width="11.125" style="710" customWidth="1"/>
    <col min="4" max="4" width="14.425" style="708" customWidth="1"/>
    <col min="5" max="5" width="13.0416666666667" style="708" customWidth="1"/>
    <col min="6" max="7" width="13.85" style="710" customWidth="1"/>
    <col min="8" max="8" width="17.4166666666667" style="710" customWidth="1"/>
    <col min="9" max="9" width="17.2833333333333" style="708" customWidth="1"/>
    <col min="10" max="10" width="11.9583333333333" style="708" customWidth="1"/>
    <col min="11" max="11" width="6.70833333333333" style="708" customWidth="1"/>
    <col min="12" max="12" width="6.875" style="708" customWidth="1"/>
    <col min="13" max="13" width="9.13333333333333" style="708" customWidth="1"/>
    <col min="14" max="14" width="15" style="708" customWidth="1"/>
    <col min="15" max="15" width="15" style="716" customWidth="1"/>
    <col min="16" max="16" width="15" style="708" customWidth="1"/>
    <col min="17" max="17" width="8.45" style="710" customWidth="1"/>
    <col min="18" max="18" width="10.575" style="717" customWidth="1"/>
    <col min="19" max="19" width="10.7083333333333" style="708" customWidth="1"/>
    <col min="20" max="20" width="7.375" style="708" customWidth="1"/>
    <col min="21" max="21" width="10.1333333333333" style="718" customWidth="1"/>
    <col min="22" max="22" width="10.1333333333333" style="708" customWidth="1"/>
    <col min="23" max="23" width="10.9083333333333" style="708" customWidth="1"/>
    <col min="24" max="24" width="25.7166666666667" style="708" customWidth="1"/>
    <col min="25" max="25" width="9.71666666666667" style="719" customWidth="1"/>
    <col min="26" max="26" width="10.7166666666667" style="717" customWidth="1"/>
    <col min="27" max="27" width="14.6416666666667" style="710" customWidth="1"/>
    <col min="28" max="30" width="7.425" style="717" customWidth="1"/>
    <col min="31" max="31" width="9.28333333333333" style="717" customWidth="1"/>
    <col min="32" max="32" width="12.3666666666667" style="710" customWidth="1"/>
    <col min="33" max="33" width="11.25" style="710" customWidth="1"/>
    <col min="34" max="34" width="12.3666666666667" style="720" hidden="1" customWidth="1"/>
    <col min="35" max="35" width="12.3666666666667" style="720" customWidth="1"/>
    <col min="36" max="36" width="12.3666666666667" style="721" hidden="1" customWidth="1"/>
    <col min="37" max="37" width="12.3666666666667" style="721" customWidth="1"/>
    <col min="38" max="38" width="12.3666666666667" style="722" customWidth="1"/>
    <col min="39" max="39" width="12.3666666666667" style="723" hidden="1" customWidth="1"/>
    <col min="40" max="40" width="12.3666666666667" style="723" customWidth="1"/>
    <col min="41" max="41" width="12.3666666666667" style="724" customWidth="1"/>
    <col min="42" max="42" width="12.3666666666667" style="724" hidden="1" customWidth="1"/>
    <col min="43" max="43" width="12.3666666666667" style="724" customWidth="1"/>
    <col min="44" max="44" width="12.3666666666667" style="724" hidden="1" customWidth="1"/>
    <col min="45" max="46" width="12.3666666666667" style="724" customWidth="1"/>
    <col min="47" max="47" width="9.54166666666667" style="725" customWidth="1"/>
    <col min="48" max="48" width="10.375" style="710" customWidth="1"/>
    <col min="49" max="55" width="13" style="722" customWidth="1"/>
    <col min="56" max="56" width="10.8333333333333" style="708" customWidth="1"/>
    <col min="57" max="57" width="11.7083333333333" style="708" customWidth="1"/>
    <col min="58" max="58" width="19.45" style="708" customWidth="1"/>
    <col min="59" max="59" width="48.3583333333333" style="708" customWidth="1"/>
    <col min="60" max="60" width="18.15" style="1052" customWidth="1"/>
    <col min="61" max="61" width="16.9083333333333" style="708" customWidth="1"/>
    <col min="62" max="221" width="9" style="708"/>
    <col min="222" max="16384" width="9" style="713"/>
  </cols>
  <sheetData>
    <row r="1" s="708" customFormat="1" ht="69" customHeight="1" spans="1:60">
      <c r="A1" s="726" t="s">
        <v>506</v>
      </c>
      <c r="B1" s="727"/>
      <c r="C1" s="727"/>
      <c r="D1" s="727"/>
      <c r="E1" s="727"/>
      <c r="F1" s="1053"/>
      <c r="G1" s="727"/>
      <c r="H1" s="727"/>
      <c r="I1" s="727"/>
      <c r="J1" s="727"/>
      <c r="K1" s="727"/>
      <c r="L1" s="771"/>
      <c r="M1" s="771"/>
      <c r="N1" s="771"/>
      <c r="O1" s="771"/>
      <c r="P1" s="771"/>
      <c r="Q1" s="807"/>
      <c r="R1" s="808"/>
      <c r="S1" s="771"/>
      <c r="T1" s="771"/>
      <c r="U1" s="718"/>
      <c r="V1" s="771"/>
      <c r="W1" s="771"/>
      <c r="X1" s="771"/>
      <c r="Y1" s="824"/>
      <c r="Z1" s="808"/>
      <c r="AA1" s="807"/>
      <c r="AB1" s="808"/>
      <c r="AC1" s="808"/>
      <c r="AD1" s="808"/>
      <c r="AE1" s="808"/>
      <c r="AF1" s="807"/>
      <c r="AG1" s="807"/>
      <c r="AH1" s="825"/>
      <c r="AI1" s="825"/>
      <c r="AJ1" s="826"/>
      <c r="AK1" s="826"/>
      <c r="AL1" s="827"/>
      <c r="AM1" s="855"/>
      <c r="AN1" s="855"/>
      <c r="AO1" s="856"/>
      <c r="AP1" s="856"/>
      <c r="AQ1" s="856"/>
      <c r="AR1" s="856"/>
      <c r="AS1" s="856"/>
      <c r="AT1" s="856"/>
      <c r="AU1" s="857"/>
      <c r="AV1" s="807"/>
      <c r="AW1" s="879"/>
      <c r="AX1" s="880"/>
      <c r="AY1" s="880"/>
      <c r="AZ1" s="880"/>
      <c r="BA1" s="880"/>
      <c r="BB1" s="880"/>
      <c r="BC1" s="880"/>
      <c r="BD1" s="709"/>
      <c r="BH1" s="1052"/>
    </row>
    <row r="2" s="709" customFormat="1" ht="52" customHeight="1" spans="1:60">
      <c r="A2" s="728">
        <v>45660</v>
      </c>
      <c r="B2" s="729"/>
      <c r="C2" s="729"/>
      <c r="D2" s="730"/>
      <c r="E2" s="730"/>
      <c r="F2" s="731"/>
      <c r="G2" s="731"/>
      <c r="H2" s="732"/>
      <c r="I2" s="732" t="s">
        <v>507</v>
      </c>
      <c r="J2" s="732"/>
      <c r="K2" s="772"/>
      <c r="L2" s="773" t="s">
        <v>508</v>
      </c>
      <c r="M2" s="772"/>
      <c r="N2" s="772"/>
      <c r="O2" s="774"/>
      <c r="P2" s="773" t="s">
        <v>509</v>
      </c>
      <c r="Q2" s="772"/>
      <c r="R2" s="772"/>
      <c r="S2" s="772"/>
      <c r="T2" s="772"/>
      <c r="U2" s="718"/>
      <c r="V2" s="772"/>
      <c r="W2" s="772"/>
      <c r="X2" s="772"/>
      <c r="Y2" s="828"/>
      <c r="Z2" s="829"/>
      <c r="AA2" s="830"/>
      <c r="AB2" s="772"/>
      <c r="AC2" s="772"/>
      <c r="AD2" s="772"/>
      <c r="AE2" s="772"/>
      <c r="AF2" s="830"/>
      <c r="AG2" s="830"/>
      <c r="AH2" s="831" t="s">
        <v>510</v>
      </c>
      <c r="AI2" s="831"/>
      <c r="AJ2" s="831"/>
      <c r="AK2" s="831"/>
      <c r="AL2" s="831"/>
      <c r="AM2" s="858" t="s">
        <v>511</v>
      </c>
      <c r="AN2" s="858"/>
      <c r="AO2" s="858"/>
      <c r="AP2" s="859" t="s">
        <v>512</v>
      </c>
      <c r="AQ2" s="859"/>
      <c r="AR2" s="859"/>
      <c r="AS2" s="859"/>
      <c r="AT2" s="859"/>
      <c r="AU2" s="860" t="s">
        <v>513</v>
      </c>
      <c r="AV2" s="861"/>
      <c r="AW2" s="881" t="s">
        <v>514</v>
      </c>
      <c r="AX2" s="881"/>
      <c r="AY2" s="881"/>
      <c r="AZ2" s="881"/>
      <c r="BA2" s="881"/>
      <c r="BB2" s="881"/>
      <c r="BC2" s="881"/>
      <c r="BE2" s="708"/>
      <c r="BF2" s="708"/>
      <c r="BG2" s="708"/>
      <c r="BH2" s="1052"/>
    </row>
    <row r="3" s="710" customFormat="1" ht="54" customHeight="1" spans="1:60">
      <c r="A3" s="733" t="s">
        <v>515</v>
      </c>
      <c r="B3" s="734" t="s">
        <v>21</v>
      </c>
      <c r="C3" s="734" t="s">
        <v>516</v>
      </c>
      <c r="D3" s="735" t="s">
        <v>517</v>
      </c>
      <c r="E3" s="734" t="s">
        <v>518</v>
      </c>
      <c r="F3" s="734" t="s">
        <v>519</v>
      </c>
      <c r="G3" s="734" t="s">
        <v>520</v>
      </c>
      <c r="H3" s="735" t="s">
        <v>22</v>
      </c>
      <c r="I3" s="775" t="s">
        <v>23</v>
      </c>
      <c r="J3" s="776" t="s">
        <v>521</v>
      </c>
      <c r="K3" s="775" t="s">
        <v>522</v>
      </c>
      <c r="L3" s="734" t="s">
        <v>523</v>
      </c>
      <c r="M3" s="734" t="s">
        <v>27</v>
      </c>
      <c r="N3" s="734" t="s">
        <v>524</v>
      </c>
      <c r="O3" s="734" t="s">
        <v>525</v>
      </c>
      <c r="P3" s="1056" t="s">
        <v>526</v>
      </c>
      <c r="Q3" s="734" t="s">
        <v>31</v>
      </c>
      <c r="R3" s="734" t="s">
        <v>527</v>
      </c>
      <c r="S3" s="734" t="s">
        <v>528</v>
      </c>
      <c r="T3" s="734" t="s">
        <v>529</v>
      </c>
      <c r="U3" s="734" t="s">
        <v>530</v>
      </c>
      <c r="V3" s="1056" t="s">
        <v>531</v>
      </c>
      <c r="W3" s="1056" t="s">
        <v>532</v>
      </c>
      <c r="X3" s="1062" t="s">
        <v>533</v>
      </c>
      <c r="Y3" s="735" t="s">
        <v>534</v>
      </c>
      <c r="Z3" s="734" t="s">
        <v>535</v>
      </c>
      <c r="AA3" s="1067" t="s">
        <v>536</v>
      </c>
      <c r="AB3" s="1068" t="s">
        <v>537</v>
      </c>
      <c r="AC3" s="1068" t="s">
        <v>538</v>
      </c>
      <c r="AD3" s="1069" t="s">
        <v>539</v>
      </c>
      <c r="AE3" s="734" t="s">
        <v>540</v>
      </c>
      <c r="AF3" s="1070" t="s">
        <v>70</v>
      </c>
      <c r="AG3" s="1070" t="s">
        <v>541</v>
      </c>
      <c r="AH3" s="735" t="s">
        <v>542</v>
      </c>
      <c r="AI3" s="1075" t="s">
        <v>543</v>
      </c>
      <c r="AJ3" s="735" t="s">
        <v>544</v>
      </c>
      <c r="AK3" s="1075" t="s">
        <v>545</v>
      </c>
      <c r="AL3" s="1076" t="s">
        <v>40</v>
      </c>
      <c r="AM3" s="735" t="s">
        <v>546</v>
      </c>
      <c r="AN3" s="1075" t="s">
        <v>547</v>
      </c>
      <c r="AO3" s="1076" t="s">
        <v>548</v>
      </c>
      <c r="AP3" s="1076" t="s">
        <v>549</v>
      </c>
      <c r="AQ3" s="1076" t="s">
        <v>550</v>
      </c>
      <c r="AR3" s="1076" t="s">
        <v>551</v>
      </c>
      <c r="AS3" s="1085" t="s">
        <v>552</v>
      </c>
      <c r="AT3" s="1076" t="s">
        <v>553</v>
      </c>
      <c r="AU3" s="1086" t="s">
        <v>554</v>
      </c>
      <c r="AV3" s="1086" t="s">
        <v>46</v>
      </c>
      <c r="AW3" s="1093" t="s">
        <v>555</v>
      </c>
      <c r="AX3" s="1093" t="s">
        <v>556</v>
      </c>
      <c r="AY3" s="1093" t="s">
        <v>557</v>
      </c>
      <c r="AZ3" s="1093" t="s">
        <v>558</v>
      </c>
      <c r="BA3" s="1093" t="s">
        <v>559</v>
      </c>
      <c r="BB3" s="1093" t="s">
        <v>560</v>
      </c>
      <c r="BC3" s="1093" t="s">
        <v>561</v>
      </c>
      <c r="BD3" s="1094" t="s">
        <v>562</v>
      </c>
      <c r="BE3" s="1094" t="s">
        <v>563</v>
      </c>
      <c r="BG3" s="1095" t="s">
        <v>564</v>
      </c>
      <c r="BH3" s="1095" t="s">
        <v>565</v>
      </c>
    </row>
    <row r="4" s="899" customFormat="1" ht="39" customHeight="1" spans="1:16384">
      <c r="A4" s="902">
        <v>46079</v>
      </c>
      <c r="B4" s="903" t="s">
        <v>566</v>
      </c>
      <c r="C4" s="1054" t="s">
        <v>567</v>
      </c>
      <c r="D4" s="905">
        <v>4500194379</v>
      </c>
      <c r="E4" s="906">
        <v>40320901</v>
      </c>
      <c r="F4" s="905" t="s">
        <v>568</v>
      </c>
      <c r="G4" s="908"/>
      <c r="H4" s="908" t="s">
        <v>569</v>
      </c>
      <c r="I4" s="911" t="s">
        <v>570</v>
      </c>
      <c r="J4" s="912">
        <v>720</v>
      </c>
      <c r="K4" s="912"/>
      <c r="L4" s="912">
        <v>12</v>
      </c>
      <c r="M4" s="1057">
        <v>46135</v>
      </c>
      <c r="N4" s="1058"/>
      <c r="O4" s="1058">
        <v>46129</v>
      </c>
      <c r="P4" s="1059"/>
      <c r="Q4" s="1060"/>
      <c r="R4" s="1060"/>
      <c r="S4" s="1063"/>
      <c r="T4" s="1063"/>
      <c r="U4" s="1063"/>
      <c r="V4" s="1059"/>
      <c r="W4" s="1059"/>
      <c r="X4" s="1064" t="s">
        <v>571</v>
      </c>
      <c r="Y4" s="1060" t="s">
        <v>572</v>
      </c>
      <c r="Z4" s="1071">
        <v>3.5671</v>
      </c>
      <c r="AA4" s="1071">
        <f>Z4*J4</f>
        <v>2568.312</v>
      </c>
      <c r="AB4" s="1060"/>
      <c r="AC4" s="1060"/>
      <c r="AD4" s="1060"/>
      <c r="AE4" s="1060"/>
      <c r="AF4" s="1057"/>
      <c r="AG4" s="1077"/>
      <c r="AH4" s="1078"/>
      <c r="AI4" s="1079"/>
      <c r="AJ4" s="1080"/>
      <c r="AK4" s="1081">
        <f>J4</f>
        <v>720</v>
      </c>
      <c r="AL4" s="1081"/>
      <c r="AM4" s="1082"/>
      <c r="AN4" s="1081">
        <f>J4</f>
        <v>720</v>
      </c>
      <c r="AO4" s="1087"/>
      <c r="AP4" s="1088"/>
      <c r="AQ4" s="1089">
        <f>J4</f>
        <v>720</v>
      </c>
      <c r="AR4" s="1090"/>
      <c r="AS4" s="1091"/>
      <c r="AT4" s="1091"/>
      <c r="AU4" s="1091"/>
      <c r="AV4" s="940"/>
      <c r="AW4" s="1091">
        <f>J4/60*10</f>
        <v>120</v>
      </c>
      <c r="AX4" s="1091">
        <f>J4/60*10</f>
        <v>120</v>
      </c>
      <c r="AY4" s="271"/>
      <c r="AZ4" s="275"/>
      <c r="BA4" s="276"/>
      <c r="BB4" s="277"/>
      <c r="BC4" s="181"/>
      <c r="BD4" s="181"/>
      <c r="BE4" s="181"/>
      <c r="BF4" s="181"/>
      <c r="BG4" s="181"/>
      <c r="BH4" s="181"/>
      <c r="XEZ4" s="745"/>
      <c r="XFA4" s="746"/>
      <c r="XFB4" s="1100"/>
      <c r="XFC4" s="748"/>
      <c r="XFD4" s="1013"/>
    </row>
    <row r="5" s="711" customFormat="1" ht="39" customHeight="1" spans="1:60">
      <c r="A5" s="736"/>
      <c r="B5" s="737"/>
      <c r="C5" s="738"/>
      <c r="D5" s="739" t="s">
        <v>573</v>
      </c>
      <c r="E5" s="910"/>
      <c r="F5" s="744"/>
      <c r="G5" s="941" t="s">
        <v>574</v>
      </c>
      <c r="H5" s="742" t="s">
        <v>575</v>
      </c>
      <c r="I5" s="778" t="s">
        <v>576</v>
      </c>
      <c r="J5" s="780">
        <v>550</v>
      </c>
      <c r="K5" s="780">
        <v>0</v>
      </c>
      <c r="L5" s="780">
        <v>12</v>
      </c>
      <c r="M5" s="781">
        <f>J5/L5</f>
        <v>45.8333333333333</v>
      </c>
      <c r="N5" s="782">
        <v>45667</v>
      </c>
      <c r="O5" s="782">
        <v>45667</v>
      </c>
      <c r="P5" s="783"/>
      <c r="Q5" s="783"/>
      <c r="R5" s="783"/>
      <c r="S5" s="810"/>
      <c r="T5" s="810"/>
      <c r="U5" s="810"/>
      <c r="V5" s="811"/>
      <c r="W5" s="811"/>
      <c r="X5" s="812"/>
      <c r="Y5" s="783"/>
      <c r="Z5" s="835"/>
      <c r="AA5" s="835"/>
      <c r="AB5" s="783"/>
      <c r="AC5" s="783"/>
      <c r="AD5" s="783"/>
      <c r="AE5" s="783"/>
      <c r="AF5" s="784"/>
      <c r="AG5" s="836" t="s">
        <v>574</v>
      </c>
      <c r="AH5" s="990">
        <f>J5</f>
        <v>550</v>
      </c>
      <c r="AI5" s="837"/>
      <c r="AJ5" s="990"/>
      <c r="AK5" s="837"/>
      <c r="AL5" s="838"/>
      <c r="AM5" s="995"/>
      <c r="AN5" s="865"/>
      <c r="AO5" s="865"/>
      <c r="AP5" s="995"/>
      <c r="AQ5" s="865"/>
      <c r="AR5" s="995"/>
      <c r="AS5" s="865"/>
      <c r="AT5" s="865"/>
      <c r="AU5" s="866"/>
      <c r="AV5" s="867" t="s">
        <v>577</v>
      </c>
      <c r="AW5" s="884">
        <f>J5/60*10</f>
        <v>91.6666666666667</v>
      </c>
      <c r="AX5" s="884">
        <f>J5/60*10</f>
        <v>91.6666666666667</v>
      </c>
      <c r="AY5" s="884">
        <f>J5/60*8</f>
        <v>73.3333333333333</v>
      </c>
      <c r="AZ5" s="884">
        <f>J5/60*2</f>
        <v>18.3333333333333</v>
      </c>
      <c r="BA5" s="884">
        <f>J5/60*10</f>
        <v>91.6666666666667</v>
      </c>
      <c r="BB5" s="884">
        <f>J5/60*10</f>
        <v>91.6666666666667</v>
      </c>
      <c r="BC5" s="884">
        <f>J5/60*10</f>
        <v>91.6666666666667</v>
      </c>
      <c r="BD5" s="932">
        <f>SUM(AW5:BC5)</f>
        <v>550</v>
      </c>
      <c r="BE5" s="933">
        <f>J5-BD5</f>
        <v>0</v>
      </c>
      <c r="BF5" s="1096"/>
      <c r="BG5" s="1096"/>
      <c r="BH5" s="1097"/>
    </row>
    <row r="6" s="1050" customFormat="1" ht="39" customHeight="1" spans="1:60">
      <c r="A6" s="902">
        <v>46079</v>
      </c>
      <c r="B6" s="903" t="s">
        <v>566</v>
      </c>
      <c r="C6" s="904" t="s">
        <v>567</v>
      </c>
      <c r="D6" s="905">
        <v>4500194379</v>
      </c>
      <c r="E6" s="906"/>
      <c r="F6" s="905" t="s">
        <v>578</v>
      </c>
      <c r="G6" s="908"/>
      <c r="H6" s="908" t="s">
        <v>569</v>
      </c>
      <c r="I6" s="911" t="s">
        <v>570</v>
      </c>
      <c r="J6" s="912">
        <v>180</v>
      </c>
      <c r="K6" s="912"/>
      <c r="L6" s="912">
        <v>12</v>
      </c>
      <c r="M6" s="1057">
        <v>46135</v>
      </c>
      <c r="N6" s="1058"/>
      <c r="O6" s="1058">
        <v>46129</v>
      </c>
      <c r="P6" s="1060"/>
      <c r="Q6" s="1060"/>
      <c r="R6" s="1060"/>
      <c r="S6" s="1063"/>
      <c r="T6" s="1063"/>
      <c r="U6" s="1063"/>
      <c r="V6" s="1059"/>
      <c r="W6" s="1059"/>
      <c r="X6" s="1064" t="s">
        <v>571</v>
      </c>
      <c r="Y6" s="1060" t="s">
        <v>572</v>
      </c>
      <c r="Z6" s="1071">
        <v>3.5671</v>
      </c>
      <c r="AA6" s="1071">
        <f>Z6*J6</f>
        <v>642.078</v>
      </c>
      <c r="AB6" s="1060"/>
      <c r="AC6" s="1060"/>
      <c r="AD6" s="1060"/>
      <c r="AE6" s="1060"/>
      <c r="AF6" s="1057"/>
      <c r="AG6" s="1077"/>
      <c r="AH6" s="1079"/>
      <c r="AI6" s="1079"/>
      <c r="AJ6" s="1079"/>
      <c r="AK6" s="1079"/>
      <c r="AL6" s="1083"/>
      <c r="AM6" s="1081"/>
      <c r="AN6" s="1081"/>
      <c r="AO6" s="1081"/>
      <c r="AP6" s="1081"/>
      <c r="AQ6" s="1081"/>
      <c r="AR6" s="1081"/>
      <c r="AS6" s="1081"/>
      <c r="AT6" s="1081"/>
      <c r="AU6" s="1087"/>
      <c r="AV6" s="1092"/>
      <c r="AW6" s="940"/>
      <c r="AX6" s="940"/>
      <c r="AY6" s="884"/>
      <c r="AZ6" s="884"/>
      <c r="BA6" s="884"/>
      <c r="BB6" s="884"/>
      <c r="BC6" s="884"/>
      <c r="BD6" s="885"/>
      <c r="BE6" s="886"/>
      <c r="BF6" s="1098"/>
      <c r="BG6" s="1098"/>
      <c r="BH6" s="1099"/>
    </row>
    <row r="7" s="711" customFormat="1" ht="39" customHeight="1" spans="1:60">
      <c r="A7" s="736">
        <v>45657</v>
      </c>
      <c r="B7" s="737" t="s">
        <v>579</v>
      </c>
      <c r="C7" s="738" t="s">
        <v>580</v>
      </c>
      <c r="D7" s="739">
        <v>4500155047</v>
      </c>
      <c r="E7" s="910"/>
      <c r="F7" s="739" t="s">
        <v>581</v>
      </c>
      <c r="G7" s="742" t="s">
        <v>575</v>
      </c>
      <c r="H7" s="742" t="s">
        <v>575</v>
      </c>
      <c r="I7" s="778" t="s">
        <v>576</v>
      </c>
      <c r="J7" s="780">
        <v>120</v>
      </c>
      <c r="K7" s="780">
        <v>0</v>
      </c>
      <c r="L7" s="780">
        <v>12</v>
      </c>
      <c r="M7" s="784">
        <f t="shared" ref="M7:M42" si="0">J7/L7</f>
        <v>10</v>
      </c>
      <c r="N7" s="782">
        <v>45674</v>
      </c>
      <c r="O7" s="782">
        <v>45670</v>
      </c>
      <c r="P7" s="783"/>
      <c r="Q7" s="783" t="s">
        <v>582</v>
      </c>
      <c r="R7" s="783" t="s">
        <v>583</v>
      </c>
      <c r="S7" s="810" t="s">
        <v>584</v>
      </c>
      <c r="T7" s="810"/>
      <c r="U7" s="810" t="s">
        <v>585</v>
      </c>
      <c r="V7" s="811"/>
      <c r="W7" s="811"/>
      <c r="X7" s="812" t="s">
        <v>586</v>
      </c>
      <c r="Y7" s="783" t="s">
        <v>587</v>
      </c>
      <c r="Z7" s="835">
        <v>3.4</v>
      </c>
      <c r="AA7" s="835">
        <f>Z7*J7</f>
        <v>408</v>
      </c>
      <c r="AB7" s="783"/>
      <c r="AC7" s="783"/>
      <c r="AD7" s="783"/>
      <c r="AE7" s="783" t="s">
        <v>588</v>
      </c>
      <c r="AF7" s="784" t="s">
        <v>589</v>
      </c>
      <c r="AG7" s="836" t="s">
        <v>590</v>
      </c>
      <c r="AH7" s="990">
        <f>J7</f>
        <v>120</v>
      </c>
      <c r="AI7" s="837"/>
      <c r="AJ7" s="990"/>
      <c r="AK7" s="837"/>
      <c r="AL7" s="838"/>
      <c r="AM7" s="995">
        <f t="shared" ref="AM7:AM42" si="1">J7</f>
        <v>120</v>
      </c>
      <c r="AN7" s="865"/>
      <c r="AO7" s="865"/>
      <c r="AP7" s="995">
        <f>J7</f>
        <v>120</v>
      </c>
      <c r="AQ7" s="865"/>
      <c r="AR7" s="995"/>
      <c r="AS7" s="865"/>
      <c r="AT7" s="865"/>
      <c r="AU7" s="866"/>
      <c r="AV7" s="867" t="s">
        <v>577</v>
      </c>
      <c r="AW7" s="884">
        <f>J7/60*10</f>
        <v>20</v>
      </c>
      <c r="AX7" s="884">
        <f>J7/60*10</f>
        <v>20</v>
      </c>
      <c r="AY7" s="884">
        <f>J7/60*8</f>
        <v>16</v>
      </c>
      <c r="AZ7" s="884">
        <f>J7/60*2</f>
        <v>4</v>
      </c>
      <c r="BA7" s="884">
        <f>J7/60*10</f>
        <v>20</v>
      </c>
      <c r="BB7" s="884">
        <f>J7/60*10</f>
        <v>20</v>
      </c>
      <c r="BC7" s="884">
        <f>J7/60*10</f>
        <v>20</v>
      </c>
      <c r="BD7" s="932">
        <f t="shared" ref="BD7:BD42" si="2">SUM(AW7:BC7)</f>
        <v>120</v>
      </c>
      <c r="BE7" s="933">
        <f>J7-BD7</f>
        <v>0</v>
      </c>
      <c r="BF7" s="1096"/>
      <c r="BG7" s="1096"/>
      <c r="BH7" s="1097"/>
    </row>
    <row r="8" s="711" customFormat="1" ht="39" customHeight="1" spans="1:60">
      <c r="A8" s="736">
        <v>45636</v>
      </c>
      <c r="B8" s="737" t="s">
        <v>579</v>
      </c>
      <c r="C8" s="738" t="s">
        <v>580</v>
      </c>
      <c r="D8" s="739">
        <v>4500153598</v>
      </c>
      <c r="E8" s="740">
        <v>28797909</v>
      </c>
      <c r="F8" s="739" t="s">
        <v>591</v>
      </c>
      <c r="G8" s="742" t="s">
        <v>575</v>
      </c>
      <c r="H8" s="742" t="s">
        <v>575</v>
      </c>
      <c r="I8" s="778" t="s">
        <v>576</v>
      </c>
      <c r="J8" s="780">
        <v>444</v>
      </c>
      <c r="K8" s="780">
        <v>0</v>
      </c>
      <c r="L8" s="780">
        <v>12</v>
      </c>
      <c r="M8" s="784">
        <f t="shared" si="0"/>
        <v>37</v>
      </c>
      <c r="N8" s="782">
        <v>45726</v>
      </c>
      <c r="O8" s="782">
        <v>45722</v>
      </c>
      <c r="P8" s="783"/>
      <c r="Q8" s="783" t="s">
        <v>582</v>
      </c>
      <c r="R8" s="783" t="s">
        <v>592</v>
      </c>
      <c r="S8" s="810" t="s">
        <v>593</v>
      </c>
      <c r="T8" s="810"/>
      <c r="U8" s="810" t="s">
        <v>585</v>
      </c>
      <c r="V8" s="811"/>
      <c r="W8" s="811"/>
      <c r="X8" s="812" t="s">
        <v>594</v>
      </c>
      <c r="Y8" s="783" t="s">
        <v>587</v>
      </c>
      <c r="Z8" s="835">
        <v>3.4</v>
      </c>
      <c r="AA8" s="835">
        <f>Z8*J8</f>
        <v>1509.6</v>
      </c>
      <c r="AB8" s="783"/>
      <c r="AC8" s="783"/>
      <c r="AD8" s="783" t="s">
        <v>585</v>
      </c>
      <c r="AE8" s="783" t="s">
        <v>588</v>
      </c>
      <c r="AF8" s="784" t="s">
        <v>595</v>
      </c>
      <c r="AG8" s="836" t="s">
        <v>590</v>
      </c>
      <c r="AH8" s="990">
        <f>J8</f>
        <v>444</v>
      </c>
      <c r="AI8" s="837"/>
      <c r="AJ8" s="990"/>
      <c r="AK8" s="837"/>
      <c r="AL8" s="838"/>
      <c r="AM8" s="995">
        <f t="shared" si="1"/>
        <v>444</v>
      </c>
      <c r="AN8" s="865"/>
      <c r="AO8" s="865"/>
      <c r="AP8" s="995"/>
      <c r="AQ8" s="865"/>
      <c r="AR8" s="995">
        <f>J8</f>
        <v>444</v>
      </c>
      <c r="AS8" s="865"/>
      <c r="AT8" s="865"/>
      <c r="AU8" s="866"/>
      <c r="AV8" s="867" t="s">
        <v>577</v>
      </c>
      <c r="AW8" s="884">
        <f>J8/60*10</f>
        <v>74</v>
      </c>
      <c r="AX8" s="884">
        <f>J8/60*10</f>
        <v>74</v>
      </c>
      <c r="AY8" s="884">
        <f>J8/60*8</f>
        <v>59.2</v>
      </c>
      <c r="AZ8" s="884">
        <f>J8/60*2</f>
        <v>14.8</v>
      </c>
      <c r="BA8" s="884">
        <f>J8/60*10</f>
        <v>74</v>
      </c>
      <c r="BB8" s="884">
        <f>J8/60*10</f>
        <v>74</v>
      </c>
      <c r="BC8" s="884">
        <f>J8/60*10</f>
        <v>74</v>
      </c>
      <c r="BD8" s="932">
        <f t="shared" si="2"/>
        <v>444</v>
      </c>
      <c r="BE8" s="933">
        <f>J8-BD8</f>
        <v>0</v>
      </c>
      <c r="BF8" s="1096"/>
      <c r="BG8" s="1096"/>
      <c r="BH8" s="1097"/>
    </row>
    <row r="9" s="711" customFormat="1" ht="39" customHeight="1" spans="1:60">
      <c r="A9" s="736">
        <v>45636</v>
      </c>
      <c r="B9" s="737" t="s">
        <v>579</v>
      </c>
      <c r="C9" s="738" t="s">
        <v>580</v>
      </c>
      <c r="D9" s="739">
        <v>4500153593</v>
      </c>
      <c r="E9" s="740">
        <v>28797907</v>
      </c>
      <c r="F9" s="739" t="s">
        <v>596</v>
      </c>
      <c r="G9" s="742" t="s">
        <v>575</v>
      </c>
      <c r="H9" s="742" t="s">
        <v>575</v>
      </c>
      <c r="I9" s="778" t="s">
        <v>576</v>
      </c>
      <c r="J9" s="780">
        <v>1356</v>
      </c>
      <c r="K9" s="780">
        <v>0</v>
      </c>
      <c r="L9" s="780">
        <v>12</v>
      </c>
      <c r="M9" s="784">
        <f t="shared" si="0"/>
        <v>113</v>
      </c>
      <c r="N9" s="782">
        <v>45726</v>
      </c>
      <c r="O9" s="782">
        <v>45722</v>
      </c>
      <c r="P9" s="783"/>
      <c r="Q9" s="783" t="s">
        <v>582</v>
      </c>
      <c r="R9" s="783" t="s">
        <v>592</v>
      </c>
      <c r="S9" s="810" t="s">
        <v>593</v>
      </c>
      <c r="T9" s="810"/>
      <c r="U9" s="810" t="s">
        <v>585</v>
      </c>
      <c r="V9" s="811"/>
      <c r="W9" s="811"/>
      <c r="X9" s="812" t="s">
        <v>597</v>
      </c>
      <c r="Y9" s="783" t="s">
        <v>587</v>
      </c>
      <c r="Z9" s="835">
        <v>3.4</v>
      </c>
      <c r="AA9" s="835">
        <f>Z9*J9</f>
        <v>4610.4</v>
      </c>
      <c r="AB9" s="783"/>
      <c r="AC9" s="783"/>
      <c r="AD9" s="783" t="s">
        <v>585</v>
      </c>
      <c r="AE9" s="783" t="s">
        <v>588</v>
      </c>
      <c r="AF9" s="784" t="s">
        <v>598</v>
      </c>
      <c r="AG9" s="836" t="s">
        <v>590</v>
      </c>
      <c r="AH9" s="990">
        <f>J9</f>
        <v>1356</v>
      </c>
      <c r="AI9" s="837"/>
      <c r="AJ9" s="990"/>
      <c r="AK9" s="837"/>
      <c r="AL9" s="838"/>
      <c r="AM9" s="995">
        <f t="shared" si="1"/>
        <v>1356</v>
      </c>
      <c r="AN9" s="865"/>
      <c r="AO9" s="865"/>
      <c r="AP9" s="995"/>
      <c r="AQ9" s="865"/>
      <c r="AR9" s="995">
        <f>J9</f>
        <v>1356</v>
      </c>
      <c r="AS9" s="865"/>
      <c r="AT9" s="865"/>
      <c r="AU9" s="866"/>
      <c r="AV9" s="867" t="s">
        <v>577</v>
      </c>
      <c r="AW9" s="884">
        <f>J9/60*10</f>
        <v>226</v>
      </c>
      <c r="AX9" s="884">
        <f>J9/60*10</f>
        <v>226</v>
      </c>
      <c r="AY9" s="884">
        <f>J9/60*8</f>
        <v>180.8</v>
      </c>
      <c r="AZ9" s="884">
        <f>J9/60*2</f>
        <v>45.2</v>
      </c>
      <c r="BA9" s="884">
        <f>J9/60*10</f>
        <v>226</v>
      </c>
      <c r="BB9" s="884">
        <f>J9/60*10</f>
        <v>226</v>
      </c>
      <c r="BC9" s="884">
        <f>J9/60*10</f>
        <v>226</v>
      </c>
      <c r="BD9" s="932">
        <f t="shared" si="2"/>
        <v>1356</v>
      </c>
      <c r="BE9" s="933">
        <f>J9-BD9</f>
        <v>0</v>
      </c>
      <c r="BF9" s="1096"/>
      <c r="BG9" s="1096"/>
      <c r="BH9" s="1097"/>
    </row>
    <row r="10" s="711" customFormat="1" ht="39" customHeight="1" spans="1:60">
      <c r="A10" s="736">
        <v>45663</v>
      </c>
      <c r="B10" s="737" t="s">
        <v>599</v>
      </c>
      <c r="C10" s="738" t="s">
        <v>600</v>
      </c>
      <c r="D10" s="739">
        <v>4500155298</v>
      </c>
      <c r="E10" s="910" t="s">
        <v>601</v>
      </c>
      <c r="F10" s="739" t="s">
        <v>602</v>
      </c>
      <c r="G10" s="742" t="s">
        <v>603</v>
      </c>
      <c r="H10" s="742" t="s">
        <v>603</v>
      </c>
      <c r="I10" s="778" t="s">
        <v>576</v>
      </c>
      <c r="J10" s="780">
        <v>76464</v>
      </c>
      <c r="K10" s="780">
        <v>0</v>
      </c>
      <c r="L10" s="780">
        <v>2</v>
      </c>
      <c r="M10" s="781">
        <f t="shared" si="0"/>
        <v>38232</v>
      </c>
      <c r="N10" s="782">
        <v>45733</v>
      </c>
      <c r="O10" s="782">
        <v>45729</v>
      </c>
      <c r="P10" s="783" t="s">
        <v>604</v>
      </c>
      <c r="Q10" s="783" t="s">
        <v>582</v>
      </c>
      <c r="R10" s="783"/>
      <c r="S10" s="810" t="s">
        <v>605</v>
      </c>
      <c r="T10" s="810"/>
      <c r="U10" s="810" t="s">
        <v>606</v>
      </c>
      <c r="V10" s="811"/>
      <c r="W10" s="810" t="s">
        <v>607</v>
      </c>
      <c r="X10" s="812" t="s">
        <v>608</v>
      </c>
      <c r="Y10" s="783" t="s">
        <v>609</v>
      </c>
      <c r="Z10" s="835">
        <v>3.6812</v>
      </c>
      <c r="AA10" s="835">
        <f>Z10*J10</f>
        <v>281479.2768</v>
      </c>
      <c r="AB10" s="812">
        <f>50000+5320+7280+6914+6880+9008+3440</f>
        <v>88842</v>
      </c>
      <c r="AC10" s="812">
        <f>AB10-J10</f>
        <v>12378</v>
      </c>
      <c r="AD10" s="783" t="s">
        <v>610</v>
      </c>
      <c r="AE10" s="783" t="s">
        <v>611</v>
      </c>
      <c r="AF10" s="1072" t="s">
        <v>612</v>
      </c>
      <c r="AG10" s="836" t="s">
        <v>590</v>
      </c>
      <c r="AH10" s="990"/>
      <c r="AI10" s="837"/>
      <c r="AJ10" s="990"/>
      <c r="AK10" s="837"/>
      <c r="AL10" s="954">
        <f>J10</f>
        <v>76464</v>
      </c>
      <c r="AM10" s="995">
        <f t="shared" si="1"/>
        <v>76464</v>
      </c>
      <c r="AN10" s="865"/>
      <c r="AO10" s="865"/>
      <c r="AP10" s="995">
        <f>J10</f>
        <v>76464</v>
      </c>
      <c r="AQ10" s="865"/>
      <c r="AR10" s="995"/>
      <c r="AS10" s="865"/>
      <c r="AT10" s="865"/>
      <c r="AU10" s="866"/>
      <c r="AV10" s="867" t="s">
        <v>577</v>
      </c>
      <c r="AW10" s="884">
        <f>J10/60*10</f>
        <v>12744</v>
      </c>
      <c r="AX10" s="884">
        <f>J10/60*10</f>
        <v>12744</v>
      </c>
      <c r="AY10" s="884">
        <f>J10/60*8</f>
        <v>10195.2</v>
      </c>
      <c r="AZ10" s="884">
        <f>J10/60*2</f>
        <v>2548.8</v>
      </c>
      <c r="BA10" s="884">
        <f>J10/60*10</f>
        <v>12744</v>
      </c>
      <c r="BB10" s="884">
        <f>J10/60*10</f>
        <v>12744</v>
      </c>
      <c r="BC10" s="884">
        <f>J10/60*10</f>
        <v>12744</v>
      </c>
      <c r="BD10" s="932">
        <f t="shared" si="2"/>
        <v>76464</v>
      </c>
      <c r="BE10" s="933">
        <f>J10-BD10</f>
        <v>0</v>
      </c>
      <c r="BF10" s="1096"/>
      <c r="BG10" s="1096"/>
      <c r="BH10" s="1097"/>
    </row>
    <row r="11" s="711" customFormat="1" ht="39" customHeight="1" spans="1:60">
      <c r="A11" s="736">
        <v>45741</v>
      </c>
      <c r="B11" s="737" t="s">
        <v>599</v>
      </c>
      <c r="C11" s="738" t="s">
        <v>600</v>
      </c>
      <c r="D11" s="739">
        <v>4500155298</v>
      </c>
      <c r="E11" s="910" t="s">
        <v>601</v>
      </c>
      <c r="F11" s="742" t="s">
        <v>613</v>
      </c>
      <c r="G11" s="742" t="s">
        <v>603</v>
      </c>
      <c r="H11" s="742" t="s">
        <v>603</v>
      </c>
      <c r="I11" s="778" t="s">
        <v>576</v>
      </c>
      <c r="J11" s="780">
        <v>12378</v>
      </c>
      <c r="K11" s="780">
        <v>0</v>
      </c>
      <c r="L11" s="780">
        <v>2</v>
      </c>
      <c r="M11" s="781">
        <f t="shared" si="0"/>
        <v>6189</v>
      </c>
      <c r="N11" s="782">
        <v>45733</v>
      </c>
      <c r="O11" s="782">
        <v>45729</v>
      </c>
      <c r="P11" s="783" t="s">
        <v>604</v>
      </c>
      <c r="Q11" s="783" t="s">
        <v>582</v>
      </c>
      <c r="R11" s="783"/>
      <c r="S11" s="810" t="s">
        <v>605</v>
      </c>
      <c r="T11" s="810"/>
      <c r="U11" s="810" t="s">
        <v>606</v>
      </c>
      <c r="V11" s="811"/>
      <c r="W11" s="810" t="s">
        <v>607</v>
      </c>
      <c r="X11" s="812" t="s">
        <v>608</v>
      </c>
      <c r="Y11" s="783" t="s">
        <v>609</v>
      </c>
      <c r="Z11" s="835">
        <v>3.5512</v>
      </c>
      <c r="AA11" s="835">
        <f>Z11*J11</f>
        <v>43956.7536</v>
      </c>
      <c r="AB11" s="812"/>
      <c r="AC11" s="812"/>
      <c r="AD11" s="783"/>
      <c r="AE11" s="783" t="s">
        <v>614</v>
      </c>
      <c r="AF11" s="784"/>
      <c r="AG11" s="836" t="s">
        <v>590</v>
      </c>
      <c r="AH11" s="990"/>
      <c r="AI11" s="837"/>
      <c r="AJ11" s="990"/>
      <c r="AK11" s="837"/>
      <c r="AL11" s="954">
        <f>J11</f>
        <v>12378</v>
      </c>
      <c r="AM11" s="995">
        <f t="shared" si="1"/>
        <v>12378</v>
      </c>
      <c r="AN11" s="865"/>
      <c r="AO11" s="865"/>
      <c r="AP11" s="995">
        <f>J11</f>
        <v>12378</v>
      </c>
      <c r="AQ11" s="865"/>
      <c r="AR11" s="995"/>
      <c r="AS11" s="865"/>
      <c r="AT11" s="865"/>
      <c r="AU11" s="866"/>
      <c r="AV11" s="867" t="s">
        <v>577</v>
      </c>
      <c r="AW11" s="884">
        <f>J11/60*10</f>
        <v>2063</v>
      </c>
      <c r="AX11" s="884">
        <f>J11/60*10</f>
        <v>2063</v>
      </c>
      <c r="AY11" s="884">
        <f>J11/60*8</f>
        <v>1650.4</v>
      </c>
      <c r="AZ11" s="884">
        <f>J11/60*2</f>
        <v>412.6</v>
      </c>
      <c r="BA11" s="884">
        <f>J11/60*10</f>
        <v>2063</v>
      </c>
      <c r="BB11" s="884">
        <f>J11/60*10</f>
        <v>2063</v>
      </c>
      <c r="BC11" s="884">
        <f>J11/60*10</f>
        <v>2063</v>
      </c>
      <c r="BD11" s="932">
        <f t="shared" si="2"/>
        <v>12378</v>
      </c>
      <c r="BE11" s="933">
        <f>J11-BD11</f>
        <v>0</v>
      </c>
      <c r="BF11" s="1096"/>
      <c r="BG11" s="1096"/>
      <c r="BH11" s="1097"/>
    </row>
    <row r="12" s="711" customFormat="1" ht="39" customHeight="1" spans="1:60">
      <c r="A12" s="736">
        <v>45722</v>
      </c>
      <c r="B12" s="737"/>
      <c r="C12" s="738"/>
      <c r="D12" s="739" t="s">
        <v>615</v>
      </c>
      <c r="E12" s="910"/>
      <c r="F12" s="742" t="s">
        <v>575</v>
      </c>
      <c r="G12" s="742" t="s">
        <v>575</v>
      </c>
      <c r="H12" s="742" t="s">
        <v>575</v>
      </c>
      <c r="I12" s="778" t="s">
        <v>576</v>
      </c>
      <c r="J12" s="780">
        <v>216</v>
      </c>
      <c r="K12" s="780">
        <v>0</v>
      </c>
      <c r="L12" s="780">
        <v>12</v>
      </c>
      <c r="M12" s="784">
        <f t="shared" si="0"/>
        <v>18</v>
      </c>
      <c r="N12" s="782">
        <v>45736</v>
      </c>
      <c r="O12" s="782">
        <v>45733</v>
      </c>
      <c r="P12" s="783"/>
      <c r="Q12" s="783" t="s">
        <v>582</v>
      </c>
      <c r="R12" s="783"/>
      <c r="S12" s="810" t="s">
        <v>616</v>
      </c>
      <c r="T12" s="810"/>
      <c r="U12" s="810" t="s">
        <v>585</v>
      </c>
      <c r="V12" s="811"/>
      <c r="W12" s="810"/>
      <c r="X12" s="812" t="s">
        <v>617</v>
      </c>
      <c r="Y12" s="783" t="s">
        <v>618</v>
      </c>
      <c r="Z12" s="835"/>
      <c r="AA12" s="835"/>
      <c r="AB12" s="812">
        <v>216</v>
      </c>
      <c r="AC12" s="812">
        <f t="shared" ref="AC12:AC42" si="3">AB12-J12</f>
        <v>0</v>
      </c>
      <c r="AD12" s="783"/>
      <c r="AE12" s="783" t="s">
        <v>611</v>
      </c>
      <c r="AF12" s="784"/>
      <c r="AG12" s="836" t="s">
        <v>590</v>
      </c>
      <c r="AH12" s="990">
        <f>J12</f>
        <v>216</v>
      </c>
      <c r="AI12" s="837"/>
      <c r="AJ12" s="990"/>
      <c r="AK12" s="837"/>
      <c r="AL12" s="954"/>
      <c r="AM12" s="995">
        <f t="shared" si="1"/>
        <v>216</v>
      </c>
      <c r="AN12" s="865"/>
      <c r="AO12" s="865"/>
      <c r="AP12" s="995">
        <f>J12</f>
        <v>216</v>
      </c>
      <c r="AQ12" s="865"/>
      <c r="AR12" s="995"/>
      <c r="AS12" s="865"/>
      <c r="AT12" s="865"/>
      <c r="AU12" s="866"/>
      <c r="AV12" s="867" t="s">
        <v>577</v>
      </c>
      <c r="AW12" s="884">
        <f>J12/7</f>
        <v>30.8571428571429</v>
      </c>
      <c r="AX12" s="884">
        <f>J12/7</f>
        <v>30.8571428571429</v>
      </c>
      <c r="AY12" s="884">
        <f>J12/7</f>
        <v>30.8571428571429</v>
      </c>
      <c r="AZ12" s="884">
        <f>J12/7</f>
        <v>30.8571428571429</v>
      </c>
      <c r="BA12" s="884">
        <f>J12/7</f>
        <v>30.8571428571429</v>
      </c>
      <c r="BB12" s="884">
        <f>J12/7</f>
        <v>30.8571428571429</v>
      </c>
      <c r="BC12" s="884">
        <f>J12/7</f>
        <v>30.8571428571429</v>
      </c>
      <c r="BD12" s="932">
        <f t="shared" si="2"/>
        <v>216</v>
      </c>
      <c r="BE12" s="933">
        <v>0</v>
      </c>
      <c r="BF12" s="1096"/>
      <c r="BG12" s="1096"/>
      <c r="BH12" s="1097"/>
    </row>
    <row r="13" s="711" customFormat="1" ht="39" customHeight="1" spans="1:60">
      <c r="A13" s="736">
        <v>45716</v>
      </c>
      <c r="B13" s="737" t="s">
        <v>619</v>
      </c>
      <c r="C13" s="738" t="s">
        <v>620</v>
      </c>
      <c r="D13" s="739">
        <v>4500158781</v>
      </c>
      <c r="E13" s="910" t="s">
        <v>621</v>
      </c>
      <c r="F13" s="739" t="s">
        <v>622</v>
      </c>
      <c r="G13" s="742" t="s">
        <v>575</v>
      </c>
      <c r="H13" s="742" t="s">
        <v>575</v>
      </c>
      <c r="I13" s="778" t="s">
        <v>576</v>
      </c>
      <c r="J13" s="780">
        <v>2004</v>
      </c>
      <c r="K13" s="780">
        <v>0</v>
      </c>
      <c r="L13" s="780">
        <v>12</v>
      </c>
      <c r="M13" s="784">
        <f t="shared" si="0"/>
        <v>167</v>
      </c>
      <c r="N13" s="782">
        <v>45741</v>
      </c>
      <c r="O13" s="782">
        <v>45737</v>
      </c>
      <c r="P13" s="783"/>
      <c r="Q13" s="783" t="s">
        <v>582</v>
      </c>
      <c r="R13" s="783" t="s">
        <v>623</v>
      </c>
      <c r="S13" s="810" t="s">
        <v>624</v>
      </c>
      <c r="T13" s="810"/>
      <c r="U13" s="810" t="s">
        <v>625</v>
      </c>
      <c r="V13" s="811"/>
      <c r="W13" s="810"/>
      <c r="X13" s="812" t="s">
        <v>626</v>
      </c>
      <c r="Y13" s="783" t="s">
        <v>627</v>
      </c>
      <c r="Z13" s="835">
        <v>3.4</v>
      </c>
      <c r="AA13" s="835">
        <f t="shared" ref="AA13:AA23" si="4">Z13*J13</f>
        <v>6813.6</v>
      </c>
      <c r="AB13" s="812">
        <f>1968+36</f>
        <v>2004</v>
      </c>
      <c r="AC13" s="812">
        <f t="shared" si="3"/>
        <v>0</v>
      </c>
      <c r="AD13" s="783" t="s">
        <v>610</v>
      </c>
      <c r="AE13" s="783" t="s">
        <v>611</v>
      </c>
      <c r="AF13" s="784" t="s">
        <v>628</v>
      </c>
      <c r="AG13" s="836" t="s">
        <v>590</v>
      </c>
      <c r="AH13" s="990">
        <f>J13</f>
        <v>2004</v>
      </c>
      <c r="AI13" s="837"/>
      <c r="AJ13" s="990"/>
      <c r="AK13" s="837"/>
      <c r="AL13" s="954"/>
      <c r="AM13" s="995">
        <f t="shared" si="1"/>
        <v>2004</v>
      </c>
      <c r="AN13" s="865"/>
      <c r="AO13" s="865"/>
      <c r="AP13" s="995">
        <f>J13</f>
        <v>2004</v>
      </c>
      <c r="AQ13" s="865"/>
      <c r="AR13" s="995"/>
      <c r="AS13" s="865"/>
      <c r="AT13" s="865"/>
      <c r="AU13" s="866"/>
      <c r="AV13" s="867" t="s">
        <v>577</v>
      </c>
      <c r="AW13" s="884">
        <f>J13/60*10</f>
        <v>334</v>
      </c>
      <c r="AX13" s="884">
        <f>J13/60*10</f>
        <v>334</v>
      </c>
      <c r="AY13" s="884">
        <f>J13/60*8</f>
        <v>267.2</v>
      </c>
      <c r="AZ13" s="884">
        <f>J13/60*2</f>
        <v>66.8</v>
      </c>
      <c r="BA13" s="884">
        <f>J13/60*10</f>
        <v>334</v>
      </c>
      <c r="BB13" s="884">
        <f>J13/60*10</f>
        <v>334</v>
      </c>
      <c r="BC13" s="884">
        <f>J13/60*10</f>
        <v>334</v>
      </c>
      <c r="BD13" s="932">
        <f t="shared" si="2"/>
        <v>2004</v>
      </c>
      <c r="BE13" s="933">
        <f t="shared" ref="BE13:BE42" si="5">J13-BD13</f>
        <v>0</v>
      </c>
      <c r="BF13" s="1096"/>
      <c r="BG13" s="1096"/>
      <c r="BH13" s="1097"/>
    </row>
    <row r="14" s="711" customFormat="1" ht="39" customHeight="1" spans="1:60">
      <c r="A14" s="736">
        <v>45707</v>
      </c>
      <c r="B14" s="737" t="s">
        <v>629</v>
      </c>
      <c r="C14" s="738" t="s">
        <v>630</v>
      </c>
      <c r="D14" s="739">
        <v>4500157858</v>
      </c>
      <c r="E14" s="910" t="s">
        <v>631</v>
      </c>
      <c r="F14" s="739" t="s">
        <v>632</v>
      </c>
      <c r="G14" s="742" t="s">
        <v>633</v>
      </c>
      <c r="H14" s="742" t="s">
        <v>634</v>
      </c>
      <c r="I14" s="778" t="s">
        <v>576</v>
      </c>
      <c r="J14" s="780">
        <v>600</v>
      </c>
      <c r="K14" s="780">
        <v>0</v>
      </c>
      <c r="L14" s="780">
        <v>4</v>
      </c>
      <c r="M14" s="784">
        <f t="shared" si="0"/>
        <v>150</v>
      </c>
      <c r="N14" s="782">
        <v>45747</v>
      </c>
      <c r="O14" s="782">
        <v>45743</v>
      </c>
      <c r="P14" s="783"/>
      <c r="Q14" s="783" t="s">
        <v>582</v>
      </c>
      <c r="R14" s="783" t="s">
        <v>635</v>
      </c>
      <c r="S14" s="810" t="s">
        <v>636</v>
      </c>
      <c r="T14" s="810"/>
      <c r="U14" s="810" t="s">
        <v>585</v>
      </c>
      <c r="V14" s="811"/>
      <c r="W14" s="811"/>
      <c r="X14" s="812" t="s">
        <v>637</v>
      </c>
      <c r="Y14" s="783" t="s">
        <v>638</v>
      </c>
      <c r="Z14" s="835">
        <v>3.6</v>
      </c>
      <c r="AA14" s="835">
        <f t="shared" si="4"/>
        <v>2160</v>
      </c>
      <c r="AB14" s="812">
        <f>596+4</f>
        <v>600</v>
      </c>
      <c r="AC14" s="812">
        <f t="shared" si="3"/>
        <v>0</v>
      </c>
      <c r="AD14" s="783" t="s">
        <v>585</v>
      </c>
      <c r="AE14" s="783" t="s">
        <v>611</v>
      </c>
      <c r="AF14" s="784" t="s">
        <v>639</v>
      </c>
      <c r="AG14" s="836" t="s">
        <v>590</v>
      </c>
      <c r="AH14" s="990"/>
      <c r="AI14" s="837"/>
      <c r="AJ14" s="990">
        <f>J14</f>
        <v>600</v>
      </c>
      <c r="AK14" s="837"/>
      <c r="AL14" s="838"/>
      <c r="AM14" s="995">
        <f t="shared" si="1"/>
        <v>600</v>
      </c>
      <c r="AN14" s="865"/>
      <c r="AO14" s="865"/>
      <c r="AP14" s="995"/>
      <c r="AQ14" s="865"/>
      <c r="AR14" s="995">
        <f>J14</f>
        <v>600</v>
      </c>
      <c r="AS14" s="865"/>
      <c r="AT14" s="865"/>
      <c r="AU14" s="866"/>
      <c r="AV14" s="867" t="s">
        <v>577</v>
      </c>
      <c r="AW14" s="884">
        <f>J14/60*10</f>
        <v>100</v>
      </c>
      <c r="AX14" s="884">
        <f>J14/60*10</f>
        <v>100</v>
      </c>
      <c r="AY14" s="884">
        <f>J14/60*8</f>
        <v>80</v>
      </c>
      <c r="AZ14" s="884">
        <f>J14/60*2</f>
        <v>20</v>
      </c>
      <c r="BA14" s="884">
        <f>J14/60*10</f>
        <v>100</v>
      </c>
      <c r="BB14" s="884">
        <f>J14/60*10</f>
        <v>100</v>
      </c>
      <c r="BC14" s="884">
        <f>J14/60*10</f>
        <v>100</v>
      </c>
      <c r="BD14" s="932">
        <f t="shared" si="2"/>
        <v>600</v>
      </c>
      <c r="BE14" s="933">
        <f t="shared" si="5"/>
        <v>0</v>
      </c>
      <c r="BF14" s="1096"/>
      <c r="BG14" s="1096"/>
      <c r="BH14" s="1097"/>
    </row>
    <row r="15" s="711" customFormat="1" ht="39" customHeight="1" spans="1:60">
      <c r="A15" s="736">
        <v>45716</v>
      </c>
      <c r="B15" s="737" t="s">
        <v>629</v>
      </c>
      <c r="C15" s="738" t="s">
        <v>630</v>
      </c>
      <c r="D15" s="739">
        <v>4500158832</v>
      </c>
      <c r="E15" s="910" t="s">
        <v>640</v>
      </c>
      <c r="F15" s="739" t="s">
        <v>641</v>
      </c>
      <c r="G15" s="742" t="s">
        <v>633</v>
      </c>
      <c r="H15" s="742" t="s">
        <v>634</v>
      </c>
      <c r="I15" s="778" t="s">
        <v>576</v>
      </c>
      <c r="J15" s="780">
        <v>600</v>
      </c>
      <c r="K15" s="780">
        <v>0</v>
      </c>
      <c r="L15" s="780">
        <v>4</v>
      </c>
      <c r="M15" s="784">
        <f t="shared" si="0"/>
        <v>150</v>
      </c>
      <c r="N15" s="782">
        <v>45754</v>
      </c>
      <c r="O15" s="782">
        <v>45750</v>
      </c>
      <c r="P15" s="783"/>
      <c r="Q15" s="783" t="s">
        <v>582</v>
      </c>
      <c r="R15" s="783" t="s">
        <v>642</v>
      </c>
      <c r="S15" s="810" t="s">
        <v>643</v>
      </c>
      <c r="T15" s="810"/>
      <c r="U15" s="810" t="s">
        <v>585</v>
      </c>
      <c r="V15" s="811"/>
      <c r="W15" s="811"/>
      <c r="X15" s="812" t="s">
        <v>644</v>
      </c>
      <c r="Y15" s="783" t="s">
        <v>638</v>
      </c>
      <c r="Z15" s="835">
        <v>3.6</v>
      </c>
      <c r="AA15" s="835">
        <f t="shared" si="4"/>
        <v>2160</v>
      </c>
      <c r="AB15" s="812">
        <v>600</v>
      </c>
      <c r="AC15" s="812">
        <f t="shared" si="3"/>
        <v>0</v>
      </c>
      <c r="AD15" s="783" t="s">
        <v>585</v>
      </c>
      <c r="AE15" s="783" t="s">
        <v>611</v>
      </c>
      <c r="AF15" s="784" t="s">
        <v>645</v>
      </c>
      <c r="AG15" s="836" t="s">
        <v>590</v>
      </c>
      <c r="AH15" s="990"/>
      <c r="AI15" s="837"/>
      <c r="AJ15" s="990">
        <f>J15</f>
        <v>600</v>
      </c>
      <c r="AK15" s="837"/>
      <c r="AL15" s="838"/>
      <c r="AM15" s="995">
        <f t="shared" si="1"/>
        <v>600</v>
      </c>
      <c r="AN15" s="865"/>
      <c r="AO15" s="865"/>
      <c r="AP15" s="995"/>
      <c r="AQ15" s="865"/>
      <c r="AR15" s="995">
        <f>J15</f>
        <v>600</v>
      </c>
      <c r="AS15" s="865"/>
      <c r="AT15" s="865"/>
      <c r="AU15" s="866"/>
      <c r="AV15" s="867" t="s">
        <v>577</v>
      </c>
      <c r="AW15" s="884">
        <f>J15/60*10</f>
        <v>100</v>
      </c>
      <c r="AX15" s="884">
        <f>J15/60*10</f>
        <v>100</v>
      </c>
      <c r="AY15" s="884">
        <f>J15/60*8</f>
        <v>80</v>
      </c>
      <c r="AZ15" s="884">
        <f>J15/60*2</f>
        <v>20</v>
      </c>
      <c r="BA15" s="884">
        <f>J15/60*10</f>
        <v>100</v>
      </c>
      <c r="BB15" s="884">
        <f>J15/60*10</f>
        <v>100</v>
      </c>
      <c r="BC15" s="884">
        <f>J15/60*10</f>
        <v>100</v>
      </c>
      <c r="BD15" s="932">
        <f t="shared" si="2"/>
        <v>600</v>
      </c>
      <c r="BE15" s="933">
        <f t="shared" si="5"/>
        <v>0</v>
      </c>
      <c r="BF15" s="1096"/>
      <c r="BG15" s="1096"/>
      <c r="BH15" s="1097"/>
    </row>
    <row r="16" s="711" customFormat="1" ht="39" customHeight="1" spans="1:60">
      <c r="A16" s="736">
        <v>45723</v>
      </c>
      <c r="B16" s="737" t="s">
        <v>646</v>
      </c>
      <c r="C16" s="738" t="s">
        <v>600</v>
      </c>
      <c r="D16" s="739">
        <v>4500159464</v>
      </c>
      <c r="E16" s="740">
        <v>5200006340</v>
      </c>
      <c r="F16" s="744" t="s">
        <v>647</v>
      </c>
      <c r="G16" s="742" t="s">
        <v>648</v>
      </c>
      <c r="H16" s="742" t="s">
        <v>649</v>
      </c>
      <c r="I16" s="778" t="s">
        <v>650</v>
      </c>
      <c r="J16" s="780">
        <v>492</v>
      </c>
      <c r="K16" s="780">
        <v>0</v>
      </c>
      <c r="L16" s="780">
        <v>12</v>
      </c>
      <c r="M16" s="784">
        <f t="shared" si="0"/>
        <v>41</v>
      </c>
      <c r="N16" s="782">
        <v>45758</v>
      </c>
      <c r="O16" s="782">
        <v>45754</v>
      </c>
      <c r="P16" s="783"/>
      <c r="Q16" s="783" t="s">
        <v>582</v>
      </c>
      <c r="R16" s="783" t="s">
        <v>651</v>
      </c>
      <c r="S16" s="810" t="s">
        <v>652</v>
      </c>
      <c r="T16" s="810"/>
      <c r="U16" s="810" t="s">
        <v>653</v>
      </c>
      <c r="V16" s="811"/>
      <c r="W16" s="811"/>
      <c r="X16" s="812" t="s">
        <v>654</v>
      </c>
      <c r="Y16" s="783" t="s">
        <v>655</v>
      </c>
      <c r="Z16" s="835">
        <v>3.4</v>
      </c>
      <c r="AA16" s="835">
        <f t="shared" si="4"/>
        <v>1672.8</v>
      </c>
      <c r="AB16" s="812">
        <f t="shared" ref="AB16:AB21" si="6">24+468</f>
        <v>492</v>
      </c>
      <c r="AC16" s="812">
        <f t="shared" si="3"/>
        <v>0</v>
      </c>
      <c r="AD16" s="783" t="s">
        <v>610</v>
      </c>
      <c r="AE16" s="783" t="s">
        <v>611</v>
      </c>
      <c r="AF16" s="784" t="s">
        <v>656</v>
      </c>
      <c r="AG16" s="836" t="s">
        <v>590</v>
      </c>
      <c r="AH16" s="990">
        <f t="shared" ref="AH16:AH26" si="7">J16</f>
        <v>492</v>
      </c>
      <c r="AI16" s="837"/>
      <c r="AJ16" s="990"/>
      <c r="AK16" s="837"/>
      <c r="AL16" s="838"/>
      <c r="AM16" s="995">
        <f t="shared" si="1"/>
        <v>492</v>
      </c>
      <c r="AN16" s="865"/>
      <c r="AO16" s="865"/>
      <c r="AP16" s="995">
        <f t="shared" ref="AP16:AP22" si="8">J16</f>
        <v>492</v>
      </c>
      <c r="AQ16" s="865"/>
      <c r="AR16" s="995"/>
      <c r="AS16" s="865"/>
      <c r="AT16" s="865"/>
      <c r="AU16" s="866"/>
      <c r="AV16" s="867" t="s">
        <v>577</v>
      </c>
      <c r="AW16" s="884"/>
      <c r="AX16" s="884"/>
      <c r="AY16" s="884"/>
      <c r="AZ16" s="884"/>
      <c r="BA16" s="884"/>
      <c r="BB16" s="884">
        <f>J16</f>
        <v>492</v>
      </c>
      <c r="BC16" s="884"/>
      <c r="BD16" s="932">
        <f t="shared" si="2"/>
        <v>492</v>
      </c>
      <c r="BE16" s="933">
        <f t="shared" si="5"/>
        <v>0</v>
      </c>
      <c r="BF16" s="1096"/>
      <c r="BG16" s="1096"/>
      <c r="BH16" s="1097"/>
    </row>
    <row r="17" s="711" customFormat="1" ht="39" customHeight="1" spans="1:60">
      <c r="A17" s="736">
        <v>45723</v>
      </c>
      <c r="B17" s="737" t="s">
        <v>646</v>
      </c>
      <c r="C17" s="738" t="s">
        <v>600</v>
      </c>
      <c r="D17" s="739">
        <v>4500159464</v>
      </c>
      <c r="E17" s="740">
        <v>5200006340</v>
      </c>
      <c r="F17" s="744" t="s">
        <v>657</v>
      </c>
      <c r="G17" s="742" t="s">
        <v>658</v>
      </c>
      <c r="H17" s="742" t="s">
        <v>659</v>
      </c>
      <c r="I17" s="778" t="s">
        <v>660</v>
      </c>
      <c r="J17" s="780">
        <v>492</v>
      </c>
      <c r="K17" s="780">
        <v>0</v>
      </c>
      <c r="L17" s="780">
        <v>12</v>
      </c>
      <c r="M17" s="784">
        <f t="shared" si="0"/>
        <v>41</v>
      </c>
      <c r="N17" s="782">
        <v>45758</v>
      </c>
      <c r="O17" s="782">
        <v>45754</v>
      </c>
      <c r="P17" s="783"/>
      <c r="Q17" s="783" t="s">
        <v>582</v>
      </c>
      <c r="R17" s="783" t="s">
        <v>651</v>
      </c>
      <c r="S17" s="810" t="s">
        <v>652</v>
      </c>
      <c r="T17" s="810"/>
      <c r="U17" s="810" t="s">
        <v>653</v>
      </c>
      <c r="V17" s="811"/>
      <c r="W17" s="811"/>
      <c r="X17" s="812" t="s">
        <v>654</v>
      </c>
      <c r="Y17" s="783" t="s">
        <v>655</v>
      </c>
      <c r="Z17" s="835">
        <v>3.4</v>
      </c>
      <c r="AA17" s="835">
        <f t="shared" si="4"/>
        <v>1672.8</v>
      </c>
      <c r="AB17" s="812">
        <f t="shared" si="6"/>
        <v>492</v>
      </c>
      <c r="AC17" s="812">
        <f t="shared" si="3"/>
        <v>0</v>
      </c>
      <c r="AD17" s="783" t="s">
        <v>610</v>
      </c>
      <c r="AE17" s="783" t="s">
        <v>611</v>
      </c>
      <c r="AF17" s="784" t="s">
        <v>656</v>
      </c>
      <c r="AG17" s="836" t="s">
        <v>590</v>
      </c>
      <c r="AH17" s="990">
        <f t="shared" si="7"/>
        <v>492</v>
      </c>
      <c r="AI17" s="837"/>
      <c r="AJ17" s="990"/>
      <c r="AK17" s="837"/>
      <c r="AL17" s="838"/>
      <c r="AM17" s="995">
        <f t="shared" si="1"/>
        <v>492</v>
      </c>
      <c r="AN17" s="865"/>
      <c r="AO17" s="865"/>
      <c r="AP17" s="995">
        <f t="shared" si="8"/>
        <v>492</v>
      </c>
      <c r="AQ17" s="865"/>
      <c r="AR17" s="995"/>
      <c r="AS17" s="865"/>
      <c r="AT17" s="865"/>
      <c r="AU17" s="866"/>
      <c r="AV17" s="867" t="s">
        <v>577</v>
      </c>
      <c r="AW17" s="884"/>
      <c r="AX17" s="884"/>
      <c r="AY17" s="884"/>
      <c r="AZ17" s="884"/>
      <c r="BA17" s="884"/>
      <c r="BB17" s="884"/>
      <c r="BC17" s="884">
        <f>J17</f>
        <v>492</v>
      </c>
      <c r="BD17" s="932">
        <f t="shared" si="2"/>
        <v>492</v>
      </c>
      <c r="BE17" s="933">
        <f t="shared" si="5"/>
        <v>0</v>
      </c>
      <c r="BF17" s="1096"/>
      <c r="BG17" s="1096"/>
      <c r="BH17" s="1097"/>
    </row>
    <row r="18" s="711" customFormat="1" ht="39" customHeight="1" spans="1:60">
      <c r="A18" s="736">
        <v>45723</v>
      </c>
      <c r="B18" s="737" t="s">
        <v>646</v>
      </c>
      <c r="C18" s="738" t="s">
        <v>600</v>
      </c>
      <c r="D18" s="739">
        <v>4500159464</v>
      </c>
      <c r="E18" s="740">
        <v>5200006340</v>
      </c>
      <c r="F18" s="744" t="s">
        <v>661</v>
      </c>
      <c r="G18" s="742" t="s">
        <v>662</v>
      </c>
      <c r="H18" s="742" t="s">
        <v>663</v>
      </c>
      <c r="I18" s="778" t="s">
        <v>664</v>
      </c>
      <c r="J18" s="780">
        <v>492</v>
      </c>
      <c r="K18" s="780">
        <v>0</v>
      </c>
      <c r="L18" s="780">
        <v>12</v>
      </c>
      <c r="M18" s="784">
        <f t="shared" si="0"/>
        <v>41</v>
      </c>
      <c r="N18" s="782">
        <v>45758</v>
      </c>
      <c r="O18" s="782">
        <v>45754</v>
      </c>
      <c r="P18" s="783"/>
      <c r="Q18" s="783" t="s">
        <v>582</v>
      </c>
      <c r="R18" s="783" t="s">
        <v>651</v>
      </c>
      <c r="S18" s="810" t="s">
        <v>652</v>
      </c>
      <c r="T18" s="810"/>
      <c r="U18" s="810" t="s">
        <v>653</v>
      </c>
      <c r="V18" s="811"/>
      <c r="W18" s="811"/>
      <c r="X18" s="812" t="s">
        <v>654</v>
      </c>
      <c r="Y18" s="783" t="s">
        <v>655</v>
      </c>
      <c r="Z18" s="835">
        <v>3.4</v>
      </c>
      <c r="AA18" s="835">
        <f t="shared" si="4"/>
        <v>1672.8</v>
      </c>
      <c r="AB18" s="812">
        <f t="shared" si="6"/>
        <v>492</v>
      </c>
      <c r="AC18" s="812">
        <f t="shared" si="3"/>
        <v>0</v>
      </c>
      <c r="AD18" s="783" t="s">
        <v>610</v>
      </c>
      <c r="AE18" s="783" t="s">
        <v>611</v>
      </c>
      <c r="AF18" s="784" t="s">
        <v>656</v>
      </c>
      <c r="AG18" s="836" t="s">
        <v>590</v>
      </c>
      <c r="AH18" s="990">
        <f t="shared" si="7"/>
        <v>492</v>
      </c>
      <c r="AI18" s="837"/>
      <c r="AJ18" s="990"/>
      <c r="AK18" s="837"/>
      <c r="AL18" s="838"/>
      <c r="AM18" s="995">
        <f t="shared" si="1"/>
        <v>492</v>
      </c>
      <c r="AN18" s="865"/>
      <c r="AO18" s="865"/>
      <c r="AP18" s="995">
        <f t="shared" si="8"/>
        <v>492</v>
      </c>
      <c r="AQ18" s="865"/>
      <c r="AR18" s="995"/>
      <c r="AS18" s="865"/>
      <c r="AT18" s="865"/>
      <c r="AU18" s="866"/>
      <c r="AV18" s="867" t="s">
        <v>577</v>
      </c>
      <c r="AW18" s="884"/>
      <c r="AX18" s="884">
        <f>J18</f>
        <v>492</v>
      </c>
      <c r="AY18" s="884"/>
      <c r="AZ18" s="884"/>
      <c r="BA18" s="884"/>
      <c r="BB18" s="884"/>
      <c r="BC18" s="884"/>
      <c r="BD18" s="932">
        <f t="shared" si="2"/>
        <v>492</v>
      </c>
      <c r="BE18" s="933">
        <f t="shared" si="5"/>
        <v>0</v>
      </c>
      <c r="BF18" s="1096"/>
      <c r="BG18" s="1096"/>
      <c r="BH18" s="1097"/>
    </row>
    <row r="19" s="711" customFormat="1" ht="39" customHeight="1" spans="1:60">
      <c r="A19" s="736">
        <v>45723</v>
      </c>
      <c r="B19" s="737" t="s">
        <v>646</v>
      </c>
      <c r="C19" s="738" t="s">
        <v>600</v>
      </c>
      <c r="D19" s="739">
        <v>4500159464</v>
      </c>
      <c r="E19" s="740">
        <v>5200006340</v>
      </c>
      <c r="F19" s="744" t="s">
        <v>665</v>
      </c>
      <c r="G19" s="742" t="s">
        <v>666</v>
      </c>
      <c r="H19" s="742" t="s">
        <v>667</v>
      </c>
      <c r="I19" s="778" t="s">
        <v>668</v>
      </c>
      <c r="J19" s="780">
        <v>492</v>
      </c>
      <c r="K19" s="780">
        <v>0</v>
      </c>
      <c r="L19" s="780">
        <v>12</v>
      </c>
      <c r="M19" s="784">
        <f t="shared" si="0"/>
        <v>41</v>
      </c>
      <c r="N19" s="782">
        <v>45758</v>
      </c>
      <c r="O19" s="782">
        <v>45754</v>
      </c>
      <c r="P19" s="783"/>
      <c r="Q19" s="783" t="s">
        <v>582</v>
      </c>
      <c r="R19" s="783" t="s">
        <v>651</v>
      </c>
      <c r="S19" s="810" t="s">
        <v>652</v>
      </c>
      <c r="T19" s="810"/>
      <c r="U19" s="810" t="s">
        <v>653</v>
      </c>
      <c r="V19" s="811"/>
      <c r="W19" s="811"/>
      <c r="X19" s="812" t="s">
        <v>654</v>
      </c>
      <c r="Y19" s="783" t="s">
        <v>655</v>
      </c>
      <c r="Z19" s="835">
        <v>3.4</v>
      </c>
      <c r="AA19" s="835">
        <f t="shared" si="4"/>
        <v>1672.8</v>
      </c>
      <c r="AB19" s="812">
        <f t="shared" si="6"/>
        <v>492</v>
      </c>
      <c r="AC19" s="812">
        <f t="shared" si="3"/>
        <v>0</v>
      </c>
      <c r="AD19" s="783" t="s">
        <v>610</v>
      </c>
      <c r="AE19" s="783" t="s">
        <v>611</v>
      </c>
      <c r="AF19" s="784" t="s">
        <v>656</v>
      </c>
      <c r="AG19" s="836" t="s">
        <v>590</v>
      </c>
      <c r="AH19" s="990">
        <f t="shared" si="7"/>
        <v>492</v>
      </c>
      <c r="AI19" s="837"/>
      <c r="AJ19" s="990"/>
      <c r="AK19" s="837"/>
      <c r="AL19" s="838"/>
      <c r="AM19" s="995">
        <f t="shared" si="1"/>
        <v>492</v>
      </c>
      <c r="AN19" s="865"/>
      <c r="AO19" s="865"/>
      <c r="AP19" s="995">
        <f t="shared" si="8"/>
        <v>492</v>
      </c>
      <c r="AQ19" s="865"/>
      <c r="AR19" s="995"/>
      <c r="AS19" s="865"/>
      <c r="AT19" s="865"/>
      <c r="AU19" s="866"/>
      <c r="AV19" s="867" t="s">
        <v>577</v>
      </c>
      <c r="AW19" s="884">
        <f>J19</f>
        <v>492</v>
      </c>
      <c r="AX19" s="884"/>
      <c r="AY19" s="884"/>
      <c r="AZ19" s="884"/>
      <c r="BA19" s="884"/>
      <c r="BB19" s="884"/>
      <c r="BC19" s="884"/>
      <c r="BD19" s="932">
        <f t="shared" si="2"/>
        <v>492</v>
      </c>
      <c r="BE19" s="933">
        <f t="shared" si="5"/>
        <v>0</v>
      </c>
      <c r="BF19" s="1096"/>
      <c r="BG19" s="1096"/>
      <c r="BH19" s="1097"/>
    </row>
    <row r="20" s="711" customFormat="1" ht="39" customHeight="1" spans="1:60">
      <c r="A20" s="736">
        <v>45723</v>
      </c>
      <c r="B20" s="737" t="s">
        <v>646</v>
      </c>
      <c r="C20" s="738" t="s">
        <v>600</v>
      </c>
      <c r="D20" s="739">
        <v>4500159464</v>
      </c>
      <c r="E20" s="740">
        <v>5200006340</v>
      </c>
      <c r="F20" s="744" t="s">
        <v>669</v>
      </c>
      <c r="G20" s="742" t="s">
        <v>670</v>
      </c>
      <c r="H20" s="742" t="s">
        <v>671</v>
      </c>
      <c r="I20" s="778" t="s">
        <v>672</v>
      </c>
      <c r="J20" s="780">
        <v>492</v>
      </c>
      <c r="K20" s="780">
        <v>0</v>
      </c>
      <c r="L20" s="780">
        <v>12</v>
      </c>
      <c r="M20" s="784">
        <f t="shared" si="0"/>
        <v>41</v>
      </c>
      <c r="N20" s="782">
        <v>45758</v>
      </c>
      <c r="O20" s="782">
        <v>45754</v>
      </c>
      <c r="P20" s="783"/>
      <c r="Q20" s="783" t="s">
        <v>582</v>
      </c>
      <c r="R20" s="783" t="s">
        <v>651</v>
      </c>
      <c r="S20" s="810" t="s">
        <v>652</v>
      </c>
      <c r="T20" s="810"/>
      <c r="U20" s="810" t="s">
        <v>653</v>
      </c>
      <c r="V20" s="811"/>
      <c r="W20" s="811"/>
      <c r="X20" s="812" t="s">
        <v>654</v>
      </c>
      <c r="Y20" s="783" t="s">
        <v>655</v>
      </c>
      <c r="Z20" s="835">
        <v>3.4</v>
      </c>
      <c r="AA20" s="835">
        <f t="shared" si="4"/>
        <v>1672.8</v>
      </c>
      <c r="AB20" s="812">
        <f t="shared" si="6"/>
        <v>492</v>
      </c>
      <c r="AC20" s="812">
        <f t="shared" si="3"/>
        <v>0</v>
      </c>
      <c r="AD20" s="783" t="s">
        <v>610</v>
      </c>
      <c r="AE20" s="783" t="s">
        <v>611</v>
      </c>
      <c r="AF20" s="784" t="s">
        <v>656</v>
      </c>
      <c r="AG20" s="836" t="s">
        <v>590</v>
      </c>
      <c r="AH20" s="990">
        <f t="shared" si="7"/>
        <v>492</v>
      </c>
      <c r="AI20" s="837"/>
      <c r="AJ20" s="990"/>
      <c r="AK20" s="837"/>
      <c r="AL20" s="838"/>
      <c r="AM20" s="995">
        <f t="shared" si="1"/>
        <v>492</v>
      </c>
      <c r="AN20" s="865"/>
      <c r="AO20" s="865"/>
      <c r="AP20" s="995">
        <f t="shared" si="8"/>
        <v>492</v>
      </c>
      <c r="AQ20" s="865"/>
      <c r="AR20" s="995"/>
      <c r="AS20" s="865"/>
      <c r="AT20" s="865"/>
      <c r="AU20" s="866"/>
      <c r="AV20" s="867" t="s">
        <v>577</v>
      </c>
      <c r="AW20" s="884"/>
      <c r="AX20" s="884"/>
      <c r="AY20" s="884">
        <f>J20</f>
        <v>492</v>
      </c>
      <c r="AZ20" s="884"/>
      <c r="BA20" s="884"/>
      <c r="BB20" s="884"/>
      <c r="BC20" s="884"/>
      <c r="BD20" s="932">
        <f t="shared" si="2"/>
        <v>492</v>
      </c>
      <c r="BE20" s="933">
        <f t="shared" si="5"/>
        <v>0</v>
      </c>
      <c r="BF20" s="1096"/>
      <c r="BG20" s="1096"/>
      <c r="BH20" s="1097"/>
    </row>
    <row r="21" s="711" customFormat="1" ht="39" customHeight="1" spans="1:60">
      <c r="A21" s="736">
        <v>45723</v>
      </c>
      <c r="B21" s="737" t="s">
        <v>646</v>
      </c>
      <c r="C21" s="738" t="s">
        <v>600</v>
      </c>
      <c r="D21" s="739">
        <v>4500159464</v>
      </c>
      <c r="E21" s="740">
        <v>5200006340</v>
      </c>
      <c r="F21" s="744" t="s">
        <v>673</v>
      </c>
      <c r="G21" s="742" t="s">
        <v>674</v>
      </c>
      <c r="H21" s="742" t="s">
        <v>675</v>
      </c>
      <c r="I21" s="778" t="s">
        <v>676</v>
      </c>
      <c r="J21" s="780">
        <v>492</v>
      </c>
      <c r="K21" s="780">
        <v>0</v>
      </c>
      <c r="L21" s="780">
        <v>12</v>
      </c>
      <c r="M21" s="784">
        <f t="shared" si="0"/>
        <v>41</v>
      </c>
      <c r="N21" s="782">
        <v>45758</v>
      </c>
      <c r="O21" s="782">
        <v>45754</v>
      </c>
      <c r="P21" s="783"/>
      <c r="Q21" s="783" t="s">
        <v>582</v>
      </c>
      <c r="R21" s="783" t="s">
        <v>651</v>
      </c>
      <c r="S21" s="810" t="s">
        <v>652</v>
      </c>
      <c r="T21" s="810"/>
      <c r="U21" s="810" t="s">
        <v>653</v>
      </c>
      <c r="V21" s="811"/>
      <c r="W21" s="811"/>
      <c r="X21" s="812" t="s">
        <v>654</v>
      </c>
      <c r="Y21" s="783" t="s">
        <v>655</v>
      </c>
      <c r="Z21" s="835">
        <v>3.4</v>
      </c>
      <c r="AA21" s="835">
        <f t="shared" si="4"/>
        <v>1672.8</v>
      </c>
      <c r="AB21" s="812">
        <f t="shared" si="6"/>
        <v>492</v>
      </c>
      <c r="AC21" s="812">
        <f t="shared" si="3"/>
        <v>0</v>
      </c>
      <c r="AD21" s="783" t="s">
        <v>610</v>
      </c>
      <c r="AE21" s="783" t="s">
        <v>611</v>
      </c>
      <c r="AF21" s="784" t="s">
        <v>656</v>
      </c>
      <c r="AG21" s="836" t="s">
        <v>590</v>
      </c>
      <c r="AH21" s="990">
        <f t="shared" si="7"/>
        <v>492</v>
      </c>
      <c r="AI21" s="837"/>
      <c r="AJ21" s="990"/>
      <c r="AK21" s="837"/>
      <c r="AL21" s="838"/>
      <c r="AM21" s="995">
        <f t="shared" si="1"/>
        <v>492</v>
      </c>
      <c r="AN21" s="865"/>
      <c r="AO21" s="865"/>
      <c r="AP21" s="995">
        <f t="shared" si="8"/>
        <v>492</v>
      </c>
      <c r="AQ21" s="865"/>
      <c r="AR21" s="995"/>
      <c r="AS21" s="865"/>
      <c r="AT21" s="865"/>
      <c r="AU21" s="866"/>
      <c r="AV21" s="867" t="s">
        <v>577</v>
      </c>
      <c r="AW21" s="884"/>
      <c r="AX21" s="884"/>
      <c r="AY21" s="884"/>
      <c r="AZ21" s="884"/>
      <c r="BA21" s="884">
        <f>J21</f>
        <v>492</v>
      </c>
      <c r="BB21" s="884"/>
      <c r="BC21" s="884"/>
      <c r="BD21" s="932">
        <f t="shared" si="2"/>
        <v>492</v>
      </c>
      <c r="BE21" s="933">
        <f t="shared" si="5"/>
        <v>0</v>
      </c>
      <c r="BF21" s="1096"/>
      <c r="BG21" s="1096"/>
      <c r="BH21" s="1097"/>
    </row>
    <row r="22" s="711" customFormat="1" ht="39" customHeight="1" spans="1:60">
      <c r="A22" s="736">
        <v>45705</v>
      </c>
      <c r="B22" s="737" t="s">
        <v>677</v>
      </c>
      <c r="C22" s="738" t="s">
        <v>678</v>
      </c>
      <c r="D22" s="739">
        <v>4500153742</v>
      </c>
      <c r="E22" s="910" t="s">
        <v>679</v>
      </c>
      <c r="F22" s="739" t="s">
        <v>680</v>
      </c>
      <c r="G22" s="742" t="s">
        <v>575</v>
      </c>
      <c r="H22" s="742" t="s">
        <v>575</v>
      </c>
      <c r="I22" s="778" t="s">
        <v>576</v>
      </c>
      <c r="J22" s="780">
        <v>3480</v>
      </c>
      <c r="K22" s="780">
        <v>0</v>
      </c>
      <c r="L22" s="780">
        <v>12</v>
      </c>
      <c r="M22" s="784">
        <f t="shared" si="0"/>
        <v>290</v>
      </c>
      <c r="N22" s="782">
        <v>45761</v>
      </c>
      <c r="O22" s="782">
        <v>45757</v>
      </c>
      <c r="P22" s="783"/>
      <c r="Q22" s="783" t="s">
        <v>582</v>
      </c>
      <c r="R22" s="783" t="s">
        <v>681</v>
      </c>
      <c r="S22" s="810" t="s">
        <v>682</v>
      </c>
      <c r="T22" s="810"/>
      <c r="U22" s="810" t="s">
        <v>683</v>
      </c>
      <c r="V22" s="811"/>
      <c r="W22" s="811"/>
      <c r="X22" s="812" t="s">
        <v>684</v>
      </c>
      <c r="Y22" s="783" t="s">
        <v>685</v>
      </c>
      <c r="Z22" s="835">
        <v>3.4</v>
      </c>
      <c r="AA22" s="835">
        <f t="shared" si="4"/>
        <v>11832</v>
      </c>
      <c r="AB22" s="812">
        <f>3444+36</f>
        <v>3480</v>
      </c>
      <c r="AC22" s="812">
        <f t="shared" si="3"/>
        <v>0</v>
      </c>
      <c r="AD22" s="783" t="s">
        <v>610</v>
      </c>
      <c r="AE22" s="783" t="s">
        <v>611</v>
      </c>
      <c r="AF22" s="784" t="s">
        <v>686</v>
      </c>
      <c r="AG22" s="836" t="s">
        <v>590</v>
      </c>
      <c r="AH22" s="990">
        <f t="shared" si="7"/>
        <v>3480</v>
      </c>
      <c r="AI22" s="837"/>
      <c r="AJ22" s="990"/>
      <c r="AK22" s="837"/>
      <c r="AL22" s="838"/>
      <c r="AM22" s="995">
        <f t="shared" si="1"/>
        <v>3480</v>
      </c>
      <c r="AN22" s="865"/>
      <c r="AO22" s="865"/>
      <c r="AP22" s="995">
        <f t="shared" si="8"/>
        <v>3480</v>
      </c>
      <c r="AQ22" s="865"/>
      <c r="AR22" s="995"/>
      <c r="AS22" s="865"/>
      <c r="AT22" s="865"/>
      <c r="AU22" s="866"/>
      <c r="AV22" s="867" t="s">
        <v>577</v>
      </c>
      <c r="AW22" s="884">
        <f>J22/60*10</f>
        <v>580</v>
      </c>
      <c r="AX22" s="884">
        <f>J22/60*10</f>
        <v>580</v>
      </c>
      <c r="AY22" s="884">
        <f>J22/60*8</f>
        <v>464</v>
      </c>
      <c r="AZ22" s="884">
        <f>J22/60*2</f>
        <v>116</v>
      </c>
      <c r="BA22" s="884">
        <f>J22/60*10</f>
        <v>580</v>
      </c>
      <c r="BB22" s="884">
        <f>J22/60*10</f>
        <v>580</v>
      </c>
      <c r="BC22" s="884">
        <f>J22/60*10</f>
        <v>580</v>
      </c>
      <c r="BD22" s="932">
        <f t="shared" si="2"/>
        <v>3480</v>
      </c>
      <c r="BE22" s="933">
        <f t="shared" si="5"/>
        <v>0</v>
      </c>
      <c r="BF22" s="1096"/>
      <c r="BG22" s="1096"/>
      <c r="BH22" s="1097"/>
    </row>
    <row r="23" s="711" customFormat="1" ht="39" customHeight="1" spans="1:60">
      <c r="A23" s="736">
        <v>45716</v>
      </c>
      <c r="B23" s="737" t="s">
        <v>177</v>
      </c>
      <c r="C23" s="738" t="s">
        <v>600</v>
      </c>
      <c r="D23" s="739">
        <v>4500158830</v>
      </c>
      <c r="E23" s="740" t="s">
        <v>687</v>
      </c>
      <c r="F23" s="739" t="s">
        <v>688</v>
      </c>
      <c r="G23" s="742" t="s">
        <v>689</v>
      </c>
      <c r="H23" s="742" t="s">
        <v>689</v>
      </c>
      <c r="I23" s="778" t="s">
        <v>576</v>
      </c>
      <c r="J23" s="780">
        <v>18152</v>
      </c>
      <c r="K23" s="780">
        <v>0</v>
      </c>
      <c r="L23" s="780">
        <v>8</v>
      </c>
      <c r="M23" s="784">
        <f t="shared" si="0"/>
        <v>2269</v>
      </c>
      <c r="N23" s="782">
        <v>45761</v>
      </c>
      <c r="O23" s="782">
        <v>45757</v>
      </c>
      <c r="P23" s="783" t="s">
        <v>690</v>
      </c>
      <c r="Q23" s="783" t="s">
        <v>582</v>
      </c>
      <c r="R23" s="783" t="s">
        <v>691</v>
      </c>
      <c r="S23" s="810" t="s">
        <v>692</v>
      </c>
      <c r="T23" s="810"/>
      <c r="U23" s="810" t="s">
        <v>585</v>
      </c>
      <c r="V23" s="811" t="s">
        <v>693</v>
      </c>
      <c r="W23" s="811"/>
      <c r="X23" s="812" t="s">
        <v>694</v>
      </c>
      <c r="Y23" s="783" t="s">
        <v>695</v>
      </c>
      <c r="Z23" s="835">
        <v>3.35</v>
      </c>
      <c r="AA23" s="835">
        <f t="shared" si="4"/>
        <v>60809.2</v>
      </c>
      <c r="AB23" s="812">
        <f>10080+672+2696+4704</f>
        <v>18152</v>
      </c>
      <c r="AC23" s="812">
        <f t="shared" si="3"/>
        <v>0</v>
      </c>
      <c r="AD23" s="783" t="s">
        <v>610</v>
      </c>
      <c r="AE23" s="783" t="s">
        <v>611</v>
      </c>
      <c r="AF23" s="784"/>
      <c r="AG23" s="836" t="s">
        <v>590</v>
      </c>
      <c r="AH23" s="990">
        <f t="shared" si="7"/>
        <v>18152</v>
      </c>
      <c r="AI23" s="837"/>
      <c r="AJ23" s="990"/>
      <c r="AK23" s="837"/>
      <c r="AL23" s="838"/>
      <c r="AM23" s="995">
        <f t="shared" si="1"/>
        <v>18152</v>
      </c>
      <c r="AN23" s="865"/>
      <c r="AO23" s="865"/>
      <c r="AP23" s="995"/>
      <c r="AQ23" s="865"/>
      <c r="AR23" s="995">
        <f>J23</f>
        <v>18152</v>
      </c>
      <c r="AS23" s="865"/>
      <c r="AT23" s="865"/>
      <c r="AU23" s="866"/>
      <c r="AV23" s="867" t="s">
        <v>577</v>
      </c>
      <c r="AW23" s="884">
        <f>J23/60*10</f>
        <v>3025.33333333333</v>
      </c>
      <c r="AX23" s="884">
        <f>J23/60*10</f>
        <v>3025.33333333333</v>
      </c>
      <c r="AY23" s="884">
        <f>J23/60*8</f>
        <v>2420.26666666667</v>
      </c>
      <c r="AZ23" s="884">
        <f>J23/60*2</f>
        <v>605.066666666667</v>
      </c>
      <c r="BA23" s="884">
        <f>J23/60*10</f>
        <v>3025.33333333333</v>
      </c>
      <c r="BB23" s="884">
        <f>J23/60*10</f>
        <v>3025.33333333333</v>
      </c>
      <c r="BC23" s="884">
        <f>J23/60*10</f>
        <v>3025.33333333333</v>
      </c>
      <c r="BD23" s="932">
        <f t="shared" si="2"/>
        <v>18152</v>
      </c>
      <c r="BE23" s="933">
        <f t="shared" si="5"/>
        <v>0</v>
      </c>
      <c r="BF23" s="1096"/>
      <c r="BG23" s="1096"/>
      <c r="BH23" s="1097"/>
    </row>
    <row r="24" s="711" customFormat="1" ht="39" customHeight="1" spans="1:60">
      <c r="A24" s="736">
        <v>45726</v>
      </c>
      <c r="B24" s="737" t="s">
        <v>696</v>
      </c>
      <c r="C24" s="738" t="s">
        <v>697</v>
      </c>
      <c r="D24" s="739">
        <v>4500159461</v>
      </c>
      <c r="E24" s="910" t="s">
        <v>698</v>
      </c>
      <c r="F24" s="744" t="s">
        <v>699</v>
      </c>
      <c r="G24" s="742" t="s">
        <v>575</v>
      </c>
      <c r="H24" s="742" t="s">
        <v>700</v>
      </c>
      <c r="I24" s="1061" t="s">
        <v>701</v>
      </c>
      <c r="J24" s="780">
        <v>4318</v>
      </c>
      <c r="K24" s="780">
        <v>0</v>
      </c>
      <c r="L24" s="780">
        <v>1</v>
      </c>
      <c r="M24" s="784">
        <f t="shared" si="0"/>
        <v>4318</v>
      </c>
      <c r="N24" s="782">
        <v>45756</v>
      </c>
      <c r="O24" s="782">
        <v>45752</v>
      </c>
      <c r="P24" s="783"/>
      <c r="Q24" s="783" t="s">
        <v>582</v>
      </c>
      <c r="R24" s="783"/>
      <c r="S24" s="810" t="s">
        <v>702</v>
      </c>
      <c r="T24" s="810"/>
      <c r="U24" s="810" t="s">
        <v>703</v>
      </c>
      <c r="V24" s="811"/>
      <c r="W24" s="1065" t="s">
        <v>704</v>
      </c>
      <c r="X24" s="812" t="s">
        <v>705</v>
      </c>
      <c r="Y24" s="783" t="s">
        <v>248</v>
      </c>
      <c r="Z24" s="835">
        <v>8.499</v>
      </c>
      <c r="AA24" s="835">
        <f>J24*Z24</f>
        <v>36698.682</v>
      </c>
      <c r="AB24" s="812">
        <v>4318</v>
      </c>
      <c r="AC24" s="812">
        <f t="shared" si="3"/>
        <v>0</v>
      </c>
      <c r="AD24" s="783" t="s">
        <v>610</v>
      </c>
      <c r="AE24" s="783" t="s">
        <v>611</v>
      </c>
      <c r="AF24" s="784"/>
      <c r="AG24" s="836" t="s">
        <v>590</v>
      </c>
      <c r="AH24" s="990">
        <f t="shared" si="7"/>
        <v>4318</v>
      </c>
      <c r="AI24" s="837"/>
      <c r="AJ24" s="990"/>
      <c r="AK24" s="837"/>
      <c r="AL24" s="838"/>
      <c r="AM24" s="995">
        <f t="shared" si="1"/>
        <v>4318</v>
      </c>
      <c r="AN24" s="865"/>
      <c r="AO24" s="865"/>
      <c r="AP24" s="995">
        <f t="shared" ref="AP24:AP39" si="9">J24</f>
        <v>4318</v>
      </c>
      <c r="AQ24" s="865"/>
      <c r="AR24" s="995"/>
      <c r="AS24" s="865"/>
      <c r="AT24" s="865"/>
      <c r="AU24" s="866"/>
      <c r="AV24" s="867" t="s">
        <v>577</v>
      </c>
      <c r="AW24" s="884">
        <f>J24/60*10</f>
        <v>719.666666666667</v>
      </c>
      <c r="AX24" s="884">
        <f>J24/60*10</f>
        <v>719.666666666667</v>
      </c>
      <c r="AY24" s="884">
        <f>J24/60*8</f>
        <v>575.733333333333</v>
      </c>
      <c r="AZ24" s="884">
        <f>J24/60*2</f>
        <v>143.933333333333</v>
      </c>
      <c r="BA24" s="884">
        <f>J24/60*10</f>
        <v>719.666666666667</v>
      </c>
      <c r="BB24" s="884">
        <f>J24/60*10</f>
        <v>719.666666666667</v>
      </c>
      <c r="BC24" s="884">
        <f>J24/60*10</f>
        <v>719.666666666667</v>
      </c>
      <c r="BD24" s="932">
        <f t="shared" si="2"/>
        <v>4318</v>
      </c>
      <c r="BE24" s="933">
        <f t="shared" si="5"/>
        <v>0</v>
      </c>
      <c r="BF24" s="1096"/>
      <c r="BG24" s="1096"/>
      <c r="BH24" s="1097"/>
    </row>
    <row r="25" s="711" customFormat="1" ht="39" customHeight="1" spans="1:60">
      <c r="A25" s="736">
        <v>45726</v>
      </c>
      <c r="B25" s="737" t="s">
        <v>696</v>
      </c>
      <c r="C25" s="738" t="s">
        <v>697</v>
      </c>
      <c r="D25" s="739">
        <v>4500159461</v>
      </c>
      <c r="E25" s="910" t="s">
        <v>706</v>
      </c>
      <c r="F25" s="744" t="s">
        <v>707</v>
      </c>
      <c r="G25" s="742" t="s">
        <v>575</v>
      </c>
      <c r="H25" s="742" t="s">
        <v>700</v>
      </c>
      <c r="I25" s="1061" t="s">
        <v>701</v>
      </c>
      <c r="J25" s="780">
        <v>1679</v>
      </c>
      <c r="K25" s="780">
        <v>0</v>
      </c>
      <c r="L25" s="780">
        <v>1</v>
      </c>
      <c r="M25" s="784">
        <f t="shared" si="0"/>
        <v>1679</v>
      </c>
      <c r="N25" s="782">
        <v>45756</v>
      </c>
      <c r="O25" s="782">
        <v>45752</v>
      </c>
      <c r="P25" s="783"/>
      <c r="Q25" s="783" t="s">
        <v>582</v>
      </c>
      <c r="R25" s="783"/>
      <c r="S25" s="810" t="s">
        <v>702</v>
      </c>
      <c r="T25" s="810"/>
      <c r="U25" s="810" t="s">
        <v>703</v>
      </c>
      <c r="V25" s="811"/>
      <c r="W25" s="1065" t="s">
        <v>704</v>
      </c>
      <c r="X25" s="812" t="s">
        <v>708</v>
      </c>
      <c r="Y25" s="783" t="s">
        <v>248</v>
      </c>
      <c r="Z25" s="835">
        <v>8.499</v>
      </c>
      <c r="AA25" s="835">
        <f>J25*Z25</f>
        <v>14269.821</v>
      </c>
      <c r="AB25" s="812">
        <v>1679</v>
      </c>
      <c r="AC25" s="812">
        <f t="shared" si="3"/>
        <v>0</v>
      </c>
      <c r="AD25" s="783" t="s">
        <v>610</v>
      </c>
      <c r="AE25" s="783" t="s">
        <v>611</v>
      </c>
      <c r="AF25" s="784"/>
      <c r="AG25" s="836" t="s">
        <v>590</v>
      </c>
      <c r="AH25" s="990">
        <f t="shared" si="7"/>
        <v>1679</v>
      </c>
      <c r="AI25" s="837"/>
      <c r="AJ25" s="990"/>
      <c r="AK25" s="837"/>
      <c r="AL25" s="838"/>
      <c r="AM25" s="995">
        <f t="shared" si="1"/>
        <v>1679</v>
      </c>
      <c r="AN25" s="865"/>
      <c r="AO25" s="865"/>
      <c r="AP25" s="995">
        <f t="shared" si="9"/>
        <v>1679</v>
      </c>
      <c r="AQ25" s="865"/>
      <c r="AR25" s="995"/>
      <c r="AS25" s="865"/>
      <c r="AT25" s="865"/>
      <c r="AU25" s="866"/>
      <c r="AV25" s="867" t="s">
        <v>577</v>
      </c>
      <c r="AW25" s="884">
        <f>J25/60*10</f>
        <v>279.833333333333</v>
      </c>
      <c r="AX25" s="884">
        <f>J25/60*10</f>
        <v>279.833333333333</v>
      </c>
      <c r="AY25" s="884">
        <f>J25/60*8</f>
        <v>223.866666666667</v>
      </c>
      <c r="AZ25" s="884">
        <f>J25/60*2</f>
        <v>55.9666666666667</v>
      </c>
      <c r="BA25" s="884">
        <f>J25/60*10</f>
        <v>279.833333333333</v>
      </c>
      <c r="BB25" s="884">
        <f>J25/60*10</f>
        <v>279.833333333333</v>
      </c>
      <c r="BC25" s="884">
        <f>J25/60*10</f>
        <v>279.833333333333</v>
      </c>
      <c r="BD25" s="932">
        <f t="shared" si="2"/>
        <v>1679</v>
      </c>
      <c r="BE25" s="933">
        <f t="shared" si="5"/>
        <v>0</v>
      </c>
      <c r="BF25" s="1096"/>
      <c r="BG25" s="1096"/>
      <c r="BH25" s="1097"/>
    </row>
    <row r="26" s="711" customFormat="1" ht="39" customHeight="1" spans="1:60">
      <c r="A26" s="736">
        <v>45729</v>
      </c>
      <c r="B26" s="737" t="s">
        <v>709</v>
      </c>
      <c r="C26" s="738" t="s">
        <v>710</v>
      </c>
      <c r="D26" s="739">
        <v>4500160022</v>
      </c>
      <c r="E26" s="740">
        <v>4400471618</v>
      </c>
      <c r="F26" s="739" t="s">
        <v>711</v>
      </c>
      <c r="G26" s="742" t="s">
        <v>712</v>
      </c>
      <c r="H26" s="742" t="s">
        <v>713</v>
      </c>
      <c r="I26" s="778" t="s">
        <v>668</v>
      </c>
      <c r="J26" s="780">
        <v>288</v>
      </c>
      <c r="K26" s="780">
        <v>0</v>
      </c>
      <c r="L26" s="780">
        <v>6</v>
      </c>
      <c r="M26" s="784">
        <f t="shared" si="0"/>
        <v>48</v>
      </c>
      <c r="N26" s="782">
        <v>45759</v>
      </c>
      <c r="O26" s="782">
        <v>45755</v>
      </c>
      <c r="P26" s="783"/>
      <c r="Q26" s="783" t="s">
        <v>582</v>
      </c>
      <c r="R26" s="783" t="s">
        <v>714</v>
      </c>
      <c r="S26" s="810" t="s">
        <v>715</v>
      </c>
      <c r="T26" s="810"/>
      <c r="U26" s="810" t="s">
        <v>716</v>
      </c>
      <c r="V26" s="811"/>
      <c r="W26" s="811"/>
      <c r="X26" s="812" t="s">
        <v>717</v>
      </c>
      <c r="Y26" s="783" t="s">
        <v>718</v>
      </c>
      <c r="Z26" s="835">
        <v>3.58</v>
      </c>
      <c r="AA26" s="835">
        <f t="shared" ref="AA26:AA42" si="10">Z26*J26</f>
        <v>1031.04</v>
      </c>
      <c r="AB26" s="812">
        <v>288</v>
      </c>
      <c r="AC26" s="812">
        <f t="shared" si="3"/>
        <v>0</v>
      </c>
      <c r="AD26" s="783" t="s">
        <v>610</v>
      </c>
      <c r="AE26" s="783" t="s">
        <v>611</v>
      </c>
      <c r="AF26" s="784" t="s">
        <v>719</v>
      </c>
      <c r="AG26" s="836" t="s">
        <v>590</v>
      </c>
      <c r="AH26" s="990"/>
      <c r="AI26" s="837"/>
      <c r="AJ26" s="990">
        <f>J26</f>
        <v>288</v>
      </c>
      <c r="AK26" s="837"/>
      <c r="AL26" s="838"/>
      <c r="AM26" s="995">
        <f t="shared" si="1"/>
        <v>288</v>
      </c>
      <c r="AN26" s="865"/>
      <c r="AO26" s="865"/>
      <c r="AP26" s="995">
        <f t="shared" si="9"/>
        <v>288</v>
      </c>
      <c r="AQ26" s="865"/>
      <c r="AR26" s="995"/>
      <c r="AS26" s="865"/>
      <c r="AT26" s="865"/>
      <c r="AU26" s="866"/>
      <c r="AV26" s="867" t="s">
        <v>577</v>
      </c>
      <c r="AW26" s="884">
        <f>J26</f>
        <v>288</v>
      </c>
      <c r="AX26" s="884"/>
      <c r="AY26" s="884"/>
      <c r="AZ26" s="884"/>
      <c r="BA26" s="884"/>
      <c r="BB26" s="884"/>
      <c r="BC26" s="884"/>
      <c r="BD26" s="932">
        <f t="shared" si="2"/>
        <v>288</v>
      </c>
      <c r="BE26" s="933">
        <f t="shared" si="5"/>
        <v>0</v>
      </c>
      <c r="BF26" s="1096"/>
      <c r="BG26" s="1096"/>
      <c r="BH26" s="1097"/>
    </row>
    <row r="27" s="711" customFormat="1" ht="39" customHeight="1" spans="1:60">
      <c r="A27" s="736">
        <v>45729</v>
      </c>
      <c r="B27" s="737" t="s">
        <v>709</v>
      </c>
      <c r="C27" s="738" t="s">
        <v>710</v>
      </c>
      <c r="D27" s="739">
        <v>4500160022</v>
      </c>
      <c r="E27" s="740">
        <v>4400471618</v>
      </c>
      <c r="F27" s="739" t="s">
        <v>720</v>
      </c>
      <c r="G27" s="742" t="s">
        <v>721</v>
      </c>
      <c r="H27" s="742" t="s">
        <v>722</v>
      </c>
      <c r="I27" s="778" t="s">
        <v>664</v>
      </c>
      <c r="J27" s="780">
        <v>288</v>
      </c>
      <c r="K27" s="780">
        <v>0</v>
      </c>
      <c r="L27" s="780">
        <v>6</v>
      </c>
      <c r="M27" s="784">
        <f t="shared" si="0"/>
        <v>48</v>
      </c>
      <c r="N27" s="782">
        <v>45759</v>
      </c>
      <c r="O27" s="782">
        <v>45755</v>
      </c>
      <c r="P27" s="783"/>
      <c r="Q27" s="783" t="s">
        <v>582</v>
      </c>
      <c r="R27" s="783" t="s">
        <v>714</v>
      </c>
      <c r="S27" s="810" t="s">
        <v>715</v>
      </c>
      <c r="T27" s="810"/>
      <c r="U27" s="810" t="s">
        <v>716</v>
      </c>
      <c r="V27" s="811"/>
      <c r="W27" s="811"/>
      <c r="X27" s="812" t="s">
        <v>723</v>
      </c>
      <c r="Y27" s="783" t="s">
        <v>718</v>
      </c>
      <c r="Z27" s="835">
        <v>3.5</v>
      </c>
      <c r="AA27" s="835">
        <f t="shared" si="10"/>
        <v>1008</v>
      </c>
      <c r="AB27" s="812">
        <v>288</v>
      </c>
      <c r="AC27" s="812">
        <f t="shared" si="3"/>
        <v>0</v>
      </c>
      <c r="AD27" s="783" t="s">
        <v>610</v>
      </c>
      <c r="AE27" s="783" t="s">
        <v>611</v>
      </c>
      <c r="AF27" s="784" t="s">
        <v>719</v>
      </c>
      <c r="AG27" s="836" t="s">
        <v>590</v>
      </c>
      <c r="AH27" s="990"/>
      <c r="AI27" s="837"/>
      <c r="AJ27" s="990">
        <f>J27</f>
        <v>288</v>
      </c>
      <c r="AK27" s="837"/>
      <c r="AL27" s="838"/>
      <c r="AM27" s="995">
        <f t="shared" si="1"/>
        <v>288</v>
      </c>
      <c r="AN27" s="865"/>
      <c r="AO27" s="865"/>
      <c r="AP27" s="995">
        <f t="shared" si="9"/>
        <v>288</v>
      </c>
      <c r="AQ27" s="865"/>
      <c r="AR27" s="995"/>
      <c r="AS27" s="865"/>
      <c r="AT27" s="865"/>
      <c r="AU27" s="866"/>
      <c r="AV27" s="867" t="s">
        <v>577</v>
      </c>
      <c r="AW27" s="884"/>
      <c r="AX27" s="884">
        <f>J27</f>
        <v>288</v>
      </c>
      <c r="AY27" s="884"/>
      <c r="AZ27" s="884"/>
      <c r="BA27" s="884"/>
      <c r="BB27" s="884"/>
      <c r="BC27" s="884"/>
      <c r="BD27" s="932">
        <f t="shared" si="2"/>
        <v>288</v>
      </c>
      <c r="BE27" s="933">
        <f t="shared" si="5"/>
        <v>0</v>
      </c>
      <c r="BF27" s="1096"/>
      <c r="BG27" s="1096"/>
      <c r="BH27" s="1097"/>
    </row>
    <row r="28" s="711" customFormat="1" ht="39" customHeight="1" spans="1:60">
      <c r="A28" s="736">
        <v>45726</v>
      </c>
      <c r="B28" s="737" t="s">
        <v>724</v>
      </c>
      <c r="C28" s="738" t="s">
        <v>725</v>
      </c>
      <c r="D28" s="739">
        <v>4500159608</v>
      </c>
      <c r="E28" s="740" t="s">
        <v>726</v>
      </c>
      <c r="F28" s="744" t="s">
        <v>727</v>
      </c>
      <c r="G28" s="742" t="s">
        <v>575</v>
      </c>
      <c r="H28" s="742" t="s">
        <v>575</v>
      </c>
      <c r="I28" s="778" t="s">
        <v>576</v>
      </c>
      <c r="J28" s="780">
        <v>840</v>
      </c>
      <c r="K28" s="780">
        <v>0</v>
      </c>
      <c r="L28" s="780">
        <v>12</v>
      </c>
      <c r="M28" s="784">
        <f t="shared" si="0"/>
        <v>70</v>
      </c>
      <c r="N28" s="782">
        <v>45759</v>
      </c>
      <c r="O28" s="782">
        <v>45755</v>
      </c>
      <c r="P28" s="783"/>
      <c r="Q28" s="783" t="s">
        <v>582</v>
      </c>
      <c r="R28" s="783" t="s">
        <v>728</v>
      </c>
      <c r="S28" s="810" t="s">
        <v>652</v>
      </c>
      <c r="T28" s="810"/>
      <c r="U28" s="810" t="s">
        <v>729</v>
      </c>
      <c r="V28" s="811"/>
      <c r="W28" s="811"/>
      <c r="X28" s="812" t="s">
        <v>730</v>
      </c>
      <c r="Y28" s="783" t="s">
        <v>627</v>
      </c>
      <c r="Z28" s="835">
        <v>3.6923</v>
      </c>
      <c r="AA28" s="835">
        <f t="shared" si="10"/>
        <v>3101.532</v>
      </c>
      <c r="AB28" s="812">
        <v>840</v>
      </c>
      <c r="AC28" s="812">
        <f t="shared" si="3"/>
        <v>0</v>
      </c>
      <c r="AD28" s="783" t="s">
        <v>610</v>
      </c>
      <c r="AE28" s="783" t="s">
        <v>611</v>
      </c>
      <c r="AF28" s="784" t="s">
        <v>731</v>
      </c>
      <c r="AG28" s="836" t="s">
        <v>590</v>
      </c>
      <c r="AH28" s="990">
        <f>J28</f>
        <v>840</v>
      </c>
      <c r="AI28" s="837"/>
      <c r="AJ28" s="990"/>
      <c r="AK28" s="837"/>
      <c r="AL28" s="838"/>
      <c r="AM28" s="995">
        <f t="shared" si="1"/>
        <v>840</v>
      </c>
      <c r="AN28" s="865"/>
      <c r="AO28" s="865"/>
      <c r="AP28" s="995">
        <f t="shared" si="9"/>
        <v>840</v>
      </c>
      <c r="AQ28" s="865"/>
      <c r="AR28" s="995"/>
      <c r="AS28" s="865"/>
      <c r="AT28" s="865"/>
      <c r="AU28" s="866"/>
      <c r="AV28" s="867" t="s">
        <v>577</v>
      </c>
      <c r="AW28" s="884">
        <f>J28/60*10</f>
        <v>140</v>
      </c>
      <c r="AX28" s="884">
        <f>J28/60*10</f>
        <v>140</v>
      </c>
      <c r="AY28" s="884">
        <f>J28/60*8</f>
        <v>112</v>
      </c>
      <c r="AZ28" s="884">
        <f>J28/60*2</f>
        <v>28</v>
      </c>
      <c r="BA28" s="884">
        <f>J28/60*10</f>
        <v>140</v>
      </c>
      <c r="BB28" s="884">
        <f>J28/60*10</f>
        <v>140</v>
      </c>
      <c r="BC28" s="884">
        <f>J28/60*10</f>
        <v>140</v>
      </c>
      <c r="BD28" s="932">
        <f t="shared" si="2"/>
        <v>840</v>
      </c>
      <c r="BE28" s="933">
        <f t="shared" si="5"/>
        <v>0</v>
      </c>
      <c r="BF28" s="1096"/>
      <c r="BG28" s="1096"/>
      <c r="BH28" s="1097"/>
    </row>
    <row r="29" s="711" customFormat="1" ht="39" customHeight="1" spans="1:60">
      <c r="A29" s="736">
        <v>45714</v>
      </c>
      <c r="B29" s="737" t="s">
        <v>732</v>
      </c>
      <c r="C29" s="738" t="s">
        <v>733</v>
      </c>
      <c r="D29" s="739">
        <v>4500158535</v>
      </c>
      <c r="E29" s="740"/>
      <c r="F29" s="739" t="s">
        <v>734</v>
      </c>
      <c r="G29" s="744" t="s">
        <v>735</v>
      </c>
      <c r="H29" s="742" t="s">
        <v>575</v>
      </c>
      <c r="I29" s="778" t="s">
        <v>576</v>
      </c>
      <c r="J29" s="780">
        <v>816</v>
      </c>
      <c r="K29" s="780">
        <v>0</v>
      </c>
      <c r="L29" s="780">
        <v>12</v>
      </c>
      <c r="M29" s="784">
        <f t="shared" si="0"/>
        <v>68</v>
      </c>
      <c r="N29" s="782">
        <v>45763</v>
      </c>
      <c r="O29" s="782">
        <v>45759</v>
      </c>
      <c r="P29" s="783"/>
      <c r="Q29" s="783" t="s">
        <v>582</v>
      </c>
      <c r="R29" s="783" t="s">
        <v>736</v>
      </c>
      <c r="S29" s="810" t="s">
        <v>737</v>
      </c>
      <c r="T29" s="810"/>
      <c r="U29" s="810" t="s">
        <v>738</v>
      </c>
      <c r="V29" s="811"/>
      <c r="W29" s="811"/>
      <c r="X29" s="812" t="s">
        <v>739</v>
      </c>
      <c r="Y29" s="783" t="s">
        <v>740</v>
      </c>
      <c r="Z29" s="835">
        <v>3.4</v>
      </c>
      <c r="AA29" s="835">
        <f t="shared" si="10"/>
        <v>2774.4</v>
      </c>
      <c r="AB29" s="812">
        <v>816</v>
      </c>
      <c r="AC29" s="812">
        <f t="shared" si="3"/>
        <v>0</v>
      </c>
      <c r="AD29" s="1073" t="s">
        <v>610</v>
      </c>
      <c r="AE29" s="783" t="s">
        <v>611</v>
      </c>
      <c r="AF29" s="784" t="s">
        <v>741</v>
      </c>
      <c r="AG29" s="836" t="s">
        <v>590</v>
      </c>
      <c r="AH29" s="990"/>
      <c r="AI29" s="837"/>
      <c r="AJ29" s="990">
        <f>J29</f>
        <v>816</v>
      </c>
      <c r="AK29" s="837"/>
      <c r="AL29" s="838"/>
      <c r="AM29" s="995">
        <f t="shared" si="1"/>
        <v>816</v>
      </c>
      <c r="AN29" s="865"/>
      <c r="AO29" s="865"/>
      <c r="AP29" s="995">
        <f t="shared" si="9"/>
        <v>816</v>
      </c>
      <c r="AQ29" s="865"/>
      <c r="AR29" s="995"/>
      <c r="AS29" s="865"/>
      <c r="AT29" s="865"/>
      <c r="AU29" s="866"/>
      <c r="AV29" s="867" t="s">
        <v>577</v>
      </c>
      <c r="AW29" s="884">
        <f>J29/60*10</f>
        <v>136</v>
      </c>
      <c r="AX29" s="884">
        <f>J29/60*10</f>
        <v>136</v>
      </c>
      <c r="AY29" s="884">
        <f>J29/60*8</f>
        <v>108.8</v>
      </c>
      <c r="AZ29" s="884">
        <f>J29/60*2</f>
        <v>27.2</v>
      </c>
      <c r="BA29" s="884">
        <f>J29/60*10</f>
        <v>136</v>
      </c>
      <c r="BB29" s="884">
        <f>J29/60*10</f>
        <v>136</v>
      </c>
      <c r="BC29" s="884">
        <f>J29/60*10</f>
        <v>136</v>
      </c>
      <c r="BD29" s="932">
        <f t="shared" si="2"/>
        <v>816</v>
      </c>
      <c r="BE29" s="933">
        <f t="shared" si="5"/>
        <v>0</v>
      </c>
      <c r="BF29" s="1096"/>
      <c r="BG29" s="1096"/>
      <c r="BH29" s="1097"/>
    </row>
    <row r="30" s="711" customFormat="1" ht="39" customHeight="1" spans="1:60">
      <c r="A30" s="736">
        <v>45712</v>
      </c>
      <c r="B30" s="737" t="s">
        <v>742</v>
      </c>
      <c r="C30" s="738" t="s">
        <v>743</v>
      </c>
      <c r="D30" s="739">
        <v>4500158302</v>
      </c>
      <c r="E30" s="740"/>
      <c r="F30" s="739" t="s">
        <v>744</v>
      </c>
      <c r="G30" s="744" t="s">
        <v>735</v>
      </c>
      <c r="H30" s="742" t="s">
        <v>575</v>
      </c>
      <c r="I30" s="778" t="s">
        <v>576</v>
      </c>
      <c r="J30" s="780">
        <v>348</v>
      </c>
      <c r="K30" s="780">
        <v>0</v>
      </c>
      <c r="L30" s="780">
        <v>12</v>
      </c>
      <c r="M30" s="784">
        <f t="shared" si="0"/>
        <v>29</v>
      </c>
      <c r="N30" s="782">
        <v>45763</v>
      </c>
      <c r="O30" s="782">
        <v>45759</v>
      </c>
      <c r="P30" s="783"/>
      <c r="Q30" s="783" t="s">
        <v>582</v>
      </c>
      <c r="R30" s="783" t="s">
        <v>745</v>
      </c>
      <c r="S30" s="810" t="s">
        <v>737</v>
      </c>
      <c r="T30" s="810"/>
      <c r="U30" s="810" t="s">
        <v>738</v>
      </c>
      <c r="V30" s="811"/>
      <c r="W30" s="811"/>
      <c r="X30" s="812" t="s">
        <v>746</v>
      </c>
      <c r="Y30" s="783" t="s">
        <v>740</v>
      </c>
      <c r="Z30" s="835">
        <v>3.4</v>
      </c>
      <c r="AA30" s="835">
        <f t="shared" si="10"/>
        <v>1183.2</v>
      </c>
      <c r="AB30" s="812">
        <v>348</v>
      </c>
      <c r="AC30" s="812">
        <f t="shared" si="3"/>
        <v>0</v>
      </c>
      <c r="AD30" s="804"/>
      <c r="AE30" s="783" t="s">
        <v>611</v>
      </c>
      <c r="AF30" s="784" t="s">
        <v>747</v>
      </c>
      <c r="AG30" s="836" t="s">
        <v>590</v>
      </c>
      <c r="AH30" s="990"/>
      <c r="AI30" s="837"/>
      <c r="AJ30" s="990">
        <f>J30</f>
        <v>348</v>
      </c>
      <c r="AK30" s="837"/>
      <c r="AL30" s="838"/>
      <c r="AM30" s="995">
        <f t="shared" si="1"/>
        <v>348</v>
      </c>
      <c r="AN30" s="865"/>
      <c r="AO30" s="865"/>
      <c r="AP30" s="995">
        <f t="shared" si="9"/>
        <v>348</v>
      </c>
      <c r="AQ30" s="865"/>
      <c r="AR30" s="995"/>
      <c r="AS30" s="865"/>
      <c r="AT30" s="865"/>
      <c r="AU30" s="866"/>
      <c r="AV30" s="867" t="s">
        <v>577</v>
      </c>
      <c r="AW30" s="884">
        <f>J30/60*10</f>
        <v>58</v>
      </c>
      <c r="AX30" s="884">
        <f>J30/60*10</f>
        <v>58</v>
      </c>
      <c r="AY30" s="884">
        <f>J30/60*8</f>
        <v>46.4</v>
      </c>
      <c r="AZ30" s="884">
        <f>J30/60*2</f>
        <v>11.6</v>
      </c>
      <c r="BA30" s="884">
        <f>J30/60*10</f>
        <v>58</v>
      </c>
      <c r="BB30" s="884">
        <f>J30/60*10</f>
        <v>58</v>
      </c>
      <c r="BC30" s="884">
        <f>J30/60*10</f>
        <v>58</v>
      </c>
      <c r="BD30" s="932">
        <f t="shared" si="2"/>
        <v>348</v>
      </c>
      <c r="BE30" s="933">
        <f t="shared" si="5"/>
        <v>0</v>
      </c>
      <c r="BF30" s="1096"/>
      <c r="BG30" s="1096"/>
      <c r="BH30" s="1097"/>
    </row>
    <row r="31" s="711" customFormat="1" ht="39" customHeight="1" spans="1:60">
      <c r="A31" s="736">
        <v>45730</v>
      </c>
      <c r="B31" s="737" t="s">
        <v>748</v>
      </c>
      <c r="C31" s="738" t="s">
        <v>749</v>
      </c>
      <c r="D31" s="739">
        <v>4500160268</v>
      </c>
      <c r="E31" s="740"/>
      <c r="F31" s="739" t="s">
        <v>750</v>
      </c>
      <c r="G31" s="742" t="s">
        <v>575</v>
      </c>
      <c r="H31" s="742" t="s">
        <v>575</v>
      </c>
      <c r="I31" s="778" t="s">
        <v>576</v>
      </c>
      <c r="J31" s="780">
        <v>3240</v>
      </c>
      <c r="K31" s="780">
        <v>0</v>
      </c>
      <c r="L31" s="780">
        <v>12</v>
      </c>
      <c r="M31" s="784">
        <f t="shared" si="0"/>
        <v>270</v>
      </c>
      <c r="N31" s="782">
        <v>45768</v>
      </c>
      <c r="O31" s="782">
        <v>45764</v>
      </c>
      <c r="P31" s="783"/>
      <c r="Q31" s="783" t="s">
        <v>582</v>
      </c>
      <c r="R31" s="783" t="s">
        <v>751</v>
      </c>
      <c r="S31" s="810" t="s">
        <v>752</v>
      </c>
      <c r="T31" s="810"/>
      <c r="U31" s="810" t="s">
        <v>753</v>
      </c>
      <c r="V31" s="811"/>
      <c r="W31" s="811"/>
      <c r="X31" s="812" t="s">
        <v>754</v>
      </c>
      <c r="Y31" s="783" t="s">
        <v>755</v>
      </c>
      <c r="Z31" s="835">
        <v>3.4</v>
      </c>
      <c r="AA31" s="835">
        <f t="shared" si="10"/>
        <v>11016</v>
      </c>
      <c r="AB31" s="1074">
        <f>888+2352</f>
        <v>3240</v>
      </c>
      <c r="AC31" s="812">
        <f t="shared" si="3"/>
        <v>0</v>
      </c>
      <c r="AD31" s="783" t="s">
        <v>610</v>
      </c>
      <c r="AE31" s="783" t="s">
        <v>611</v>
      </c>
      <c r="AF31" s="784" t="s">
        <v>756</v>
      </c>
      <c r="AG31" s="836" t="s">
        <v>590</v>
      </c>
      <c r="AH31" s="990">
        <f>J31</f>
        <v>3240</v>
      </c>
      <c r="AI31" s="837"/>
      <c r="AJ31" s="990"/>
      <c r="AK31" s="837"/>
      <c r="AL31" s="838"/>
      <c r="AM31" s="995">
        <f t="shared" si="1"/>
        <v>3240</v>
      </c>
      <c r="AN31" s="865"/>
      <c r="AO31" s="865"/>
      <c r="AP31" s="995">
        <f t="shared" si="9"/>
        <v>3240</v>
      </c>
      <c r="AQ31" s="865"/>
      <c r="AR31" s="995"/>
      <c r="AS31" s="865"/>
      <c r="AT31" s="865"/>
      <c r="AU31" s="866"/>
      <c r="AV31" s="867" t="s">
        <v>577</v>
      </c>
      <c r="AW31" s="884">
        <f>J31/60*10</f>
        <v>540</v>
      </c>
      <c r="AX31" s="884">
        <f>J31/60*10</f>
        <v>540</v>
      </c>
      <c r="AY31" s="884">
        <f>J31/60*8</f>
        <v>432</v>
      </c>
      <c r="AZ31" s="884">
        <f>J31/60*2</f>
        <v>108</v>
      </c>
      <c r="BA31" s="884">
        <f>J31/60*10</f>
        <v>540</v>
      </c>
      <c r="BB31" s="884">
        <f>J31/60*10</f>
        <v>540</v>
      </c>
      <c r="BC31" s="884">
        <f>J31/60*10</f>
        <v>540</v>
      </c>
      <c r="BD31" s="932">
        <f t="shared" si="2"/>
        <v>3240</v>
      </c>
      <c r="BE31" s="933">
        <f t="shared" si="5"/>
        <v>0</v>
      </c>
      <c r="BF31" s="1096"/>
      <c r="BG31" s="1096"/>
      <c r="BH31" s="1097"/>
    </row>
    <row r="32" s="711" customFormat="1" ht="39" customHeight="1" spans="1:60">
      <c r="A32" s="736">
        <v>45730</v>
      </c>
      <c r="B32" s="737" t="s">
        <v>757</v>
      </c>
      <c r="C32" s="738" t="s">
        <v>580</v>
      </c>
      <c r="D32" s="739">
        <v>4500160271</v>
      </c>
      <c r="E32" s="740">
        <v>20676971</v>
      </c>
      <c r="F32" s="739" t="s">
        <v>758</v>
      </c>
      <c r="G32" s="742" t="s">
        <v>575</v>
      </c>
      <c r="H32" s="742" t="s">
        <v>575</v>
      </c>
      <c r="I32" s="778" t="s">
        <v>576</v>
      </c>
      <c r="J32" s="780">
        <v>360</v>
      </c>
      <c r="K32" s="780">
        <v>0</v>
      </c>
      <c r="L32" s="780">
        <v>12</v>
      </c>
      <c r="M32" s="784">
        <f t="shared" si="0"/>
        <v>30</v>
      </c>
      <c r="N32" s="782">
        <v>45768</v>
      </c>
      <c r="O32" s="782">
        <v>45764</v>
      </c>
      <c r="P32" s="783"/>
      <c r="Q32" s="783" t="s">
        <v>582</v>
      </c>
      <c r="R32" s="783" t="s">
        <v>751</v>
      </c>
      <c r="S32" s="810" t="s">
        <v>752</v>
      </c>
      <c r="T32" s="810"/>
      <c r="U32" s="810" t="s">
        <v>753</v>
      </c>
      <c r="V32" s="811"/>
      <c r="W32" s="811"/>
      <c r="X32" s="812" t="s">
        <v>759</v>
      </c>
      <c r="Y32" s="783" t="s">
        <v>755</v>
      </c>
      <c r="Z32" s="835">
        <v>3.4</v>
      </c>
      <c r="AA32" s="835">
        <f t="shared" si="10"/>
        <v>1224</v>
      </c>
      <c r="AB32" s="812">
        <v>360</v>
      </c>
      <c r="AC32" s="812">
        <f t="shared" si="3"/>
        <v>0</v>
      </c>
      <c r="AD32" s="783" t="s">
        <v>610</v>
      </c>
      <c r="AE32" s="783" t="s">
        <v>611</v>
      </c>
      <c r="AF32" s="784" t="s">
        <v>760</v>
      </c>
      <c r="AG32" s="836" t="s">
        <v>590</v>
      </c>
      <c r="AH32" s="990">
        <f>J32</f>
        <v>360</v>
      </c>
      <c r="AI32" s="837"/>
      <c r="AJ32" s="990"/>
      <c r="AK32" s="837"/>
      <c r="AL32" s="838"/>
      <c r="AM32" s="995">
        <f t="shared" si="1"/>
        <v>360</v>
      </c>
      <c r="AN32" s="865"/>
      <c r="AO32" s="865"/>
      <c r="AP32" s="995">
        <f t="shared" si="9"/>
        <v>360</v>
      </c>
      <c r="AQ32" s="865"/>
      <c r="AR32" s="995"/>
      <c r="AS32" s="865"/>
      <c r="AT32" s="865"/>
      <c r="AU32" s="866"/>
      <c r="AV32" s="867" t="s">
        <v>577</v>
      </c>
      <c r="AW32" s="884">
        <f>J32/60*10</f>
        <v>60</v>
      </c>
      <c r="AX32" s="884">
        <f>J32/60*10</f>
        <v>60</v>
      </c>
      <c r="AY32" s="884">
        <f>J32/60*8</f>
        <v>48</v>
      </c>
      <c r="AZ32" s="884">
        <f>J32/60*2</f>
        <v>12</v>
      </c>
      <c r="BA32" s="884">
        <f>J32/60*10</f>
        <v>60</v>
      </c>
      <c r="BB32" s="884">
        <f>J32/60*10</f>
        <v>60</v>
      </c>
      <c r="BC32" s="884">
        <f>J32/60*10</f>
        <v>60</v>
      </c>
      <c r="BD32" s="932">
        <f t="shared" si="2"/>
        <v>360</v>
      </c>
      <c r="BE32" s="933">
        <f t="shared" si="5"/>
        <v>0</v>
      </c>
      <c r="BF32" s="1096"/>
      <c r="BG32" s="1096"/>
      <c r="BH32" s="1097"/>
    </row>
    <row r="33" s="711" customFormat="1" ht="39" customHeight="1" spans="1:60">
      <c r="A33" s="736">
        <v>45729</v>
      </c>
      <c r="B33" s="737" t="s">
        <v>761</v>
      </c>
      <c r="C33" s="738" t="s">
        <v>762</v>
      </c>
      <c r="D33" s="739">
        <v>4500160023</v>
      </c>
      <c r="E33" s="910" t="s">
        <v>763</v>
      </c>
      <c r="F33" s="739" t="s">
        <v>764</v>
      </c>
      <c r="G33" s="742" t="s">
        <v>712</v>
      </c>
      <c r="H33" s="742" t="s">
        <v>713</v>
      </c>
      <c r="I33" s="778" t="s">
        <v>668</v>
      </c>
      <c r="J33" s="780">
        <v>600</v>
      </c>
      <c r="K33" s="780">
        <v>0</v>
      </c>
      <c r="L33" s="780">
        <v>6</v>
      </c>
      <c r="M33" s="784">
        <f t="shared" si="0"/>
        <v>100</v>
      </c>
      <c r="N33" s="782">
        <v>45768</v>
      </c>
      <c r="O33" s="782">
        <v>45764</v>
      </c>
      <c r="P33" s="783"/>
      <c r="Q33" s="783" t="s">
        <v>582</v>
      </c>
      <c r="R33" s="783" t="s">
        <v>745</v>
      </c>
      <c r="S33" s="810" t="s">
        <v>715</v>
      </c>
      <c r="T33" s="810"/>
      <c r="U33" s="810" t="s">
        <v>765</v>
      </c>
      <c r="V33" s="811"/>
      <c r="W33" s="811"/>
      <c r="X33" s="812" t="s">
        <v>766</v>
      </c>
      <c r="Y33" s="783" t="s">
        <v>718</v>
      </c>
      <c r="Z33" s="835">
        <v>3.58</v>
      </c>
      <c r="AA33" s="835">
        <f t="shared" si="10"/>
        <v>2148</v>
      </c>
      <c r="AB33" s="812">
        <v>600</v>
      </c>
      <c r="AC33" s="812">
        <f t="shared" si="3"/>
        <v>0</v>
      </c>
      <c r="AD33" s="783" t="s">
        <v>610</v>
      </c>
      <c r="AE33" s="783" t="s">
        <v>611</v>
      </c>
      <c r="AF33" s="784" t="s">
        <v>767</v>
      </c>
      <c r="AG33" s="836" t="s">
        <v>590</v>
      </c>
      <c r="AH33" s="990"/>
      <c r="AI33" s="837"/>
      <c r="AJ33" s="990">
        <f>J33</f>
        <v>600</v>
      </c>
      <c r="AK33" s="837"/>
      <c r="AL33" s="838"/>
      <c r="AM33" s="995">
        <f t="shared" si="1"/>
        <v>600</v>
      </c>
      <c r="AN33" s="865"/>
      <c r="AO33" s="865"/>
      <c r="AP33" s="995">
        <f t="shared" si="9"/>
        <v>600</v>
      </c>
      <c r="AQ33" s="865"/>
      <c r="AR33" s="995"/>
      <c r="AS33" s="865"/>
      <c r="AT33" s="865"/>
      <c r="AU33" s="866"/>
      <c r="AV33" s="867" t="s">
        <v>577</v>
      </c>
      <c r="AW33" s="884">
        <f>J33</f>
        <v>600</v>
      </c>
      <c r="AX33" s="884"/>
      <c r="AY33" s="884"/>
      <c r="AZ33" s="884"/>
      <c r="BA33" s="884"/>
      <c r="BB33" s="884"/>
      <c r="BC33" s="884"/>
      <c r="BD33" s="932">
        <f t="shared" si="2"/>
        <v>600</v>
      </c>
      <c r="BE33" s="933">
        <f t="shared" si="5"/>
        <v>0</v>
      </c>
      <c r="BF33" s="1096"/>
      <c r="BG33" s="1096"/>
      <c r="BH33" s="1097"/>
    </row>
    <row r="34" s="711" customFormat="1" ht="39" customHeight="1" spans="1:60">
      <c r="A34" s="736">
        <v>45732</v>
      </c>
      <c r="B34" s="737" t="s">
        <v>761</v>
      </c>
      <c r="C34" s="738" t="s">
        <v>762</v>
      </c>
      <c r="D34" s="739">
        <v>4500160023</v>
      </c>
      <c r="E34" s="910" t="s">
        <v>768</v>
      </c>
      <c r="F34" s="739" t="s">
        <v>769</v>
      </c>
      <c r="G34" s="742" t="s">
        <v>712</v>
      </c>
      <c r="H34" s="742" t="s">
        <v>713</v>
      </c>
      <c r="I34" s="778" t="s">
        <v>668</v>
      </c>
      <c r="J34" s="780">
        <v>600</v>
      </c>
      <c r="K34" s="780">
        <v>0</v>
      </c>
      <c r="L34" s="780">
        <v>6</v>
      </c>
      <c r="M34" s="784">
        <f t="shared" si="0"/>
        <v>100</v>
      </c>
      <c r="N34" s="782">
        <v>45768</v>
      </c>
      <c r="O34" s="782">
        <v>45764</v>
      </c>
      <c r="P34" s="783"/>
      <c r="Q34" s="783" t="s">
        <v>582</v>
      </c>
      <c r="R34" s="783" t="s">
        <v>745</v>
      </c>
      <c r="S34" s="810" t="s">
        <v>715</v>
      </c>
      <c r="T34" s="810"/>
      <c r="U34" s="810" t="s">
        <v>765</v>
      </c>
      <c r="V34" s="811"/>
      <c r="W34" s="811"/>
      <c r="X34" s="812" t="s">
        <v>766</v>
      </c>
      <c r="Y34" s="783" t="s">
        <v>718</v>
      </c>
      <c r="Z34" s="835">
        <v>3.58</v>
      </c>
      <c r="AA34" s="835">
        <f t="shared" si="10"/>
        <v>2148</v>
      </c>
      <c r="AB34" s="812">
        <v>600</v>
      </c>
      <c r="AC34" s="812">
        <f t="shared" si="3"/>
        <v>0</v>
      </c>
      <c r="AD34" s="783" t="s">
        <v>610</v>
      </c>
      <c r="AE34" s="783" t="s">
        <v>611</v>
      </c>
      <c r="AF34" s="784" t="s">
        <v>767</v>
      </c>
      <c r="AG34" s="836" t="s">
        <v>590</v>
      </c>
      <c r="AH34" s="990"/>
      <c r="AI34" s="837"/>
      <c r="AJ34" s="990">
        <f>J34</f>
        <v>600</v>
      </c>
      <c r="AK34" s="837"/>
      <c r="AL34" s="838"/>
      <c r="AM34" s="995">
        <f t="shared" si="1"/>
        <v>600</v>
      </c>
      <c r="AN34" s="865"/>
      <c r="AO34" s="865"/>
      <c r="AP34" s="995">
        <f t="shared" si="9"/>
        <v>600</v>
      </c>
      <c r="AQ34" s="865"/>
      <c r="AR34" s="995"/>
      <c r="AS34" s="865"/>
      <c r="AT34" s="865"/>
      <c r="AU34" s="866"/>
      <c r="AV34" s="867" t="s">
        <v>577</v>
      </c>
      <c r="AW34" s="884">
        <f>J34</f>
        <v>600</v>
      </c>
      <c r="AX34" s="884"/>
      <c r="AY34" s="884"/>
      <c r="AZ34" s="884"/>
      <c r="BA34" s="884"/>
      <c r="BB34" s="884"/>
      <c r="BC34" s="884"/>
      <c r="BD34" s="932">
        <f t="shared" si="2"/>
        <v>600</v>
      </c>
      <c r="BE34" s="933">
        <f t="shared" si="5"/>
        <v>0</v>
      </c>
      <c r="BF34" s="1096"/>
      <c r="BG34" s="1096"/>
      <c r="BH34" s="1097"/>
    </row>
    <row r="35" s="711" customFormat="1" ht="39" customHeight="1" spans="1:60">
      <c r="A35" s="736">
        <v>45733</v>
      </c>
      <c r="B35" s="737" t="s">
        <v>770</v>
      </c>
      <c r="C35" s="738" t="s">
        <v>771</v>
      </c>
      <c r="D35" s="739">
        <v>4500160446</v>
      </c>
      <c r="E35" s="740">
        <v>4400472143</v>
      </c>
      <c r="F35" s="739" t="s">
        <v>772</v>
      </c>
      <c r="G35" s="742" t="s">
        <v>712</v>
      </c>
      <c r="H35" s="742" t="s">
        <v>713</v>
      </c>
      <c r="I35" s="778" t="s">
        <v>668</v>
      </c>
      <c r="J35" s="780">
        <v>408</v>
      </c>
      <c r="K35" s="780">
        <v>0</v>
      </c>
      <c r="L35" s="780">
        <v>6</v>
      </c>
      <c r="M35" s="784">
        <f t="shared" si="0"/>
        <v>68</v>
      </c>
      <c r="N35" s="782">
        <v>45768</v>
      </c>
      <c r="O35" s="782">
        <v>45764</v>
      </c>
      <c r="P35" s="783"/>
      <c r="Q35" s="783" t="s">
        <v>582</v>
      </c>
      <c r="R35" s="783"/>
      <c r="S35" s="810" t="s">
        <v>715</v>
      </c>
      <c r="T35" s="810"/>
      <c r="U35" s="810" t="s">
        <v>773</v>
      </c>
      <c r="V35" s="811"/>
      <c r="W35" s="811"/>
      <c r="X35" s="812" t="s">
        <v>774</v>
      </c>
      <c r="Y35" s="783" t="s">
        <v>775</v>
      </c>
      <c r="Z35" s="835">
        <v>3.58</v>
      </c>
      <c r="AA35" s="835">
        <f t="shared" si="10"/>
        <v>1460.64</v>
      </c>
      <c r="AB35" s="812">
        <v>408</v>
      </c>
      <c r="AC35" s="812">
        <f t="shared" si="3"/>
        <v>0</v>
      </c>
      <c r="AD35" s="783" t="s">
        <v>610</v>
      </c>
      <c r="AE35" s="783" t="s">
        <v>611</v>
      </c>
      <c r="AF35" s="784" t="s">
        <v>776</v>
      </c>
      <c r="AG35" s="836" t="s">
        <v>590</v>
      </c>
      <c r="AH35" s="990"/>
      <c r="AI35" s="837"/>
      <c r="AJ35" s="990">
        <f>J35</f>
        <v>408</v>
      </c>
      <c r="AK35" s="837"/>
      <c r="AL35" s="838"/>
      <c r="AM35" s="995">
        <f t="shared" si="1"/>
        <v>408</v>
      </c>
      <c r="AN35" s="865"/>
      <c r="AO35" s="865"/>
      <c r="AP35" s="995">
        <f t="shared" si="9"/>
        <v>408</v>
      </c>
      <c r="AQ35" s="865"/>
      <c r="AR35" s="995"/>
      <c r="AS35" s="865"/>
      <c r="AT35" s="865"/>
      <c r="AU35" s="866"/>
      <c r="AV35" s="867" t="s">
        <v>577</v>
      </c>
      <c r="AW35" s="884">
        <f>J35</f>
        <v>408</v>
      </c>
      <c r="AX35" s="884"/>
      <c r="AY35" s="884"/>
      <c r="AZ35" s="884"/>
      <c r="BA35" s="884"/>
      <c r="BB35" s="884"/>
      <c r="BC35" s="884"/>
      <c r="BD35" s="932">
        <f t="shared" si="2"/>
        <v>408</v>
      </c>
      <c r="BE35" s="933">
        <f t="shared" si="5"/>
        <v>0</v>
      </c>
      <c r="BF35" s="1096"/>
      <c r="BG35" s="1096"/>
      <c r="BH35" s="1097"/>
    </row>
    <row r="36" s="711" customFormat="1" ht="39" customHeight="1" spans="1:60">
      <c r="A36" s="736">
        <v>45729</v>
      </c>
      <c r="B36" s="737" t="s">
        <v>777</v>
      </c>
      <c r="C36" s="738" t="s">
        <v>778</v>
      </c>
      <c r="D36" s="739">
        <v>4500159866</v>
      </c>
      <c r="E36" s="740"/>
      <c r="F36" s="739" t="s">
        <v>779</v>
      </c>
      <c r="G36" s="742" t="s">
        <v>575</v>
      </c>
      <c r="H36" s="742" t="s">
        <v>575</v>
      </c>
      <c r="I36" s="778" t="s">
        <v>576</v>
      </c>
      <c r="J36" s="780">
        <v>240</v>
      </c>
      <c r="K36" s="780">
        <v>0</v>
      </c>
      <c r="L36" s="780">
        <v>12</v>
      </c>
      <c r="M36" s="784">
        <f t="shared" si="0"/>
        <v>20</v>
      </c>
      <c r="N36" s="782">
        <v>45769</v>
      </c>
      <c r="O36" s="782">
        <v>45765</v>
      </c>
      <c r="P36" s="783"/>
      <c r="Q36" s="783" t="s">
        <v>582</v>
      </c>
      <c r="R36" s="783" t="s">
        <v>623</v>
      </c>
      <c r="S36" s="810" t="s">
        <v>702</v>
      </c>
      <c r="T36" s="810"/>
      <c r="U36" s="810" t="s">
        <v>780</v>
      </c>
      <c r="V36" s="811"/>
      <c r="W36" s="811"/>
      <c r="X36" s="812" t="s">
        <v>781</v>
      </c>
      <c r="Y36" s="783" t="s">
        <v>782</v>
      </c>
      <c r="Z36" s="835">
        <v>3.4</v>
      </c>
      <c r="AA36" s="835">
        <f t="shared" si="10"/>
        <v>816</v>
      </c>
      <c r="AB36" s="812">
        <v>240</v>
      </c>
      <c r="AC36" s="812">
        <f t="shared" si="3"/>
        <v>0</v>
      </c>
      <c r="AD36" s="783" t="s">
        <v>610</v>
      </c>
      <c r="AE36" s="783" t="s">
        <v>611</v>
      </c>
      <c r="AF36" s="784" t="s">
        <v>783</v>
      </c>
      <c r="AG36" s="836" t="s">
        <v>590</v>
      </c>
      <c r="AH36" s="990">
        <f>J36</f>
        <v>240</v>
      </c>
      <c r="AI36" s="837"/>
      <c r="AJ36" s="990"/>
      <c r="AK36" s="837"/>
      <c r="AL36" s="838"/>
      <c r="AM36" s="995">
        <f t="shared" si="1"/>
        <v>240</v>
      </c>
      <c r="AN36" s="865"/>
      <c r="AO36" s="865"/>
      <c r="AP36" s="995">
        <f t="shared" si="9"/>
        <v>240</v>
      </c>
      <c r="AQ36" s="865"/>
      <c r="AR36" s="995"/>
      <c r="AS36" s="865"/>
      <c r="AT36" s="865"/>
      <c r="AU36" s="866"/>
      <c r="AV36" s="867" t="s">
        <v>577</v>
      </c>
      <c r="AW36" s="884">
        <f>J36/60*10</f>
        <v>40</v>
      </c>
      <c r="AX36" s="884">
        <f>J36/60*10</f>
        <v>40</v>
      </c>
      <c r="AY36" s="884">
        <f>J36/60*8</f>
        <v>32</v>
      </c>
      <c r="AZ36" s="884">
        <f>J36/60*2</f>
        <v>8</v>
      </c>
      <c r="BA36" s="884">
        <f>J36/60*10</f>
        <v>40</v>
      </c>
      <c r="BB36" s="884">
        <f>J36/60*10</f>
        <v>40</v>
      </c>
      <c r="BC36" s="884">
        <f>J36/60*10</f>
        <v>40</v>
      </c>
      <c r="BD36" s="932">
        <f t="shared" si="2"/>
        <v>240</v>
      </c>
      <c r="BE36" s="933">
        <f t="shared" si="5"/>
        <v>0</v>
      </c>
      <c r="BF36" s="1096"/>
      <c r="BG36" s="1096"/>
      <c r="BH36" s="1097"/>
    </row>
    <row r="37" s="711" customFormat="1" ht="39" customHeight="1" spans="1:60">
      <c r="A37" s="736">
        <v>45732</v>
      </c>
      <c r="B37" s="737" t="s">
        <v>761</v>
      </c>
      <c r="C37" s="738" t="s">
        <v>762</v>
      </c>
      <c r="D37" s="739">
        <v>4500160023</v>
      </c>
      <c r="E37" s="910" t="s">
        <v>768</v>
      </c>
      <c r="F37" s="739" t="s">
        <v>784</v>
      </c>
      <c r="G37" s="742" t="s">
        <v>721</v>
      </c>
      <c r="H37" s="742" t="s">
        <v>722</v>
      </c>
      <c r="I37" s="778" t="s">
        <v>664</v>
      </c>
      <c r="J37" s="780">
        <v>600</v>
      </c>
      <c r="K37" s="780">
        <v>0</v>
      </c>
      <c r="L37" s="780">
        <v>6</v>
      </c>
      <c r="M37" s="784">
        <f t="shared" si="0"/>
        <v>100</v>
      </c>
      <c r="N37" s="782">
        <v>45764</v>
      </c>
      <c r="O37" s="782">
        <v>45761</v>
      </c>
      <c r="P37" s="783"/>
      <c r="Q37" s="783" t="s">
        <v>582</v>
      </c>
      <c r="R37" s="783" t="s">
        <v>745</v>
      </c>
      <c r="S37" s="810" t="s">
        <v>715</v>
      </c>
      <c r="T37" s="810"/>
      <c r="U37" s="810" t="s">
        <v>765</v>
      </c>
      <c r="V37" s="811"/>
      <c r="W37" s="811"/>
      <c r="X37" s="812" t="s">
        <v>785</v>
      </c>
      <c r="Y37" s="783" t="s">
        <v>718</v>
      </c>
      <c r="Z37" s="835">
        <v>3.5</v>
      </c>
      <c r="AA37" s="835">
        <f t="shared" si="10"/>
        <v>2100</v>
      </c>
      <c r="AB37" s="812">
        <v>600</v>
      </c>
      <c r="AC37" s="812">
        <f t="shared" si="3"/>
        <v>0</v>
      </c>
      <c r="AD37" s="783" t="s">
        <v>610</v>
      </c>
      <c r="AE37" s="783" t="s">
        <v>611</v>
      </c>
      <c r="AF37" s="784" t="s">
        <v>767</v>
      </c>
      <c r="AG37" s="836" t="s">
        <v>590</v>
      </c>
      <c r="AH37" s="990"/>
      <c r="AI37" s="837"/>
      <c r="AJ37" s="990">
        <f>J37</f>
        <v>600</v>
      </c>
      <c r="AK37" s="837"/>
      <c r="AL37" s="838"/>
      <c r="AM37" s="995">
        <f t="shared" si="1"/>
        <v>600</v>
      </c>
      <c r="AN37" s="865"/>
      <c r="AO37" s="865"/>
      <c r="AP37" s="995">
        <f t="shared" si="9"/>
        <v>600</v>
      </c>
      <c r="AQ37" s="865"/>
      <c r="AR37" s="995"/>
      <c r="AS37" s="865"/>
      <c r="AT37" s="865"/>
      <c r="AU37" s="866"/>
      <c r="AV37" s="867" t="s">
        <v>577</v>
      </c>
      <c r="AW37" s="884"/>
      <c r="AX37" s="884">
        <f>J37</f>
        <v>600</v>
      </c>
      <c r="AY37" s="884"/>
      <c r="AZ37" s="884"/>
      <c r="BA37" s="884"/>
      <c r="BB37" s="884"/>
      <c r="BC37" s="884"/>
      <c r="BD37" s="932">
        <f t="shared" si="2"/>
        <v>600</v>
      </c>
      <c r="BE37" s="933">
        <f t="shared" si="5"/>
        <v>0</v>
      </c>
      <c r="BF37" s="1096"/>
      <c r="BG37" s="1096"/>
      <c r="BH37" s="1097"/>
    </row>
    <row r="38" s="711" customFormat="1" ht="39" customHeight="1" spans="1:60">
      <c r="A38" s="736">
        <v>45729</v>
      </c>
      <c r="B38" s="737" t="s">
        <v>761</v>
      </c>
      <c r="C38" s="738" t="s">
        <v>762</v>
      </c>
      <c r="D38" s="739">
        <v>4500160023</v>
      </c>
      <c r="E38" s="910" t="s">
        <v>763</v>
      </c>
      <c r="F38" s="739" t="s">
        <v>786</v>
      </c>
      <c r="G38" s="742" t="s">
        <v>721</v>
      </c>
      <c r="H38" s="742" t="s">
        <v>722</v>
      </c>
      <c r="I38" s="778" t="s">
        <v>664</v>
      </c>
      <c r="J38" s="780">
        <v>600</v>
      </c>
      <c r="K38" s="780">
        <v>0</v>
      </c>
      <c r="L38" s="780">
        <v>6</v>
      </c>
      <c r="M38" s="784">
        <f t="shared" si="0"/>
        <v>100</v>
      </c>
      <c r="N38" s="782">
        <v>45768</v>
      </c>
      <c r="O38" s="782">
        <v>45764</v>
      </c>
      <c r="P38" s="783"/>
      <c r="Q38" s="783" t="s">
        <v>582</v>
      </c>
      <c r="R38" s="783" t="s">
        <v>745</v>
      </c>
      <c r="S38" s="810" t="s">
        <v>715</v>
      </c>
      <c r="T38" s="810"/>
      <c r="U38" s="810" t="s">
        <v>765</v>
      </c>
      <c r="V38" s="811"/>
      <c r="W38" s="811"/>
      <c r="X38" s="812" t="s">
        <v>785</v>
      </c>
      <c r="Y38" s="783" t="s">
        <v>718</v>
      </c>
      <c r="Z38" s="835">
        <v>3.5</v>
      </c>
      <c r="AA38" s="835">
        <f t="shared" si="10"/>
        <v>2100</v>
      </c>
      <c r="AB38" s="812">
        <v>600</v>
      </c>
      <c r="AC38" s="812">
        <f t="shared" si="3"/>
        <v>0</v>
      </c>
      <c r="AD38" s="783" t="s">
        <v>610</v>
      </c>
      <c r="AE38" s="783" t="s">
        <v>611</v>
      </c>
      <c r="AF38" s="784" t="s">
        <v>767</v>
      </c>
      <c r="AG38" s="836" t="s">
        <v>590</v>
      </c>
      <c r="AH38" s="990"/>
      <c r="AI38" s="837"/>
      <c r="AJ38" s="990">
        <f>J38</f>
        <v>600</v>
      </c>
      <c r="AK38" s="837"/>
      <c r="AL38" s="838"/>
      <c r="AM38" s="995">
        <f t="shared" si="1"/>
        <v>600</v>
      </c>
      <c r="AN38" s="865"/>
      <c r="AO38" s="865"/>
      <c r="AP38" s="995">
        <f t="shared" si="9"/>
        <v>600</v>
      </c>
      <c r="AQ38" s="865"/>
      <c r="AR38" s="995"/>
      <c r="AS38" s="865"/>
      <c r="AT38" s="865"/>
      <c r="AU38" s="866"/>
      <c r="AV38" s="867" t="s">
        <v>577</v>
      </c>
      <c r="AW38" s="884"/>
      <c r="AX38" s="884">
        <f>J38</f>
        <v>600</v>
      </c>
      <c r="AY38" s="884"/>
      <c r="AZ38" s="884"/>
      <c r="BA38" s="884"/>
      <c r="BB38" s="884"/>
      <c r="BC38" s="884"/>
      <c r="BD38" s="932">
        <f t="shared" si="2"/>
        <v>600</v>
      </c>
      <c r="BE38" s="933">
        <f t="shared" si="5"/>
        <v>0</v>
      </c>
      <c r="BF38" s="1096"/>
      <c r="BG38" s="1096"/>
      <c r="BH38" s="1097"/>
    </row>
    <row r="39" s="711" customFormat="1" ht="39" customHeight="1" spans="1:60">
      <c r="A39" s="736">
        <v>45733</v>
      </c>
      <c r="B39" s="737" t="s">
        <v>770</v>
      </c>
      <c r="C39" s="738" t="s">
        <v>771</v>
      </c>
      <c r="D39" s="739">
        <v>4500160446</v>
      </c>
      <c r="E39" s="740">
        <v>4400472143</v>
      </c>
      <c r="F39" s="739" t="s">
        <v>787</v>
      </c>
      <c r="G39" s="742" t="s">
        <v>721</v>
      </c>
      <c r="H39" s="742" t="s">
        <v>722</v>
      </c>
      <c r="I39" s="778" t="s">
        <v>664</v>
      </c>
      <c r="J39" s="780">
        <v>408</v>
      </c>
      <c r="K39" s="780">
        <v>0</v>
      </c>
      <c r="L39" s="780">
        <v>6</v>
      </c>
      <c r="M39" s="784">
        <f t="shared" si="0"/>
        <v>68</v>
      </c>
      <c r="N39" s="782">
        <v>45768</v>
      </c>
      <c r="O39" s="782">
        <v>45764</v>
      </c>
      <c r="P39" s="783"/>
      <c r="Q39" s="783" t="s">
        <v>582</v>
      </c>
      <c r="R39" s="783"/>
      <c r="S39" s="810" t="s">
        <v>715</v>
      </c>
      <c r="T39" s="810"/>
      <c r="U39" s="810" t="s">
        <v>773</v>
      </c>
      <c r="V39" s="811"/>
      <c r="W39" s="811"/>
      <c r="X39" s="812" t="s">
        <v>788</v>
      </c>
      <c r="Y39" s="783" t="s">
        <v>775</v>
      </c>
      <c r="Z39" s="835">
        <v>3.5</v>
      </c>
      <c r="AA39" s="835">
        <f t="shared" si="10"/>
        <v>1428</v>
      </c>
      <c r="AB39" s="812">
        <v>408</v>
      </c>
      <c r="AC39" s="812">
        <f t="shared" si="3"/>
        <v>0</v>
      </c>
      <c r="AD39" s="783" t="s">
        <v>610</v>
      </c>
      <c r="AE39" s="783" t="s">
        <v>611</v>
      </c>
      <c r="AF39" s="784" t="s">
        <v>776</v>
      </c>
      <c r="AG39" s="836" t="s">
        <v>590</v>
      </c>
      <c r="AH39" s="990"/>
      <c r="AI39" s="837"/>
      <c r="AJ39" s="990">
        <f>J39</f>
        <v>408</v>
      </c>
      <c r="AK39" s="837"/>
      <c r="AL39" s="838"/>
      <c r="AM39" s="995">
        <f t="shared" si="1"/>
        <v>408</v>
      </c>
      <c r="AN39" s="865"/>
      <c r="AO39" s="865"/>
      <c r="AP39" s="995">
        <f t="shared" si="9"/>
        <v>408</v>
      </c>
      <c r="AQ39" s="865"/>
      <c r="AR39" s="995"/>
      <c r="AS39" s="865"/>
      <c r="AT39" s="865"/>
      <c r="AU39" s="866"/>
      <c r="AV39" s="867" t="s">
        <v>577</v>
      </c>
      <c r="AW39" s="884"/>
      <c r="AX39" s="884">
        <f>J39</f>
        <v>408</v>
      </c>
      <c r="AY39" s="884"/>
      <c r="AZ39" s="884"/>
      <c r="BA39" s="884"/>
      <c r="BB39" s="884"/>
      <c r="BC39" s="884"/>
      <c r="BD39" s="932">
        <f t="shared" si="2"/>
        <v>408</v>
      </c>
      <c r="BE39" s="933">
        <f t="shared" si="5"/>
        <v>0</v>
      </c>
      <c r="BF39" s="1096"/>
      <c r="BG39" s="1096"/>
      <c r="BH39" s="1097"/>
    </row>
    <row r="40" s="711" customFormat="1" ht="39" customHeight="1" spans="1:60">
      <c r="A40" s="736">
        <v>45714</v>
      </c>
      <c r="B40" s="737" t="s">
        <v>789</v>
      </c>
      <c r="C40" s="738" t="s">
        <v>749</v>
      </c>
      <c r="D40" s="739">
        <v>4500158680</v>
      </c>
      <c r="E40" s="740">
        <v>83715</v>
      </c>
      <c r="F40" s="739" t="s">
        <v>790</v>
      </c>
      <c r="G40" s="742" t="s">
        <v>575</v>
      </c>
      <c r="H40" s="742" t="s">
        <v>575</v>
      </c>
      <c r="I40" s="778" t="s">
        <v>576</v>
      </c>
      <c r="J40" s="780">
        <v>1440</v>
      </c>
      <c r="K40" s="780">
        <v>0</v>
      </c>
      <c r="L40" s="780">
        <v>12</v>
      </c>
      <c r="M40" s="784">
        <f t="shared" si="0"/>
        <v>120</v>
      </c>
      <c r="N40" s="782">
        <v>45771</v>
      </c>
      <c r="O40" s="782">
        <v>45768</v>
      </c>
      <c r="P40" s="783"/>
      <c r="Q40" s="783" t="s">
        <v>582</v>
      </c>
      <c r="R40" s="783" t="s">
        <v>623</v>
      </c>
      <c r="S40" s="810" t="s">
        <v>791</v>
      </c>
      <c r="T40" s="810"/>
      <c r="U40" s="810" t="s">
        <v>792</v>
      </c>
      <c r="V40" s="811"/>
      <c r="W40" s="811"/>
      <c r="X40" s="812" t="s">
        <v>793</v>
      </c>
      <c r="Y40" s="783" t="s">
        <v>755</v>
      </c>
      <c r="Z40" s="835">
        <v>3.4</v>
      </c>
      <c r="AA40" s="835">
        <f t="shared" si="10"/>
        <v>4896</v>
      </c>
      <c r="AB40" s="812">
        <v>1440</v>
      </c>
      <c r="AC40" s="812">
        <f t="shared" si="3"/>
        <v>0</v>
      </c>
      <c r="AD40" s="783" t="s">
        <v>610</v>
      </c>
      <c r="AE40" s="783" t="s">
        <v>611</v>
      </c>
      <c r="AF40" s="784" t="s">
        <v>794</v>
      </c>
      <c r="AG40" s="836" t="s">
        <v>590</v>
      </c>
      <c r="AH40" s="990">
        <f t="shared" ref="AH40:AH46" si="11">J40</f>
        <v>1440</v>
      </c>
      <c r="AI40" s="837"/>
      <c r="AJ40" s="990"/>
      <c r="AK40" s="837"/>
      <c r="AL40" s="838"/>
      <c r="AM40" s="995">
        <f t="shared" si="1"/>
        <v>1440</v>
      </c>
      <c r="AN40" s="865"/>
      <c r="AO40" s="865"/>
      <c r="AP40" s="995"/>
      <c r="AQ40" s="865"/>
      <c r="AR40" s="995">
        <f>J40</f>
        <v>1440</v>
      </c>
      <c r="AS40" s="865"/>
      <c r="AT40" s="865"/>
      <c r="AU40" s="866"/>
      <c r="AV40" s="867" t="s">
        <v>577</v>
      </c>
      <c r="AW40" s="884">
        <f>J40/60*10</f>
        <v>240</v>
      </c>
      <c r="AX40" s="884">
        <f>J40/60*10</f>
        <v>240</v>
      </c>
      <c r="AY40" s="884">
        <f>J40/60*8</f>
        <v>192</v>
      </c>
      <c r="AZ40" s="884">
        <f>J40/60*2</f>
        <v>48</v>
      </c>
      <c r="BA40" s="884">
        <f>J40/60*10</f>
        <v>240</v>
      </c>
      <c r="BB40" s="884">
        <f>J40/60*10</f>
        <v>240</v>
      </c>
      <c r="BC40" s="884">
        <f>J40/60*10</f>
        <v>240</v>
      </c>
      <c r="BD40" s="932">
        <f t="shared" si="2"/>
        <v>1440</v>
      </c>
      <c r="BE40" s="933">
        <f t="shared" si="5"/>
        <v>0</v>
      </c>
      <c r="BF40" s="1096"/>
      <c r="BG40" s="1096"/>
      <c r="BH40" s="1097"/>
    </row>
    <row r="41" s="711" customFormat="1" ht="39" customHeight="1" spans="1:60">
      <c r="A41" s="736">
        <v>45735</v>
      </c>
      <c r="B41" s="737" t="s">
        <v>795</v>
      </c>
      <c r="C41" s="738" t="s">
        <v>796</v>
      </c>
      <c r="D41" s="739">
        <v>4500160722</v>
      </c>
      <c r="E41" s="740" t="s">
        <v>797</v>
      </c>
      <c r="F41" s="739" t="s">
        <v>798</v>
      </c>
      <c r="G41" s="742" t="s">
        <v>575</v>
      </c>
      <c r="H41" s="742" t="s">
        <v>575</v>
      </c>
      <c r="I41" s="778" t="s">
        <v>576</v>
      </c>
      <c r="J41" s="780">
        <v>5004</v>
      </c>
      <c r="K41" s="780">
        <v>0</v>
      </c>
      <c r="L41" s="780">
        <v>12</v>
      </c>
      <c r="M41" s="784">
        <f t="shared" si="0"/>
        <v>417</v>
      </c>
      <c r="N41" s="782">
        <v>45768</v>
      </c>
      <c r="O41" s="782">
        <v>45764</v>
      </c>
      <c r="P41" s="783"/>
      <c r="Q41" s="783" t="s">
        <v>582</v>
      </c>
      <c r="R41" s="783" t="s">
        <v>745</v>
      </c>
      <c r="S41" s="810" t="s">
        <v>799</v>
      </c>
      <c r="T41" s="810"/>
      <c r="U41" s="810" t="s">
        <v>800</v>
      </c>
      <c r="V41" s="811"/>
      <c r="W41" s="811"/>
      <c r="X41" s="812" t="s">
        <v>801</v>
      </c>
      <c r="Y41" s="783" t="s">
        <v>802</v>
      </c>
      <c r="Z41" s="835">
        <v>3.4</v>
      </c>
      <c r="AA41" s="835">
        <f t="shared" si="10"/>
        <v>17013.6</v>
      </c>
      <c r="AB41" s="812">
        <f>5004</f>
        <v>5004</v>
      </c>
      <c r="AC41" s="812">
        <f t="shared" si="3"/>
        <v>0</v>
      </c>
      <c r="AD41" s="783" t="s">
        <v>610</v>
      </c>
      <c r="AE41" s="783" t="s">
        <v>611</v>
      </c>
      <c r="AF41" s="784" t="s">
        <v>803</v>
      </c>
      <c r="AG41" s="836" t="s">
        <v>590</v>
      </c>
      <c r="AH41" s="990">
        <f t="shared" si="11"/>
        <v>5004</v>
      </c>
      <c r="AI41" s="837"/>
      <c r="AJ41" s="990"/>
      <c r="AK41" s="837"/>
      <c r="AL41" s="838"/>
      <c r="AM41" s="995">
        <f t="shared" si="1"/>
        <v>5004</v>
      </c>
      <c r="AN41" s="865"/>
      <c r="AO41" s="865"/>
      <c r="AP41" s="995"/>
      <c r="AQ41" s="865"/>
      <c r="AR41" s="995">
        <f>J41</f>
        <v>5004</v>
      </c>
      <c r="AS41" s="865"/>
      <c r="AT41" s="865"/>
      <c r="AU41" s="866"/>
      <c r="AV41" s="867" t="s">
        <v>577</v>
      </c>
      <c r="AW41" s="884">
        <f>J41/60*10</f>
        <v>834</v>
      </c>
      <c r="AX41" s="884">
        <f>J41/60*10</f>
        <v>834</v>
      </c>
      <c r="AY41" s="884">
        <f>J41/60*8</f>
        <v>667.2</v>
      </c>
      <c r="AZ41" s="884">
        <f>J41/60*2</f>
        <v>166.8</v>
      </c>
      <c r="BA41" s="884">
        <f>J41/60*10</f>
        <v>834</v>
      </c>
      <c r="BB41" s="884">
        <f>J41/60*10</f>
        <v>834</v>
      </c>
      <c r="BC41" s="884">
        <f>J41/60*10</f>
        <v>834</v>
      </c>
      <c r="BD41" s="932">
        <f t="shared" si="2"/>
        <v>5004</v>
      </c>
      <c r="BE41" s="933">
        <f t="shared" si="5"/>
        <v>0</v>
      </c>
      <c r="BF41" s="1096"/>
      <c r="BG41" s="1096"/>
      <c r="BH41" s="1097"/>
    </row>
    <row r="42" s="711" customFormat="1" ht="39" customHeight="1" spans="1:60">
      <c r="A42" s="736">
        <v>45722</v>
      </c>
      <c r="B42" s="737" t="s">
        <v>804</v>
      </c>
      <c r="C42" s="738" t="s">
        <v>600</v>
      </c>
      <c r="D42" s="739">
        <v>4500159089</v>
      </c>
      <c r="E42" s="740" t="s">
        <v>805</v>
      </c>
      <c r="F42" s="739" t="s">
        <v>806</v>
      </c>
      <c r="G42" s="742" t="s">
        <v>569</v>
      </c>
      <c r="H42" s="742" t="s">
        <v>569</v>
      </c>
      <c r="I42" s="778" t="s">
        <v>576</v>
      </c>
      <c r="J42" s="780">
        <v>2064</v>
      </c>
      <c r="K42" s="780">
        <v>0</v>
      </c>
      <c r="L42" s="780">
        <v>12</v>
      </c>
      <c r="M42" s="784">
        <f t="shared" si="0"/>
        <v>172</v>
      </c>
      <c r="N42" s="782">
        <v>45771</v>
      </c>
      <c r="O42" s="782">
        <v>45768</v>
      </c>
      <c r="P42" s="783"/>
      <c r="Q42" s="783" t="s">
        <v>582</v>
      </c>
      <c r="R42" s="783" t="s">
        <v>807</v>
      </c>
      <c r="S42" s="810" t="s">
        <v>808</v>
      </c>
      <c r="T42" s="810"/>
      <c r="U42" s="811" t="s">
        <v>585</v>
      </c>
      <c r="V42" s="811"/>
      <c r="W42" s="811"/>
      <c r="X42" s="812" t="s">
        <v>809</v>
      </c>
      <c r="Y42" s="783" t="s">
        <v>810</v>
      </c>
      <c r="Z42" s="835">
        <v>3.4</v>
      </c>
      <c r="AA42" s="835">
        <f t="shared" si="10"/>
        <v>7017.6</v>
      </c>
      <c r="AB42" s="812">
        <f>504+1560</f>
        <v>2064</v>
      </c>
      <c r="AC42" s="812">
        <f t="shared" si="3"/>
        <v>0</v>
      </c>
      <c r="AD42" s="783" t="s">
        <v>585</v>
      </c>
      <c r="AE42" s="783" t="s">
        <v>611</v>
      </c>
      <c r="AF42" s="784" t="s">
        <v>811</v>
      </c>
      <c r="AG42" s="836" t="s">
        <v>590</v>
      </c>
      <c r="AH42" s="990">
        <f t="shared" si="11"/>
        <v>2064</v>
      </c>
      <c r="AI42" s="837"/>
      <c r="AJ42" s="990"/>
      <c r="AK42" s="837"/>
      <c r="AL42" s="838"/>
      <c r="AM42" s="995">
        <f t="shared" si="1"/>
        <v>2064</v>
      </c>
      <c r="AN42" s="865"/>
      <c r="AO42" s="865"/>
      <c r="AP42" s="995"/>
      <c r="AQ42" s="865"/>
      <c r="AR42" s="995">
        <f>J42</f>
        <v>2064</v>
      </c>
      <c r="AS42" s="865"/>
      <c r="AT42" s="865"/>
      <c r="AU42" s="866"/>
      <c r="AV42" s="867" t="s">
        <v>577</v>
      </c>
      <c r="AW42" s="884">
        <f>J42/60*10</f>
        <v>344</v>
      </c>
      <c r="AX42" s="884">
        <f>J42/60*10</f>
        <v>344</v>
      </c>
      <c r="AY42" s="884">
        <f>J42/60*8</f>
        <v>275.2</v>
      </c>
      <c r="AZ42" s="884">
        <f>J42/60*2</f>
        <v>68.8</v>
      </c>
      <c r="BA42" s="884">
        <f>J42/60*10</f>
        <v>344</v>
      </c>
      <c r="BB42" s="884">
        <f>J42/60*10</f>
        <v>344</v>
      </c>
      <c r="BC42" s="884">
        <f>J42/60*10</f>
        <v>344</v>
      </c>
      <c r="BD42" s="932">
        <f t="shared" si="2"/>
        <v>2064</v>
      </c>
      <c r="BE42" s="933">
        <f t="shared" si="5"/>
        <v>0</v>
      </c>
      <c r="BF42" s="1096"/>
      <c r="BG42" s="1096"/>
      <c r="BH42" s="1097"/>
    </row>
    <row r="43" s="711" customFormat="1" ht="39" customHeight="1" spans="1:60">
      <c r="A43" s="736">
        <v>45729</v>
      </c>
      <c r="B43" s="737" t="s">
        <v>812</v>
      </c>
      <c r="C43" s="738" t="s">
        <v>762</v>
      </c>
      <c r="D43" s="739">
        <v>4500159816</v>
      </c>
      <c r="E43" s="910" t="s">
        <v>813</v>
      </c>
      <c r="F43" s="739" t="s">
        <v>814</v>
      </c>
      <c r="G43" s="742" t="s">
        <v>815</v>
      </c>
      <c r="H43" s="742" t="s">
        <v>815</v>
      </c>
      <c r="I43" s="778" t="s">
        <v>576</v>
      </c>
      <c r="J43" s="780">
        <v>3092</v>
      </c>
      <c r="K43" s="780">
        <v>0</v>
      </c>
      <c r="L43" s="780">
        <v>4</v>
      </c>
      <c r="M43" s="784">
        <f t="shared" ref="M43:M68" si="12">J43/L43</f>
        <v>773</v>
      </c>
      <c r="N43" s="782">
        <v>45772</v>
      </c>
      <c r="O43" s="782">
        <v>45768</v>
      </c>
      <c r="P43" s="783"/>
      <c r="Q43" s="783" t="s">
        <v>582</v>
      </c>
      <c r="R43" s="783" t="s">
        <v>816</v>
      </c>
      <c r="S43" s="810" t="s">
        <v>817</v>
      </c>
      <c r="T43" s="810"/>
      <c r="U43" s="810" t="s">
        <v>818</v>
      </c>
      <c r="V43" s="811"/>
      <c r="W43" s="811"/>
      <c r="X43" s="812" t="s">
        <v>819</v>
      </c>
      <c r="Y43" s="783" t="s">
        <v>820</v>
      </c>
      <c r="Z43" s="835">
        <v>3.55</v>
      </c>
      <c r="AA43" s="835">
        <f t="shared" ref="AA43:AA60" si="13">Z43*J43</f>
        <v>10976.6</v>
      </c>
      <c r="AB43" s="812">
        <f>2916+176</f>
        <v>3092</v>
      </c>
      <c r="AC43" s="812">
        <f t="shared" ref="AC43:AC51" si="14">AB43-J43</f>
        <v>0</v>
      </c>
      <c r="AD43" s="783" t="s">
        <v>610</v>
      </c>
      <c r="AE43" s="783" t="s">
        <v>611</v>
      </c>
      <c r="AF43" s="784"/>
      <c r="AG43" s="836" t="s">
        <v>590</v>
      </c>
      <c r="AH43" s="990">
        <f t="shared" si="11"/>
        <v>3092</v>
      </c>
      <c r="AI43" s="837"/>
      <c r="AJ43" s="990"/>
      <c r="AK43" s="837"/>
      <c r="AL43" s="838"/>
      <c r="AM43" s="995">
        <f t="shared" ref="AM43:AM50" si="15">J43</f>
        <v>3092</v>
      </c>
      <c r="AN43" s="865"/>
      <c r="AO43" s="865"/>
      <c r="AP43" s="995">
        <f t="shared" ref="AP43:AP49" si="16">J43</f>
        <v>3092</v>
      </c>
      <c r="AQ43" s="865"/>
      <c r="AR43" s="995"/>
      <c r="AS43" s="865"/>
      <c r="AT43" s="865"/>
      <c r="AU43" s="866"/>
      <c r="AV43" s="867" t="s">
        <v>577</v>
      </c>
      <c r="AW43" s="884">
        <f t="shared" ref="AW43:AW52" si="17">J43/60*10</f>
        <v>515.333333333333</v>
      </c>
      <c r="AX43" s="884">
        <f t="shared" ref="AX43:AX52" si="18">J43/60*10</f>
        <v>515.333333333333</v>
      </c>
      <c r="AY43" s="884">
        <f t="shared" ref="AY43:AY52" si="19">J43/60*8</f>
        <v>412.266666666667</v>
      </c>
      <c r="AZ43" s="884">
        <f t="shared" ref="AZ43:AZ52" si="20">J43/60*2</f>
        <v>103.066666666667</v>
      </c>
      <c r="BA43" s="884">
        <f t="shared" ref="BA43:BA52" si="21">J43/60*10</f>
        <v>515.333333333333</v>
      </c>
      <c r="BB43" s="884">
        <f t="shared" ref="BB43:BB52" si="22">J43/60*10</f>
        <v>515.333333333333</v>
      </c>
      <c r="BC43" s="884">
        <f t="shared" ref="BC43:BC52" si="23">J43/60*10</f>
        <v>515.333333333333</v>
      </c>
      <c r="BD43" s="932">
        <f t="shared" ref="BD43:BD60" si="24">SUM(AW43:BC43)</f>
        <v>3092</v>
      </c>
      <c r="BE43" s="933">
        <f t="shared" ref="BE43:BE60" si="25">J43-BD43</f>
        <v>0</v>
      </c>
      <c r="BF43" s="1096"/>
      <c r="BG43" s="1096"/>
      <c r="BH43" s="1097"/>
    </row>
    <row r="44" s="711" customFormat="1" ht="39" customHeight="1" spans="1:60">
      <c r="A44" s="736">
        <v>45736</v>
      </c>
      <c r="B44" s="737" t="s">
        <v>821</v>
      </c>
      <c r="C44" s="738" t="s">
        <v>762</v>
      </c>
      <c r="D44" s="739">
        <v>4500160901</v>
      </c>
      <c r="E44" s="910" t="s">
        <v>822</v>
      </c>
      <c r="F44" s="739" t="s">
        <v>823</v>
      </c>
      <c r="G44" s="742" t="s">
        <v>575</v>
      </c>
      <c r="H44" s="742" t="s">
        <v>575</v>
      </c>
      <c r="I44" s="778" t="s">
        <v>576</v>
      </c>
      <c r="J44" s="780">
        <v>792</v>
      </c>
      <c r="K44" s="780">
        <v>0</v>
      </c>
      <c r="L44" s="780">
        <v>12</v>
      </c>
      <c r="M44" s="784">
        <f t="shared" si="12"/>
        <v>66</v>
      </c>
      <c r="N44" s="782">
        <v>45772</v>
      </c>
      <c r="O44" s="782">
        <v>45768</v>
      </c>
      <c r="P44" s="783"/>
      <c r="Q44" s="783" t="s">
        <v>582</v>
      </c>
      <c r="R44" s="783" t="s">
        <v>736</v>
      </c>
      <c r="S44" s="810" t="s">
        <v>817</v>
      </c>
      <c r="T44" s="810"/>
      <c r="U44" s="810" t="s">
        <v>585</v>
      </c>
      <c r="V44" s="811"/>
      <c r="W44" s="811"/>
      <c r="X44" s="812" t="s">
        <v>824</v>
      </c>
      <c r="Y44" s="783" t="s">
        <v>825</v>
      </c>
      <c r="Z44" s="835">
        <v>3.4</v>
      </c>
      <c r="AA44" s="835">
        <f t="shared" si="13"/>
        <v>2692.8</v>
      </c>
      <c r="AB44" s="812">
        <v>792</v>
      </c>
      <c r="AC44" s="812">
        <f t="shared" si="14"/>
        <v>0</v>
      </c>
      <c r="AD44" s="783" t="s">
        <v>585</v>
      </c>
      <c r="AE44" s="783" t="s">
        <v>611</v>
      </c>
      <c r="AF44" s="784" t="s">
        <v>826</v>
      </c>
      <c r="AG44" s="836" t="s">
        <v>590</v>
      </c>
      <c r="AH44" s="990">
        <f t="shared" si="11"/>
        <v>792</v>
      </c>
      <c r="AI44" s="837"/>
      <c r="AJ44" s="990"/>
      <c r="AK44" s="837"/>
      <c r="AL44" s="838"/>
      <c r="AM44" s="995">
        <f t="shared" si="15"/>
        <v>792</v>
      </c>
      <c r="AN44" s="865"/>
      <c r="AO44" s="865"/>
      <c r="AP44" s="995">
        <f t="shared" si="16"/>
        <v>792</v>
      </c>
      <c r="AQ44" s="865"/>
      <c r="AR44" s="995"/>
      <c r="AS44" s="865"/>
      <c r="AT44" s="865"/>
      <c r="AU44" s="866"/>
      <c r="AV44" s="867" t="s">
        <v>577</v>
      </c>
      <c r="AW44" s="884">
        <f t="shared" si="17"/>
        <v>132</v>
      </c>
      <c r="AX44" s="884">
        <f t="shared" si="18"/>
        <v>132</v>
      </c>
      <c r="AY44" s="884">
        <f t="shared" si="19"/>
        <v>105.6</v>
      </c>
      <c r="AZ44" s="884">
        <f t="shared" si="20"/>
        <v>26.4</v>
      </c>
      <c r="BA44" s="884">
        <f t="shared" si="21"/>
        <v>132</v>
      </c>
      <c r="BB44" s="884">
        <f t="shared" si="22"/>
        <v>132</v>
      </c>
      <c r="BC44" s="884">
        <f t="shared" si="23"/>
        <v>132</v>
      </c>
      <c r="BD44" s="932">
        <f t="shared" si="24"/>
        <v>792</v>
      </c>
      <c r="BE44" s="933">
        <f t="shared" si="25"/>
        <v>0</v>
      </c>
      <c r="BF44" s="1096"/>
      <c r="BG44" s="1096"/>
      <c r="BH44" s="1097"/>
    </row>
    <row r="45" s="711" customFormat="1" ht="39" customHeight="1" spans="1:60">
      <c r="A45" s="736">
        <v>45736</v>
      </c>
      <c r="B45" s="737" t="s">
        <v>821</v>
      </c>
      <c r="C45" s="738" t="s">
        <v>762</v>
      </c>
      <c r="D45" s="739">
        <v>4500160901</v>
      </c>
      <c r="E45" s="910" t="s">
        <v>827</v>
      </c>
      <c r="F45" s="739" t="s">
        <v>828</v>
      </c>
      <c r="G45" s="742" t="s">
        <v>575</v>
      </c>
      <c r="H45" s="742" t="s">
        <v>575</v>
      </c>
      <c r="I45" s="778" t="s">
        <v>576</v>
      </c>
      <c r="J45" s="780">
        <v>804</v>
      </c>
      <c r="K45" s="780">
        <v>0</v>
      </c>
      <c r="L45" s="780">
        <v>12</v>
      </c>
      <c r="M45" s="784">
        <f t="shared" si="12"/>
        <v>67</v>
      </c>
      <c r="N45" s="782">
        <v>45772</v>
      </c>
      <c r="O45" s="782">
        <v>45768</v>
      </c>
      <c r="P45" s="783"/>
      <c r="Q45" s="783" t="s">
        <v>582</v>
      </c>
      <c r="R45" s="783" t="s">
        <v>736</v>
      </c>
      <c r="S45" s="810" t="s">
        <v>817</v>
      </c>
      <c r="T45" s="810"/>
      <c r="U45" s="810" t="s">
        <v>585</v>
      </c>
      <c r="V45" s="811"/>
      <c r="W45" s="811"/>
      <c r="X45" s="812" t="s">
        <v>824</v>
      </c>
      <c r="Y45" s="783" t="s">
        <v>825</v>
      </c>
      <c r="Z45" s="835">
        <v>3.4</v>
      </c>
      <c r="AA45" s="835">
        <f t="shared" si="13"/>
        <v>2733.6</v>
      </c>
      <c r="AB45" s="812">
        <f>768+36</f>
        <v>804</v>
      </c>
      <c r="AC45" s="812">
        <f t="shared" si="14"/>
        <v>0</v>
      </c>
      <c r="AD45" s="783" t="s">
        <v>585</v>
      </c>
      <c r="AE45" s="783" t="s">
        <v>611</v>
      </c>
      <c r="AF45" s="784" t="s">
        <v>826</v>
      </c>
      <c r="AG45" s="836" t="s">
        <v>590</v>
      </c>
      <c r="AH45" s="990">
        <f t="shared" si="11"/>
        <v>804</v>
      </c>
      <c r="AI45" s="837"/>
      <c r="AJ45" s="990"/>
      <c r="AK45" s="837"/>
      <c r="AL45" s="838"/>
      <c r="AM45" s="995">
        <f t="shared" si="15"/>
        <v>804</v>
      </c>
      <c r="AN45" s="865"/>
      <c r="AO45" s="865"/>
      <c r="AP45" s="995">
        <f t="shared" si="16"/>
        <v>804</v>
      </c>
      <c r="AQ45" s="865"/>
      <c r="AR45" s="995"/>
      <c r="AS45" s="865"/>
      <c r="AT45" s="865"/>
      <c r="AU45" s="866"/>
      <c r="AV45" s="867" t="s">
        <v>577</v>
      </c>
      <c r="AW45" s="884">
        <f t="shared" si="17"/>
        <v>134</v>
      </c>
      <c r="AX45" s="884">
        <f t="shared" si="18"/>
        <v>134</v>
      </c>
      <c r="AY45" s="884">
        <f t="shared" si="19"/>
        <v>107.2</v>
      </c>
      <c r="AZ45" s="884">
        <f t="shared" si="20"/>
        <v>26.8</v>
      </c>
      <c r="BA45" s="884">
        <f t="shared" si="21"/>
        <v>134</v>
      </c>
      <c r="BB45" s="884">
        <f t="shared" si="22"/>
        <v>134</v>
      </c>
      <c r="BC45" s="884">
        <f t="shared" si="23"/>
        <v>134</v>
      </c>
      <c r="BD45" s="932">
        <f t="shared" si="24"/>
        <v>804</v>
      </c>
      <c r="BE45" s="933">
        <f t="shared" si="25"/>
        <v>0</v>
      </c>
      <c r="BF45" s="1096"/>
      <c r="BG45" s="1096"/>
      <c r="BH45" s="1097"/>
    </row>
    <row r="46" s="711" customFormat="1" ht="39" customHeight="1" spans="1:60">
      <c r="A46" s="736">
        <v>45736</v>
      </c>
      <c r="B46" s="737" t="s">
        <v>821</v>
      </c>
      <c r="C46" s="738" t="s">
        <v>762</v>
      </c>
      <c r="D46" s="739">
        <v>4500160901</v>
      </c>
      <c r="E46" s="910" t="s">
        <v>829</v>
      </c>
      <c r="F46" s="739" t="s">
        <v>830</v>
      </c>
      <c r="G46" s="742" t="s">
        <v>575</v>
      </c>
      <c r="H46" s="742" t="s">
        <v>575</v>
      </c>
      <c r="I46" s="778" t="s">
        <v>576</v>
      </c>
      <c r="J46" s="780">
        <v>804</v>
      </c>
      <c r="K46" s="780">
        <v>0</v>
      </c>
      <c r="L46" s="780">
        <v>12</v>
      </c>
      <c r="M46" s="784">
        <f t="shared" si="12"/>
        <v>67</v>
      </c>
      <c r="N46" s="782">
        <v>45772</v>
      </c>
      <c r="O46" s="782">
        <v>45768</v>
      </c>
      <c r="P46" s="783"/>
      <c r="Q46" s="783" t="s">
        <v>582</v>
      </c>
      <c r="R46" s="783" t="s">
        <v>736</v>
      </c>
      <c r="S46" s="810" t="s">
        <v>817</v>
      </c>
      <c r="T46" s="810"/>
      <c r="U46" s="810" t="s">
        <v>585</v>
      </c>
      <c r="V46" s="811"/>
      <c r="W46" s="811"/>
      <c r="X46" s="812" t="s">
        <v>824</v>
      </c>
      <c r="Y46" s="783" t="s">
        <v>825</v>
      </c>
      <c r="Z46" s="835">
        <v>3.4</v>
      </c>
      <c r="AA46" s="835">
        <f t="shared" si="13"/>
        <v>2733.6</v>
      </c>
      <c r="AB46" s="812">
        <v>804</v>
      </c>
      <c r="AC46" s="812">
        <f t="shared" si="14"/>
        <v>0</v>
      </c>
      <c r="AD46" s="783" t="s">
        <v>585</v>
      </c>
      <c r="AE46" s="783" t="s">
        <v>611</v>
      </c>
      <c r="AF46" s="784" t="s">
        <v>826</v>
      </c>
      <c r="AG46" s="836" t="s">
        <v>590</v>
      </c>
      <c r="AH46" s="990">
        <f t="shared" si="11"/>
        <v>804</v>
      </c>
      <c r="AI46" s="837"/>
      <c r="AJ46" s="990"/>
      <c r="AK46" s="837"/>
      <c r="AL46" s="838"/>
      <c r="AM46" s="995">
        <f t="shared" si="15"/>
        <v>804</v>
      </c>
      <c r="AN46" s="865"/>
      <c r="AO46" s="865"/>
      <c r="AP46" s="995">
        <f t="shared" si="16"/>
        <v>804</v>
      </c>
      <c r="AQ46" s="865"/>
      <c r="AR46" s="995"/>
      <c r="AS46" s="865"/>
      <c r="AT46" s="865"/>
      <c r="AU46" s="866"/>
      <c r="AV46" s="867" t="s">
        <v>577</v>
      </c>
      <c r="AW46" s="884">
        <f t="shared" si="17"/>
        <v>134</v>
      </c>
      <c r="AX46" s="884">
        <f t="shared" si="18"/>
        <v>134</v>
      </c>
      <c r="AY46" s="884">
        <f t="shared" si="19"/>
        <v>107.2</v>
      </c>
      <c r="AZ46" s="884">
        <f t="shared" si="20"/>
        <v>26.8</v>
      </c>
      <c r="BA46" s="884">
        <f t="shared" si="21"/>
        <v>134</v>
      </c>
      <c r="BB46" s="884">
        <f t="shared" si="22"/>
        <v>134</v>
      </c>
      <c r="BC46" s="884">
        <f t="shared" si="23"/>
        <v>134</v>
      </c>
      <c r="BD46" s="932">
        <f t="shared" si="24"/>
        <v>804</v>
      </c>
      <c r="BE46" s="933">
        <f t="shared" si="25"/>
        <v>0</v>
      </c>
      <c r="BF46" s="1096"/>
      <c r="BG46" s="1096"/>
      <c r="BH46" s="1097"/>
    </row>
    <row r="47" s="711" customFormat="1" ht="39" customHeight="1" spans="1:60">
      <c r="A47" s="736">
        <v>45705</v>
      </c>
      <c r="B47" s="737" t="s">
        <v>831</v>
      </c>
      <c r="C47" s="738" t="s">
        <v>832</v>
      </c>
      <c r="D47" s="739">
        <v>4500157158</v>
      </c>
      <c r="E47" s="910"/>
      <c r="F47" s="739" t="s">
        <v>833</v>
      </c>
      <c r="G47" s="742" t="s">
        <v>735</v>
      </c>
      <c r="H47" s="742" t="s">
        <v>575</v>
      </c>
      <c r="I47" s="778" t="s">
        <v>576</v>
      </c>
      <c r="J47" s="780">
        <v>804</v>
      </c>
      <c r="K47" s="780">
        <v>0</v>
      </c>
      <c r="L47" s="780">
        <v>12</v>
      </c>
      <c r="M47" s="784">
        <f t="shared" si="12"/>
        <v>67</v>
      </c>
      <c r="N47" s="782">
        <v>45775</v>
      </c>
      <c r="O47" s="782">
        <v>45771</v>
      </c>
      <c r="P47" s="783"/>
      <c r="Q47" s="783" t="s">
        <v>582</v>
      </c>
      <c r="R47" s="783" t="s">
        <v>834</v>
      </c>
      <c r="S47" s="810" t="s">
        <v>835</v>
      </c>
      <c r="T47" s="810"/>
      <c r="U47" s="810" t="s">
        <v>836</v>
      </c>
      <c r="V47" s="811"/>
      <c r="W47" s="811"/>
      <c r="X47" s="812" t="s">
        <v>837</v>
      </c>
      <c r="Y47" s="783" t="s">
        <v>802</v>
      </c>
      <c r="Z47" s="835">
        <v>3.4</v>
      </c>
      <c r="AA47" s="835">
        <f t="shared" si="13"/>
        <v>2733.6</v>
      </c>
      <c r="AB47" s="812">
        <v>804</v>
      </c>
      <c r="AC47" s="812">
        <f t="shared" si="14"/>
        <v>0</v>
      </c>
      <c r="AD47" s="783" t="s">
        <v>610</v>
      </c>
      <c r="AE47" s="783" t="s">
        <v>611</v>
      </c>
      <c r="AF47" s="784" t="s">
        <v>838</v>
      </c>
      <c r="AG47" s="836" t="s">
        <v>590</v>
      </c>
      <c r="AH47" s="990"/>
      <c r="AI47" s="837"/>
      <c r="AJ47" s="990">
        <f>J47</f>
        <v>804</v>
      </c>
      <c r="AK47" s="837"/>
      <c r="AL47" s="838"/>
      <c r="AM47" s="995">
        <f t="shared" si="15"/>
        <v>804</v>
      </c>
      <c r="AN47" s="865"/>
      <c r="AO47" s="865"/>
      <c r="AP47" s="995">
        <f t="shared" si="16"/>
        <v>804</v>
      </c>
      <c r="AQ47" s="865"/>
      <c r="AR47" s="995"/>
      <c r="AS47" s="865"/>
      <c r="AT47" s="865"/>
      <c r="AU47" s="866"/>
      <c r="AV47" s="867" t="s">
        <v>577</v>
      </c>
      <c r="AW47" s="884">
        <f t="shared" si="17"/>
        <v>134</v>
      </c>
      <c r="AX47" s="884">
        <f t="shared" si="18"/>
        <v>134</v>
      </c>
      <c r="AY47" s="884">
        <f t="shared" si="19"/>
        <v>107.2</v>
      </c>
      <c r="AZ47" s="884">
        <f t="shared" si="20"/>
        <v>26.8</v>
      </c>
      <c r="BA47" s="884">
        <f t="shared" si="21"/>
        <v>134</v>
      </c>
      <c r="BB47" s="884">
        <f t="shared" si="22"/>
        <v>134</v>
      </c>
      <c r="BC47" s="884">
        <f t="shared" si="23"/>
        <v>134</v>
      </c>
      <c r="BD47" s="932">
        <f t="shared" si="24"/>
        <v>804</v>
      </c>
      <c r="BE47" s="933">
        <f t="shared" si="25"/>
        <v>0</v>
      </c>
      <c r="BF47" s="1096"/>
      <c r="BG47" s="1096"/>
      <c r="BH47" s="1097"/>
    </row>
    <row r="48" s="711" customFormat="1" ht="39" customHeight="1" spans="1:60">
      <c r="A48" s="736">
        <v>45726</v>
      </c>
      <c r="B48" s="737" t="s">
        <v>696</v>
      </c>
      <c r="C48" s="738" t="s">
        <v>697</v>
      </c>
      <c r="D48" s="739">
        <v>4500159526</v>
      </c>
      <c r="E48" s="740" t="s">
        <v>839</v>
      </c>
      <c r="F48" s="744" t="s">
        <v>840</v>
      </c>
      <c r="G48" s="742" t="s">
        <v>575</v>
      </c>
      <c r="H48" s="742" t="s">
        <v>700</v>
      </c>
      <c r="I48" s="1061" t="s">
        <v>701</v>
      </c>
      <c r="J48" s="780">
        <v>406</v>
      </c>
      <c r="K48" s="780">
        <v>0</v>
      </c>
      <c r="L48" s="780">
        <v>1</v>
      </c>
      <c r="M48" s="784">
        <f t="shared" si="12"/>
        <v>406</v>
      </c>
      <c r="N48" s="782">
        <v>45775</v>
      </c>
      <c r="O48" s="782">
        <v>45771</v>
      </c>
      <c r="P48" s="783" t="s">
        <v>841</v>
      </c>
      <c r="Q48" s="1066"/>
      <c r="R48" s="783"/>
      <c r="S48" s="810" t="s">
        <v>702</v>
      </c>
      <c r="T48" s="810"/>
      <c r="U48" s="810" t="s">
        <v>703</v>
      </c>
      <c r="V48" s="811"/>
      <c r="W48" s="1065" t="s">
        <v>842</v>
      </c>
      <c r="X48" s="812" t="s">
        <v>843</v>
      </c>
      <c r="Y48" s="783" t="s">
        <v>248</v>
      </c>
      <c r="Z48" s="835">
        <v>8.499</v>
      </c>
      <c r="AA48" s="835">
        <f t="shared" si="13"/>
        <v>3450.594</v>
      </c>
      <c r="AB48" s="812">
        <v>812</v>
      </c>
      <c r="AC48" s="812">
        <f t="shared" si="14"/>
        <v>406</v>
      </c>
      <c r="AD48" s="783" t="s">
        <v>610</v>
      </c>
      <c r="AE48" s="783" t="s">
        <v>611</v>
      </c>
      <c r="AF48" s="784"/>
      <c r="AG48" s="836" t="s">
        <v>590</v>
      </c>
      <c r="AH48" s="990">
        <f>J48</f>
        <v>406</v>
      </c>
      <c r="AI48" s="837"/>
      <c r="AJ48" s="990"/>
      <c r="AK48" s="837"/>
      <c r="AL48" s="838"/>
      <c r="AM48" s="995">
        <f t="shared" si="15"/>
        <v>406</v>
      </c>
      <c r="AN48" s="865"/>
      <c r="AO48" s="865"/>
      <c r="AP48" s="995">
        <f t="shared" si="16"/>
        <v>406</v>
      </c>
      <c r="AQ48" s="865"/>
      <c r="AR48" s="995"/>
      <c r="AS48" s="865"/>
      <c r="AT48" s="865"/>
      <c r="AU48" s="866"/>
      <c r="AV48" s="867" t="s">
        <v>577</v>
      </c>
      <c r="AW48" s="884">
        <f t="shared" si="17"/>
        <v>67.6666666666667</v>
      </c>
      <c r="AX48" s="884">
        <f t="shared" si="18"/>
        <v>67.6666666666667</v>
      </c>
      <c r="AY48" s="884">
        <f t="shared" si="19"/>
        <v>54.1333333333333</v>
      </c>
      <c r="AZ48" s="884">
        <f t="shared" si="20"/>
        <v>13.5333333333333</v>
      </c>
      <c r="BA48" s="884">
        <f t="shared" si="21"/>
        <v>67.6666666666667</v>
      </c>
      <c r="BB48" s="884">
        <f t="shared" si="22"/>
        <v>67.6666666666667</v>
      </c>
      <c r="BC48" s="884">
        <f t="shared" si="23"/>
        <v>67.6666666666667</v>
      </c>
      <c r="BD48" s="932">
        <f t="shared" si="24"/>
        <v>406</v>
      </c>
      <c r="BE48" s="958">
        <f t="shared" si="25"/>
        <v>0</v>
      </c>
      <c r="BF48" s="1096"/>
      <c r="BG48" s="1096"/>
      <c r="BH48" s="1097"/>
    </row>
    <row r="49" s="711" customFormat="1" ht="39" customHeight="1" spans="1:60">
      <c r="A49" s="736">
        <v>45705</v>
      </c>
      <c r="B49" s="737" t="s">
        <v>677</v>
      </c>
      <c r="C49" s="738" t="s">
        <v>678</v>
      </c>
      <c r="D49" s="739">
        <v>4500153783</v>
      </c>
      <c r="E49" s="910" t="s">
        <v>679</v>
      </c>
      <c r="F49" s="739" t="s">
        <v>844</v>
      </c>
      <c r="G49" s="742" t="s">
        <v>575</v>
      </c>
      <c r="H49" s="742" t="s">
        <v>575</v>
      </c>
      <c r="I49" s="1061" t="s">
        <v>576</v>
      </c>
      <c r="J49" s="780">
        <v>2208</v>
      </c>
      <c r="K49" s="780">
        <v>0</v>
      </c>
      <c r="L49" s="780">
        <v>12</v>
      </c>
      <c r="M49" s="784">
        <f t="shared" si="12"/>
        <v>184</v>
      </c>
      <c r="N49" s="782">
        <v>45777</v>
      </c>
      <c r="O49" s="782">
        <v>45773</v>
      </c>
      <c r="P49" s="783"/>
      <c r="Q49" s="783" t="s">
        <v>582</v>
      </c>
      <c r="R49" s="783" t="s">
        <v>845</v>
      </c>
      <c r="S49" s="810" t="s">
        <v>846</v>
      </c>
      <c r="T49" s="810"/>
      <c r="U49" s="810" t="s">
        <v>847</v>
      </c>
      <c r="V49" s="811"/>
      <c r="W49" s="811"/>
      <c r="X49" s="812" t="s">
        <v>848</v>
      </c>
      <c r="Y49" s="783" t="s">
        <v>685</v>
      </c>
      <c r="Z49" s="835">
        <v>3.4</v>
      </c>
      <c r="AA49" s="835">
        <f t="shared" si="13"/>
        <v>7507.2</v>
      </c>
      <c r="AB49" s="812">
        <f>2016+192</f>
        <v>2208</v>
      </c>
      <c r="AC49" s="812">
        <f t="shared" si="14"/>
        <v>0</v>
      </c>
      <c r="AD49" s="783"/>
      <c r="AE49" s="783" t="s">
        <v>611</v>
      </c>
      <c r="AF49" s="784"/>
      <c r="AG49" s="836" t="s">
        <v>590</v>
      </c>
      <c r="AH49" s="990">
        <f>J49</f>
        <v>2208</v>
      </c>
      <c r="AI49" s="837"/>
      <c r="AJ49" s="990"/>
      <c r="AK49" s="837"/>
      <c r="AL49" s="838"/>
      <c r="AM49" s="995">
        <f t="shared" si="15"/>
        <v>2208</v>
      </c>
      <c r="AN49" s="865"/>
      <c r="AO49" s="865"/>
      <c r="AP49" s="995">
        <f t="shared" si="16"/>
        <v>2208</v>
      </c>
      <c r="AQ49" s="865"/>
      <c r="AR49" s="995"/>
      <c r="AS49" s="865"/>
      <c r="AT49" s="865"/>
      <c r="AU49" s="866"/>
      <c r="AV49" s="867" t="s">
        <v>577</v>
      </c>
      <c r="AW49" s="884">
        <f t="shared" si="17"/>
        <v>368</v>
      </c>
      <c r="AX49" s="884">
        <f t="shared" si="18"/>
        <v>368</v>
      </c>
      <c r="AY49" s="884">
        <f t="shared" si="19"/>
        <v>294.4</v>
      </c>
      <c r="AZ49" s="884">
        <f t="shared" si="20"/>
        <v>73.6</v>
      </c>
      <c r="BA49" s="884">
        <f t="shared" si="21"/>
        <v>368</v>
      </c>
      <c r="BB49" s="884">
        <f t="shared" si="22"/>
        <v>368</v>
      </c>
      <c r="BC49" s="884">
        <f t="shared" si="23"/>
        <v>368</v>
      </c>
      <c r="BD49" s="932">
        <f t="shared" si="24"/>
        <v>2208</v>
      </c>
      <c r="BE49" s="933">
        <f t="shared" si="25"/>
        <v>0</v>
      </c>
      <c r="BF49" s="1096"/>
      <c r="BG49" s="1096"/>
      <c r="BH49" s="1097"/>
    </row>
    <row r="50" s="711" customFormat="1" ht="39" customHeight="1" spans="1:60">
      <c r="A50" s="736">
        <v>45729</v>
      </c>
      <c r="B50" s="737" t="s">
        <v>168</v>
      </c>
      <c r="C50" s="738" t="s">
        <v>849</v>
      </c>
      <c r="D50" s="739">
        <v>4500159880</v>
      </c>
      <c r="E50" s="740">
        <v>84060</v>
      </c>
      <c r="F50" s="739" t="s">
        <v>850</v>
      </c>
      <c r="G50" s="742" t="s">
        <v>569</v>
      </c>
      <c r="H50" s="742" t="s">
        <v>569</v>
      </c>
      <c r="I50" s="778" t="s">
        <v>576</v>
      </c>
      <c r="J50" s="780">
        <v>6000</v>
      </c>
      <c r="K50" s="780">
        <v>0</v>
      </c>
      <c r="L50" s="780">
        <v>12</v>
      </c>
      <c r="M50" s="784">
        <f t="shared" si="12"/>
        <v>500</v>
      </c>
      <c r="N50" s="782">
        <v>45771</v>
      </c>
      <c r="O50" s="782">
        <v>45768</v>
      </c>
      <c r="P50" s="783"/>
      <c r="Q50" s="783" t="s">
        <v>582</v>
      </c>
      <c r="R50" s="783" t="s">
        <v>807</v>
      </c>
      <c r="S50" s="810" t="s">
        <v>851</v>
      </c>
      <c r="T50" s="810"/>
      <c r="U50" s="810" t="s">
        <v>852</v>
      </c>
      <c r="V50" s="811"/>
      <c r="W50" s="811" t="s">
        <v>853</v>
      </c>
      <c r="X50" s="812" t="s">
        <v>854</v>
      </c>
      <c r="Y50" s="783" t="s">
        <v>685</v>
      </c>
      <c r="Z50" s="835">
        <v>3.4</v>
      </c>
      <c r="AA50" s="835">
        <f t="shared" si="13"/>
        <v>20400</v>
      </c>
      <c r="AB50" s="812">
        <f>4992+1008</f>
        <v>6000</v>
      </c>
      <c r="AC50" s="812">
        <f t="shared" si="14"/>
        <v>0</v>
      </c>
      <c r="AD50" s="783" t="s">
        <v>610</v>
      </c>
      <c r="AE50" s="783" t="s">
        <v>611</v>
      </c>
      <c r="AF50" s="784" t="s">
        <v>855</v>
      </c>
      <c r="AG50" s="836" t="s">
        <v>590</v>
      </c>
      <c r="AH50" s="990">
        <f>J50</f>
        <v>6000</v>
      </c>
      <c r="AI50" s="837"/>
      <c r="AJ50" s="990"/>
      <c r="AK50" s="837"/>
      <c r="AL50" s="838"/>
      <c r="AM50" s="995">
        <f t="shared" si="15"/>
        <v>6000</v>
      </c>
      <c r="AN50" s="865"/>
      <c r="AO50" s="865"/>
      <c r="AP50" s="995"/>
      <c r="AQ50" s="865"/>
      <c r="AR50" s="995">
        <f>J50</f>
        <v>6000</v>
      </c>
      <c r="AS50" s="865"/>
      <c r="AT50" s="865"/>
      <c r="AU50" s="865"/>
      <c r="AV50" s="867" t="s">
        <v>577</v>
      </c>
      <c r="AW50" s="884">
        <f t="shared" si="17"/>
        <v>1000</v>
      </c>
      <c r="AX50" s="884">
        <f t="shared" si="18"/>
        <v>1000</v>
      </c>
      <c r="AY50" s="884">
        <f t="shared" si="19"/>
        <v>800</v>
      </c>
      <c r="AZ50" s="884">
        <f t="shared" si="20"/>
        <v>200</v>
      </c>
      <c r="BA50" s="884">
        <f t="shared" si="21"/>
        <v>1000</v>
      </c>
      <c r="BB50" s="884">
        <f t="shared" si="22"/>
        <v>1000</v>
      </c>
      <c r="BC50" s="884">
        <f t="shared" si="23"/>
        <v>1000</v>
      </c>
      <c r="BD50" s="932">
        <f t="shared" si="24"/>
        <v>6000</v>
      </c>
      <c r="BE50" s="933">
        <f t="shared" si="25"/>
        <v>0</v>
      </c>
      <c r="BF50" s="1096"/>
      <c r="BG50" s="1096"/>
      <c r="BH50" s="1097"/>
    </row>
    <row r="51" s="711" customFormat="1" ht="39" customHeight="1" spans="1:60">
      <c r="A51" s="736">
        <v>45733</v>
      </c>
      <c r="B51" s="737" t="s">
        <v>856</v>
      </c>
      <c r="C51" s="738" t="s">
        <v>567</v>
      </c>
      <c r="D51" s="739">
        <v>4500160504</v>
      </c>
      <c r="E51" s="910" t="s">
        <v>857</v>
      </c>
      <c r="F51" s="1453" t="s">
        <v>858</v>
      </c>
      <c r="G51" s="742" t="s">
        <v>859</v>
      </c>
      <c r="H51" s="742" t="s">
        <v>859</v>
      </c>
      <c r="I51" s="1061" t="s">
        <v>576</v>
      </c>
      <c r="J51" s="780">
        <v>627</v>
      </c>
      <c r="K51" s="780">
        <v>0</v>
      </c>
      <c r="L51" s="780">
        <v>1</v>
      </c>
      <c r="M51" s="784">
        <f t="shared" si="12"/>
        <v>627</v>
      </c>
      <c r="N51" s="782">
        <v>45775</v>
      </c>
      <c r="O51" s="782">
        <v>45771</v>
      </c>
      <c r="P51" s="783" t="s">
        <v>860</v>
      </c>
      <c r="Q51" s="783" t="s">
        <v>582</v>
      </c>
      <c r="R51" s="783" t="s">
        <v>861</v>
      </c>
      <c r="S51" s="810" t="s">
        <v>862</v>
      </c>
      <c r="T51" s="810"/>
      <c r="U51" s="810" t="s">
        <v>863</v>
      </c>
      <c r="V51" s="811"/>
      <c r="W51" s="811"/>
      <c r="X51" s="812" t="s">
        <v>864</v>
      </c>
      <c r="Y51" s="783" t="s">
        <v>865</v>
      </c>
      <c r="Z51" s="835">
        <v>3.6</v>
      </c>
      <c r="AA51" s="835">
        <f t="shared" si="13"/>
        <v>2257.2</v>
      </c>
      <c r="AB51" s="812">
        <v>627</v>
      </c>
      <c r="AC51" s="812">
        <f t="shared" si="14"/>
        <v>0</v>
      </c>
      <c r="AD51" s="783" t="s">
        <v>610</v>
      </c>
      <c r="AE51" s="783" t="s">
        <v>611</v>
      </c>
      <c r="AF51" s="784"/>
      <c r="AG51" s="836" t="s">
        <v>590</v>
      </c>
      <c r="AH51" s="990"/>
      <c r="AI51" s="837"/>
      <c r="AJ51" s="990"/>
      <c r="AK51" s="837">
        <f>J51</f>
        <v>627</v>
      </c>
      <c r="AL51" s="838"/>
      <c r="AM51" s="995"/>
      <c r="AN51" s="865">
        <f>J51</f>
        <v>627</v>
      </c>
      <c r="AO51" s="865"/>
      <c r="AP51" s="995"/>
      <c r="AQ51" s="865"/>
      <c r="AR51" s="995">
        <f>J51</f>
        <v>627</v>
      </c>
      <c r="AS51" s="865"/>
      <c r="AT51" s="865"/>
      <c r="AU51" s="866"/>
      <c r="AV51" s="867" t="s">
        <v>577</v>
      </c>
      <c r="AW51" s="884">
        <f t="shared" si="17"/>
        <v>104.5</v>
      </c>
      <c r="AX51" s="884">
        <f t="shared" si="18"/>
        <v>104.5</v>
      </c>
      <c r="AY51" s="884">
        <f t="shared" si="19"/>
        <v>83.6</v>
      </c>
      <c r="AZ51" s="884">
        <f t="shared" si="20"/>
        <v>20.9</v>
      </c>
      <c r="BA51" s="884">
        <f t="shared" si="21"/>
        <v>104.5</v>
      </c>
      <c r="BB51" s="884">
        <f t="shared" si="22"/>
        <v>104.5</v>
      </c>
      <c r="BC51" s="884">
        <f t="shared" si="23"/>
        <v>104.5</v>
      </c>
      <c r="BD51" s="932">
        <f t="shared" si="24"/>
        <v>627</v>
      </c>
      <c r="BE51" s="933">
        <f t="shared" si="25"/>
        <v>0</v>
      </c>
      <c r="BF51" s="1096"/>
      <c r="BG51" s="1096"/>
      <c r="BH51" s="1097"/>
    </row>
    <row r="52" s="711" customFormat="1" ht="39" customHeight="1" spans="1:60">
      <c r="A52" s="736">
        <v>45730</v>
      </c>
      <c r="B52" s="737" t="s">
        <v>866</v>
      </c>
      <c r="C52" s="738" t="s">
        <v>867</v>
      </c>
      <c r="D52" s="739">
        <v>4500160092</v>
      </c>
      <c r="E52" s="740" t="s">
        <v>868</v>
      </c>
      <c r="F52" s="739" t="s">
        <v>869</v>
      </c>
      <c r="G52" s="742" t="s">
        <v>735</v>
      </c>
      <c r="H52" s="778" t="s">
        <v>575</v>
      </c>
      <c r="I52" s="951" t="s">
        <v>576</v>
      </c>
      <c r="J52" s="780">
        <v>960</v>
      </c>
      <c r="K52" s="780">
        <v>0</v>
      </c>
      <c r="L52" s="780">
        <v>12</v>
      </c>
      <c r="M52" s="784">
        <f t="shared" si="12"/>
        <v>80</v>
      </c>
      <c r="N52" s="782">
        <v>45775</v>
      </c>
      <c r="O52" s="782">
        <v>45783</v>
      </c>
      <c r="P52" s="783"/>
      <c r="Q52" s="783" t="s">
        <v>582</v>
      </c>
      <c r="R52" s="810" t="s">
        <v>870</v>
      </c>
      <c r="S52" s="810" t="s">
        <v>817</v>
      </c>
      <c r="T52" s="810"/>
      <c r="U52" s="811" t="s">
        <v>871</v>
      </c>
      <c r="V52" s="811"/>
      <c r="W52" s="812" t="s">
        <v>872</v>
      </c>
      <c r="X52" s="783" t="s">
        <v>873</v>
      </c>
      <c r="Y52" s="835" t="s">
        <v>802</v>
      </c>
      <c r="Z52" s="835">
        <v>3.4</v>
      </c>
      <c r="AA52" s="835">
        <f t="shared" si="13"/>
        <v>3264</v>
      </c>
      <c r="AB52" s="812">
        <v>960</v>
      </c>
      <c r="AC52" s="812">
        <f t="shared" ref="AC52:AC64" si="26">AB52-J52</f>
        <v>0</v>
      </c>
      <c r="AD52" s="783" t="s">
        <v>610</v>
      </c>
      <c r="AE52" s="783" t="s">
        <v>611</v>
      </c>
      <c r="AF52" s="836"/>
      <c r="AG52" s="1084" t="s">
        <v>590</v>
      </c>
      <c r="AH52" s="990"/>
      <c r="AI52" s="837"/>
      <c r="AJ52" s="991">
        <f>J52</f>
        <v>960</v>
      </c>
      <c r="AK52" s="838"/>
      <c r="AL52" s="865"/>
      <c r="AM52" s="995">
        <f>J52</f>
        <v>960</v>
      </c>
      <c r="AN52" s="865"/>
      <c r="AO52" s="865"/>
      <c r="AP52" s="995">
        <f>J52</f>
        <v>960</v>
      </c>
      <c r="AQ52" s="865"/>
      <c r="AR52" s="995"/>
      <c r="AS52" s="865"/>
      <c r="AT52" s="866"/>
      <c r="AU52" s="867"/>
      <c r="AV52" s="867" t="s">
        <v>577</v>
      </c>
      <c r="AW52" s="884">
        <f t="shared" si="17"/>
        <v>160</v>
      </c>
      <c r="AX52" s="884">
        <f t="shared" si="18"/>
        <v>160</v>
      </c>
      <c r="AY52" s="884">
        <f t="shared" si="19"/>
        <v>128</v>
      </c>
      <c r="AZ52" s="884">
        <f t="shared" si="20"/>
        <v>32</v>
      </c>
      <c r="BA52" s="884">
        <f t="shared" si="21"/>
        <v>160</v>
      </c>
      <c r="BB52" s="884">
        <f t="shared" si="22"/>
        <v>160</v>
      </c>
      <c r="BC52" s="884">
        <f t="shared" si="23"/>
        <v>160</v>
      </c>
      <c r="BD52" s="932">
        <f t="shared" si="24"/>
        <v>960</v>
      </c>
      <c r="BE52" s="933">
        <f t="shared" si="25"/>
        <v>0</v>
      </c>
      <c r="BF52" s="1096"/>
      <c r="BG52" s="1096"/>
      <c r="BH52" s="1097"/>
    </row>
    <row r="53" s="711" customFormat="1" ht="39" customHeight="1" spans="1:60">
      <c r="A53" s="736">
        <v>45734</v>
      </c>
      <c r="B53" s="737" t="s">
        <v>646</v>
      </c>
      <c r="C53" s="738" t="s">
        <v>600</v>
      </c>
      <c r="D53" s="739">
        <v>4500160498</v>
      </c>
      <c r="E53" s="740" t="s">
        <v>874</v>
      </c>
      <c r="F53" s="739" t="s">
        <v>875</v>
      </c>
      <c r="G53" s="742" t="s">
        <v>648</v>
      </c>
      <c r="H53" s="742" t="s">
        <v>649</v>
      </c>
      <c r="I53" s="778" t="s">
        <v>650</v>
      </c>
      <c r="J53" s="780">
        <v>96</v>
      </c>
      <c r="K53" s="780">
        <v>0</v>
      </c>
      <c r="L53" s="780">
        <v>12</v>
      </c>
      <c r="M53" s="784">
        <f t="shared" si="12"/>
        <v>8</v>
      </c>
      <c r="N53" s="782">
        <v>45777</v>
      </c>
      <c r="O53" s="782">
        <v>45773</v>
      </c>
      <c r="P53" s="783"/>
      <c r="Q53" s="783" t="s">
        <v>582</v>
      </c>
      <c r="R53" s="783" t="s">
        <v>807</v>
      </c>
      <c r="S53" s="810" t="s">
        <v>876</v>
      </c>
      <c r="T53" s="810"/>
      <c r="U53" s="810" t="s">
        <v>653</v>
      </c>
      <c r="V53" s="811"/>
      <c r="W53" s="811"/>
      <c r="X53" s="812" t="s">
        <v>877</v>
      </c>
      <c r="Y53" s="783" t="s">
        <v>878</v>
      </c>
      <c r="Z53" s="835">
        <v>3.4</v>
      </c>
      <c r="AA53" s="835">
        <f t="shared" si="13"/>
        <v>326.4</v>
      </c>
      <c r="AB53" s="812">
        <v>96</v>
      </c>
      <c r="AC53" s="812">
        <f t="shared" si="26"/>
        <v>0</v>
      </c>
      <c r="AD53" s="783" t="s">
        <v>610</v>
      </c>
      <c r="AE53" s="783" t="s">
        <v>611</v>
      </c>
      <c r="AF53" s="784"/>
      <c r="AG53" s="836" t="s">
        <v>590</v>
      </c>
      <c r="AH53" s="990">
        <f t="shared" ref="AH53:AH59" si="27">J53</f>
        <v>96</v>
      </c>
      <c r="AI53" s="837"/>
      <c r="AJ53" s="990"/>
      <c r="AK53" s="837"/>
      <c r="AL53" s="838"/>
      <c r="AM53" s="995">
        <f t="shared" ref="AM53:AM60" si="28">J53</f>
        <v>96</v>
      </c>
      <c r="AN53" s="865"/>
      <c r="AO53" s="865"/>
      <c r="AP53" s="995">
        <f t="shared" ref="AP53:AP59" si="29">J53</f>
        <v>96</v>
      </c>
      <c r="AQ53" s="865"/>
      <c r="AR53" s="995"/>
      <c r="AS53" s="865"/>
      <c r="AT53" s="865"/>
      <c r="AU53" s="866"/>
      <c r="AV53" s="867" t="s">
        <v>577</v>
      </c>
      <c r="AW53" s="884"/>
      <c r="AX53" s="884"/>
      <c r="AY53" s="884"/>
      <c r="AZ53" s="884"/>
      <c r="BA53" s="884"/>
      <c r="BB53" s="884">
        <f>J53</f>
        <v>96</v>
      </c>
      <c r="BC53" s="884"/>
      <c r="BD53" s="932">
        <f t="shared" si="24"/>
        <v>96</v>
      </c>
      <c r="BE53" s="933">
        <f t="shared" si="25"/>
        <v>0</v>
      </c>
      <c r="BF53" s="1096"/>
      <c r="BG53" s="1096"/>
      <c r="BH53" s="1097"/>
    </row>
    <row r="54" s="711" customFormat="1" ht="39" customHeight="1" spans="1:60">
      <c r="A54" s="736">
        <v>45734</v>
      </c>
      <c r="B54" s="737" t="s">
        <v>646</v>
      </c>
      <c r="C54" s="738" t="s">
        <v>600</v>
      </c>
      <c r="D54" s="739">
        <v>4500160498</v>
      </c>
      <c r="E54" s="740" t="s">
        <v>879</v>
      </c>
      <c r="F54" s="739" t="s">
        <v>880</v>
      </c>
      <c r="G54" s="742" t="s">
        <v>662</v>
      </c>
      <c r="H54" s="742" t="s">
        <v>663</v>
      </c>
      <c r="I54" s="778" t="s">
        <v>664</v>
      </c>
      <c r="J54" s="780">
        <v>96</v>
      </c>
      <c r="K54" s="780">
        <v>0</v>
      </c>
      <c r="L54" s="780">
        <v>12</v>
      </c>
      <c r="M54" s="784">
        <f t="shared" si="12"/>
        <v>8</v>
      </c>
      <c r="N54" s="782">
        <v>45777</v>
      </c>
      <c r="O54" s="782">
        <v>45773</v>
      </c>
      <c r="P54" s="783"/>
      <c r="Q54" s="783" t="s">
        <v>582</v>
      </c>
      <c r="R54" s="783" t="s">
        <v>807</v>
      </c>
      <c r="S54" s="810" t="s">
        <v>876</v>
      </c>
      <c r="T54" s="810"/>
      <c r="U54" s="810" t="s">
        <v>653</v>
      </c>
      <c r="V54" s="811"/>
      <c r="W54" s="811"/>
      <c r="X54" s="812" t="s">
        <v>881</v>
      </c>
      <c r="Y54" s="783" t="s">
        <v>878</v>
      </c>
      <c r="Z54" s="835">
        <v>3.4</v>
      </c>
      <c r="AA54" s="835">
        <f t="shared" si="13"/>
        <v>326.4</v>
      </c>
      <c r="AB54" s="812">
        <v>96</v>
      </c>
      <c r="AC54" s="812">
        <f t="shared" si="26"/>
        <v>0</v>
      </c>
      <c r="AD54" s="783" t="s">
        <v>610</v>
      </c>
      <c r="AE54" s="783" t="s">
        <v>611</v>
      </c>
      <c r="AF54" s="784"/>
      <c r="AG54" s="836" t="s">
        <v>590</v>
      </c>
      <c r="AH54" s="990">
        <f t="shared" si="27"/>
        <v>96</v>
      </c>
      <c r="AI54" s="837"/>
      <c r="AJ54" s="990"/>
      <c r="AK54" s="837"/>
      <c r="AL54" s="838"/>
      <c r="AM54" s="995">
        <f t="shared" si="28"/>
        <v>96</v>
      </c>
      <c r="AN54" s="865"/>
      <c r="AO54" s="865"/>
      <c r="AP54" s="995">
        <f t="shared" si="29"/>
        <v>96</v>
      </c>
      <c r="AQ54" s="865"/>
      <c r="AR54" s="995"/>
      <c r="AS54" s="865"/>
      <c r="AT54" s="865"/>
      <c r="AU54" s="866"/>
      <c r="AV54" s="867" t="s">
        <v>577</v>
      </c>
      <c r="AW54" s="884"/>
      <c r="AX54" s="884">
        <f>J54</f>
        <v>96</v>
      </c>
      <c r="AY54" s="884"/>
      <c r="AZ54" s="884"/>
      <c r="BA54" s="884"/>
      <c r="BB54" s="884"/>
      <c r="BC54" s="884"/>
      <c r="BD54" s="932">
        <f t="shared" si="24"/>
        <v>96</v>
      </c>
      <c r="BE54" s="933">
        <f t="shared" si="25"/>
        <v>0</v>
      </c>
      <c r="BF54" s="1096"/>
      <c r="BG54" s="1096"/>
      <c r="BH54" s="1097"/>
    </row>
    <row r="55" s="711" customFormat="1" ht="39" customHeight="1" spans="1:60">
      <c r="A55" s="736">
        <v>45734</v>
      </c>
      <c r="B55" s="737" t="s">
        <v>646</v>
      </c>
      <c r="C55" s="738" t="s">
        <v>600</v>
      </c>
      <c r="D55" s="739">
        <v>4500160498</v>
      </c>
      <c r="E55" s="740" t="s">
        <v>882</v>
      </c>
      <c r="F55" s="739" t="s">
        <v>883</v>
      </c>
      <c r="G55" s="742" t="s">
        <v>674</v>
      </c>
      <c r="H55" s="742" t="s">
        <v>675</v>
      </c>
      <c r="I55" s="778" t="s">
        <v>676</v>
      </c>
      <c r="J55" s="780">
        <v>96</v>
      </c>
      <c r="K55" s="780">
        <v>0</v>
      </c>
      <c r="L55" s="780">
        <v>12</v>
      </c>
      <c r="M55" s="784">
        <f t="shared" si="12"/>
        <v>8</v>
      </c>
      <c r="N55" s="782">
        <v>45777</v>
      </c>
      <c r="O55" s="782">
        <v>45773</v>
      </c>
      <c r="P55" s="783"/>
      <c r="Q55" s="783" t="s">
        <v>582</v>
      </c>
      <c r="R55" s="783" t="s">
        <v>807</v>
      </c>
      <c r="S55" s="810" t="s">
        <v>876</v>
      </c>
      <c r="T55" s="810"/>
      <c r="U55" s="810" t="s">
        <v>653</v>
      </c>
      <c r="V55" s="811"/>
      <c r="W55" s="811"/>
      <c r="X55" s="812" t="s">
        <v>884</v>
      </c>
      <c r="Y55" s="783" t="s">
        <v>878</v>
      </c>
      <c r="Z55" s="835">
        <v>3.4</v>
      </c>
      <c r="AA55" s="835">
        <f t="shared" si="13"/>
        <v>326.4</v>
      </c>
      <c r="AB55" s="812">
        <v>96</v>
      </c>
      <c r="AC55" s="812">
        <f t="shared" si="26"/>
        <v>0</v>
      </c>
      <c r="AD55" s="783" t="s">
        <v>610</v>
      </c>
      <c r="AE55" s="783" t="s">
        <v>611</v>
      </c>
      <c r="AF55" s="784"/>
      <c r="AG55" s="836" t="s">
        <v>590</v>
      </c>
      <c r="AH55" s="990">
        <f t="shared" si="27"/>
        <v>96</v>
      </c>
      <c r="AI55" s="837"/>
      <c r="AJ55" s="990"/>
      <c r="AK55" s="837"/>
      <c r="AL55" s="838"/>
      <c r="AM55" s="995">
        <f t="shared" si="28"/>
        <v>96</v>
      </c>
      <c r="AN55" s="865"/>
      <c r="AO55" s="865"/>
      <c r="AP55" s="995">
        <f t="shared" si="29"/>
        <v>96</v>
      </c>
      <c r="AQ55" s="865"/>
      <c r="AR55" s="995"/>
      <c r="AS55" s="865"/>
      <c r="AT55" s="865"/>
      <c r="AU55" s="866"/>
      <c r="AV55" s="867" t="s">
        <v>577</v>
      </c>
      <c r="AW55" s="884"/>
      <c r="AX55" s="884"/>
      <c r="AY55" s="884"/>
      <c r="AZ55" s="884"/>
      <c r="BA55" s="884">
        <f>J55</f>
        <v>96</v>
      </c>
      <c r="BB55" s="884"/>
      <c r="BC55" s="884"/>
      <c r="BD55" s="932">
        <f t="shared" si="24"/>
        <v>96</v>
      </c>
      <c r="BE55" s="933">
        <f t="shared" si="25"/>
        <v>0</v>
      </c>
      <c r="BF55" s="1096"/>
      <c r="BG55" s="1096"/>
      <c r="BH55" s="1097"/>
    </row>
    <row r="56" s="711" customFormat="1" ht="39" customHeight="1" spans="1:60">
      <c r="A56" s="736">
        <v>45734</v>
      </c>
      <c r="B56" s="737" t="s">
        <v>646</v>
      </c>
      <c r="C56" s="738" t="s">
        <v>600</v>
      </c>
      <c r="D56" s="739">
        <v>4500160498</v>
      </c>
      <c r="E56" s="740" t="s">
        <v>885</v>
      </c>
      <c r="F56" s="739" t="s">
        <v>886</v>
      </c>
      <c r="G56" s="742" t="s">
        <v>670</v>
      </c>
      <c r="H56" s="742" t="s">
        <v>671</v>
      </c>
      <c r="I56" s="778" t="s">
        <v>672</v>
      </c>
      <c r="J56" s="780">
        <v>96</v>
      </c>
      <c r="K56" s="780">
        <v>0</v>
      </c>
      <c r="L56" s="780">
        <v>12</v>
      </c>
      <c r="M56" s="784">
        <f t="shared" si="12"/>
        <v>8</v>
      </c>
      <c r="N56" s="782">
        <v>45777</v>
      </c>
      <c r="O56" s="782">
        <v>45773</v>
      </c>
      <c r="P56" s="783"/>
      <c r="Q56" s="783" t="s">
        <v>582</v>
      </c>
      <c r="R56" s="783" t="s">
        <v>807</v>
      </c>
      <c r="S56" s="810" t="s">
        <v>876</v>
      </c>
      <c r="T56" s="810"/>
      <c r="U56" s="810" t="s">
        <v>653</v>
      </c>
      <c r="V56" s="811"/>
      <c r="W56" s="811"/>
      <c r="X56" s="812" t="s">
        <v>887</v>
      </c>
      <c r="Y56" s="783" t="s">
        <v>878</v>
      </c>
      <c r="Z56" s="835">
        <v>3.4</v>
      </c>
      <c r="AA56" s="835">
        <f t="shared" si="13"/>
        <v>326.4</v>
      </c>
      <c r="AB56" s="812">
        <v>96</v>
      </c>
      <c r="AC56" s="812">
        <f t="shared" si="26"/>
        <v>0</v>
      </c>
      <c r="AD56" s="783" t="s">
        <v>610</v>
      </c>
      <c r="AE56" s="783" t="s">
        <v>611</v>
      </c>
      <c r="AF56" s="784"/>
      <c r="AG56" s="836" t="s">
        <v>590</v>
      </c>
      <c r="AH56" s="990">
        <f t="shared" si="27"/>
        <v>96</v>
      </c>
      <c r="AI56" s="837"/>
      <c r="AJ56" s="990"/>
      <c r="AK56" s="837"/>
      <c r="AL56" s="838"/>
      <c r="AM56" s="995">
        <f t="shared" si="28"/>
        <v>96</v>
      </c>
      <c r="AN56" s="865"/>
      <c r="AO56" s="865"/>
      <c r="AP56" s="995">
        <f t="shared" si="29"/>
        <v>96</v>
      </c>
      <c r="AQ56" s="865"/>
      <c r="AR56" s="995"/>
      <c r="AS56" s="865"/>
      <c r="AT56" s="865"/>
      <c r="AU56" s="866"/>
      <c r="AV56" s="867" t="s">
        <v>577</v>
      </c>
      <c r="AW56" s="884"/>
      <c r="AX56" s="884"/>
      <c r="AY56" s="884">
        <f>J56</f>
        <v>96</v>
      </c>
      <c r="AZ56" s="884"/>
      <c r="BA56" s="884"/>
      <c r="BB56" s="884"/>
      <c r="BC56" s="884"/>
      <c r="BD56" s="932">
        <f t="shared" si="24"/>
        <v>96</v>
      </c>
      <c r="BE56" s="933">
        <f t="shared" si="25"/>
        <v>0</v>
      </c>
      <c r="BF56" s="1096"/>
      <c r="BG56" s="1096"/>
      <c r="BH56" s="1097"/>
    </row>
    <row r="57" s="711" customFormat="1" ht="39" customHeight="1" spans="1:60">
      <c r="A57" s="736">
        <v>45734</v>
      </c>
      <c r="B57" s="737" t="s">
        <v>646</v>
      </c>
      <c r="C57" s="738" t="s">
        <v>600</v>
      </c>
      <c r="D57" s="739">
        <v>4500160498</v>
      </c>
      <c r="E57" s="740" t="s">
        <v>888</v>
      </c>
      <c r="F57" s="739" t="s">
        <v>889</v>
      </c>
      <c r="G57" s="742" t="s">
        <v>658</v>
      </c>
      <c r="H57" s="742" t="s">
        <v>659</v>
      </c>
      <c r="I57" s="778" t="s">
        <v>660</v>
      </c>
      <c r="J57" s="780">
        <v>96</v>
      </c>
      <c r="K57" s="780">
        <v>0</v>
      </c>
      <c r="L57" s="780">
        <v>12</v>
      </c>
      <c r="M57" s="784">
        <f t="shared" si="12"/>
        <v>8</v>
      </c>
      <c r="N57" s="782">
        <v>45777</v>
      </c>
      <c r="O57" s="782">
        <v>45773</v>
      </c>
      <c r="P57" s="783"/>
      <c r="Q57" s="783" t="s">
        <v>582</v>
      </c>
      <c r="R57" s="783" t="s">
        <v>807</v>
      </c>
      <c r="S57" s="810" t="s">
        <v>876</v>
      </c>
      <c r="T57" s="810"/>
      <c r="U57" s="810" t="s">
        <v>653</v>
      </c>
      <c r="V57" s="811"/>
      <c r="W57" s="811"/>
      <c r="X57" s="812" t="s">
        <v>890</v>
      </c>
      <c r="Y57" s="783" t="s">
        <v>878</v>
      </c>
      <c r="Z57" s="835">
        <v>3.4</v>
      </c>
      <c r="AA57" s="835">
        <f t="shared" si="13"/>
        <v>326.4</v>
      </c>
      <c r="AB57" s="812">
        <v>96</v>
      </c>
      <c r="AC57" s="812">
        <f t="shared" si="26"/>
        <v>0</v>
      </c>
      <c r="AD57" s="783" t="s">
        <v>610</v>
      </c>
      <c r="AE57" s="783" t="s">
        <v>611</v>
      </c>
      <c r="AF57" s="784"/>
      <c r="AG57" s="836" t="s">
        <v>590</v>
      </c>
      <c r="AH57" s="990">
        <f t="shared" si="27"/>
        <v>96</v>
      </c>
      <c r="AI57" s="837"/>
      <c r="AJ57" s="990"/>
      <c r="AK57" s="837"/>
      <c r="AL57" s="838"/>
      <c r="AM57" s="995">
        <f t="shared" si="28"/>
        <v>96</v>
      </c>
      <c r="AN57" s="865"/>
      <c r="AO57" s="865"/>
      <c r="AP57" s="995">
        <f t="shared" si="29"/>
        <v>96</v>
      </c>
      <c r="AQ57" s="865"/>
      <c r="AR57" s="995"/>
      <c r="AS57" s="865"/>
      <c r="AT57" s="865"/>
      <c r="AU57" s="866"/>
      <c r="AV57" s="867" t="s">
        <v>577</v>
      </c>
      <c r="AW57" s="884"/>
      <c r="AX57" s="884"/>
      <c r="AY57" s="884"/>
      <c r="AZ57" s="884"/>
      <c r="BA57" s="884"/>
      <c r="BB57" s="884"/>
      <c r="BC57" s="884">
        <f>J57</f>
        <v>96</v>
      </c>
      <c r="BD57" s="932">
        <f t="shared" si="24"/>
        <v>96</v>
      </c>
      <c r="BE57" s="933">
        <f t="shared" si="25"/>
        <v>0</v>
      </c>
      <c r="BF57" s="1096"/>
      <c r="BG57" s="1096"/>
      <c r="BH57" s="1097"/>
    </row>
    <row r="58" s="711" customFormat="1" ht="39" customHeight="1" spans="1:60">
      <c r="A58" s="736">
        <v>45734</v>
      </c>
      <c r="B58" s="737" t="s">
        <v>646</v>
      </c>
      <c r="C58" s="738" t="s">
        <v>600</v>
      </c>
      <c r="D58" s="739">
        <v>4500160498</v>
      </c>
      <c r="E58" s="740" t="s">
        <v>891</v>
      </c>
      <c r="F58" s="739" t="s">
        <v>892</v>
      </c>
      <c r="G58" s="742" t="s">
        <v>666</v>
      </c>
      <c r="H58" s="742" t="s">
        <v>667</v>
      </c>
      <c r="I58" s="778" t="s">
        <v>668</v>
      </c>
      <c r="J58" s="780">
        <v>96</v>
      </c>
      <c r="K58" s="780">
        <v>0</v>
      </c>
      <c r="L58" s="780">
        <v>12</v>
      </c>
      <c r="M58" s="784">
        <f t="shared" si="12"/>
        <v>8</v>
      </c>
      <c r="N58" s="782">
        <v>45777</v>
      </c>
      <c r="O58" s="782">
        <v>45773</v>
      </c>
      <c r="P58" s="783"/>
      <c r="Q58" s="783" t="s">
        <v>582</v>
      </c>
      <c r="R58" s="783" t="s">
        <v>807</v>
      </c>
      <c r="S58" s="810" t="s">
        <v>876</v>
      </c>
      <c r="T58" s="810"/>
      <c r="U58" s="810" t="s">
        <v>653</v>
      </c>
      <c r="V58" s="811"/>
      <c r="W58" s="811"/>
      <c r="X58" s="812" t="s">
        <v>893</v>
      </c>
      <c r="Y58" s="783" t="s">
        <v>878</v>
      </c>
      <c r="Z58" s="835">
        <v>3.4</v>
      </c>
      <c r="AA58" s="835">
        <f t="shared" si="13"/>
        <v>326.4</v>
      </c>
      <c r="AB58" s="812">
        <v>96</v>
      </c>
      <c r="AC58" s="812">
        <f t="shared" si="26"/>
        <v>0</v>
      </c>
      <c r="AD58" s="783" t="s">
        <v>610</v>
      </c>
      <c r="AE58" s="783" t="s">
        <v>611</v>
      </c>
      <c r="AF58" s="784"/>
      <c r="AG58" s="836" t="s">
        <v>590</v>
      </c>
      <c r="AH58" s="990">
        <f t="shared" si="27"/>
        <v>96</v>
      </c>
      <c r="AI58" s="837"/>
      <c r="AJ58" s="990"/>
      <c r="AK58" s="837"/>
      <c r="AL58" s="838"/>
      <c r="AM58" s="995">
        <f t="shared" si="28"/>
        <v>96</v>
      </c>
      <c r="AN58" s="865"/>
      <c r="AO58" s="865"/>
      <c r="AP58" s="995">
        <f t="shared" si="29"/>
        <v>96</v>
      </c>
      <c r="AQ58" s="865"/>
      <c r="AR58" s="995"/>
      <c r="AS58" s="865"/>
      <c r="AT58" s="865"/>
      <c r="AU58" s="866"/>
      <c r="AV58" s="867" t="s">
        <v>577</v>
      </c>
      <c r="AW58" s="884">
        <f>J58</f>
        <v>96</v>
      </c>
      <c r="AX58" s="884"/>
      <c r="AY58" s="884"/>
      <c r="AZ58" s="884"/>
      <c r="BA58" s="884"/>
      <c r="BB58" s="884"/>
      <c r="BC58" s="884"/>
      <c r="BD58" s="932">
        <f t="shared" si="24"/>
        <v>96</v>
      </c>
      <c r="BE58" s="933">
        <f t="shared" si="25"/>
        <v>0</v>
      </c>
      <c r="BF58" s="1096"/>
      <c r="BG58" s="1096"/>
      <c r="BH58" s="1097"/>
    </row>
    <row r="59" s="711" customFormat="1" ht="39" customHeight="1" spans="1:60">
      <c r="A59" s="736">
        <v>45741</v>
      </c>
      <c r="B59" s="737" t="s">
        <v>894</v>
      </c>
      <c r="C59" s="738" t="s">
        <v>630</v>
      </c>
      <c r="D59" s="739">
        <v>4500160738</v>
      </c>
      <c r="E59" s="740" t="s">
        <v>895</v>
      </c>
      <c r="F59" s="739" t="s">
        <v>896</v>
      </c>
      <c r="G59" s="1055" t="s">
        <v>897</v>
      </c>
      <c r="H59" s="742" t="s">
        <v>569</v>
      </c>
      <c r="I59" s="778" t="s">
        <v>576</v>
      </c>
      <c r="J59" s="780">
        <v>504</v>
      </c>
      <c r="K59" s="780">
        <v>0</v>
      </c>
      <c r="L59" s="780">
        <v>12</v>
      </c>
      <c r="M59" s="784">
        <f t="shared" si="12"/>
        <v>42</v>
      </c>
      <c r="N59" s="782">
        <v>45777</v>
      </c>
      <c r="O59" s="782">
        <v>45773</v>
      </c>
      <c r="P59" s="783"/>
      <c r="Q59" s="783" t="s">
        <v>582</v>
      </c>
      <c r="R59" s="783" t="s">
        <v>898</v>
      </c>
      <c r="S59" s="810" t="s">
        <v>899</v>
      </c>
      <c r="T59" s="810"/>
      <c r="U59" s="810" t="s">
        <v>900</v>
      </c>
      <c r="V59" s="811"/>
      <c r="W59" s="811"/>
      <c r="X59" s="812" t="s">
        <v>901</v>
      </c>
      <c r="Y59" s="783" t="s">
        <v>902</v>
      </c>
      <c r="Z59" s="835">
        <v>3.4</v>
      </c>
      <c r="AA59" s="835">
        <f t="shared" si="13"/>
        <v>1713.6</v>
      </c>
      <c r="AB59" s="812">
        <v>504</v>
      </c>
      <c r="AC59" s="812">
        <f t="shared" si="26"/>
        <v>0</v>
      </c>
      <c r="AD59" s="783" t="s">
        <v>610</v>
      </c>
      <c r="AE59" s="783" t="s">
        <v>611</v>
      </c>
      <c r="AF59" s="784" t="s">
        <v>903</v>
      </c>
      <c r="AG59" s="836" t="s">
        <v>590</v>
      </c>
      <c r="AH59" s="990"/>
      <c r="AI59" s="837"/>
      <c r="AJ59" s="990">
        <f>J59</f>
        <v>504</v>
      </c>
      <c r="AK59" s="837"/>
      <c r="AL59" s="838"/>
      <c r="AM59" s="995">
        <f t="shared" si="28"/>
        <v>504</v>
      </c>
      <c r="AN59" s="865"/>
      <c r="AO59" s="865"/>
      <c r="AP59" s="995"/>
      <c r="AQ59" s="865"/>
      <c r="AR59" s="995">
        <f>J59</f>
        <v>504</v>
      </c>
      <c r="AS59" s="865"/>
      <c r="AT59" s="865"/>
      <c r="AU59" s="866"/>
      <c r="AV59" s="867" t="s">
        <v>577</v>
      </c>
      <c r="AW59" s="884">
        <f>J59/60*10</f>
        <v>84</v>
      </c>
      <c r="AX59" s="884">
        <f>J59/60*10</f>
        <v>84</v>
      </c>
      <c r="AY59" s="884">
        <f>J59/60*8</f>
        <v>67.2</v>
      </c>
      <c r="AZ59" s="884">
        <f>J59/60*2</f>
        <v>16.8</v>
      </c>
      <c r="BA59" s="884">
        <f>J59/60*10</f>
        <v>84</v>
      </c>
      <c r="BB59" s="884">
        <f>J59/60*10</f>
        <v>84</v>
      </c>
      <c r="BC59" s="884">
        <f>J59/60*10</f>
        <v>84</v>
      </c>
      <c r="BD59" s="932">
        <f t="shared" si="24"/>
        <v>504</v>
      </c>
      <c r="BE59" s="933">
        <f t="shared" si="25"/>
        <v>0</v>
      </c>
      <c r="BF59" s="1096"/>
      <c r="BG59" s="1096"/>
      <c r="BH59" s="1097"/>
    </row>
    <row r="60" s="711" customFormat="1" ht="39" customHeight="1" spans="1:60">
      <c r="A60" s="736">
        <v>45744</v>
      </c>
      <c r="B60" s="737" t="s">
        <v>177</v>
      </c>
      <c r="C60" s="738" t="s">
        <v>600</v>
      </c>
      <c r="D60" s="739">
        <v>4500161831</v>
      </c>
      <c r="E60" s="740" t="s">
        <v>904</v>
      </c>
      <c r="F60" s="739" t="s">
        <v>905</v>
      </c>
      <c r="G60" s="742" t="s">
        <v>689</v>
      </c>
      <c r="H60" s="742" t="s">
        <v>689</v>
      </c>
      <c r="I60" s="778" t="s">
        <v>576</v>
      </c>
      <c r="J60" s="780">
        <v>2872</v>
      </c>
      <c r="K60" s="780">
        <v>0</v>
      </c>
      <c r="L60" s="780">
        <v>8</v>
      </c>
      <c r="M60" s="784">
        <f t="shared" si="12"/>
        <v>359</v>
      </c>
      <c r="N60" s="782">
        <v>45783</v>
      </c>
      <c r="O60" s="782">
        <v>45779</v>
      </c>
      <c r="P60" s="783" t="s">
        <v>906</v>
      </c>
      <c r="Q60" s="783" t="s">
        <v>582</v>
      </c>
      <c r="R60" s="783" t="s">
        <v>728</v>
      </c>
      <c r="S60" s="810" t="s">
        <v>907</v>
      </c>
      <c r="T60" s="810"/>
      <c r="U60" s="810" t="s">
        <v>585</v>
      </c>
      <c r="V60" s="811" t="s">
        <v>908</v>
      </c>
      <c r="W60" s="811"/>
      <c r="X60" s="812" t="s">
        <v>909</v>
      </c>
      <c r="Y60" s="783" t="s">
        <v>695</v>
      </c>
      <c r="Z60" s="835">
        <v>3.35</v>
      </c>
      <c r="AA60" s="835">
        <f t="shared" si="13"/>
        <v>9621.2</v>
      </c>
      <c r="AB60" s="812">
        <f>472+2400</f>
        <v>2872</v>
      </c>
      <c r="AC60" s="812">
        <f t="shared" si="26"/>
        <v>0</v>
      </c>
      <c r="AD60" s="783" t="s">
        <v>610</v>
      </c>
      <c r="AE60" s="783" t="s">
        <v>611</v>
      </c>
      <c r="AF60" s="784"/>
      <c r="AG60" s="836" t="s">
        <v>590</v>
      </c>
      <c r="AH60" s="990">
        <f>J60</f>
        <v>2872</v>
      </c>
      <c r="AI60" s="837"/>
      <c r="AJ60" s="990"/>
      <c r="AK60" s="837"/>
      <c r="AL60" s="838"/>
      <c r="AM60" s="995">
        <f t="shared" si="28"/>
        <v>2872</v>
      </c>
      <c r="AN60" s="865"/>
      <c r="AO60" s="865"/>
      <c r="AP60" s="995"/>
      <c r="AQ60" s="865"/>
      <c r="AR60" s="995">
        <f>J60</f>
        <v>2872</v>
      </c>
      <c r="AS60" s="865"/>
      <c r="AT60" s="865"/>
      <c r="AU60" s="866"/>
      <c r="AV60" s="867" t="s">
        <v>577</v>
      </c>
      <c r="AW60" s="884">
        <f>J60/60*10</f>
        <v>478.666666666667</v>
      </c>
      <c r="AX60" s="884">
        <f>J60/60*10</f>
        <v>478.666666666667</v>
      </c>
      <c r="AY60" s="884">
        <f>J60/60*8</f>
        <v>382.933333333333</v>
      </c>
      <c r="AZ60" s="884">
        <f>J60/60*2</f>
        <v>95.7333333333333</v>
      </c>
      <c r="BA60" s="884">
        <f>J60/60*10</f>
        <v>478.666666666667</v>
      </c>
      <c r="BB60" s="884">
        <f>J60/60*10</f>
        <v>478.666666666667</v>
      </c>
      <c r="BC60" s="884">
        <f>J60/60*10</f>
        <v>478.666666666667</v>
      </c>
      <c r="BD60" s="932">
        <f t="shared" si="24"/>
        <v>2872</v>
      </c>
      <c r="BE60" s="933">
        <f t="shared" si="25"/>
        <v>0</v>
      </c>
      <c r="BF60" s="1096"/>
      <c r="BG60" s="1096"/>
      <c r="BH60" s="1097"/>
    </row>
    <row r="61" s="711" customFormat="1" ht="39" customHeight="1" spans="1:60">
      <c r="A61" s="736">
        <v>45754</v>
      </c>
      <c r="B61" s="737" t="s">
        <v>910</v>
      </c>
      <c r="C61" s="738" t="s">
        <v>911</v>
      </c>
      <c r="D61" s="739">
        <v>4500162731</v>
      </c>
      <c r="E61" s="740">
        <v>5200006547</v>
      </c>
      <c r="F61" s="739" t="s">
        <v>912</v>
      </c>
      <c r="G61" s="742" t="s">
        <v>913</v>
      </c>
      <c r="H61" s="742" t="s">
        <v>914</v>
      </c>
      <c r="I61" s="1061" t="s">
        <v>576</v>
      </c>
      <c r="J61" s="780">
        <v>2742</v>
      </c>
      <c r="K61" s="780">
        <v>0</v>
      </c>
      <c r="L61" s="780">
        <v>6</v>
      </c>
      <c r="M61" s="784">
        <f t="shared" si="12"/>
        <v>457</v>
      </c>
      <c r="N61" s="782">
        <v>45783</v>
      </c>
      <c r="O61" s="782">
        <v>45779</v>
      </c>
      <c r="P61" s="783"/>
      <c r="Q61" s="783" t="s">
        <v>582</v>
      </c>
      <c r="R61" s="783" t="s">
        <v>915</v>
      </c>
      <c r="S61" s="810" t="s">
        <v>916</v>
      </c>
      <c r="T61" s="810"/>
      <c r="U61" s="810" t="s">
        <v>917</v>
      </c>
      <c r="V61" s="811"/>
      <c r="W61" s="811"/>
      <c r="X61" s="812" t="s">
        <v>918</v>
      </c>
      <c r="Y61" s="783" t="s">
        <v>919</v>
      </c>
      <c r="Z61" s="835">
        <v>3.55</v>
      </c>
      <c r="AA61" s="835">
        <f t="shared" ref="AA61:AA89" si="30">Z61*J61</f>
        <v>9734.1</v>
      </c>
      <c r="AB61" s="812">
        <v>2742</v>
      </c>
      <c r="AC61" s="812">
        <f t="shared" si="26"/>
        <v>0</v>
      </c>
      <c r="AD61" s="783" t="s">
        <v>610</v>
      </c>
      <c r="AE61" s="783" t="s">
        <v>611</v>
      </c>
      <c r="AF61" s="784" t="s">
        <v>920</v>
      </c>
      <c r="AG61" s="836" t="s">
        <v>590</v>
      </c>
      <c r="AH61" s="990"/>
      <c r="AI61" s="837"/>
      <c r="AJ61" s="990">
        <f>J61</f>
        <v>2742</v>
      </c>
      <c r="AK61" s="837"/>
      <c r="AL61" s="838"/>
      <c r="AM61" s="995">
        <f t="shared" ref="AM61:AM87" si="31">J61</f>
        <v>2742</v>
      </c>
      <c r="AN61" s="865"/>
      <c r="AO61" s="865"/>
      <c r="AP61" s="995"/>
      <c r="AQ61" s="865"/>
      <c r="AR61" s="995">
        <f>J61</f>
        <v>2742</v>
      </c>
      <c r="AS61" s="865"/>
      <c r="AT61" s="865"/>
      <c r="AU61" s="866"/>
      <c r="AV61" s="867" t="s">
        <v>577</v>
      </c>
      <c r="AW61" s="884">
        <f>J61/60*10</f>
        <v>457</v>
      </c>
      <c r="AX61" s="884">
        <f>J61/60*10</f>
        <v>457</v>
      </c>
      <c r="AY61" s="884">
        <f>J61/60*8</f>
        <v>365.6</v>
      </c>
      <c r="AZ61" s="884">
        <f>J61/60*2</f>
        <v>91.4</v>
      </c>
      <c r="BA61" s="884">
        <f>J61/60*10</f>
        <v>457</v>
      </c>
      <c r="BB61" s="884">
        <f>J61/60*10</f>
        <v>457</v>
      </c>
      <c r="BC61" s="884">
        <f>J61/60*10</f>
        <v>457</v>
      </c>
      <c r="BD61" s="932">
        <f t="shared" ref="BD61:BD124" si="32">SUM(AW61:BC61)</f>
        <v>2742</v>
      </c>
      <c r="BE61" s="933">
        <f t="shared" ref="BE61:BE124" si="33">J61-BD61</f>
        <v>0</v>
      </c>
      <c r="BF61" s="1096"/>
      <c r="BG61" s="1096"/>
      <c r="BH61" s="1097"/>
    </row>
    <row r="62" s="711" customFormat="1" ht="39" customHeight="1" spans="1:60">
      <c r="A62" s="736">
        <v>45714</v>
      </c>
      <c r="B62" s="737" t="s">
        <v>921</v>
      </c>
      <c r="C62" s="738" t="s">
        <v>922</v>
      </c>
      <c r="D62" s="739">
        <v>4500158607</v>
      </c>
      <c r="E62" s="740" t="s">
        <v>923</v>
      </c>
      <c r="F62" s="739" t="s">
        <v>924</v>
      </c>
      <c r="G62" s="742" t="s">
        <v>925</v>
      </c>
      <c r="H62" s="742" t="s">
        <v>662</v>
      </c>
      <c r="I62" s="1061" t="s">
        <v>664</v>
      </c>
      <c r="J62" s="780">
        <v>492</v>
      </c>
      <c r="K62" s="780">
        <v>0</v>
      </c>
      <c r="L62" s="780">
        <v>12</v>
      </c>
      <c r="M62" s="784">
        <f t="shared" si="12"/>
        <v>41</v>
      </c>
      <c r="N62" s="782">
        <v>45785</v>
      </c>
      <c r="O62" s="782">
        <v>45781</v>
      </c>
      <c r="P62" s="783"/>
      <c r="Q62" s="783" t="s">
        <v>582</v>
      </c>
      <c r="R62" s="783" t="s">
        <v>926</v>
      </c>
      <c r="S62" s="810" t="s">
        <v>927</v>
      </c>
      <c r="T62" s="810"/>
      <c r="U62" s="810" t="s">
        <v>928</v>
      </c>
      <c r="V62" s="811" t="s">
        <v>929</v>
      </c>
      <c r="W62" s="811"/>
      <c r="X62" s="812" t="s">
        <v>930</v>
      </c>
      <c r="Y62" s="783" t="s">
        <v>931</v>
      </c>
      <c r="Z62" s="835">
        <v>3.6923</v>
      </c>
      <c r="AA62" s="835">
        <f t="shared" si="30"/>
        <v>1816.6116</v>
      </c>
      <c r="AB62" s="812">
        <v>492</v>
      </c>
      <c r="AC62" s="812">
        <f t="shared" si="26"/>
        <v>0</v>
      </c>
      <c r="AD62" s="783" t="s">
        <v>610</v>
      </c>
      <c r="AE62" s="783" t="s">
        <v>611</v>
      </c>
      <c r="AF62" s="784"/>
      <c r="AG62" s="836" t="s">
        <v>590</v>
      </c>
      <c r="AH62" s="990"/>
      <c r="AI62" s="837"/>
      <c r="AJ62" s="990">
        <f t="shared" ref="AJ62:AJ76" si="34">J62</f>
        <v>492</v>
      </c>
      <c r="AK62" s="837"/>
      <c r="AL62" s="838"/>
      <c r="AM62" s="995">
        <f t="shared" si="31"/>
        <v>492</v>
      </c>
      <c r="AN62" s="865"/>
      <c r="AO62" s="865"/>
      <c r="AP62" s="995">
        <f>J62</f>
        <v>492</v>
      </c>
      <c r="AQ62" s="865"/>
      <c r="AR62" s="995"/>
      <c r="AS62" s="865"/>
      <c r="AT62" s="865"/>
      <c r="AU62" s="866"/>
      <c r="AV62" s="867" t="s">
        <v>577</v>
      </c>
      <c r="AW62" s="884"/>
      <c r="AX62" s="884">
        <f>J62</f>
        <v>492</v>
      </c>
      <c r="AY62" s="884"/>
      <c r="AZ62" s="884"/>
      <c r="BA62" s="884"/>
      <c r="BB62" s="884"/>
      <c r="BC62" s="884"/>
      <c r="BD62" s="932">
        <f t="shared" si="32"/>
        <v>492</v>
      </c>
      <c r="BE62" s="933">
        <f t="shared" si="33"/>
        <v>0</v>
      </c>
      <c r="BF62" s="1096"/>
      <c r="BG62" s="1096"/>
      <c r="BH62" s="1097"/>
    </row>
    <row r="63" s="711" customFormat="1" ht="39" customHeight="1" spans="1:60">
      <c r="A63" s="736">
        <v>45714</v>
      </c>
      <c r="B63" s="737" t="s">
        <v>921</v>
      </c>
      <c r="C63" s="738" t="s">
        <v>922</v>
      </c>
      <c r="D63" s="739">
        <v>4500158607</v>
      </c>
      <c r="E63" s="740" t="s">
        <v>923</v>
      </c>
      <c r="F63" s="739" t="s">
        <v>932</v>
      </c>
      <c r="G63" s="742" t="s">
        <v>933</v>
      </c>
      <c r="H63" s="742" t="s">
        <v>674</v>
      </c>
      <c r="I63" s="1061" t="s">
        <v>676</v>
      </c>
      <c r="J63" s="780">
        <v>492</v>
      </c>
      <c r="K63" s="780">
        <v>0</v>
      </c>
      <c r="L63" s="780">
        <v>12</v>
      </c>
      <c r="M63" s="784">
        <f t="shared" si="12"/>
        <v>41</v>
      </c>
      <c r="N63" s="782">
        <v>45785</v>
      </c>
      <c r="O63" s="782">
        <v>45781</v>
      </c>
      <c r="P63" s="783"/>
      <c r="Q63" s="783" t="s">
        <v>582</v>
      </c>
      <c r="R63" s="783" t="s">
        <v>926</v>
      </c>
      <c r="S63" s="810" t="s">
        <v>927</v>
      </c>
      <c r="T63" s="810"/>
      <c r="U63" s="810" t="s">
        <v>928</v>
      </c>
      <c r="V63" s="811" t="s">
        <v>929</v>
      </c>
      <c r="W63" s="811"/>
      <c r="X63" s="812" t="s">
        <v>934</v>
      </c>
      <c r="Y63" s="783" t="s">
        <v>931</v>
      </c>
      <c r="Z63" s="835">
        <v>3.6923</v>
      </c>
      <c r="AA63" s="835">
        <f t="shared" si="30"/>
        <v>1816.6116</v>
      </c>
      <c r="AB63" s="812">
        <v>492</v>
      </c>
      <c r="AC63" s="812">
        <f t="shared" ref="AC63:AC91" si="35">AB63-J63</f>
        <v>0</v>
      </c>
      <c r="AD63" s="783" t="s">
        <v>610</v>
      </c>
      <c r="AE63" s="783" t="s">
        <v>611</v>
      </c>
      <c r="AF63" s="784"/>
      <c r="AG63" s="836" t="s">
        <v>590</v>
      </c>
      <c r="AH63" s="990"/>
      <c r="AI63" s="837"/>
      <c r="AJ63" s="990">
        <f t="shared" si="34"/>
        <v>492</v>
      </c>
      <c r="AK63" s="837"/>
      <c r="AL63" s="838"/>
      <c r="AM63" s="995">
        <f t="shared" si="31"/>
        <v>492</v>
      </c>
      <c r="AN63" s="865"/>
      <c r="AO63" s="865"/>
      <c r="AP63" s="995">
        <f>J63</f>
        <v>492</v>
      </c>
      <c r="AQ63" s="865"/>
      <c r="AR63" s="995"/>
      <c r="AS63" s="865"/>
      <c r="AT63" s="865"/>
      <c r="AU63" s="866"/>
      <c r="AV63" s="867" t="s">
        <v>577</v>
      </c>
      <c r="AW63" s="884"/>
      <c r="AX63" s="884"/>
      <c r="AY63" s="884"/>
      <c r="AZ63" s="884"/>
      <c r="BA63" s="884">
        <f>J63</f>
        <v>492</v>
      </c>
      <c r="BB63" s="884"/>
      <c r="BC63" s="884"/>
      <c r="BD63" s="932">
        <f t="shared" si="32"/>
        <v>492</v>
      </c>
      <c r="BE63" s="933">
        <f t="shared" si="33"/>
        <v>0</v>
      </c>
      <c r="BF63" s="1096"/>
      <c r="BG63" s="1096"/>
      <c r="BH63" s="1097"/>
    </row>
    <row r="64" s="711" customFormat="1" ht="39" customHeight="1" spans="1:60">
      <c r="A64" s="736">
        <v>45720</v>
      </c>
      <c r="B64" s="737" t="s">
        <v>457</v>
      </c>
      <c r="C64" s="738" t="s">
        <v>762</v>
      </c>
      <c r="D64" s="739">
        <v>4500158580</v>
      </c>
      <c r="E64" s="738" t="s">
        <v>935</v>
      </c>
      <c r="F64" s="739" t="s">
        <v>936</v>
      </c>
      <c r="G64" s="742" t="s">
        <v>937</v>
      </c>
      <c r="H64" s="742" t="s">
        <v>666</v>
      </c>
      <c r="I64" s="1061" t="s">
        <v>668</v>
      </c>
      <c r="J64" s="780">
        <v>1104</v>
      </c>
      <c r="K64" s="780">
        <v>0</v>
      </c>
      <c r="L64" s="780">
        <v>12</v>
      </c>
      <c r="M64" s="784">
        <f t="shared" si="12"/>
        <v>92</v>
      </c>
      <c r="N64" s="782">
        <v>45785</v>
      </c>
      <c r="O64" s="782">
        <v>45780</v>
      </c>
      <c r="P64" s="783"/>
      <c r="Q64" s="783" t="s">
        <v>582</v>
      </c>
      <c r="R64" s="783" t="s">
        <v>938</v>
      </c>
      <c r="S64" s="810" t="s">
        <v>939</v>
      </c>
      <c r="T64" s="810"/>
      <c r="U64" s="810" t="s">
        <v>940</v>
      </c>
      <c r="V64" s="811" t="s">
        <v>929</v>
      </c>
      <c r="W64" s="811"/>
      <c r="X64" s="812" t="s">
        <v>941</v>
      </c>
      <c r="Y64" s="783" t="s">
        <v>942</v>
      </c>
      <c r="Z64" s="835">
        <v>3.6835</v>
      </c>
      <c r="AA64" s="835">
        <f t="shared" si="30"/>
        <v>4066.584</v>
      </c>
      <c r="AB64" s="812">
        <v>1104</v>
      </c>
      <c r="AC64" s="812">
        <f t="shared" si="35"/>
        <v>0</v>
      </c>
      <c r="AD64" s="783" t="s">
        <v>610</v>
      </c>
      <c r="AE64" s="783" t="s">
        <v>611</v>
      </c>
      <c r="AF64" s="784"/>
      <c r="AG64" s="836" t="s">
        <v>590</v>
      </c>
      <c r="AH64" s="990"/>
      <c r="AI64" s="837"/>
      <c r="AJ64" s="990">
        <f t="shared" si="34"/>
        <v>1104</v>
      </c>
      <c r="AK64" s="837"/>
      <c r="AL64" s="838"/>
      <c r="AM64" s="995">
        <f t="shared" si="31"/>
        <v>1104</v>
      </c>
      <c r="AN64" s="865"/>
      <c r="AO64" s="865"/>
      <c r="AP64" s="995">
        <f>J64</f>
        <v>1104</v>
      </c>
      <c r="AQ64" s="865"/>
      <c r="AR64" s="995"/>
      <c r="AS64" s="865"/>
      <c r="AT64" s="865"/>
      <c r="AU64" s="866"/>
      <c r="AV64" s="867" t="s">
        <v>577</v>
      </c>
      <c r="AW64" s="884">
        <f>J64</f>
        <v>1104</v>
      </c>
      <c r="AX64" s="884"/>
      <c r="AY64" s="884"/>
      <c r="AZ64" s="884"/>
      <c r="BA64" s="884"/>
      <c r="BB64" s="884"/>
      <c r="BC64" s="884"/>
      <c r="BD64" s="932">
        <f t="shared" si="32"/>
        <v>1104</v>
      </c>
      <c r="BE64" s="933">
        <f t="shared" si="33"/>
        <v>0</v>
      </c>
      <c r="BF64" s="1096"/>
      <c r="BG64" s="1096"/>
      <c r="BH64" s="1097"/>
    </row>
    <row r="65" s="711" customFormat="1" ht="39" customHeight="1" spans="1:60">
      <c r="A65" s="736">
        <v>45720</v>
      </c>
      <c r="B65" s="737" t="s">
        <v>457</v>
      </c>
      <c r="C65" s="738" t="s">
        <v>630</v>
      </c>
      <c r="D65" s="739">
        <v>4500158580</v>
      </c>
      <c r="E65" s="738" t="s">
        <v>943</v>
      </c>
      <c r="F65" s="739" t="s">
        <v>944</v>
      </c>
      <c r="G65" s="742" t="s">
        <v>937</v>
      </c>
      <c r="H65" s="742" t="s">
        <v>666</v>
      </c>
      <c r="I65" s="1061" t="s">
        <v>668</v>
      </c>
      <c r="J65" s="780">
        <v>756</v>
      </c>
      <c r="K65" s="780">
        <v>0</v>
      </c>
      <c r="L65" s="780">
        <v>12</v>
      </c>
      <c r="M65" s="784">
        <f t="shared" si="12"/>
        <v>63</v>
      </c>
      <c r="N65" s="782">
        <v>45785</v>
      </c>
      <c r="O65" s="782">
        <v>45780</v>
      </c>
      <c r="P65" s="783"/>
      <c r="Q65" s="783" t="s">
        <v>582</v>
      </c>
      <c r="R65" s="783" t="s">
        <v>945</v>
      </c>
      <c r="S65" s="810" t="s">
        <v>939</v>
      </c>
      <c r="T65" s="810"/>
      <c r="U65" s="810" t="s">
        <v>940</v>
      </c>
      <c r="V65" s="811" t="s">
        <v>929</v>
      </c>
      <c r="W65" s="811"/>
      <c r="X65" s="812" t="s">
        <v>941</v>
      </c>
      <c r="Y65" s="783" t="s">
        <v>942</v>
      </c>
      <c r="Z65" s="835">
        <v>3.6835</v>
      </c>
      <c r="AA65" s="835">
        <f t="shared" si="30"/>
        <v>2784.726</v>
      </c>
      <c r="AB65" s="812">
        <v>756</v>
      </c>
      <c r="AC65" s="812">
        <f t="shared" si="35"/>
        <v>0</v>
      </c>
      <c r="AD65" s="783" t="s">
        <v>610</v>
      </c>
      <c r="AE65" s="783" t="s">
        <v>611</v>
      </c>
      <c r="AF65" s="784"/>
      <c r="AG65" s="836" t="s">
        <v>590</v>
      </c>
      <c r="AH65" s="990"/>
      <c r="AI65" s="837"/>
      <c r="AJ65" s="990">
        <f t="shared" si="34"/>
        <v>756</v>
      </c>
      <c r="AK65" s="837"/>
      <c r="AL65" s="838"/>
      <c r="AM65" s="995">
        <f t="shared" si="31"/>
        <v>756</v>
      </c>
      <c r="AN65" s="865"/>
      <c r="AO65" s="865"/>
      <c r="AP65" s="995">
        <f t="shared" ref="AP65:AP75" si="36">J65</f>
        <v>756</v>
      </c>
      <c r="AQ65" s="865"/>
      <c r="AR65" s="995"/>
      <c r="AS65" s="865"/>
      <c r="AT65" s="865"/>
      <c r="AU65" s="866"/>
      <c r="AV65" s="867" t="s">
        <v>577</v>
      </c>
      <c r="AW65" s="884">
        <f>J65</f>
        <v>756</v>
      </c>
      <c r="AX65" s="884"/>
      <c r="AY65" s="884"/>
      <c r="AZ65" s="884"/>
      <c r="BA65" s="884"/>
      <c r="BB65" s="884"/>
      <c r="BC65" s="884"/>
      <c r="BD65" s="932">
        <f t="shared" si="32"/>
        <v>756</v>
      </c>
      <c r="BE65" s="933">
        <f t="shared" si="33"/>
        <v>0</v>
      </c>
      <c r="BF65" s="1096"/>
      <c r="BG65" s="1096"/>
      <c r="BH65" s="1097"/>
    </row>
    <row r="66" s="711" customFormat="1" ht="39" customHeight="1" spans="1:60">
      <c r="A66" s="736">
        <v>45720</v>
      </c>
      <c r="B66" s="737" t="s">
        <v>457</v>
      </c>
      <c r="C66" s="738" t="s">
        <v>762</v>
      </c>
      <c r="D66" s="739">
        <v>4500158580</v>
      </c>
      <c r="E66" s="910" t="s">
        <v>946</v>
      </c>
      <c r="F66" s="739" t="s">
        <v>947</v>
      </c>
      <c r="G66" s="742" t="s">
        <v>925</v>
      </c>
      <c r="H66" s="742" t="s">
        <v>662</v>
      </c>
      <c r="I66" s="1061" t="s">
        <v>664</v>
      </c>
      <c r="J66" s="780">
        <v>768</v>
      </c>
      <c r="K66" s="780">
        <v>0</v>
      </c>
      <c r="L66" s="780">
        <v>12</v>
      </c>
      <c r="M66" s="784">
        <f t="shared" si="12"/>
        <v>64</v>
      </c>
      <c r="N66" s="782">
        <v>45785</v>
      </c>
      <c r="O66" s="782">
        <v>45780</v>
      </c>
      <c r="P66" s="783"/>
      <c r="Q66" s="783" t="s">
        <v>582</v>
      </c>
      <c r="R66" s="783" t="s">
        <v>938</v>
      </c>
      <c r="S66" s="810" t="s">
        <v>939</v>
      </c>
      <c r="T66" s="810"/>
      <c r="U66" s="810" t="s">
        <v>940</v>
      </c>
      <c r="V66" s="811" t="s">
        <v>929</v>
      </c>
      <c r="W66" s="811"/>
      <c r="X66" s="812" t="s">
        <v>948</v>
      </c>
      <c r="Y66" s="783" t="s">
        <v>942</v>
      </c>
      <c r="Z66" s="835">
        <v>3.6835</v>
      </c>
      <c r="AA66" s="835">
        <f t="shared" si="30"/>
        <v>2828.928</v>
      </c>
      <c r="AB66" s="812">
        <v>768</v>
      </c>
      <c r="AC66" s="812">
        <f t="shared" si="35"/>
        <v>0</v>
      </c>
      <c r="AD66" s="783" t="s">
        <v>610</v>
      </c>
      <c r="AE66" s="783" t="s">
        <v>611</v>
      </c>
      <c r="AF66" s="784"/>
      <c r="AG66" s="836" t="s">
        <v>590</v>
      </c>
      <c r="AH66" s="990"/>
      <c r="AI66" s="837"/>
      <c r="AJ66" s="990">
        <f t="shared" si="34"/>
        <v>768</v>
      </c>
      <c r="AK66" s="837"/>
      <c r="AL66" s="838"/>
      <c r="AM66" s="995">
        <f t="shared" si="31"/>
        <v>768</v>
      </c>
      <c r="AN66" s="865"/>
      <c r="AO66" s="865"/>
      <c r="AP66" s="995">
        <f t="shared" si="36"/>
        <v>768</v>
      </c>
      <c r="AQ66" s="865"/>
      <c r="AR66" s="995"/>
      <c r="AS66" s="865"/>
      <c r="AT66" s="865"/>
      <c r="AU66" s="866"/>
      <c r="AV66" s="867" t="s">
        <v>577</v>
      </c>
      <c r="AW66" s="884"/>
      <c r="AX66" s="884">
        <f>J66</f>
        <v>768</v>
      </c>
      <c r="AY66" s="884"/>
      <c r="AZ66" s="884"/>
      <c r="BA66" s="884"/>
      <c r="BB66" s="884"/>
      <c r="BC66" s="884"/>
      <c r="BD66" s="932">
        <f t="shared" si="32"/>
        <v>768</v>
      </c>
      <c r="BE66" s="933">
        <f t="shared" si="33"/>
        <v>0</v>
      </c>
      <c r="BF66" s="1096"/>
      <c r="BG66" s="1096"/>
      <c r="BH66" s="1097"/>
    </row>
    <row r="67" s="711" customFormat="1" ht="39" customHeight="1" spans="1:60">
      <c r="A67" s="736">
        <v>45720</v>
      </c>
      <c r="B67" s="737" t="s">
        <v>457</v>
      </c>
      <c r="C67" s="738" t="s">
        <v>630</v>
      </c>
      <c r="D67" s="739">
        <v>4500158580</v>
      </c>
      <c r="E67" s="910" t="s">
        <v>949</v>
      </c>
      <c r="F67" s="739" t="s">
        <v>950</v>
      </c>
      <c r="G67" s="742" t="s">
        <v>925</v>
      </c>
      <c r="H67" s="742" t="s">
        <v>662</v>
      </c>
      <c r="I67" s="1061" t="s">
        <v>664</v>
      </c>
      <c r="J67" s="780">
        <v>756</v>
      </c>
      <c r="K67" s="780">
        <v>0</v>
      </c>
      <c r="L67" s="780">
        <v>12</v>
      </c>
      <c r="M67" s="784">
        <f t="shared" si="12"/>
        <v>63</v>
      </c>
      <c r="N67" s="782">
        <v>45785</v>
      </c>
      <c r="O67" s="782">
        <v>45780</v>
      </c>
      <c r="P67" s="783"/>
      <c r="Q67" s="783" t="s">
        <v>582</v>
      </c>
      <c r="R67" s="783" t="s">
        <v>945</v>
      </c>
      <c r="S67" s="810" t="s">
        <v>939</v>
      </c>
      <c r="T67" s="810"/>
      <c r="U67" s="810" t="s">
        <v>940</v>
      </c>
      <c r="V67" s="811" t="s">
        <v>929</v>
      </c>
      <c r="W67" s="811"/>
      <c r="X67" s="812" t="s">
        <v>948</v>
      </c>
      <c r="Y67" s="783" t="s">
        <v>942</v>
      </c>
      <c r="Z67" s="835">
        <v>3.6835</v>
      </c>
      <c r="AA67" s="835">
        <f t="shared" si="30"/>
        <v>2784.726</v>
      </c>
      <c r="AB67" s="812">
        <v>756</v>
      </c>
      <c r="AC67" s="812">
        <f t="shared" si="35"/>
        <v>0</v>
      </c>
      <c r="AD67" s="783" t="s">
        <v>610</v>
      </c>
      <c r="AE67" s="783" t="s">
        <v>611</v>
      </c>
      <c r="AF67" s="784"/>
      <c r="AG67" s="836" t="s">
        <v>590</v>
      </c>
      <c r="AH67" s="990"/>
      <c r="AI67" s="837"/>
      <c r="AJ67" s="990">
        <f t="shared" si="34"/>
        <v>756</v>
      </c>
      <c r="AK67" s="837"/>
      <c r="AL67" s="838"/>
      <c r="AM67" s="995">
        <f t="shared" si="31"/>
        <v>756</v>
      </c>
      <c r="AN67" s="865"/>
      <c r="AO67" s="865"/>
      <c r="AP67" s="995">
        <f t="shared" si="36"/>
        <v>756</v>
      </c>
      <c r="AQ67" s="865"/>
      <c r="AR67" s="995"/>
      <c r="AS67" s="865"/>
      <c r="AT67" s="865"/>
      <c r="AU67" s="866"/>
      <c r="AV67" s="867" t="s">
        <v>577</v>
      </c>
      <c r="AW67" s="884"/>
      <c r="AX67" s="884">
        <f>J67</f>
        <v>756</v>
      </c>
      <c r="AY67" s="884"/>
      <c r="AZ67" s="884"/>
      <c r="BA67" s="884"/>
      <c r="BB67" s="884"/>
      <c r="BC67" s="884"/>
      <c r="BD67" s="932">
        <f t="shared" si="32"/>
        <v>756</v>
      </c>
      <c r="BE67" s="933">
        <f t="shared" si="33"/>
        <v>0</v>
      </c>
      <c r="BF67" s="1096"/>
      <c r="BG67" s="1096"/>
      <c r="BH67" s="1097"/>
    </row>
    <row r="68" s="711" customFormat="1" ht="39" customHeight="1" spans="1:60">
      <c r="A68" s="736">
        <v>45720</v>
      </c>
      <c r="B68" s="737" t="s">
        <v>457</v>
      </c>
      <c r="C68" s="738" t="s">
        <v>771</v>
      </c>
      <c r="D68" s="739">
        <v>4500158580</v>
      </c>
      <c r="E68" s="910" t="s">
        <v>951</v>
      </c>
      <c r="F68" s="739" t="s">
        <v>952</v>
      </c>
      <c r="G68" s="742" t="s">
        <v>925</v>
      </c>
      <c r="H68" s="742" t="s">
        <v>662</v>
      </c>
      <c r="I68" s="1061" t="s">
        <v>664</v>
      </c>
      <c r="J68" s="780">
        <v>492</v>
      </c>
      <c r="K68" s="780">
        <v>0</v>
      </c>
      <c r="L68" s="780">
        <v>12</v>
      </c>
      <c r="M68" s="784">
        <f t="shared" si="12"/>
        <v>41</v>
      </c>
      <c r="N68" s="782">
        <v>45785</v>
      </c>
      <c r="O68" s="782">
        <v>45780</v>
      </c>
      <c r="P68" s="783"/>
      <c r="Q68" s="783" t="s">
        <v>582</v>
      </c>
      <c r="R68" s="783" t="s">
        <v>691</v>
      </c>
      <c r="S68" s="810" t="s">
        <v>939</v>
      </c>
      <c r="T68" s="810"/>
      <c r="U68" s="810" t="s">
        <v>940</v>
      </c>
      <c r="V68" s="811" t="s">
        <v>929</v>
      </c>
      <c r="W68" s="811"/>
      <c r="X68" s="812" t="s">
        <v>948</v>
      </c>
      <c r="Y68" s="783" t="s">
        <v>942</v>
      </c>
      <c r="Z68" s="835">
        <v>3.6835</v>
      </c>
      <c r="AA68" s="835">
        <f t="shared" si="30"/>
        <v>1812.282</v>
      </c>
      <c r="AB68" s="812">
        <v>492</v>
      </c>
      <c r="AC68" s="812">
        <f t="shared" si="35"/>
        <v>0</v>
      </c>
      <c r="AD68" s="783" t="s">
        <v>610</v>
      </c>
      <c r="AE68" s="783" t="s">
        <v>611</v>
      </c>
      <c r="AF68" s="784"/>
      <c r="AG68" s="836" t="s">
        <v>590</v>
      </c>
      <c r="AH68" s="990"/>
      <c r="AI68" s="837"/>
      <c r="AJ68" s="990">
        <f t="shared" si="34"/>
        <v>492</v>
      </c>
      <c r="AK68" s="837"/>
      <c r="AL68" s="838"/>
      <c r="AM68" s="995">
        <f t="shared" si="31"/>
        <v>492</v>
      </c>
      <c r="AN68" s="865"/>
      <c r="AO68" s="865"/>
      <c r="AP68" s="995">
        <f t="shared" si="36"/>
        <v>492</v>
      </c>
      <c r="AQ68" s="865"/>
      <c r="AR68" s="995"/>
      <c r="AS68" s="865"/>
      <c r="AT68" s="865"/>
      <c r="AU68" s="866"/>
      <c r="AV68" s="867" t="s">
        <v>577</v>
      </c>
      <c r="AW68" s="884"/>
      <c r="AX68" s="884">
        <f>J68</f>
        <v>492</v>
      </c>
      <c r="AY68" s="884"/>
      <c r="AZ68" s="884"/>
      <c r="BA68" s="884"/>
      <c r="BB68" s="884"/>
      <c r="BC68" s="884"/>
      <c r="BD68" s="932">
        <f t="shared" si="32"/>
        <v>492</v>
      </c>
      <c r="BE68" s="933">
        <f t="shared" si="33"/>
        <v>0</v>
      </c>
      <c r="BF68" s="1096"/>
      <c r="BG68" s="1096"/>
      <c r="BH68" s="1097"/>
    </row>
    <row r="69" s="711" customFormat="1" ht="39" customHeight="1" spans="1:60">
      <c r="A69" s="736">
        <v>45720</v>
      </c>
      <c r="B69" s="737" t="s">
        <v>457</v>
      </c>
      <c r="C69" s="738" t="s">
        <v>762</v>
      </c>
      <c r="D69" s="739">
        <v>4500158580</v>
      </c>
      <c r="E69" s="910" t="s">
        <v>946</v>
      </c>
      <c r="F69" s="739" t="s">
        <v>953</v>
      </c>
      <c r="G69" s="742" t="s">
        <v>933</v>
      </c>
      <c r="H69" s="742" t="s">
        <v>674</v>
      </c>
      <c r="I69" s="1061" t="s">
        <v>676</v>
      </c>
      <c r="J69" s="780">
        <v>564</v>
      </c>
      <c r="K69" s="780">
        <v>0</v>
      </c>
      <c r="L69" s="780">
        <v>12</v>
      </c>
      <c r="M69" s="784">
        <f t="shared" ref="M69:M91" si="37">J69/L69</f>
        <v>47</v>
      </c>
      <c r="N69" s="782">
        <v>45785</v>
      </c>
      <c r="O69" s="782">
        <v>45780</v>
      </c>
      <c r="P69" s="783"/>
      <c r="Q69" s="783" t="s">
        <v>582</v>
      </c>
      <c r="R69" s="783" t="s">
        <v>938</v>
      </c>
      <c r="S69" s="810" t="s">
        <v>939</v>
      </c>
      <c r="T69" s="810"/>
      <c r="U69" s="810" t="s">
        <v>940</v>
      </c>
      <c r="V69" s="811" t="s">
        <v>929</v>
      </c>
      <c r="W69" s="811"/>
      <c r="X69" s="812" t="s">
        <v>954</v>
      </c>
      <c r="Y69" s="783" t="s">
        <v>942</v>
      </c>
      <c r="Z69" s="835">
        <v>3.6835</v>
      </c>
      <c r="AA69" s="835">
        <f t="shared" si="30"/>
        <v>2077.494</v>
      </c>
      <c r="AB69" s="812">
        <v>564</v>
      </c>
      <c r="AC69" s="812">
        <f t="shared" si="35"/>
        <v>0</v>
      </c>
      <c r="AD69" s="783" t="s">
        <v>610</v>
      </c>
      <c r="AE69" s="783" t="s">
        <v>611</v>
      </c>
      <c r="AF69" s="784"/>
      <c r="AG69" s="836" t="s">
        <v>590</v>
      </c>
      <c r="AH69" s="990"/>
      <c r="AI69" s="837"/>
      <c r="AJ69" s="990">
        <f t="shared" si="34"/>
        <v>564</v>
      </c>
      <c r="AK69" s="837"/>
      <c r="AL69" s="838"/>
      <c r="AM69" s="995">
        <f t="shared" si="31"/>
        <v>564</v>
      </c>
      <c r="AN69" s="865"/>
      <c r="AO69" s="865"/>
      <c r="AP69" s="995">
        <f t="shared" si="36"/>
        <v>564</v>
      </c>
      <c r="AQ69" s="865"/>
      <c r="AR69" s="995"/>
      <c r="AS69" s="865"/>
      <c r="AT69" s="865"/>
      <c r="AU69" s="866"/>
      <c r="AV69" s="867" t="s">
        <v>577</v>
      </c>
      <c r="AW69" s="884"/>
      <c r="AX69" s="884"/>
      <c r="AY69" s="884"/>
      <c r="AZ69" s="884"/>
      <c r="BA69" s="884">
        <f>J69</f>
        <v>564</v>
      </c>
      <c r="BB69" s="884"/>
      <c r="BC69" s="884"/>
      <c r="BD69" s="932">
        <f t="shared" si="32"/>
        <v>564</v>
      </c>
      <c r="BE69" s="933">
        <f t="shared" si="33"/>
        <v>0</v>
      </c>
      <c r="BF69" s="1096"/>
      <c r="BG69" s="1096"/>
      <c r="BH69" s="1097"/>
    </row>
    <row r="70" s="711" customFormat="1" ht="39" customHeight="1" spans="1:60">
      <c r="A70" s="736">
        <v>45720</v>
      </c>
      <c r="B70" s="737" t="s">
        <v>457</v>
      </c>
      <c r="C70" s="738" t="s">
        <v>630</v>
      </c>
      <c r="D70" s="739">
        <v>4500158580</v>
      </c>
      <c r="E70" s="910" t="s">
        <v>943</v>
      </c>
      <c r="F70" s="739" t="s">
        <v>955</v>
      </c>
      <c r="G70" s="742" t="s">
        <v>933</v>
      </c>
      <c r="H70" s="742" t="s">
        <v>674</v>
      </c>
      <c r="I70" s="1061" t="s">
        <v>676</v>
      </c>
      <c r="J70" s="780">
        <v>576</v>
      </c>
      <c r="K70" s="780">
        <v>0</v>
      </c>
      <c r="L70" s="780">
        <v>12</v>
      </c>
      <c r="M70" s="784">
        <f t="shared" si="37"/>
        <v>48</v>
      </c>
      <c r="N70" s="782">
        <v>45785</v>
      </c>
      <c r="O70" s="782">
        <v>45780</v>
      </c>
      <c r="P70" s="783"/>
      <c r="Q70" s="783" t="s">
        <v>582</v>
      </c>
      <c r="R70" s="783" t="s">
        <v>945</v>
      </c>
      <c r="S70" s="810" t="s">
        <v>939</v>
      </c>
      <c r="T70" s="810"/>
      <c r="U70" s="810" t="s">
        <v>940</v>
      </c>
      <c r="V70" s="811" t="s">
        <v>929</v>
      </c>
      <c r="W70" s="811"/>
      <c r="X70" s="812" t="s">
        <v>954</v>
      </c>
      <c r="Y70" s="783" t="s">
        <v>942</v>
      </c>
      <c r="Z70" s="835">
        <v>3.6835</v>
      </c>
      <c r="AA70" s="835">
        <f t="shared" si="30"/>
        <v>2121.696</v>
      </c>
      <c r="AB70" s="812">
        <f>504+72</f>
        <v>576</v>
      </c>
      <c r="AC70" s="812">
        <f t="shared" si="35"/>
        <v>0</v>
      </c>
      <c r="AD70" s="783" t="s">
        <v>610</v>
      </c>
      <c r="AE70" s="783" t="s">
        <v>611</v>
      </c>
      <c r="AF70" s="784"/>
      <c r="AG70" s="836" t="s">
        <v>590</v>
      </c>
      <c r="AH70" s="990"/>
      <c r="AI70" s="837"/>
      <c r="AJ70" s="990">
        <f t="shared" si="34"/>
        <v>576</v>
      </c>
      <c r="AK70" s="837"/>
      <c r="AL70" s="838"/>
      <c r="AM70" s="995">
        <f t="shared" si="31"/>
        <v>576</v>
      </c>
      <c r="AN70" s="865"/>
      <c r="AO70" s="865"/>
      <c r="AP70" s="995">
        <f t="shared" si="36"/>
        <v>576</v>
      </c>
      <c r="AQ70" s="865"/>
      <c r="AR70" s="995"/>
      <c r="AS70" s="865"/>
      <c r="AT70" s="865"/>
      <c r="AU70" s="866"/>
      <c r="AV70" s="867" t="s">
        <v>577</v>
      </c>
      <c r="AW70" s="884"/>
      <c r="AX70" s="884"/>
      <c r="AY70" s="884"/>
      <c r="AZ70" s="884"/>
      <c r="BA70" s="884">
        <f>J70</f>
        <v>576</v>
      </c>
      <c r="BB70" s="884"/>
      <c r="BC70" s="884"/>
      <c r="BD70" s="932">
        <f t="shared" si="32"/>
        <v>576</v>
      </c>
      <c r="BE70" s="933">
        <f t="shared" si="33"/>
        <v>0</v>
      </c>
      <c r="BF70" s="1096"/>
      <c r="BG70" s="1096"/>
      <c r="BH70" s="1097"/>
    </row>
    <row r="71" s="711" customFormat="1" ht="39" customHeight="1" spans="1:60">
      <c r="A71" s="736">
        <v>45720</v>
      </c>
      <c r="B71" s="737" t="s">
        <v>457</v>
      </c>
      <c r="C71" s="738" t="s">
        <v>771</v>
      </c>
      <c r="D71" s="739">
        <v>4500158580</v>
      </c>
      <c r="E71" s="910" t="s">
        <v>951</v>
      </c>
      <c r="F71" s="739" t="s">
        <v>956</v>
      </c>
      <c r="G71" s="742" t="s">
        <v>933</v>
      </c>
      <c r="H71" s="742" t="s">
        <v>674</v>
      </c>
      <c r="I71" s="1061" t="s">
        <v>676</v>
      </c>
      <c r="J71" s="780">
        <v>492</v>
      </c>
      <c r="K71" s="780">
        <v>0</v>
      </c>
      <c r="L71" s="780">
        <v>12</v>
      </c>
      <c r="M71" s="784">
        <f t="shared" si="37"/>
        <v>41</v>
      </c>
      <c r="N71" s="782">
        <v>45785</v>
      </c>
      <c r="O71" s="782">
        <v>45780</v>
      </c>
      <c r="P71" s="783"/>
      <c r="Q71" s="783" t="s">
        <v>582</v>
      </c>
      <c r="R71" s="783" t="s">
        <v>691</v>
      </c>
      <c r="S71" s="810" t="s">
        <v>939</v>
      </c>
      <c r="T71" s="810"/>
      <c r="U71" s="810" t="s">
        <v>940</v>
      </c>
      <c r="V71" s="811" t="s">
        <v>929</v>
      </c>
      <c r="W71" s="811"/>
      <c r="X71" s="812" t="s">
        <v>954</v>
      </c>
      <c r="Y71" s="783" t="s">
        <v>942</v>
      </c>
      <c r="Z71" s="835">
        <v>3.6835</v>
      </c>
      <c r="AA71" s="835">
        <f t="shared" si="30"/>
        <v>1812.282</v>
      </c>
      <c r="AB71" s="812">
        <v>492</v>
      </c>
      <c r="AC71" s="812">
        <f t="shared" si="35"/>
        <v>0</v>
      </c>
      <c r="AD71" s="783" t="s">
        <v>610</v>
      </c>
      <c r="AE71" s="783" t="s">
        <v>611</v>
      </c>
      <c r="AF71" s="784"/>
      <c r="AG71" s="836" t="s">
        <v>590</v>
      </c>
      <c r="AH71" s="990"/>
      <c r="AI71" s="837"/>
      <c r="AJ71" s="990">
        <f t="shared" si="34"/>
        <v>492</v>
      </c>
      <c r="AK71" s="837"/>
      <c r="AL71" s="838"/>
      <c r="AM71" s="995">
        <f t="shared" si="31"/>
        <v>492</v>
      </c>
      <c r="AN71" s="865"/>
      <c r="AO71" s="865"/>
      <c r="AP71" s="995">
        <f t="shared" si="36"/>
        <v>492</v>
      </c>
      <c r="AQ71" s="865"/>
      <c r="AR71" s="995"/>
      <c r="AS71" s="865"/>
      <c r="AT71" s="865"/>
      <c r="AU71" s="866"/>
      <c r="AV71" s="867" t="s">
        <v>577</v>
      </c>
      <c r="AW71" s="884"/>
      <c r="AX71" s="884"/>
      <c r="AY71" s="884"/>
      <c r="AZ71" s="884"/>
      <c r="BA71" s="884">
        <f>J71</f>
        <v>492</v>
      </c>
      <c r="BB71" s="884"/>
      <c r="BC71" s="884"/>
      <c r="BD71" s="932">
        <f t="shared" si="32"/>
        <v>492</v>
      </c>
      <c r="BE71" s="933">
        <f t="shared" si="33"/>
        <v>0</v>
      </c>
      <c r="BF71" s="1096"/>
      <c r="BG71" s="1096"/>
      <c r="BH71" s="1097"/>
    </row>
    <row r="72" s="711" customFormat="1" ht="39" customHeight="1" spans="1:60">
      <c r="A72" s="736">
        <v>45720</v>
      </c>
      <c r="B72" s="737" t="s">
        <v>457</v>
      </c>
      <c r="C72" s="738" t="s">
        <v>762</v>
      </c>
      <c r="D72" s="739">
        <v>4500158580</v>
      </c>
      <c r="E72" s="910" t="s">
        <v>946</v>
      </c>
      <c r="F72" s="739" t="s">
        <v>957</v>
      </c>
      <c r="G72" s="742" t="s">
        <v>958</v>
      </c>
      <c r="H72" s="742" t="s">
        <v>670</v>
      </c>
      <c r="I72" s="1061" t="s">
        <v>672</v>
      </c>
      <c r="J72" s="780">
        <v>900</v>
      </c>
      <c r="K72" s="780">
        <v>0</v>
      </c>
      <c r="L72" s="780">
        <v>12</v>
      </c>
      <c r="M72" s="784">
        <f t="shared" si="37"/>
        <v>75</v>
      </c>
      <c r="N72" s="782">
        <v>45785</v>
      </c>
      <c r="O72" s="782">
        <v>45780</v>
      </c>
      <c r="P72" s="783"/>
      <c r="Q72" s="783" t="s">
        <v>582</v>
      </c>
      <c r="R72" s="783" t="s">
        <v>938</v>
      </c>
      <c r="S72" s="810" t="s">
        <v>939</v>
      </c>
      <c r="T72" s="810"/>
      <c r="U72" s="810" t="s">
        <v>940</v>
      </c>
      <c r="V72" s="811" t="s">
        <v>929</v>
      </c>
      <c r="W72" s="811"/>
      <c r="X72" s="812" t="s">
        <v>959</v>
      </c>
      <c r="Y72" s="783" t="s">
        <v>942</v>
      </c>
      <c r="Z72" s="835">
        <v>3.6835</v>
      </c>
      <c r="AA72" s="835">
        <f t="shared" si="30"/>
        <v>3315.15</v>
      </c>
      <c r="AB72" s="812">
        <v>900</v>
      </c>
      <c r="AC72" s="812">
        <f t="shared" si="35"/>
        <v>0</v>
      </c>
      <c r="AD72" s="783" t="s">
        <v>610</v>
      </c>
      <c r="AE72" s="783" t="s">
        <v>611</v>
      </c>
      <c r="AF72" s="784"/>
      <c r="AG72" s="836" t="s">
        <v>590</v>
      </c>
      <c r="AH72" s="990"/>
      <c r="AI72" s="837"/>
      <c r="AJ72" s="990">
        <f t="shared" si="34"/>
        <v>900</v>
      </c>
      <c r="AK72" s="837"/>
      <c r="AL72" s="838"/>
      <c r="AM72" s="995">
        <f t="shared" si="31"/>
        <v>900</v>
      </c>
      <c r="AN72" s="865"/>
      <c r="AO72" s="865"/>
      <c r="AP72" s="995">
        <f t="shared" si="36"/>
        <v>900</v>
      </c>
      <c r="AQ72" s="865"/>
      <c r="AR72" s="995"/>
      <c r="AS72" s="865"/>
      <c r="AT72" s="865"/>
      <c r="AU72" s="866"/>
      <c r="AV72" s="867" t="s">
        <v>577</v>
      </c>
      <c r="AW72" s="884"/>
      <c r="AX72" s="884"/>
      <c r="AY72" s="884">
        <f>J72</f>
        <v>900</v>
      </c>
      <c r="AZ72" s="884"/>
      <c r="BA72" s="884"/>
      <c r="BB72" s="884"/>
      <c r="BC72" s="884"/>
      <c r="BD72" s="932">
        <f t="shared" si="32"/>
        <v>900</v>
      </c>
      <c r="BE72" s="933">
        <f t="shared" si="33"/>
        <v>0</v>
      </c>
      <c r="BF72" s="1096"/>
      <c r="BG72" s="1096"/>
      <c r="BH72" s="1097"/>
    </row>
    <row r="73" s="711" customFormat="1" ht="39" customHeight="1" spans="1:60">
      <c r="A73" s="736">
        <v>45720</v>
      </c>
      <c r="B73" s="737" t="s">
        <v>457</v>
      </c>
      <c r="C73" s="738" t="s">
        <v>630</v>
      </c>
      <c r="D73" s="739">
        <v>4500158580</v>
      </c>
      <c r="E73" s="910" t="s">
        <v>943</v>
      </c>
      <c r="F73" s="739" t="s">
        <v>960</v>
      </c>
      <c r="G73" s="742" t="s">
        <v>958</v>
      </c>
      <c r="H73" s="742" t="s">
        <v>670</v>
      </c>
      <c r="I73" s="1061" t="s">
        <v>672</v>
      </c>
      <c r="J73" s="780">
        <v>576</v>
      </c>
      <c r="K73" s="780">
        <v>0</v>
      </c>
      <c r="L73" s="780">
        <v>12</v>
      </c>
      <c r="M73" s="784">
        <f t="shared" si="37"/>
        <v>48</v>
      </c>
      <c r="N73" s="782">
        <v>45785</v>
      </c>
      <c r="O73" s="782">
        <v>45780</v>
      </c>
      <c r="P73" s="783"/>
      <c r="Q73" s="783" t="s">
        <v>582</v>
      </c>
      <c r="R73" s="783" t="s">
        <v>945</v>
      </c>
      <c r="S73" s="810" t="s">
        <v>939</v>
      </c>
      <c r="T73" s="810"/>
      <c r="U73" s="810" t="s">
        <v>940</v>
      </c>
      <c r="V73" s="811" t="s">
        <v>929</v>
      </c>
      <c r="W73" s="811"/>
      <c r="X73" s="812" t="s">
        <v>959</v>
      </c>
      <c r="Y73" s="783" t="s">
        <v>942</v>
      </c>
      <c r="Z73" s="835">
        <v>3.6835</v>
      </c>
      <c r="AA73" s="835">
        <f t="shared" si="30"/>
        <v>2121.696</v>
      </c>
      <c r="AB73" s="812">
        <v>576</v>
      </c>
      <c r="AC73" s="812">
        <f t="shared" si="35"/>
        <v>0</v>
      </c>
      <c r="AD73" s="783" t="s">
        <v>610</v>
      </c>
      <c r="AE73" s="783" t="s">
        <v>611</v>
      </c>
      <c r="AF73" s="784"/>
      <c r="AG73" s="836" t="s">
        <v>590</v>
      </c>
      <c r="AH73" s="990"/>
      <c r="AI73" s="837"/>
      <c r="AJ73" s="990">
        <f t="shared" si="34"/>
        <v>576</v>
      </c>
      <c r="AK73" s="837"/>
      <c r="AL73" s="838"/>
      <c r="AM73" s="995">
        <f t="shared" si="31"/>
        <v>576</v>
      </c>
      <c r="AN73" s="865"/>
      <c r="AO73" s="865"/>
      <c r="AP73" s="995">
        <f t="shared" si="36"/>
        <v>576</v>
      </c>
      <c r="AQ73" s="865"/>
      <c r="AR73" s="995"/>
      <c r="AS73" s="865"/>
      <c r="AT73" s="865"/>
      <c r="AU73" s="866"/>
      <c r="AV73" s="867" t="s">
        <v>577</v>
      </c>
      <c r="AW73" s="884"/>
      <c r="AX73" s="884"/>
      <c r="AY73" s="884">
        <f>J73</f>
        <v>576</v>
      </c>
      <c r="AZ73" s="884"/>
      <c r="BA73" s="884"/>
      <c r="BB73" s="884"/>
      <c r="BC73" s="884"/>
      <c r="BD73" s="932">
        <f t="shared" si="32"/>
        <v>576</v>
      </c>
      <c r="BE73" s="933">
        <f t="shared" si="33"/>
        <v>0</v>
      </c>
      <c r="BF73" s="1096"/>
      <c r="BG73" s="1096"/>
      <c r="BH73" s="1097"/>
    </row>
    <row r="74" s="711" customFormat="1" ht="39" customHeight="1" spans="1:60">
      <c r="A74" s="736">
        <v>45720</v>
      </c>
      <c r="B74" s="737" t="s">
        <v>457</v>
      </c>
      <c r="C74" s="738" t="s">
        <v>771</v>
      </c>
      <c r="D74" s="739">
        <v>4500158580</v>
      </c>
      <c r="E74" s="910" t="s">
        <v>951</v>
      </c>
      <c r="F74" s="739" t="s">
        <v>961</v>
      </c>
      <c r="G74" s="742" t="s">
        <v>958</v>
      </c>
      <c r="H74" s="742" t="s">
        <v>670</v>
      </c>
      <c r="I74" s="1061" t="s">
        <v>672</v>
      </c>
      <c r="J74" s="780">
        <v>492</v>
      </c>
      <c r="K74" s="780">
        <v>0</v>
      </c>
      <c r="L74" s="780">
        <v>12</v>
      </c>
      <c r="M74" s="784">
        <f t="shared" si="37"/>
        <v>41</v>
      </c>
      <c r="N74" s="782">
        <v>45785</v>
      </c>
      <c r="O74" s="782">
        <v>45780</v>
      </c>
      <c r="P74" s="783"/>
      <c r="Q74" s="783" t="s">
        <v>582</v>
      </c>
      <c r="R74" s="783" t="s">
        <v>691</v>
      </c>
      <c r="S74" s="810" t="s">
        <v>939</v>
      </c>
      <c r="T74" s="810"/>
      <c r="U74" s="810" t="s">
        <v>940</v>
      </c>
      <c r="V74" s="811" t="s">
        <v>929</v>
      </c>
      <c r="W74" s="811"/>
      <c r="X74" s="812" t="s">
        <v>959</v>
      </c>
      <c r="Y74" s="783" t="s">
        <v>942</v>
      </c>
      <c r="Z74" s="835">
        <v>3.6835</v>
      </c>
      <c r="AA74" s="835">
        <f t="shared" si="30"/>
        <v>1812.282</v>
      </c>
      <c r="AB74" s="812">
        <v>492</v>
      </c>
      <c r="AC74" s="812">
        <f t="shared" si="35"/>
        <v>0</v>
      </c>
      <c r="AD74" s="783" t="s">
        <v>610</v>
      </c>
      <c r="AE74" s="783" t="s">
        <v>611</v>
      </c>
      <c r="AF74" s="784"/>
      <c r="AG74" s="836" t="s">
        <v>590</v>
      </c>
      <c r="AH74" s="990"/>
      <c r="AI74" s="837"/>
      <c r="AJ74" s="990">
        <f t="shared" si="34"/>
        <v>492</v>
      </c>
      <c r="AK74" s="837"/>
      <c r="AL74" s="838"/>
      <c r="AM74" s="995">
        <f t="shared" si="31"/>
        <v>492</v>
      </c>
      <c r="AN74" s="865"/>
      <c r="AO74" s="865"/>
      <c r="AP74" s="995">
        <f t="shared" si="36"/>
        <v>492</v>
      </c>
      <c r="AQ74" s="865"/>
      <c r="AR74" s="995"/>
      <c r="AS74" s="865"/>
      <c r="AT74" s="865"/>
      <c r="AU74" s="866"/>
      <c r="AV74" s="867" t="s">
        <v>577</v>
      </c>
      <c r="AW74" s="884"/>
      <c r="AX74" s="884"/>
      <c r="AY74" s="884">
        <f>J74</f>
        <v>492</v>
      </c>
      <c r="AZ74" s="884"/>
      <c r="BA74" s="884"/>
      <c r="BB74" s="884"/>
      <c r="BC74" s="884"/>
      <c r="BD74" s="932">
        <f t="shared" si="32"/>
        <v>492</v>
      </c>
      <c r="BE74" s="933">
        <f t="shared" si="33"/>
        <v>0</v>
      </c>
      <c r="BF74" s="1096"/>
      <c r="BG74" s="1096"/>
      <c r="BH74" s="1097"/>
    </row>
    <row r="75" s="711" customFormat="1" ht="39" customHeight="1" spans="1:60">
      <c r="A75" s="736">
        <v>45726</v>
      </c>
      <c r="B75" s="737" t="s">
        <v>171</v>
      </c>
      <c r="C75" s="738" t="s">
        <v>567</v>
      </c>
      <c r="D75" s="739">
        <v>4500159666</v>
      </c>
      <c r="E75" s="910" t="s">
        <v>962</v>
      </c>
      <c r="F75" s="744" t="s">
        <v>963</v>
      </c>
      <c r="G75" s="742" t="s">
        <v>913</v>
      </c>
      <c r="H75" s="742" t="s">
        <v>964</v>
      </c>
      <c r="I75" s="1061" t="s">
        <v>576</v>
      </c>
      <c r="J75" s="780">
        <v>1200</v>
      </c>
      <c r="K75" s="780">
        <v>0</v>
      </c>
      <c r="L75" s="780">
        <v>6</v>
      </c>
      <c r="M75" s="784">
        <f t="shared" si="37"/>
        <v>200</v>
      </c>
      <c r="N75" s="782">
        <v>45786</v>
      </c>
      <c r="O75" s="782">
        <v>45782</v>
      </c>
      <c r="P75" s="783"/>
      <c r="Q75" s="783" t="s">
        <v>582</v>
      </c>
      <c r="R75" s="783" t="s">
        <v>965</v>
      </c>
      <c r="S75" s="810" t="s">
        <v>692</v>
      </c>
      <c r="T75" s="810"/>
      <c r="U75" s="810" t="s">
        <v>966</v>
      </c>
      <c r="V75" s="811"/>
      <c r="W75" s="811"/>
      <c r="X75" s="812" t="s">
        <v>967</v>
      </c>
      <c r="Y75" s="783" t="s">
        <v>968</v>
      </c>
      <c r="Z75" s="835">
        <v>3.55</v>
      </c>
      <c r="AA75" s="835">
        <f t="shared" si="30"/>
        <v>4260</v>
      </c>
      <c r="AB75" s="812">
        <v>1200</v>
      </c>
      <c r="AC75" s="812">
        <f t="shared" si="35"/>
        <v>0</v>
      </c>
      <c r="AD75" s="783" t="s">
        <v>610</v>
      </c>
      <c r="AE75" s="783" t="s">
        <v>611</v>
      </c>
      <c r="AF75" s="784"/>
      <c r="AG75" s="836" t="s">
        <v>590</v>
      </c>
      <c r="AH75" s="990"/>
      <c r="AI75" s="837"/>
      <c r="AJ75" s="990">
        <f t="shared" si="34"/>
        <v>1200</v>
      </c>
      <c r="AK75" s="837"/>
      <c r="AL75" s="838"/>
      <c r="AM75" s="995">
        <f t="shared" si="31"/>
        <v>1200</v>
      </c>
      <c r="AN75" s="865"/>
      <c r="AO75" s="865"/>
      <c r="AP75" s="995"/>
      <c r="AQ75" s="865"/>
      <c r="AR75" s="995">
        <f>J75</f>
        <v>1200</v>
      </c>
      <c r="AS75" s="865"/>
      <c r="AT75" s="865"/>
      <c r="AU75" s="866"/>
      <c r="AV75" s="867" t="s">
        <v>577</v>
      </c>
      <c r="AW75" s="884">
        <f t="shared" ref="AW75:AW85" si="38">J75/60*10</f>
        <v>200</v>
      </c>
      <c r="AX75" s="884">
        <f t="shared" ref="AX75:AX85" si="39">J75/60*10</f>
        <v>200</v>
      </c>
      <c r="AY75" s="884">
        <f t="shared" ref="AY75:AY85" si="40">J75/60*8</f>
        <v>160</v>
      </c>
      <c r="AZ75" s="884">
        <f t="shared" ref="AZ75:AZ85" si="41">J75/60*2</f>
        <v>40</v>
      </c>
      <c r="BA75" s="884">
        <f t="shared" ref="BA75:BA85" si="42">J75/60*10</f>
        <v>200</v>
      </c>
      <c r="BB75" s="884">
        <f t="shared" ref="BB75:BB85" si="43">J75/60*10</f>
        <v>200</v>
      </c>
      <c r="BC75" s="884">
        <f t="shared" ref="BC75:BC85" si="44">J75/60*10</f>
        <v>200</v>
      </c>
      <c r="BD75" s="932">
        <f t="shared" si="32"/>
        <v>1200</v>
      </c>
      <c r="BE75" s="933">
        <f t="shared" si="33"/>
        <v>0</v>
      </c>
      <c r="BF75" s="1096"/>
      <c r="BG75" s="1096"/>
      <c r="BH75" s="1097"/>
    </row>
    <row r="76" s="711" customFormat="1" ht="39" customHeight="1" spans="1:60">
      <c r="A76" s="736">
        <v>45750</v>
      </c>
      <c r="B76" s="737" t="s">
        <v>969</v>
      </c>
      <c r="C76" s="738" t="s">
        <v>580</v>
      </c>
      <c r="D76" s="739">
        <v>4500162561</v>
      </c>
      <c r="E76" s="910" t="s">
        <v>970</v>
      </c>
      <c r="F76" s="739" t="s">
        <v>971</v>
      </c>
      <c r="G76" s="742" t="s">
        <v>972</v>
      </c>
      <c r="H76" s="742" t="s">
        <v>972</v>
      </c>
      <c r="I76" s="1061" t="s">
        <v>576</v>
      </c>
      <c r="J76" s="780">
        <v>504</v>
      </c>
      <c r="K76" s="780">
        <v>0</v>
      </c>
      <c r="L76" s="780">
        <v>6</v>
      </c>
      <c r="M76" s="784">
        <f t="shared" si="37"/>
        <v>84</v>
      </c>
      <c r="N76" s="782">
        <v>45786</v>
      </c>
      <c r="O76" s="782">
        <v>45782</v>
      </c>
      <c r="P76" s="783"/>
      <c r="Q76" s="783" t="s">
        <v>582</v>
      </c>
      <c r="R76" s="783" t="s">
        <v>973</v>
      </c>
      <c r="S76" s="810" t="s">
        <v>974</v>
      </c>
      <c r="T76" s="810"/>
      <c r="U76" s="810" t="s">
        <v>585</v>
      </c>
      <c r="V76" s="811"/>
      <c r="W76" s="811"/>
      <c r="X76" s="812" t="s">
        <v>975</v>
      </c>
      <c r="Y76" s="783" t="s">
        <v>587</v>
      </c>
      <c r="Z76" s="835">
        <v>3.5</v>
      </c>
      <c r="AA76" s="835">
        <f t="shared" si="30"/>
        <v>1764</v>
      </c>
      <c r="AB76" s="812">
        <v>504</v>
      </c>
      <c r="AC76" s="812">
        <f t="shared" si="35"/>
        <v>0</v>
      </c>
      <c r="AD76" s="783" t="s">
        <v>585</v>
      </c>
      <c r="AE76" s="783" t="s">
        <v>611</v>
      </c>
      <c r="AF76" s="784"/>
      <c r="AG76" s="836" t="s">
        <v>590</v>
      </c>
      <c r="AH76" s="990">
        <f>J76</f>
        <v>504</v>
      </c>
      <c r="AI76" s="837"/>
      <c r="AJ76" s="1104"/>
      <c r="AK76" s="837"/>
      <c r="AL76" s="838"/>
      <c r="AM76" s="995">
        <f t="shared" si="31"/>
        <v>504</v>
      </c>
      <c r="AN76" s="865"/>
      <c r="AO76" s="865"/>
      <c r="AP76" s="995">
        <f t="shared" ref="AP76:AP85" si="45">J76</f>
        <v>504</v>
      </c>
      <c r="AQ76" s="865"/>
      <c r="AR76" s="995"/>
      <c r="AS76" s="865"/>
      <c r="AT76" s="865"/>
      <c r="AU76" s="866"/>
      <c r="AV76" s="867" t="s">
        <v>577</v>
      </c>
      <c r="AW76" s="884">
        <f t="shared" si="38"/>
        <v>84</v>
      </c>
      <c r="AX76" s="884">
        <f t="shared" si="39"/>
        <v>84</v>
      </c>
      <c r="AY76" s="884">
        <f t="shared" si="40"/>
        <v>67.2</v>
      </c>
      <c r="AZ76" s="884">
        <f t="shared" si="41"/>
        <v>16.8</v>
      </c>
      <c r="BA76" s="884">
        <f t="shared" si="42"/>
        <v>84</v>
      </c>
      <c r="BB76" s="884">
        <f t="shared" si="43"/>
        <v>84</v>
      </c>
      <c r="BC76" s="884">
        <f t="shared" si="44"/>
        <v>84</v>
      </c>
      <c r="BD76" s="932">
        <f t="shared" si="32"/>
        <v>504</v>
      </c>
      <c r="BE76" s="933">
        <f t="shared" si="33"/>
        <v>0</v>
      </c>
      <c r="BF76" s="1096"/>
      <c r="BG76" s="1096"/>
      <c r="BH76" s="1097"/>
    </row>
    <row r="77" s="711" customFormat="1" ht="39" customHeight="1" spans="1:60">
      <c r="A77" s="736">
        <v>45747</v>
      </c>
      <c r="B77" s="737" t="s">
        <v>976</v>
      </c>
      <c r="C77" s="738" t="s">
        <v>600</v>
      </c>
      <c r="D77" s="739">
        <v>4500161445</v>
      </c>
      <c r="E77" s="910" t="s">
        <v>977</v>
      </c>
      <c r="F77" s="739" t="s">
        <v>978</v>
      </c>
      <c r="G77" s="742" t="s">
        <v>815</v>
      </c>
      <c r="H77" s="742" t="s">
        <v>815</v>
      </c>
      <c r="I77" s="778" t="s">
        <v>576</v>
      </c>
      <c r="J77" s="780">
        <v>800</v>
      </c>
      <c r="K77" s="780">
        <v>0</v>
      </c>
      <c r="L77" s="780">
        <v>4</v>
      </c>
      <c r="M77" s="784">
        <f t="shared" si="37"/>
        <v>200</v>
      </c>
      <c r="N77" s="782">
        <v>45790</v>
      </c>
      <c r="O77" s="782">
        <v>45786</v>
      </c>
      <c r="P77" s="783"/>
      <c r="Q77" s="783" t="s">
        <v>582</v>
      </c>
      <c r="R77" s="783" t="s">
        <v>979</v>
      </c>
      <c r="S77" s="810" t="s">
        <v>980</v>
      </c>
      <c r="T77" s="810"/>
      <c r="U77" s="810" t="s">
        <v>585</v>
      </c>
      <c r="V77" s="811"/>
      <c r="W77" s="811"/>
      <c r="X77" s="812" t="s">
        <v>981</v>
      </c>
      <c r="Y77" s="783" t="s">
        <v>982</v>
      </c>
      <c r="Z77" s="835">
        <v>3.55</v>
      </c>
      <c r="AA77" s="835">
        <f t="shared" si="30"/>
        <v>2840</v>
      </c>
      <c r="AB77" s="812">
        <v>800</v>
      </c>
      <c r="AC77" s="812">
        <f t="shared" si="35"/>
        <v>0</v>
      </c>
      <c r="AD77" s="783" t="s">
        <v>585</v>
      </c>
      <c r="AE77" s="783" t="s">
        <v>611</v>
      </c>
      <c r="AF77" s="784"/>
      <c r="AG77" s="836" t="s">
        <v>590</v>
      </c>
      <c r="AH77" s="990">
        <f>J77</f>
        <v>800</v>
      </c>
      <c r="AI77" s="837"/>
      <c r="AJ77" s="990"/>
      <c r="AK77" s="837"/>
      <c r="AL77" s="838"/>
      <c r="AM77" s="995">
        <f t="shared" si="31"/>
        <v>800</v>
      </c>
      <c r="AN77" s="865"/>
      <c r="AO77" s="865"/>
      <c r="AP77" s="995">
        <f t="shared" si="45"/>
        <v>800</v>
      </c>
      <c r="AQ77" s="865"/>
      <c r="AR77" s="995"/>
      <c r="AS77" s="865"/>
      <c r="AT77" s="865"/>
      <c r="AU77" s="866"/>
      <c r="AV77" s="867" t="s">
        <v>577</v>
      </c>
      <c r="AW77" s="884">
        <f t="shared" si="38"/>
        <v>133.333333333333</v>
      </c>
      <c r="AX77" s="884">
        <f t="shared" si="39"/>
        <v>133.333333333333</v>
      </c>
      <c r="AY77" s="884">
        <f t="shared" si="40"/>
        <v>106.666666666667</v>
      </c>
      <c r="AZ77" s="884">
        <f t="shared" si="41"/>
        <v>26.6666666666667</v>
      </c>
      <c r="BA77" s="884">
        <f t="shared" si="42"/>
        <v>133.333333333333</v>
      </c>
      <c r="BB77" s="884">
        <f t="shared" si="43"/>
        <v>133.333333333333</v>
      </c>
      <c r="BC77" s="884">
        <f t="shared" si="44"/>
        <v>133.333333333333</v>
      </c>
      <c r="BD77" s="932">
        <f t="shared" si="32"/>
        <v>800</v>
      </c>
      <c r="BE77" s="958">
        <f t="shared" si="33"/>
        <v>0</v>
      </c>
      <c r="BF77" s="1096"/>
      <c r="BG77" s="1096"/>
      <c r="BH77" s="1097"/>
    </row>
    <row r="78" s="711" customFormat="1" ht="39" customHeight="1" spans="1:60">
      <c r="A78" s="736">
        <v>45748</v>
      </c>
      <c r="B78" s="737" t="s">
        <v>983</v>
      </c>
      <c r="C78" s="738" t="s">
        <v>922</v>
      </c>
      <c r="D78" s="739">
        <v>4500162134</v>
      </c>
      <c r="E78" s="910"/>
      <c r="F78" s="739" t="s">
        <v>984</v>
      </c>
      <c r="G78" s="742" t="s">
        <v>735</v>
      </c>
      <c r="H78" s="742" t="s">
        <v>575</v>
      </c>
      <c r="I78" s="1061" t="s">
        <v>576</v>
      </c>
      <c r="J78" s="780">
        <v>1500</v>
      </c>
      <c r="K78" s="780">
        <v>0</v>
      </c>
      <c r="L78" s="780">
        <v>12</v>
      </c>
      <c r="M78" s="784">
        <f t="shared" si="37"/>
        <v>125</v>
      </c>
      <c r="N78" s="782">
        <v>45789</v>
      </c>
      <c r="O78" s="782">
        <v>45785</v>
      </c>
      <c r="P78" s="783"/>
      <c r="Q78" s="783" t="s">
        <v>582</v>
      </c>
      <c r="R78" s="783" t="s">
        <v>898</v>
      </c>
      <c r="S78" s="810" t="s">
        <v>985</v>
      </c>
      <c r="T78" s="810"/>
      <c r="U78" s="810" t="s">
        <v>986</v>
      </c>
      <c r="V78" s="811"/>
      <c r="W78" s="811" t="s">
        <v>987</v>
      </c>
      <c r="X78" s="812" t="s">
        <v>988</v>
      </c>
      <c r="Y78" s="783" t="s">
        <v>989</v>
      </c>
      <c r="Z78" s="835">
        <v>3.4</v>
      </c>
      <c r="AA78" s="835">
        <f t="shared" si="30"/>
        <v>5100</v>
      </c>
      <c r="AB78" s="812">
        <f>468+936+24+72</f>
        <v>1500</v>
      </c>
      <c r="AC78" s="812">
        <f t="shared" si="35"/>
        <v>0</v>
      </c>
      <c r="AD78" s="783" t="s">
        <v>610</v>
      </c>
      <c r="AE78" s="783" t="s">
        <v>611</v>
      </c>
      <c r="AF78" s="784"/>
      <c r="AG78" s="836" t="s">
        <v>590</v>
      </c>
      <c r="AH78" s="990"/>
      <c r="AI78" s="837"/>
      <c r="AJ78" s="1104">
        <f>J78</f>
        <v>1500</v>
      </c>
      <c r="AK78" s="837"/>
      <c r="AL78" s="838"/>
      <c r="AM78" s="995">
        <f t="shared" si="31"/>
        <v>1500</v>
      </c>
      <c r="AN78" s="865"/>
      <c r="AO78" s="865"/>
      <c r="AP78" s="995">
        <f t="shared" si="45"/>
        <v>1500</v>
      </c>
      <c r="AQ78" s="865"/>
      <c r="AR78" s="995"/>
      <c r="AS78" s="865"/>
      <c r="AT78" s="865"/>
      <c r="AU78" s="866"/>
      <c r="AV78" s="867" t="s">
        <v>577</v>
      </c>
      <c r="AW78" s="884">
        <f t="shared" si="38"/>
        <v>250</v>
      </c>
      <c r="AX78" s="884">
        <f t="shared" si="39"/>
        <v>250</v>
      </c>
      <c r="AY78" s="884">
        <f t="shared" si="40"/>
        <v>200</v>
      </c>
      <c r="AZ78" s="884">
        <f t="shared" si="41"/>
        <v>50</v>
      </c>
      <c r="BA78" s="884">
        <f t="shared" si="42"/>
        <v>250</v>
      </c>
      <c r="BB78" s="884">
        <f t="shared" si="43"/>
        <v>250</v>
      </c>
      <c r="BC78" s="884">
        <f t="shared" si="44"/>
        <v>250</v>
      </c>
      <c r="BD78" s="932">
        <f t="shared" si="32"/>
        <v>1500</v>
      </c>
      <c r="BE78" s="933">
        <f t="shared" si="33"/>
        <v>0</v>
      </c>
      <c r="BF78" s="1096"/>
      <c r="BG78" s="1096"/>
      <c r="BH78" s="1097"/>
    </row>
    <row r="79" s="711" customFormat="1" ht="39" customHeight="1" spans="1:60">
      <c r="A79" s="736">
        <v>45756</v>
      </c>
      <c r="B79" s="737" t="s">
        <v>677</v>
      </c>
      <c r="C79" s="738" t="s">
        <v>678</v>
      </c>
      <c r="D79" s="739">
        <v>4500163062</v>
      </c>
      <c r="E79" s="740">
        <v>56053</v>
      </c>
      <c r="F79" s="739" t="s">
        <v>990</v>
      </c>
      <c r="G79" s="742" t="s">
        <v>575</v>
      </c>
      <c r="H79" s="742" t="s">
        <v>575</v>
      </c>
      <c r="I79" s="1061" t="s">
        <v>576</v>
      </c>
      <c r="J79" s="780">
        <v>4320</v>
      </c>
      <c r="K79" s="780">
        <v>0</v>
      </c>
      <c r="L79" s="780">
        <v>12</v>
      </c>
      <c r="M79" s="784">
        <f t="shared" si="37"/>
        <v>360</v>
      </c>
      <c r="N79" s="782">
        <v>45789</v>
      </c>
      <c r="O79" s="782">
        <v>45785</v>
      </c>
      <c r="P79" s="783"/>
      <c r="Q79" s="783" t="s">
        <v>582</v>
      </c>
      <c r="R79" s="783" t="s">
        <v>991</v>
      </c>
      <c r="S79" s="810" t="s">
        <v>992</v>
      </c>
      <c r="T79" s="810"/>
      <c r="U79" s="810" t="s">
        <v>847</v>
      </c>
      <c r="V79" s="811"/>
      <c r="W79" s="811"/>
      <c r="X79" s="812" t="s">
        <v>993</v>
      </c>
      <c r="Y79" s="783" t="s">
        <v>685</v>
      </c>
      <c r="Z79" s="835">
        <v>3.4</v>
      </c>
      <c r="AA79" s="835">
        <f t="shared" si="30"/>
        <v>14688</v>
      </c>
      <c r="AB79" s="812">
        <f>4032+36+252</f>
        <v>4320</v>
      </c>
      <c r="AC79" s="812">
        <f t="shared" si="35"/>
        <v>0</v>
      </c>
      <c r="AD79" s="783" t="s">
        <v>610</v>
      </c>
      <c r="AE79" s="783" t="s">
        <v>611</v>
      </c>
      <c r="AF79" s="784"/>
      <c r="AG79" s="836" t="s">
        <v>590</v>
      </c>
      <c r="AH79" s="990">
        <f>J79</f>
        <v>4320</v>
      </c>
      <c r="AI79" s="837"/>
      <c r="AJ79" s="990"/>
      <c r="AK79" s="837"/>
      <c r="AL79" s="838"/>
      <c r="AM79" s="995">
        <f t="shared" si="31"/>
        <v>4320</v>
      </c>
      <c r="AN79" s="865"/>
      <c r="AO79" s="865"/>
      <c r="AP79" s="995">
        <f t="shared" si="45"/>
        <v>4320</v>
      </c>
      <c r="AQ79" s="865"/>
      <c r="AR79" s="995"/>
      <c r="AS79" s="865"/>
      <c r="AT79" s="865"/>
      <c r="AU79" s="865"/>
      <c r="AV79" s="867" t="s">
        <v>577</v>
      </c>
      <c r="AW79" s="884">
        <f t="shared" si="38"/>
        <v>720</v>
      </c>
      <c r="AX79" s="884">
        <f t="shared" si="39"/>
        <v>720</v>
      </c>
      <c r="AY79" s="884">
        <f t="shared" si="40"/>
        <v>576</v>
      </c>
      <c r="AZ79" s="884">
        <f t="shared" si="41"/>
        <v>144</v>
      </c>
      <c r="BA79" s="884">
        <f t="shared" si="42"/>
        <v>720</v>
      </c>
      <c r="BB79" s="884">
        <f t="shared" si="43"/>
        <v>720</v>
      </c>
      <c r="BC79" s="884">
        <f t="shared" si="44"/>
        <v>720</v>
      </c>
      <c r="BD79" s="932">
        <f t="shared" si="32"/>
        <v>4320</v>
      </c>
      <c r="BE79" s="933">
        <f t="shared" si="33"/>
        <v>0</v>
      </c>
      <c r="BF79" s="1096"/>
      <c r="BG79" s="1096"/>
      <c r="BH79" s="1097"/>
    </row>
    <row r="80" s="711" customFormat="1" ht="39" customHeight="1" spans="1:60">
      <c r="A80" s="736">
        <v>45749</v>
      </c>
      <c r="B80" s="737" t="s">
        <v>994</v>
      </c>
      <c r="C80" s="738" t="s">
        <v>762</v>
      </c>
      <c r="D80" s="739">
        <v>4500162070</v>
      </c>
      <c r="E80" s="910" t="s">
        <v>995</v>
      </c>
      <c r="F80" s="744" t="s">
        <v>996</v>
      </c>
      <c r="G80" s="742" t="s">
        <v>575</v>
      </c>
      <c r="H80" s="742" t="s">
        <v>575</v>
      </c>
      <c r="I80" s="1061" t="s">
        <v>576</v>
      </c>
      <c r="J80" s="780">
        <v>4992</v>
      </c>
      <c r="K80" s="780">
        <v>0</v>
      </c>
      <c r="L80" s="780">
        <v>12</v>
      </c>
      <c r="M80" s="784">
        <f t="shared" si="37"/>
        <v>416</v>
      </c>
      <c r="N80" s="782">
        <v>45789</v>
      </c>
      <c r="O80" s="782">
        <v>45785</v>
      </c>
      <c r="P80" s="783"/>
      <c r="Q80" s="783" t="s">
        <v>582</v>
      </c>
      <c r="R80" s="783" t="s">
        <v>938</v>
      </c>
      <c r="S80" s="810" t="s">
        <v>997</v>
      </c>
      <c r="T80" s="810"/>
      <c r="U80" s="810" t="s">
        <v>585</v>
      </c>
      <c r="V80" s="811"/>
      <c r="W80" s="1065"/>
      <c r="X80" s="812" t="s">
        <v>998</v>
      </c>
      <c r="Y80" s="783" t="s">
        <v>718</v>
      </c>
      <c r="Z80" s="835">
        <v>3.4</v>
      </c>
      <c r="AA80" s="835">
        <f t="shared" si="30"/>
        <v>16972.8</v>
      </c>
      <c r="AB80" s="812">
        <f>480+4512</f>
        <v>4992</v>
      </c>
      <c r="AC80" s="812">
        <f t="shared" si="35"/>
        <v>0</v>
      </c>
      <c r="AD80" s="783" t="s">
        <v>585</v>
      </c>
      <c r="AE80" s="783" t="s">
        <v>611</v>
      </c>
      <c r="AF80" s="784"/>
      <c r="AG80" s="836" t="s">
        <v>590</v>
      </c>
      <c r="AH80" s="990">
        <f>J80</f>
        <v>4992</v>
      </c>
      <c r="AI80" s="837"/>
      <c r="AJ80" s="990"/>
      <c r="AK80" s="837"/>
      <c r="AL80" s="838"/>
      <c r="AM80" s="995">
        <f t="shared" si="31"/>
        <v>4992</v>
      </c>
      <c r="AN80" s="865"/>
      <c r="AO80" s="865"/>
      <c r="AP80" s="995">
        <f t="shared" si="45"/>
        <v>4992</v>
      </c>
      <c r="AQ80" s="865"/>
      <c r="AR80" s="995"/>
      <c r="AS80" s="865"/>
      <c r="AT80" s="865"/>
      <c r="AU80" s="866"/>
      <c r="AV80" s="867" t="s">
        <v>577</v>
      </c>
      <c r="AW80" s="884">
        <f t="shared" si="38"/>
        <v>832</v>
      </c>
      <c r="AX80" s="884">
        <f t="shared" si="39"/>
        <v>832</v>
      </c>
      <c r="AY80" s="884">
        <f t="shared" si="40"/>
        <v>665.6</v>
      </c>
      <c r="AZ80" s="884">
        <f t="shared" si="41"/>
        <v>166.4</v>
      </c>
      <c r="BA80" s="884">
        <f t="shared" si="42"/>
        <v>832</v>
      </c>
      <c r="BB80" s="884">
        <f t="shared" si="43"/>
        <v>832</v>
      </c>
      <c r="BC80" s="884">
        <f t="shared" si="44"/>
        <v>832</v>
      </c>
      <c r="BD80" s="932">
        <f t="shared" si="32"/>
        <v>4992</v>
      </c>
      <c r="BE80" s="933">
        <f t="shared" si="33"/>
        <v>0</v>
      </c>
      <c r="BF80" s="1096"/>
      <c r="BG80" s="1096"/>
      <c r="BH80" s="1097"/>
    </row>
    <row r="81" s="711" customFormat="1" ht="39" customHeight="1" spans="1:60">
      <c r="A81" s="736">
        <v>45747</v>
      </c>
      <c r="B81" s="737" t="s">
        <v>757</v>
      </c>
      <c r="C81" s="738" t="s">
        <v>580</v>
      </c>
      <c r="D81" s="739">
        <v>4500161963</v>
      </c>
      <c r="E81" s="910" t="s">
        <v>999</v>
      </c>
      <c r="F81" s="739" t="s">
        <v>1000</v>
      </c>
      <c r="G81" s="742" t="s">
        <v>575</v>
      </c>
      <c r="H81" s="742" t="s">
        <v>575</v>
      </c>
      <c r="I81" s="1061" t="s">
        <v>576</v>
      </c>
      <c r="J81" s="780">
        <v>96</v>
      </c>
      <c r="K81" s="780">
        <v>0</v>
      </c>
      <c r="L81" s="780">
        <v>12</v>
      </c>
      <c r="M81" s="784">
        <f t="shared" si="37"/>
        <v>8</v>
      </c>
      <c r="N81" s="782">
        <v>45789</v>
      </c>
      <c r="O81" s="782">
        <v>45785</v>
      </c>
      <c r="P81" s="783"/>
      <c r="Q81" s="783" t="s">
        <v>582</v>
      </c>
      <c r="R81" s="783" t="s">
        <v>1001</v>
      </c>
      <c r="S81" s="810" t="s">
        <v>916</v>
      </c>
      <c r="T81" s="810"/>
      <c r="U81" s="810" t="s">
        <v>1002</v>
      </c>
      <c r="V81" s="811"/>
      <c r="W81" s="811"/>
      <c r="X81" s="812" t="s">
        <v>1003</v>
      </c>
      <c r="Y81" s="783" t="s">
        <v>755</v>
      </c>
      <c r="Z81" s="835">
        <v>3.67</v>
      </c>
      <c r="AA81" s="835">
        <f t="shared" si="30"/>
        <v>352.32</v>
      </c>
      <c r="AB81" s="812">
        <v>96</v>
      </c>
      <c r="AC81" s="812">
        <f t="shared" si="35"/>
        <v>0</v>
      </c>
      <c r="AD81" s="783" t="s">
        <v>610</v>
      </c>
      <c r="AE81" s="783" t="s">
        <v>611</v>
      </c>
      <c r="AF81" s="784"/>
      <c r="AG81" s="836" t="s">
        <v>590</v>
      </c>
      <c r="AH81" s="990">
        <f>J81</f>
        <v>96</v>
      </c>
      <c r="AI81" s="837"/>
      <c r="AJ81" s="990"/>
      <c r="AK81" s="837"/>
      <c r="AL81" s="838"/>
      <c r="AM81" s="995">
        <f t="shared" si="31"/>
        <v>96</v>
      </c>
      <c r="AN81" s="865"/>
      <c r="AO81" s="865"/>
      <c r="AP81" s="995">
        <f t="shared" si="45"/>
        <v>96</v>
      </c>
      <c r="AQ81" s="865"/>
      <c r="AR81" s="995"/>
      <c r="AS81" s="865"/>
      <c r="AT81" s="865"/>
      <c r="AU81" s="866"/>
      <c r="AV81" s="867" t="s">
        <v>577</v>
      </c>
      <c r="AW81" s="884">
        <f t="shared" si="38"/>
        <v>16</v>
      </c>
      <c r="AX81" s="884">
        <f t="shared" si="39"/>
        <v>16</v>
      </c>
      <c r="AY81" s="884">
        <f t="shared" si="40"/>
        <v>12.8</v>
      </c>
      <c r="AZ81" s="884">
        <f t="shared" si="41"/>
        <v>3.2</v>
      </c>
      <c r="BA81" s="884">
        <f t="shared" si="42"/>
        <v>16</v>
      </c>
      <c r="BB81" s="884">
        <f t="shared" si="43"/>
        <v>16</v>
      </c>
      <c r="BC81" s="884">
        <f t="shared" si="44"/>
        <v>16</v>
      </c>
      <c r="BD81" s="932">
        <f t="shared" si="32"/>
        <v>96</v>
      </c>
      <c r="BE81" s="933">
        <f t="shared" si="33"/>
        <v>0</v>
      </c>
      <c r="BF81" s="1096"/>
      <c r="BG81" s="1096"/>
      <c r="BH81" s="1097"/>
    </row>
    <row r="82" s="711" customFormat="1" ht="39" customHeight="1" spans="1:60">
      <c r="A82" s="736">
        <v>45747</v>
      </c>
      <c r="B82" s="737" t="s">
        <v>748</v>
      </c>
      <c r="C82" s="738" t="s">
        <v>749</v>
      </c>
      <c r="D82" s="739">
        <v>4500161960</v>
      </c>
      <c r="E82" s="910" t="s">
        <v>1004</v>
      </c>
      <c r="F82" s="739" t="s">
        <v>1005</v>
      </c>
      <c r="G82" s="742" t="s">
        <v>575</v>
      </c>
      <c r="H82" s="742" t="s">
        <v>575</v>
      </c>
      <c r="I82" s="1061" t="s">
        <v>576</v>
      </c>
      <c r="J82" s="780">
        <v>1668</v>
      </c>
      <c r="K82" s="780">
        <v>0</v>
      </c>
      <c r="L82" s="780">
        <v>12</v>
      </c>
      <c r="M82" s="784">
        <f t="shared" si="37"/>
        <v>139</v>
      </c>
      <c r="N82" s="782">
        <v>45789</v>
      </c>
      <c r="O82" s="782">
        <v>45785</v>
      </c>
      <c r="P82" s="783"/>
      <c r="Q82" s="783" t="s">
        <v>582</v>
      </c>
      <c r="R82" s="783" t="s">
        <v>1001</v>
      </c>
      <c r="S82" s="810" t="s">
        <v>916</v>
      </c>
      <c r="T82" s="810"/>
      <c r="U82" s="810" t="s">
        <v>1002</v>
      </c>
      <c r="V82" s="811"/>
      <c r="W82" s="811"/>
      <c r="X82" s="812" t="s">
        <v>1006</v>
      </c>
      <c r="Y82" s="783" t="s">
        <v>755</v>
      </c>
      <c r="Z82" s="835">
        <v>3.67</v>
      </c>
      <c r="AA82" s="835">
        <f t="shared" si="30"/>
        <v>6121.56</v>
      </c>
      <c r="AB82" s="812">
        <v>1668</v>
      </c>
      <c r="AC82" s="812">
        <f t="shared" si="35"/>
        <v>0</v>
      </c>
      <c r="AD82" s="783" t="s">
        <v>610</v>
      </c>
      <c r="AE82" s="783" t="s">
        <v>611</v>
      </c>
      <c r="AF82" s="784"/>
      <c r="AG82" s="836" t="s">
        <v>590</v>
      </c>
      <c r="AH82" s="990">
        <f>J82</f>
        <v>1668</v>
      </c>
      <c r="AI82" s="837"/>
      <c r="AJ82" s="990"/>
      <c r="AK82" s="837"/>
      <c r="AL82" s="838"/>
      <c r="AM82" s="995">
        <f t="shared" si="31"/>
        <v>1668</v>
      </c>
      <c r="AN82" s="865"/>
      <c r="AO82" s="865"/>
      <c r="AP82" s="995">
        <f t="shared" si="45"/>
        <v>1668</v>
      </c>
      <c r="AQ82" s="865"/>
      <c r="AR82" s="995"/>
      <c r="AS82" s="865"/>
      <c r="AT82" s="865"/>
      <c r="AU82" s="866"/>
      <c r="AV82" s="867" t="s">
        <v>577</v>
      </c>
      <c r="AW82" s="884">
        <f t="shared" si="38"/>
        <v>278</v>
      </c>
      <c r="AX82" s="884">
        <f t="shared" si="39"/>
        <v>278</v>
      </c>
      <c r="AY82" s="884">
        <f t="shared" si="40"/>
        <v>222.4</v>
      </c>
      <c r="AZ82" s="884">
        <f t="shared" si="41"/>
        <v>55.6</v>
      </c>
      <c r="BA82" s="884">
        <f t="shared" si="42"/>
        <v>278</v>
      </c>
      <c r="BB82" s="884">
        <f t="shared" si="43"/>
        <v>278</v>
      </c>
      <c r="BC82" s="884">
        <f t="shared" si="44"/>
        <v>278</v>
      </c>
      <c r="BD82" s="932">
        <f t="shared" si="32"/>
        <v>1668</v>
      </c>
      <c r="BE82" s="933">
        <f t="shared" si="33"/>
        <v>0</v>
      </c>
      <c r="BF82" s="1096"/>
      <c r="BG82" s="1096"/>
      <c r="BH82" s="1097"/>
    </row>
    <row r="83" s="711" customFormat="1" ht="39" customHeight="1" spans="1:60">
      <c r="A83" s="736">
        <v>45747</v>
      </c>
      <c r="B83" s="737" t="s">
        <v>976</v>
      </c>
      <c r="C83" s="738" t="s">
        <v>600</v>
      </c>
      <c r="D83" s="739">
        <v>4500161496</v>
      </c>
      <c r="E83" s="910" t="s">
        <v>1007</v>
      </c>
      <c r="F83" s="739" t="s">
        <v>1008</v>
      </c>
      <c r="G83" s="742" t="s">
        <v>815</v>
      </c>
      <c r="H83" s="742" t="s">
        <v>815</v>
      </c>
      <c r="I83" s="778" t="s">
        <v>576</v>
      </c>
      <c r="J83" s="780">
        <v>428</v>
      </c>
      <c r="K83" s="780">
        <v>0</v>
      </c>
      <c r="L83" s="780">
        <v>4</v>
      </c>
      <c r="M83" s="784">
        <f t="shared" si="37"/>
        <v>107</v>
      </c>
      <c r="N83" s="782">
        <v>45790</v>
      </c>
      <c r="O83" s="782">
        <v>45786</v>
      </c>
      <c r="P83" s="783"/>
      <c r="Q83" s="783" t="s">
        <v>582</v>
      </c>
      <c r="R83" s="783" t="s">
        <v>979</v>
      </c>
      <c r="S83" s="810" t="s">
        <v>980</v>
      </c>
      <c r="T83" s="810"/>
      <c r="U83" s="810" t="s">
        <v>585</v>
      </c>
      <c r="V83" s="811"/>
      <c r="W83" s="811"/>
      <c r="X83" s="812" t="s">
        <v>981</v>
      </c>
      <c r="Y83" s="783" t="s">
        <v>982</v>
      </c>
      <c r="Z83" s="835">
        <v>3.55</v>
      </c>
      <c r="AA83" s="835">
        <f t="shared" si="30"/>
        <v>1519.4</v>
      </c>
      <c r="AB83" s="812">
        <v>428</v>
      </c>
      <c r="AC83" s="812">
        <f t="shared" si="35"/>
        <v>0</v>
      </c>
      <c r="AD83" s="783" t="s">
        <v>585</v>
      </c>
      <c r="AE83" s="783" t="s">
        <v>611</v>
      </c>
      <c r="AF83" s="784"/>
      <c r="AG83" s="836" t="s">
        <v>590</v>
      </c>
      <c r="AH83" s="990">
        <f>J83</f>
        <v>428</v>
      </c>
      <c r="AI83" s="837"/>
      <c r="AJ83" s="990"/>
      <c r="AK83" s="837"/>
      <c r="AL83" s="838"/>
      <c r="AM83" s="995">
        <f t="shared" si="31"/>
        <v>428</v>
      </c>
      <c r="AN83" s="865"/>
      <c r="AO83" s="865"/>
      <c r="AP83" s="995">
        <f t="shared" si="45"/>
        <v>428</v>
      </c>
      <c r="AQ83" s="865"/>
      <c r="AR83" s="995"/>
      <c r="AS83" s="865"/>
      <c r="AT83" s="865"/>
      <c r="AU83" s="866"/>
      <c r="AV83" s="867" t="s">
        <v>577</v>
      </c>
      <c r="AW83" s="884">
        <f t="shared" si="38"/>
        <v>71.3333333333333</v>
      </c>
      <c r="AX83" s="884">
        <f t="shared" si="39"/>
        <v>71.3333333333333</v>
      </c>
      <c r="AY83" s="884">
        <f t="shared" si="40"/>
        <v>57.0666666666667</v>
      </c>
      <c r="AZ83" s="884">
        <f t="shared" si="41"/>
        <v>14.2666666666667</v>
      </c>
      <c r="BA83" s="884">
        <f t="shared" si="42"/>
        <v>71.3333333333333</v>
      </c>
      <c r="BB83" s="884">
        <f t="shared" si="43"/>
        <v>71.3333333333333</v>
      </c>
      <c r="BC83" s="884">
        <f t="shared" si="44"/>
        <v>71.3333333333333</v>
      </c>
      <c r="BD83" s="932">
        <f t="shared" si="32"/>
        <v>428</v>
      </c>
      <c r="BE83" s="933">
        <f t="shared" si="33"/>
        <v>0</v>
      </c>
      <c r="BF83" s="1096"/>
      <c r="BG83" s="1096"/>
      <c r="BH83" s="1097"/>
    </row>
    <row r="84" s="711" customFormat="1" ht="39" customHeight="1" spans="1:60">
      <c r="A84" s="736">
        <v>45755</v>
      </c>
      <c r="B84" s="737" t="s">
        <v>1009</v>
      </c>
      <c r="C84" s="738" t="s">
        <v>630</v>
      </c>
      <c r="D84" s="739">
        <v>4500162774</v>
      </c>
      <c r="E84" s="910" t="s">
        <v>1010</v>
      </c>
      <c r="F84" s="739" t="s">
        <v>1011</v>
      </c>
      <c r="G84" s="742" t="s">
        <v>712</v>
      </c>
      <c r="H84" s="742" t="s">
        <v>713</v>
      </c>
      <c r="I84" s="778" t="s">
        <v>668</v>
      </c>
      <c r="J84" s="780">
        <v>1200</v>
      </c>
      <c r="K84" s="780">
        <v>0</v>
      </c>
      <c r="L84" s="780">
        <v>6</v>
      </c>
      <c r="M84" s="784">
        <f t="shared" si="37"/>
        <v>200</v>
      </c>
      <c r="N84" s="782">
        <v>45791</v>
      </c>
      <c r="O84" s="782">
        <v>45787</v>
      </c>
      <c r="P84" s="783"/>
      <c r="Q84" s="783" t="s">
        <v>582</v>
      </c>
      <c r="R84" s="783" t="s">
        <v>898</v>
      </c>
      <c r="S84" s="810" t="s">
        <v>1012</v>
      </c>
      <c r="T84" s="810"/>
      <c r="U84" s="810" t="s">
        <v>773</v>
      </c>
      <c r="V84" s="811"/>
      <c r="W84" s="811"/>
      <c r="X84" s="812" t="s">
        <v>1013</v>
      </c>
      <c r="Y84" s="783" t="s">
        <v>1014</v>
      </c>
      <c r="Z84" s="835">
        <v>3.58</v>
      </c>
      <c r="AA84" s="835">
        <f t="shared" si="30"/>
        <v>4296</v>
      </c>
      <c r="AB84" s="812">
        <v>1200</v>
      </c>
      <c r="AC84" s="812">
        <f t="shared" si="35"/>
        <v>0</v>
      </c>
      <c r="AD84" s="783" t="s">
        <v>610</v>
      </c>
      <c r="AE84" s="783" t="s">
        <v>611</v>
      </c>
      <c r="AF84" s="784"/>
      <c r="AG84" s="836" t="s">
        <v>590</v>
      </c>
      <c r="AH84" s="990"/>
      <c r="AI84" s="837"/>
      <c r="AJ84" s="990">
        <f>J84</f>
        <v>1200</v>
      </c>
      <c r="AK84" s="837"/>
      <c r="AL84" s="838"/>
      <c r="AM84" s="995">
        <f t="shared" si="31"/>
        <v>1200</v>
      </c>
      <c r="AN84" s="865"/>
      <c r="AO84" s="865"/>
      <c r="AP84" s="995">
        <f t="shared" si="45"/>
        <v>1200</v>
      </c>
      <c r="AQ84" s="865"/>
      <c r="AR84" s="995"/>
      <c r="AS84" s="865"/>
      <c r="AT84" s="865"/>
      <c r="AU84" s="866"/>
      <c r="AV84" s="867" t="s">
        <v>577</v>
      </c>
      <c r="AW84" s="884">
        <f>J84</f>
        <v>1200</v>
      </c>
      <c r="AX84" s="884"/>
      <c r="AY84" s="884"/>
      <c r="AZ84" s="884"/>
      <c r="BA84" s="884"/>
      <c r="BB84" s="884"/>
      <c r="BC84" s="884"/>
      <c r="BD84" s="932">
        <f t="shared" si="32"/>
        <v>1200</v>
      </c>
      <c r="BE84" s="933">
        <f t="shared" si="33"/>
        <v>0</v>
      </c>
      <c r="BF84" s="1096"/>
      <c r="BG84" s="1096"/>
      <c r="BH84" s="1097"/>
    </row>
    <row r="85" s="711" customFormat="1" ht="39" customHeight="1" spans="1:60">
      <c r="A85" s="736">
        <v>45755</v>
      </c>
      <c r="B85" s="737" t="s">
        <v>1009</v>
      </c>
      <c r="C85" s="738" t="s">
        <v>630</v>
      </c>
      <c r="D85" s="739">
        <v>4500162774</v>
      </c>
      <c r="E85" s="910" t="s">
        <v>1015</v>
      </c>
      <c r="F85" s="739" t="s">
        <v>1016</v>
      </c>
      <c r="G85" s="742" t="s">
        <v>721</v>
      </c>
      <c r="H85" s="742" t="s">
        <v>722</v>
      </c>
      <c r="I85" s="778" t="s">
        <v>664</v>
      </c>
      <c r="J85" s="780">
        <v>1404</v>
      </c>
      <c r="K85" s="780">
        <v>0</v>
      </c>
      <c r="L85" s="780">
        <v>6</v>
      </c>
      <c r="M85" s="784">
        <f t="shared" si="37"/>
        <v>234</v>
      </c>
      <c r="N85" s="782">
        <v>45791</v>
      </c>
      <c r="O85" s="782">
        <v>45787</v>
      </c>
      <c r="P85" s="783"/>
      <c r="Q85" s="783" t="s">
        <v>582</v>
      </c>
      <c r="R85" s="783" t="s">
        <v>898</v>
      </c>
      <c r="S85" s="810" t="s">
        <v>1012</v>
      </c>
      <c r="T85" s="810"/>
      <c r="U85" s="810" t="s">
        <v>773</v>
      </c>
      <c r="V85" s="811"/>
      <c r="W85" s="811"/>
      <c r="X85" s="812" t="s">
        <v>1017</v>
      </c>
      <c r="Y85" s="783" t="s">
        <v>1014</v>
      </c>
      <c r="Z85" s="835">
        <v>3.5</v>
      </c>
      <c r="AA85" s="835">
        <f t="shared" si="30"/>
        <v>4914</v>
      </c>
      <c r="AB85" s="812">
        <v>1404</v>
      </c>
      <c r="AC85" s="812">
        <f t="shared" si="35"/>
        <v>0</v>
      </c>
      <c r="AD85" s="783" t="s">
        <v>610</v>
      </c>
      <c r="AE85" s="783" t="s">
        <v>611</v>
      </c>
      <c r="AF85" s="784"/>
      <c r="AG85" s="836" t="s">
        <v>590</v>
      </c>
      <c r="AH85" s="990"/>
      <c r="AI85" s="837"/>
      <c r="AJ85" s="990">
        <f>J85</f>
        <v>1404</v>
      </c>
      <c r="AK85" s="837"/>
      <c r="AL85" s="838"/>
      <c r="AM85" s="995">
        <f t="shared" si="31"/>
        <v>1404</v>
      </c>
      <c r="AN85" s="865"/>
      <c r="AO85" s="865"/>
      <c r="AP85" s="995">
        <f t="shared" si="45"/>
        <v>1404</v>
      </c>
      <c r="AQ85" s="865"/>
      <c r="AR85" s="995"/>
      <c r="AS85" s="865"/>
      <c r="AT85" s="865"/>
      <c r="AU85" s="866"/>
      <c r="AV85" s="867" t="s">
        <v>577</v>
      </c>
      <c r="AW85" s="884"/>
      <c r="AX85" s="884">
        <f>J85</f>
        <v>1404</v>
      </c>
      <c r="AY85" s="884"/>
      <c r="AZ85" s="884"/>
      <c r="BA85" s="884"/>
      <c r="BB85" s="884"/>
      <c r="BC85" s="884"/>
      <c r="BD85" s="932">
        <f t="shared" si="32"/>
        <v>1404</v>
      </c>
      <c r="BE85" s="933">
        <f t="shared" si="33"/>
        <v>0</v>
      </c>
      <c r="BF85" s="1096"/>
      <c r="BG85" s="1096"/>
      <c r="BH85" s="1097"/>
    </row>
    <row r="86" s="711" customFormat="1" ht="39" customHeight="1" spans="1:60">
      <c r="A86" s="736">
        <v>45736</v>
      </c>
      <c r="B86" s="737" t="s">
        <v>415</v>
      </c>
      <c r="C86" s="738" t="s">
        <v>630</v>
      </c>
      <c r="D86" s="739">
        <v>4500160877</v>
      </c>
      <c r="E86" s="910" t="s">
        <v>1018</v>
      </c>
      <c r="F86" s="744" t="s">
        <v>1019</v>
      </c>
      <c r="G86" s="742" t="s">
        <v>569</v>
      </c>
      <c r="H86" s="742" t="s">
        <v>1020</v>
      </c>
      <c r="I86" s="1061" t="s">
        <v>1021</v>
      </c>
      <c r="J86" s="780">
        <v>9504</v>
      </c>
      <c r="K86" s="780">
        <v>0</v>
      </c>
      <c r="L86" s="780">
        <v>12</v>
      </c>
      <c r="M86" s="784">
        <f t="shared" si="37"/>
        <v>792</v>
      </c>
      <c r="N86" s="782">
        <v>45793</v>
      </c>
      <c r="O86" s="782">
        <v>45789</v>
      </c>
      <c r="P86" s="783" t="s">
        <v>1022</v>
      </c>
      <c r="Q86" s="783" t="s">
        <v>582</v>
      </c>
      <c r="R86" s="783" t="s">
        <v>979</v>
      </c>
      <c r="S86" s="810" t="s">
        <v>1023</v>
      </c>
      <c r="T86" s="810"/>
      <c r="U86" s="810" t="s">
        <v>1024</v>
      </c>
      <c r="V86" s="811"/>
      <c r="W86" s="811"/>
      <c r="X86" s="812" t="s">
        <v>1025</v>
      </c>
      <c r="Y86" s="783" t="s">
        <v>1014</v>
      </c>
      <c r="Z86" s="835">
        <v>3.52</v>
      </c>
      <c r="AA86" s="835">
        <f t="shared" si="30"/>
        <v>33454.08</v>
      </c>
      <c r="AB86" s="812">
        <f>7380+1080+1044</f>
        <v>9504</v>
      </c>
      <c r="AC86" s="812">
        <f t="shared" si="35"/>
        <v>0</v>
      </c>
      <c r="AD86" s="783" t="s">
        <v>610</v>
      </c>
      <c r="AE86" s="783" t="s">
        <v>611</v>
      </c>
      <c r="AF86" s="784"/>
      <c r="AG86" s="836" t="s">
        <v>590</v>
      </c>
      <c r="AH86" s="990">
        <f>J86</f>
        <v>9504</v>
      </c>
      <c r="AI86" s="837"/>
      <c r="AJ86" s="990"/>
      <c r="AK86" s="837"/>
      <c r="AL86" s="838"/>
      <c r="AM86" s="995">
        <f t="shared" si="31"/>
        <v>9504</v>
      </c>
      <c r="AN86" s="865"/>
      <c r="AO86" s="865"/>
      <c r="AP86" s="995"/>
      <c r="AQ86" s="865"/>
      <c r="AR86" s="995">
        <f>J86</f>
        <v>9504</v>
      </c>
      <c r="AS86" s="865"/>
      <c r="AT86" s="865"/>
      <c r="AU86" s="866"/>
      <c r="AV86" s="867" t="s">
        <v>577</v>
      </c>
      <c r="AW86" s="884">
        <f t="shared" ref="AW86:AW110" si="46">J86/60*10</f>
        <v>1584</v>
      </c>
      <c r="AX86" s="884">
        <f t="shared" ref="AX86:AX110" si="47">J86/60*10</f>
        <v>1584</v>
      </c>
      <c r="AY86" s="884">
        <f t="shared" ref="AY86:AY110" si="48">J86/60*8</f>
        <v>1267.2</v>
      </c>
      <c r="AZ86" s="884">
        <f t="shared" ref="AZ86:AZ110" si="49">J86/60*2</f>
        <v>316.8</v>
      </c>
      <c r="BA86" s="884">
        <f t="shared" ref="BA86:BA110" si="50">J86/60*10</f>
        <v>1584</v>
      </c>
      <c r="BB86" s="884">
        <f t="shared" ref="BB86:BB110" si="51">J86/60*10</f>
        <v>1584</v>
      </c>
      <c r="BC86" s="884">
        <f t="shared" ref="BC86:BC110" si="52">J86/60*10</f>
        <v>1584</v>
      </c>
      <c r="BD86" s="932">
        <f t="shared" si="32"/>
        <v>9504</v>
      </c>
      <c r="BE86" s="933">
        <f t="shared" si="33"/>
        <v>0</v>
      </c>
      <c r="BF86" s="1096"/>
      <c r="BG86" s="1096"/>
      <c r="BH86" s="1097"/>
    </row>
    <row r="87" s="711" customFormat="1" ht="39" customHeight="1" spans="1:60">
      <c r="A87" s="736">
        <v>45733</v>
      </c>
      <c r="B87" s="737" t="s">
        <v>856</v>
      </c>
      <c r="C87" s="738" t="s">
        <v>567</v>
      </c>
      <c r="D87" s="739">
        <v>4500160504</v>
      </c>
      <c r="E87" s="910" t="s">
        <v>1026</v>
      </c>
      <c r="F87" s="739" t="s">
        <v>1027</v>
      </c>
      <c r="G87" s="742" t="s">
        <v>859</v>
      </c>
      <c r="H87" s="742" t="s">
        <v>859</v>
      </c>
      <c r="I87" s="1061" t="s">
        <v>576</v>
      </c>
      <c r="J87" s="780">
        <v>5</v>
      </c>
      <c r="K87" s="780">
        <v>0</v>
      </c>
      <c r="L87" s="780">
        <v>1</v>
      </c>
      <c r="M87" s="784">
        <f t="shared" si="37"/>
        <v>5</v>
      </c>
      <c r="N87" s="782">
        <v>45793</v>
      </c>
      <c r="O87" s="782">
        <v>45789</v>
      </c>
      <c r="P87" s="783" t="s">
        <v>1028</v>
      </c>
      <c r="Q87" s="783" t="s">
        <v>582</v>
      </c>
      <c r="R87" s="783" t="s">
        <v>861</v>
      </c>
      <c r="S87" s="810" t="s">
        <v>862</v>
      </c>
      <c r="T87" s="810"/>
      <c r="U87" s="810" t="s">
        <v>863</v>
      </c>
      <c r="V87" s="811"/>
      <c r="W87" s="811"/>
      <c r="X87" s="812" t="s">
        <v>864</v>
      </c>
      <c r="Y87" s="783" t="s">
        <v>865</v>
      </c>
      <c r="Z87" s="835">
        <v>3.6</v>
      </c>
      <c r="AA87" s="835">
        <f t="shared" si="30"/>
        <v>18</v>
      </c>
      <c r="AB87" s="812">
        <v>5</v>
      </c>
      <c r="AC87" s="812">
        <f t="shared" si="35"/>
        <v>0</v>
      </c>
      <c r="AD87" s="783"/>
      <c r="AE87" s="783" t="s">
        <v>611</v>
      </c>
      <c r="AF87" s="784"/>
      <c r="AG87" s="836" t="s">
        <v>590</v>
      </c>
      <c r="AH87" s="990"/>
      <c r="AI87" s="837"/>
      <c r="AJ87" s="990"/>
      <c r="AK87" s="837">
        <f>J87</f>
        <v>5</v>
      </c>
      <c r="AL87" s="838"/>
      <c r="AM87" s="995"/>
      <c r="AN87" s="865">
        <f>J87</f>
        <v>5</v>
      </c>
      <c r="AO87" s="865"/>
      <c r="AP87" s="995"/>
      <c r="AQ87" s="865"/>
      <c r="AR87" s="995">
        <f>J87</f>
        <v>5</v>
      </c>
      <c r="AS87" s="865"/>
      <c r="AT87" s="865"/>
      <c r="AU87" s="866"/>
      <c r="AV87" s="867" t="s">
        <v>577</v>
      </c>
      <c r="AW87" s="884">
        <f t="shared" si="46"/>
        <v>0.833333333333333</v>
      </c>
      <c r="AX87" s="884">
        <f t="shared" si="47"/>
        <v>0.833333333333333</v>
      </c>
      <c r="AY87" s="884">
        <f t="shared" si="48"/>
        <v>0.666666666666667</v>
      </c>
      <c r="AZ87" s="884">
        <f t="shared" si="49"/>
        <v>0.166666666666667</v>
      </c>
      <c r="BA87" s="884">
        <f t="shared" si="50"/>
        <v>0.833333333333333</v>
      </c>
      <c r="BB87" s="884">
        <f t="shared" si="51"/>
        <v>0.833333333333333</v>
      </c>
      <c r="BC87" s="884">
        <f t="shared" si="52"/>
        <v>0.833333333333333</v>
      </c>
      <c r="BD87" s="932">
        <f t="shared" si="32"/>
        <v>5</v>
      </c>
      <c r="BE87" s="933">
        <f t="shared" si="33"/>
        <v>0</v>
      </c>
      <c r="BF87" s="1096"/>
      <c r="BG87" s="1096"/>
      <c r="BH87" s="1097"/>
    </row>
    <row r="88" s="711" customFormat="1" ht="39" customHeight="1" spans="1:60">
      <c r="A88" s="736">
        <v>45733</v>
      </c>
      <c r="B88" s="737" t="s">
        <v>856</v>
      </c>
      <c r="C88" s="738" t="s">
        <v>567</v>
      </c>
      <c r="D88" s="739">
        <v>4500160504</v>
      </c>
      <c r="E88" s="910" t="s">
        <v>1029</v>
      </c>
      <c r="F88" s="739" t="s">
        <v>1030</v>
      </c>
      <c r="G88" s="742" t="s">
        <v>859</v>
      </c>
      <c r="H88" s="742" t="s">
        <v>859</v>
      </c>
      <c r="I88" s="1061" t="s">
        <v>576</v>
      </c>
      <c r="J88" s="780">
        <v>1682</v>
      </c>
      <c r="K88" s="780">
        <v>0</v>
      </c>
      <c r="L88" s="780">
        <v>1</v>
      </c>
      <c r="M88" s="784">
        <f t="shared" si="37"/>
        <v>1682</v>
      </c>
      <c r="N88" s="782">
        <v>45793</v>
      </c>
      <c r="O88" s="782">
        <v>45789</v>
      </c>
      <c r="P88" s="783" t="s">
        <v>1028</v>
      </c>
      <c r="Q88" s="783" t="s">
        <v>582</v>
      </c>
      <c r="R88" s="783" t="s">
        <v>965</v>
      </c>
      <c r="S88" s="810" t="s">
        <v>862</v>
      </c>
      <c r="T88" s="810"/>
      <c r="U88" s="810" t="s">
        <v>863</v>
      </c>
      <c r="V88" s="811"/>
      <c r="W88" s="811"/>
      <c r="X88" s="812" t="s">
        <v>864</v>
      </c>
      <c r="Y88" s="783" t="s">
        <v>865</v>
      </c>
      <c r="Z88" s="835">
        <v>3.6</v>
      </c>
      <c r="AA88" s="835">
        <f t="shared" si="30"/>
        <v>6055.2</v>
      </c>
      <c r="AB88" s="812">
        <v>1682</v>
      </c>
      <c r="AC88" s="812">
        <f t="shared" si="35"/>
        <v>0</v>
      </c>
      <c r="AD88" s="783"/>
      <c r="AE88" s="783" t="s">
        <v>611</v>
      </c>
      <c r="AF88" s="784"/>
      <c r="AG88" s="836" t="s">
        <v>590</v>
      </c>
      <c r="AH88" s="990"/>
      <c r="AI88" s="837"/>
      <c r="AJ88" s="990"/>
      <c r="AK88" s="837">
        <f>J88</f>
        <v>1682</v>
      </c>
      <c r="AL88" s="838"/>
      <c r="AM88" s="995"/>
      <c r="AN88" s="865">
        <f>J88</f>
        <v>1682</v>
      </c>
      <c r="AO88" s="865"/>
      <c r="AP88" s="995"/>
      <c r="AQ88" s="865"/>
      <c r="AR88" s="995">
        <f>J88</f>
        <v>1682</v>
      </c>
      <c r="AS88" s="865"/>
      <c r="AT88" s="865"/>
      <c r="AU88" s="866"/>
      <c r="AV88" s="867" t="s">
        <v>577</v>
      </c>
      <c r="AW88" s="884">
        <f t="shared" si="46"/>
        <v>280.333333333333</v>
      </c>
      <c r="AX88" s="884">
        <f t="shared" si="47"/>
        <v>280.333333333333</v>
      </c>
      <c r="AY88" s="884">
        <f t="shared" si="48"/>
        <v>224.266666666667</v>
      </c>
      <c r="AZ88" s="884">
        <f t="shared" si="49"/>
        <v>56.0666666666667</v>
      </c>
      <c r="BA88" s="884">
        <f t="shared" si="50"/>
        <v>280.333333333333</v>
      </c>
      <c r="BB88" s="884">
        <f t="shared" si="51"/>
        <v>280.333333333333</v>
      </c>
      <c r="BC88" s="884">
        <f t="shared" si="52"/>
        <v>280.333333333333</v>
      </c>
      <c r="BD88" s="932">
        <f t="shared" si="32"/>
        <v>1682</v>
      </c>
      <c r="BE88" s="933">
        <f t="shared" si="33"/>
        <v>0</v>
      </c>
      <c r="BF88" s="1096"/>
      <c r="BG88" s="1096"/>
      <c r="BH88" s="1097"/>
    </row>
    <row r="89" s="711" customFormat="1" ht="39" customHeight="1" spans="1:60">
      <c r="A89" s="736">
        <v>45742</v>
      </c>
      <c r="B89" s="737" t="s">
        <v>1031</v>
      </c>
      <c r="C89" s="738" t="s">
        <v>1032</v>
      </c>
      <c r="D89" s="739">
        <v>4500161075</v>
      </c>
      <c r="E89" s="910" t="s">
        <v>1033</v>
      </c>
      <c r="F89" s="744" t="s">
        <v>1034</v>
      </c>
      <c r="G89" s="742" t="s">
        <v>913</v>
      </c>
      <c r="H89" s="742" t="s">
        <v>964</v>
      </c>
      <c r="I89" s="1061" t="s">
        <v>576</v>
      </c>
      <c r="J89" s="780">
        <v>600</v>
      </c>
      <c r="K89" s="780">
        <v>0</v>
      </c>
      <c r="L89" s="780">
        <v>6</v>
      </c>
      <c r="M89" s="784">
        <f t="shared" si="37"/>
        <v>100</v>
      </c>
      <c r="N89" s="782">
        <v>45793</v>
      </c>
      <c r="O89" s="782">
        <v>45789</v>
      </c>
      <c r="P89" s="783"/>
      <c r="Q89" s="783" t="s">
        <v>582</v>
      </c>
      <c r="R89" s="783" t="s">
        <v>1035</v>
      </c>
      <c r="S89" s="810" t="s">
        <v>992</v>
      </c>
      <c r="T89" s="810"/>
      <c r="U89" s="810" t="s">
        <v>1036</v>
      </c>
      <c r="V89" s="811"/>
      <c r="W89" s="1065"/>
      <c r="X89" s="812" t="s">
        <v>1037</v>
      </c>
      <c r="Y89" s="783" t="s">
        <v>352</v>
      </c>
      <c r="Z89" s="835">
        <v>3.55</v>
      </c>
      <c r="AA89" s="835">
        <f t="shared" si="30"/>
        <v>2130</v>
      </c>
      <c r="AB89" s="812">
        <v>600</v>
      </c>
      <c r="AC89" s="812">
        <f t="shared" si="35"/>
        <v>0</v>
      </c>
      <c r="AD89" s="783" t="s">
        <v>610</v>
      </c>
      <c r="AE89" s="783" t="s">
        <v>611</v>
      </c>
      <c r="AF89" s="784"/>
      <c r="AG89" s="836" t="s">
        <v>590</v>
      </c>
      <c r="AH89" s="990"/>
      <c r="AI89" s="837"/>
      <c r="AJ89" s="990">
        <f>J89</f>
        <v>600</v>
      </c>
      <c r="AK89" s="837"/>
      <c r="AL89" s="838"/>
      <c r="AM89" s="995">
        <f>J89</f>
        <v>600</v>
      </c>
      <c r="AN89" s="865"/>
      <c r="AO89" s="865"/>
      <c r="AP89" s="995"/>
      <c r="AQ89" s="865"/>
      <c r="AR89" s="995">
        <f>J89</f>
        <v>600</v>
      </c>
      <c r="AS89" s="865"/>
      <c r="AT89" s="865"/>
      <c r="AU89" s="866"/>
      <c r="AV89" s="867" t="s">
        <v>577</v>
      </c>
      <c r="AW89" s="884">
        <f t="shared" si="46"/>
        <v>100</v>
      </c>
      <c r="AX89" s="884">
        <f t="shared" si="47"/>
        <v>100</v>
      </c>
      <c r="AY89" s="884">
        <f t="shared" si="48"/>
        <v>80</v>
      </c>
      <c r="AZ89" s="884">
        <f t="shared" si="49"/>
        <v>20</v>
      </c>
      <c r="BA89" s="884">
        <f t="shared" si="50"/>
        <v>100</v>
      </c>
      <c r="BB89" s="884">
        <f t="shared" si="51"/>
        <v>100</v>
      </c>
      <c r="BC89" s="884">
        <f t="shared" si="52"/>
        <v>100</v>
      </c>
      <c r="BD89" s="932">
        <f t="shared" si="32"/>
        <v>600</v>
      </c>
      <c r="BE89" s="933">
        <f t="shared" si="33"/>
        <v>0</v>
      </c>
      <c r="BF89" s="1096"/>
      <c r="BG89" s="1096"/>
      <c r="BH89" s="1097"/>
    </row>
    <row r="90" s="711" customFormat="1" ht="39" customHeight="1" spans="1:60">
      <c r="A90" s="736">
        <v>45768</v>
      </c>
      <c r="B90" s="737"/>
      <c r="C90" s="738"/>
      <c r="D90" s="739" t="s">
        <v>1038</v>
      </c>
      <c r="E90" s="740"/>
      <c r="F90" s="739"/>
      <c r="G90" s="742" t="s">
        <v>575</v>
      </c>
      <c r="H90" s="742" t="s">
        <v>575</v>
      </c>
      <c r="I90" s="951" t="s">
        <v>576</v>
      </c>
      <c r="J90" s="780">
        <v>216</v>
      </c>
      <c r="K90" s="780">
        <v>0</v>
      </c>
      <c r="L90" s="780">
        <v>12</v>
      </c>
      <c r="M90" s="784">
        <f t="shared" si="37"/>
        <v>18</v>
      </c>
      <c r="N90" s="782">
        <v>45777</v>
      </c>
      <c r="O90" s="782">
        <v>45773</v>
      </c>
      <c r="P90" s="783"/>
      <c r="Q90" s="783" t="s">
        <v>582</v>
      </c>
      <c r="R90" s="783"/>
      <c r="S90" s="810" t="s">
        <v>616</v>
      </c>
      <c r="T90" s="810"/>
      <c r="U90" s="810" t="s">
        <v>585</v>
      </c>
      <c r="V90" s="811"/>
      <c r="W90" s="811"/>
      <c r="X90" s="812" t="s">
        <v>1039</v>
      </c>
      <c r="Y90" s="783" t="s">
        <v>618</v>
      </c>
      <c r="Z90" s="835"/>
      <c r="AA90" s="835"/>
      <c r="AB90" s="812">
        <v>216</v>
      </c>
      <c r="AC90" s="812">
        <f t="shared" si="35"/>
        <v>0</v>
      </c>
      <c r="AD90" s="783"/>
      <c r="AE90" s="783" t="s">
        <v>611</v>
      </c>
      <c r="AF90" s="784"/>
      <c r="AG90" s="836" t="s">
        <v>590</v>
      </c>
      <c r="AH90" s="990">
        <f>J90</f>
        <v>216</v>
      </c>
      <c r="AI90" s="837"/>
      <c r="AJ90" s="990"/>
      <c r="AK90" s="837"/>
      <c r="AL90" s="838"/>
      <c r="AM90" s="995">
        <f>J90</f>
        <v>216</v>
      </c>
      <c r="AN90" s="865"/>
      <c r="AO90" s="865"/>
      <c r="AP90" s="995">
        <f>J90</f>
        <v>216</v>
      </c>
      <c r="AQ90" s="865"/>
      <c r="AR90" s="995"/>
      <c r="AS90" s="865"/>
      <c r="AT90" s="865"/>
      <c r="AU90" s="866"/>
      <c r="AV90" s="867" t="s">
        <v>577</v>
      </c>
      <c r="AW90" s="884">
        <f t="shared" si="46"/>
        <v>36</v>
      </c>
      <c r="AX90" s="884">
        <f t="shared" si="47"/>
        <v>36</v>
      </c>
      <c r="AY90" s="884">
        <f t="shared" si="48"/>
        <v>28.8</v>
      </c>
      <c r="AZ90" s="884">
        <f t="shared" si="49"/>
        <v>7.2</v>
      </c>
      <c r="BA90" s="884">
        <f t="shared" si="50"/>
        <v>36</v>
      </c>
      <c r="BB90" s="884">
        <f t="shared" si="51"/>
        <v>36</v>
      </c>
      <c r="BC90" s="884">
        <f t="shared" si="52"/>
        <v>36</v>
      </c>
      <c r="BD90" s="932">
        <f t="shared" si="32"/>
        <v>216</v>
      </c>
      <c r="BE90" s="933">
        <f t="shared" si="33"/>
        <v>0</v>
      </c>
      <c r="BF90" s="1096"/>
      <c r="BG90" s="1096"/>
      <c r="BH90" s="1097"/>
    </row>
    <row r="91" s="711" customFormat="1" ht="39" customHeight="1" spans="1:60">
      <c r="A91" s="736">
        <v>45713</v>
      </c>
      <c r="B91" s="737" t="s">
        <v>1040</v>
      </c>
      <c r="C91" s="738" t="s">
        <v>1041</v>
      </c>
      <c r="D91" s="739">
        <v>4500158495</v>
      </c>
      <c r="E91" s="740" t="s">
        <v>1042</v>
      </c>
      <c r="F91" s="739" t="s">
        <v>1043</v>
      </c>
      <c r="G91" s="742" t="s">
        <v>1044</v>
      </c>
      <c r="H91" s="742" t="s">
        <v>1045</v>
      </c>
      <c r="I91" s="778" t="s">
        <v>576</v>
      </c>
      <c r="J91" s="780">
        <v>20400</v>
      </c>
      <c r="K91" s="780">
        <v>0</v>
      </c>
      <c r="L91" s="780">
        <v>12</v>
      </c>
      <c r="M91" s="784">
        <f t="shared" si="37"/>
        <v>1700</v>
      </c>
      <c r="N91" s="782">
        <v>45790</v>
      </c>
      <c r="O91" s="782">
        <v>45786</v>
      </c>
      <c r="P91" s="783"/>
      <c r="Q91" s="783" t="s">
        <v>582</v>
      </c>
      <c r="R91" s="783" t="s">
        <v>1046</v>
      </c>
      <c r="S91" s="810" t="s">
        <v>1047</v>
      </c>
      <c r="T91" s="810"/>
      <c r="U91" s="810" t="s">
        <v>585</v>
      </c>
      <c r="V91" s="811"/>
      <c r="W91" s="811"/>
      <c r="X91" s="812" t="s">
        <v>1048</v>
      </c>
      <c r="Y91" s="783" t="s">
        <v>685</v>
      </c>
      <c r="Z91" s="835">
        <v>3.4</v>
      </c>
      <c r="AA91" s="835">
        <f>Z91*J91</f>
        <v>69360</v>
      </c>
      <c r="AB91" s="812">
        <f>10320+10080</f>
        <v>20400</v>
      </c>
      <c r="AC91" s="812">
        <f t="shared" si="35"/>
        <v>0</v>
      </c>
      <c r="AD91" s="783" t="s">
        <v>585</v>
      </c>
      <c r="AE91" s="783" t="s">
        <v>611</v>
      </c>
      <c r="AF91" s="784"/>
      <c r="AG91" s="836" t="s">
        <v>590</v>
      </c>
      <c r="AH91" s="990"/>
      <c r="AI91" s="837"/>
      <c r="AJ91" s="990"/>
      <c r="AK91" s="837"/>
      <c r="AL91" s="838">
        <f>J91</f>
        <v>20400</v>
      </c>
      <c r="AM91" s="995"/>
      <c r="AN91" s="865"/>
      <c r="AO91" s="865">
        <f>J91</f>
        <v>20400</v>
      </c>
      <c r="AP91" s="995"/>
      <c r="AQ91" s="865"/>
      <c r="AR91" s="995"/>
      <c r="AS91" s="865"/>
      <c r="AT91" s="865">
        <f>J91</f>
        <v>20400</v>
      </c>
      <c r="AU91" s="865">
        <f>J91</f>
        <v>20400</v>
      </c>
      <c r="AV91" s="867" t="s">
        <v>577</v>
      </c>
      <c r="AW91" s="884">
        <f t="shared" si="46"/>
        <v>3400</v>
      </c>
      <c r="AX91" s="884">
        <f t="shared" si="47"/>
        <v>3400</v>
      </c>
      <c r="AY91" s="884">
        <f t="shared" si="48"/>
        <v>2720</v>
      </c>
      <c r="AZ91" s="884">
        <f t="shared" si="49"/>
        <v>680</v>
      </c>
      <c r="BA91" s="884">
        <f t="shared" si="50"/>
        <v>3400</v>
      </c>
      <c r="BB91" s="884">
        <f t="shared" si="51"/>
        <v>3400</v>
      </c>
      <c r="BC91" s="884">
        <f t="shared" si="52"/>
        <v>3400</v>
      </c>
      <c r="BD91" s="932">
        <f t="shared" si="32"/>
        <v>20400</v>
      </c>
      <c r="BE91" s="933">
        <f t="shared" si="33"/>
        <v>0</v>
      </c>
      <c r="BF91" s="1096"/>
      <c r="BG91" s="1096"/>
      <c r="BH91" s="1097"/>
    </row>
    <row r="92" s="711" customFormat="1" ht="39" customHeight="1" spans="1:60">
      <c r="A92" s="736">
        <v>45741</v>
      </c>
      <c r="B92" s="737" t="s">
        <v>1049</v>
      </c>
      <c r="C92" s="738" t="s">
        <v>567</v>
      </c>
      <c r="D92" s="739">
        <v>4500161369</v>
      </c>
      <c r="E92" s="910" t="s">
        <v>1050</v>
      </c>
      <c r="F92" s="744" t="s">
        <v>1051</v>
      </c>
      <c r="G92" s="1055" t="s">
        <v>897</v>
      </c>
      <c r="H92" s="742" t="s">
        <v>569</v>
      </c>
      <c r="I92" s="778" t="s">
        <v>576</v>
      </c>
      <c r="J92" s="780">
        <v>1608</v>
      </c>
      <c r="K92" s="780">
        <v>0</v>
      </c>
      <c r="L92" s="780">
        <v>12</v>
      </c>
      <c r="M92" s="784">
        <f t="shared" ref="M82:M155" si="53">J92/L92</f>
        <v>134</v>
      </c>
      <c r="N92" s="782">
        <v>45796</v>
      </c>
      <c r="O92" s="782">
        <v>45792</v>
      </c>
      <c r="P92" s="783" t="s">
        <v>1052</v>
      </c>
      <c r="Q92" s="783" t="s">
        <v>582</v>
      </c>
      <c r="R92" s="783" t="s">
        <v>1053</v>
      </c>
      <c r="S92" s="810" t="s">
        <v>1054</v>
      </c>
      <c r="T92" s="810"/>
      <c r="U92" s="810" t="s">
        <v>1055</v>
      </c>
      <c r="V92" s="811"/>
      <c r="W92" s="1065"/>
      <c r="X92" s="812" t="s">
        <v>1056</v>
      </c>
      <c r="Y92" s="783" t="s">
        <v>1057</v>
      </c>
      <c r="Z92" s="835">
        <v>3.4</v>
      </c>
      <c r="AA92" s="835">
        <f t="shared" ref="AA82:AA155" si="54">Z92*J92</f>
        <v>5467.2</v>
      </c>
      <c r="AB92" s="812">
        <v>1608</v>
      </c>
      <c r="AC92" s="812">
        <f t="shared" ref="AC92:AC108" si="55">AB92-J92</f>
        <v>0</v>
      </c>
      <c r="AD92" s="783" t="s">
        <v>610</v>
      </c>
      <c r="AE92" s="783" t="s">
        <v>611</v>
      </c>
      <c r="AF92" s="784"/>
      <c r="AG92" s="836" t="s">
        <v>590</v>
      </c>
      <c r="AH92" s="990"/>
      <c r="AI92" s="837"/>
      <c r="AJ92" s="990">
        <f>J92</f>
        <v>1608</v>
      </c>
      <c r="AK92" s="837"/>
      <c r="AL92" s="838"/>
      <c r="AM92" s="995">
        <f>J92</f>
        <v>1608</v>
      </c>
      <c r="AN92" s="865"/>
      <c r="AO92" s="865"/>
      <c r="AP92" s="995"/>
      <c r="AQ92" s="865"/>
      <c r="AR92" s="995">
        <f>J92</f>
        <v>1608</v>
      </c>
      <c r="AS92" s="865"/>
      <c r="AT92" s="865"/>
      <c r="AU92" s="866"/>
      <c r="AV92" s="867" t="s">
        <v>577</v>
      </c>
      <c r="AW92" s="884">
        <f t="shared" si="46"/>
        <v>268</v>
      </c>
      <c r="AX92" s="884">
        <f t="shared" si="47"/>
        <v>268</v>
      </c>
      <c r="AY92" s="884">
        <f t="shared" si="48"/>
        <v>214.4</v>
      </c>
      <c r="AZ92" s="884">
        <f t="shared" si="49"/>
        <v>53.6</v>
      </c>
      <c r="BA92" s="884">
        <f t="shared" si="50"/>
        <v>268</v>
      </c>
      <c r="BB92" s="884">
        <f t="shared" si="51"/>
        <v>268</v>
      </c>
      <c r="BC92" s="884">
        <f t="shared" si="52"/>
        <v>268</v>
      </c>
      <c r="BD92" s="932">
        <f t="shared" si="32"/>
        <v>1608</v>
      </c>
      <c r="BE92" s="933">
        <f t="shared" si="33"/>
        <v>0</v>
      </c>
      <c r="BF92" s="1096"/>
      <c r="BG92" s="1096"/>
      <c r="BH92" s="1097"/>
    </row>
    <row r="93" s="711" customFormat="1" ht="39" customHeight="1" spans="1:60">
      <c r="A93" s="736">
        <v>45729</v>
      </c>
      <c r="B93" s="737" t="s">
        <v>1058</v>
      </c>
      <c r="C93" s="738" t="s">
        <v>1059</v>
      </c>
      <c r="D93" s="739">
        <v>4500159898</v>
      </c>
      <c r="E93" s="740"/>
      <c r="F93" s="739" t="s">
        <v>1060</v>
      </c>
      <c r="G93" s="742" t="s">
        <v>575</v>
      </c>
      <c r="H93" s="742" t="s">
        <v>575</v>
      </c>
      <c r="I93" s="778" t="s">
        <v>576</v>
      </c>
      <c r="J93" s="780">
        <v>1200</v>
      </c>
      <c r="K93" s="780">
        <v>0</v>
      </c>
      <c r="L93" s="780">
        <v>12</v>
      </c>
      <c r="M93" s="784">
        <f t="shared" si="53"/>
        <v>100</v>
      </c>
      <c r="N93" s="782">
        <v>45800</v>
      </c>
      <c r="O93" s="782">
        <v>45776</v>
      </c>
      <c r="P93" s="783"/>
      <c r="Q93" s="783" t="s">
        <v>582</v>
      </c>
      <c r="R93" s="783" t="s">
        <v>1061</v>
      </c>
      <c r="S93" s="810" t="s">
        <v>702</v>
      </c>
      <c r="T93" s="810"/>
      <c r="U93" s="810" t="s">
        <v>1062</v>
      </c>
      <c r="V93" s="811"/>
      <c r="W93" s="811"/>
      <c r="X93" s="812" t="s">
        <v>1063</v>
      </c>
      <c r="Y93" s="783" t="s">
        <v>1064</v>
      </c>
      <c r="Z93" s="835">
        <v>3.7075</v>
      </c>
      <c r="AA93" s="835">
        <f t="shared" si="54"/>
        <v>4449</v>
      </c>
      <c r="AB93" s="812">
        <f>1188+12</f>
        <v>1200</v>
      </c>
      <c r="AC93" s="812">
        <f t="shared" si="55"/>
        <v>0</v>
      </c>
      <c r="AD93" s="783" t="s">
        <v>610</v>
      </c>
      <c r="AE93" s="783" t="s">
        <v>611</v>
      </c>
      <c r="AF93" s="784"/>
      <c r="AG93" s="836" t="s">
        <v>590</v>
      </c>
      <c r="AH93" s="990">
        <f>J93</f>
        <v>1200</v>
      </c>
      <c r="AI93" s="837"/>
      <c r="AJ93" s="990"/>
      <c r="AK93" s="837"/>
      <c r="AL93" s="838"/>
      <c r="AM93" s="995">
        <f>J93</f>
        <v>1200</v>
      </c>
      <c r="AN93" s="865"/>
      <c r="AO93" s="865"/>
      <c r="AP93" s="995">
        <f>J93</f>
        <v>1200</v>
      </c>
      <c r="AQ93" s="865"/>
      <c r="AR93" s="995"/>
      <c r="AS93" s="865"/>
      <c r="AT93" s="865"/>
      <c r="AU93" s="866"/>
      <c r="AV93" s="867" t="s">
        <v>577</v>
      </c>
      <c r="AW93" s="884">
        <f t="shared" si="46"/>
        <v>200</v>
      </c>
      <c r="AX93" s="884">
        <f t="shared" si="47"/>
        <v>200</v>
      </c>
      <c r="AY93" s="884">
        <f t="shared" si="48"/>
        <v>160</v>
      </c>
      <c r="AZ93" s="884">
        <f t="shared" si="49"/>
        <v>40</v>
      </c>
      <c r="BA93" s="884">
        <f t="shared" si="50"/>
        <v>200</v>
      </c>
      <c r="BB93" s="884">
        <f t="shared" si="51"/>
        <v>200</v>
      </c>
      <c r="BC93" s="884">
        <f t="shared" si="52"/>
        <v>200</v>
      </c>
      <c r="BD93" s="932">
        <f t="shared" si="32"/>
        <v>1200</v>
      </c>
      <c r="BE93" s="933">
        <f t="shared" si="33"/>
        <v>0</v>
      </c>
      <c r="BF93" s="1096"/>
      <c r="BG93" s="1096"/>
      <c r="BH93" s="1097"/>
    </row>
    <row r="94" s="711" customFormat="1" ht="39" customHeight="1" spans="1:60">
      <c r="A94" s="736">
        <v>45750</v>
      </c>
      <c r="B94" s="737" t="s">
        <v>1065</v>
      </c>
      <c r="C94" s="738" t="s">
        <v>771</v>
      </c>
      <c r="D94" s="739">
        <v>4500162314</v>
      </c>
      <c r="E94" s="910" t="s">
        <v>1066</v>
      </c>
      <c r="F94" s="744" t="s">
        <v>1067</v>
      </c>
      <c r="G94" s="742" t="s">
        <v>633</v>
      </c>
      <c r="H94" s="742" t="s">
        <v>634</v>
      </c>
      <c r="I94" s="778" t="s">
        <v>576</v>
      </c>
      <c r="J94" s="780">
        <v>384</v>
      </c>
      <c r="K94" s="780">
        <v>0</v>
      </c>
      <c r="L94" s="780">
        <v>4</v>
      </c>
      <c r="M94" s="784">
        <f t="shared" si="53"/>
        <v>96</v>
      </c>
      <c r="N94" s="782">
        <v>45799</v>
      </c>
      <c r="O94" s="782">
        <v>45796</v>
      </c>
      <c r="P94" s="783"/>
      <c r="Q94" s="783" t="s">
        <v>582</v>
      </c>
      <c r="R94" s="783" t="s">
        <v>979</v>
      </c>
      <c r="S94" s="810" t="s">
        <v>974</v>
      </c>
      <c r="T94" s="810"/>
      <c r="U94" s="810" t="s">
        <v>1068</v>
      </c>
      <c r="V94" s="811"/>
      <c r="W94" s="1065"/>
      <c r="X94" s="812" t="s">
        <v>1069</v>
      </c>
      <c r="Y94" s="783" t="s">
        <v>1070</v>
      </c>
      <c r="Z94" s="835">
        <v>3.6</v>
      </c>
      <c r="AA94" s="835">
        <f t="shared" si="54"/>
        <v>1382.4</v>
      </c>
      <c r="AB94" s="812">
        <v>384</v>
      </c>
      <c r="AC94" s="812">
        <f t="shared" si="55"/>
        <v>0</v>
      </c>
      <c r="AD94" s="783" t="s">
        <v>610</v>
      </c>
      <c r="AE94" s="783" t="s">
        <v>611</v>
      </c>
      <c r="AF94" s="784"/>
      <c r="AG94" s="836" t="s">
        <v>590</v>
      </c>
      <c r="AH94" s="990"/>
      <c r="AI94" s="837"/>
      <c r="AJ94" s="990">
        <f>J94</f>
        <v>384</v>
      </c>
      <c r="AK94" s="837"/>
      <c r="AL94" s="838"/>
      <c r="AM94" s="990">
        <f>M94</f>
        <v>96</v>
      </c>
      <c r="AN94" s="865"/>
      <c r="AO94" s="865"/>
      <c r="AP94" s="995"/>
      <c r="AQ94" s="865"/>
      <c r="AR94" s="995">
        <f>J94</f>
        <v>384</v>
      </c>
      <c r="AS94" s="865"/>
      <c r="AT94" s="865"/>
      <c r="AU94" s="866"/>
      <c r="AV94" s="867" t="s">
        <v>577</v>
      </c>
      <c r="AW94" s="884">
        <f t="shared" si="46"/>
        <v>64</v>
      </c>
      <c r="AX94" s="884">
        <f t="shared" si="47"/>
        <v>64</v>
      </c>
      <c r="AY94" s="884">
        <f t="shared" si="48"/>
        <v>51.2</v>
      </c>
      <c r="AZ94" s="884">
        <f t="shared" si="49"/>
        <v>12.8</v>
      </c>
      <c r="BA94" s="884">
        <f t="shared" si="50"/>
        <v>64</v>
      </c>
      <c r="BB94" s="884">
        <f t="shared" si="51"/>
        <v>64</v>
      </c>
      <c r="BC94" s="884">
        <f t="shared" si="52"/>
        <v>64</v>
      </c>
      <c r="BD94" s="932">
        <f t="shared" si="32"/>
        <v>384</v>
      </c>
      <c r="BE94" s="933">
        <f t="shared" si="33"/>
        <v>0</v>
      </c>
      <c r="BF94" s="1096" t="s">
        <v>1071</v>
      </c>
      <c r="BG94" s="1096" t="str">
        <f>VLOOKUP(D94&amp;F94&amp;H94&amp;J94&amp;Y94,转B版本!C:AK,35,FALSE)</f>
        <v>全套A版本</v>
      </c>
      <c r="BH94" s="1097" t="s">
        <v>1072</v>
      </c>
    </row>
    <row r="95" s="711" customFormat="1" ht="39" customHeight="1" spans="1:60">
      <c r="A95" s="736">
        <v>45741</v>
      </c>
      <c r="B95" s="737" t="s">
        <v>742</v>
      </c>
      <c r="C95" s="738" t="s">
        <v>743</v>
      </c>
      <c r="D95" s="739">
        <v>4500161312</v>
      </c>
      <c r="E95" s="910" t="s">
        <v>1073</v>
      </c>
      <c r="F95" s="744" t="s">
        <v>1074</v>
      </c>
      <c r="G95" s="742" t="s">
        <v>735</v>
      </c>
      <c r="H95" s="742" t="s">
        <v>575</v>
      </c>
      <c r="I95" s="1061" t="s">
        <v>576</v>
      </c>
      <c r="J95" s="780">
        <v>348</v>
      </c>
      <c r="K95" s="780">
        <v>0</v>
      </c>
      <c r="L95" s="780">
        <v>12</v>
      </c>
      <c r="M95" s="784">
        <f t="shared" si="53"/>
        <v>29</v>
      </c>
      <c r="N95" s="782">
        <v>45799</v>
      </c>
      <c r="O95" s="782">
        <v>45796</v>
      </c>
      <c r="P95" s="783"/>
      <c r="Q95" s="783" t="s">
        <v>582</v>
      </c>
      <c r="R95" s="783" t="s">
        <v>1053</v>
      </c>
      <c r="S95" s="810" t="s">
        <v>1075</v>
      </c>
      <c r="T95" s="810"/>
      <c r="U95" s="810" t="s">
        <v>1076</v>
      </c>
      <c r="V95" s="811"/>
      <c r="W95" s="1065"/>
      <c r="X95" s="812" t="s">
        <v>1077</v>
      </c>
      <c r="Y95" s="783" t="s">
        <v>740</v>
      </c>
      <c r="Z95" s="835">
        <v>3.4</v>
      </c>
      <c r="AA95" s="835">
        <f t="shared" si="54"/>
        <v>1183.2</v>
      </c>
      <c r="AB95" s="812">
        <v>348</v>
      </c>
      <c r="AC95" s="812">
        <f t="shared" si="55"/>
        <v>0</v>
      </c>
      <c r="AD95" s="783" t="s">
        <v>610</v>
      </c>
      <c r="AE95" s="783" t="s">
        <v>611</v>
      </c>
      <c r="AF95" s="784"/>
      <c r="AG95" s="836" t="s">
        <v>590</v>
      </c>
      <c r="AH95" s="990"/>
      <c r="AI95" s="837"/>
      <c r="AJ95" s="1104">
        <f>J95</f>
        <v>348</v>
      </c>
      <c r="AK95" s="838"/>
      <c r="AL95" s="838"/>
      <c r="AM95" s="995">
        <f t="shared" ref="AM95:AM146" si="56">J95</f>
        <v>348</v>
      </c>
      <c r="AN95" s="865"/>
      <c r="AO95" s="865"/>
      <c r="AP95" s="995">
        <f>J95</f>
        <v>348</v>
      </c>
      <c r="AQ95" s="865"/>
      <c r="AR95" s="995"/>
      <c r="AS95" s="865"/>
      <c r="AT95" s="865"/>
      <c r="AU95" s="866"/>
      <c r="AV95" s="867" t="s">
        <v>577</v>
      </c>
      <c r="AW95" s="884">
        <f t="shared" si="46"/>
        <v>58</v>
      </c>
      <c r="AX95" s="884">
        <f t="shared" si="47"/>
        <v>58</v>
      </c>
      <c r="AY95" s="884">
        <f t="shared" si="48"/>
        <v>46.4</v>
      </c>
      <c r="AZ95" s="884">
        <f t="shared" si="49"/>
        <v>11.6</v>
      </c>
      <c r="BA95" s="884">
        <f t="shared" si="50"/>
        <v>58</v>
      </c>
      <c r="BB95" s="884">
        <f t="shared" si="51"/>
        <v>58</v>
      </c>
      <c r="BC95" s="884">
        <f t="shared" si="52"/>
        <v>58</v>
      </c>
      <c r="BD95" s="932">
        <f t="shared" si="32"/>
        <v>348</v>
      </c>
      <c r="BE95" s="933">
        <f t="shared" si="33"/>
        <v>0</v>
      </c>
      <c r="BF95" s="1096" t="s">
        <v>1071</v>
      </c>
      <c r="BG95" s="1096" t="str">
        <f>VLOOKUP(D95&amp;F95&amp;H95&amp;J95&amp;Y95,转B版本!C:AK,35,FALSE)</f>
        <v>全套A版本</v>
      </c>
      <c r="BH95" s="1097" t="s">
        <v>1072</v>
      </c>
    </row>
    <row r="96" s="711" customFormat="1" ht="39" customHeight="1" spans="1:60">
      <c r="A96" s="736">
        <v>45741</v>
      </c>
      <c r="B96" s="737" t="s">
        <v>1078</v>
      </c>
      <c r="C96" s="738" t="s">
        <v>1079</v>
      </c>
      <c r="D96" s="739">
        <v>4500161302</v>
      </c>
      <c r="E96" s="910" t="s">
        <v>1080</v>
      </c>
      <c r="F96" s="744" t="s">
        <v>1081</v>
      </c>
      <c r="G96" s="742" t="s">
        <v>735</v>
      </c>
      <c r="H96" s="742" t="s">
        <v>575</v>
      </c>
      <c r="I96" s="1061" t="s">
        <v>576</v>
      </c>
      <c r="J96" s="780">
        <v>588</v>
      </c>
      <c r="K96" s="780">
        <v>0</v>
      </c>
      <c r="L96" s="780">
        <v>12</v>
      </c>
      <c r="M96" s="784">
        <f t="shared" si="53"/>
        <v>49</v>
      </c>
      <c r="N96" s="782">
        <v>45799</v>
      </c>
      <c r="O96" s="782">
        <v>45796</v>
      </c>
      <c r="P96" s="783"/>
      <c r="Q96" s="783" t="s">
        <v>582</v>
      </c>
      <c r="R96" s="783" t="s">
        <v>1053</v>
      </c>
      <c r="S96" s="810" t="s">
        <v>1075</v>
      </c>
      <c r="T96" s="810"/>
      <c r="U96" s="810" t="s">
        <v>1076</v>
      </c>
      <c r="V96" s="811"/>
      <c r="W96" s="1065"/>
      <c r="X96" s="812" t="s">
        <v>1082</v>
      </c>
      <c r="Y96" s="783" t="s">
        <v>740</v>
      </c>
      <c r="Z96" s="835">
        <v>3.4</v>
      </c>
      <c r="AA96" s="835">
        <f t="shared" si="54"/>
        <v>1999.2</v>
      </c>
      <c r="AB96" s="812">
        <v>588</v>
      </c>
      <c r="AC96" s="812">
        <f t="shared" si="55"/>
        <v>0</v>
      </c>
      <c r="AD96" s="783" t="s">
        <v>610</v>
      </c>
      <c r="AE96" s="783" t="s">
        <v>611</v>
      </c>
      <c r="AF96" s="784"/>
      <c r="AG96" s="836" t="s">
        <v>590</v>
      </c>
      <c r="AH96" s="990"/>
      <c r="AI96" s="837"/>
      <c r="AJ96" s="1104">
        <f>J96</f>
        <v>588</v>
      </c>
      <c r="AK96" s="838"/>
      <c r="AL96" s="838"/>
      <c r="AM96" s="995">
        <f t="shared" si="56"/>
        <v>588</v>
      </c>
      <c r="AN96" s="865"/>
      <c r="AO96" s="865"/>
      <c r="AP96" s="995">
        <f>J96</f>
        <v>588</v>
      </c>
      <c r="AQ96" s="865"/>
      <c r="AR96" s="995"/>
      <c r="AS96" s="865"/>
      <c r="AT96" s="865"/>
      <c r="AU96" s="866"/>
      <c r="AV96" s="867" t="s">
        <v>577</v>
      </c>
      <c r="AW96" s="884">
        <f t="shared" si="46"/>
        <v>98</v>
      </c>
      <c r="AX96" s="884">
        <f t="shared" si="47"/>
        <v>98</v>
      </c>
      <c r="AY96" s="884">
        <f t="shared" si="48"/>
        <v>78.4</v>
      </c>
      <c r="AZ96" s="884">
        <f t="shared" si="49"/>
        <v>19.6</v>
      </c>
      <c r="BA96" s="884">
        <f t="shared" si="50"/>
        <v>98</v>
      </c>
      <c r="BB96" s="884">
        <f t="shared" si="51"/>
        <v>98</v>
      </c>
      <c r="BC96" s="884">
        <f t="shared" si="52"/>
        <v>98</v>
      </c>
      <c r="BD96" s="932">
        <f t="shared" si="32"/>
        <v>588</v>
      </c>
      <c r="BE96" s="933">
        <f t="shared" si="33"/>
        <v>0</v>
      </c>
      <c r="BF96" s="1096" t="s">
        <v>1071</v>
      </c>
      <c r="BG96" s="1096" t="str">
        <f>VLOOKUP(D96&amp;F96&amp;H96&amp;J96&amp;Y96,转B版本!C:AK,35,FALSE)</f>
        <v>全套A版本</v>
      </c>
      <c r="BH96" s="1097" t="s">
        <v>1072</v>
      </c>
    </row>
    <row r="97" s="711" customFormat="1" ht="39" customHeight="1" spans="1:60">
      <c r="A97" s="736">
        <v>45764</v>
      </c>
      <c r="B97" s="737" t="s">
        <v>1083</v>
      </c>
      <c r="C97" s="738" t="s">
        <v>1084</v>
      </c>
      <c r="D97" s="739">
        <v>4500163993</v>
      </c>
      <c r="E97" s="910" t="s">
        <v>1085</v>
      </c>
      <c r="F97" s="744" t="s">
        <v>1086</v>
      </c>
      <c r="G97" s="742" t="s">
        <v>633</v>
      </c>
      <c r="H97" s="742" t="s">
        <v>634</v>
      </c>
      <c r="I97" s="778" t="s">
        <v>576</v>
      </c>
      <c r="J97" s="780">
        <v>2040</v>
      </c>
      <c r="K97" s="780">
        <v>0</v>
      </c>
      <c r="L97" s="780">
        <v>4</v>
      </c>
      <c r="M97" s="784">
        <f t="shared" si="53"/>
        <v>510</v>
      </c>
      <c r="N97" s="782">
        <v>45801</v>
      </c>
      <c r="O97" s="782">
        <v>45797</v>
      </c>
      <c r="P97" s="783"/>
      <c r="Q97" s="783" t="s">
        <v>582</v>
      </c>
      <c r="R97" s="783" t="s">
        <v>1087</v>
      </c>
      <c r="S97" s="810" t="s">
        <v>1088</v>
      </c>
      <c r="T97" s="810"/>
      <c r="U97" s="810" t="s">
        <v>1089</v>
      </c>
      <c r="V97" s="811"/>
      <c r="W97" s="1065"/>
      <c r="X97" s="812" t="s">
        <v>1090</v>
      </c>
      <c r="Y97" s="783" t="s">
        <v>1091</v>
      </c>
      <c r="Z97" s="835">
        <v>3.7065</v>
      </c>
      <c r="AA97" s="835">
        <f t="shared" si="54"/>
        <v>7561.26</v>
      </c>
      <c r="AB97" s="812">
        <f>1176+864</f>
        <v>2040</v>
      </c>
      <c r="AC97" s="812">
        <f t="shared" si="55"/>
        <v>0</v>
      </c>
      <c r="AD97" s="783" t="s">
        <v>610</v>
      </c>
      <c r="AE97" s="783" t="s">
        <v>611</v>
      </c>
      <c r="AF97" s="784"/>
      <c r="AG97" s="836" t="s">
        <v>590</v>
      </c>
      <c r="AH97" s="990"/>
      <c r="AI97" s="837"/>
      <c r="AJ97" s="990">
        <f>J97</f>
        <v>2040</v>
      </c>
      <c r="AK97" s="837"/>
      <c r="AL97" s="838"/>
      <c r="AM97" s="990">
        <f t="shared" si="56"/>
        <v>2040</v>
      </c>
      <c r="AN97" s="865"/>
      <c r="AO97" s="865"/>
      <c r="AP97" s="995"/>
      <c r="AQ97" s="865"/>
      <c r="AR97" s="995">
        <f>J97</f>
        <v>2040</v>
      </c>
      <c r="AS97" s="865"/>
      <c r="AT97" s="865"/>
      <c r="AU97" s="866"/>
      <c r="AV97" s="867" t="s">
        <v>577</v>
      </c>
      <c r="AW97" s="884">
        <f t="shared" si="46"/>
        <v>340</v>
      </c>
      <c r="AX97" s="884">
        <f t="shared" si="47"/>
        <v>340</v>
      </c>
      <c r="AY97" s="884">
        <f t="shared" si="48"/>
        <v>272</v>
      </c>
      <c r="AZ97" s="884">
        <f t="shared" si="49"/>
        <v>68</v>
      </c>
      <c r="BA97" s="884">
        <f t="shared" si="50"/>
        <v>340</v>
      </c>
      <c r="BB97" s="884">
        <f t="shared" si="51"/>
        <v>340</v>
      </c>
      <c r="BC97" s="884">
        <f t="shared" si="52"/>
        <v>340</v>
      </c>
      <c r="BD97" s="932">
        <f t="shared" si="32"/>
        <v>2040</v>
      </c>
      <c r="BE97" s="933">
        <f t="shared" si="33"/>
        <v>0</v>
      </c>
      <c r="BF97" s="1096" t="s">
        <v>1071</v>
      </c>
      <c r="BG97" s="1096" t="str">
        <f>VLOOKUP(D97&amp;F97&amp;H97&amp;J97&amp;Y97,转B版本!C:AK,35,FALSE)</f>
        <v>全套A版本</v>
      </c>
      <c r="BH97" s="1097" t="s">
        <v>1072</v>
      </c>
    </row>
    <row r="98" s="711" customFormat="1" ht="39" customHeight="1" spans="1:60">
      <c r="A98" s="736">
        <v>45750</v>
      </c>
      <c r="B98" s="737" t="s">
        <v>1092</v>
      </c>
      <c r="C98" s="738" t="s">
        <v>1093</v>
      </c>
      <c r="D98" s="739">
        <v>4500162547</v>
      </c>
      <c r="E98" s="910"/>
      <c r="F98" s="744" t="s">
        <v>1094</v>
      </c>
      <c r="G98" s="742" t="s">
        <v>575</v>
      </c>
      <c r="H98" s="742" t="s">
        <v>575</v>
      </c>
      <c r="I98" s="1061" t="s">
        <v>576</v>
      </c>
      <c r="J98" s="780">
        <v>240</v>
      </c>
      <c r="K98" s="780">
        <v>0</v>
      </c>
      <c r="L98" s="780">
        <v>12</v>
      </c>
      <c r="M98" s="784">
        <f t="shared" si="53"/>
        <v>20</v>
      </c>
      <c r="N98" s="782">
        <v>45800</v>
      </c>
      <c r="O98" s="782">
        <v>45796</v>
      </c>
      <c r="P98" s="783"/>
      <c r="Q98" s="783" t="s">
        <v>582</v>
      </c>
      <c r="R98" s="783" t="s">
        <v>991</v>
      </c>
      <c r="S98" s="810" t="s">
        <v>985</v>
      </c>
      <c r="T98" s="810"/>
      <c r="U98" s="810" t="s">
        <v>1095</v>
      </c>
      <c r="V98" s="811"/>
      <c r="W98" s="1065"/>
      <c r="X98" s="812" t="s">
        <v>1096</v>
      </c>
      <c r="Y98" s="783" t="s">
        <v>248</v>
      </c>
      <c r="Z98" s="835">
        <v>3.4</v>
      </c>
      <c r="AA98" s="835">
        <f t="shared" si="54"/>
        <v>816</v>
      </c>
      <c r="AB98" s="812">
        <v>240</v>
      </c>
      <c r="AC98" s="812">
        <f t="shared" si="55"/>
        <v>0</v>
      </c>
      <c r="AD98" s="783" t="s">
        <v>610</v>
      </c>
      <c r="AE98" s="783" t="s">
        <v>611</v>
      </c>
      <c r="AF98" s="784"/>
      <c r="AG98" s="836" t="s">
        <v>590</v>
      </c>
      <c r="AH98" s="990">
        <f>J98</f>
        <v>240</v>
      </c>
      <c r="AI98" s="837"/>
      <c r="AJ98" s="990"/>
      <c r="AK98" s="837"/>
      <c r="AL98" s="838"/>
      <c r="AM98" s="995">
        <f t="shared" si="56"/>
        <v>240</v>
      </c>
      <c r="AN98" s="865"/>
      <c r="AO98" s="865"/>
      <c r="AP98" s="995">
        <f>J98</f>
        <v>240</v>
      </c>
      <c r="AQ98" s="865"/>
      <c r="AR98" s="995"/>
      <c r="AS98" s="865"/>
      <c r="AT98" s="865"/>
      <c r="AU98" s="866"/>
      <c r="AV98" s="867" t="s">
        <v>577</v>
      </c>
      <c r="AW98" s="884">
        <f t="shared" si="46"/>
        <v>40</v>
      </c>
      <c r="AX98" s="884">
        <f t="shared" si="47"/>
        <v>40</v>
      </c>
      <c r="AY98" s="884">
        <f t="shared" si="48"/>
        <v>32</v>
      </c>
      <c r="AZ98" s="884">
        <f t="shared" si="49"/>
        <v>8</v>
      </c>
      <c r="BA98" s="884">
        <f t="shared" si="50"/>
        <v>40</v>
      </c>
      <c r="BB98" s="884">
        <f t="shared" si="51"/>
        <v>40</v>
      </c>
      <c r="BC98" s="884">
        <f t="shared" si="52"/>
        <v>40</v>
      </c>
      <c r="BD98" s="932">
        <f t="shared" si="32"/>
        <v>240</v>
      </c>
      <c r="BE98" s="933">
        <f t="shared" si="33"/>
        <v>0</v>
      </c>
      <c r="BF98" s="1096" t="s">
        <v>1071</v>
      </c>
      <c r="BG98" s="1096" t="str">
        <f>VLOOKUP(D98&amp;F98&amp;H98&amp;J98&amp;Y98,转B版本!C:AK,35,FALSE)</f>
        <v>全套A版本</v>
      </c>
      <c r="BH98" s="1097" t="s">
        <v>1072</v>
      </c>
    </row>
    <row r="99" s="711" customFormat="1" ht="39" customHeight="1" spans="1:60">
      <c r="A99" s="736">
        <v>45757</v>
      </c>
      <c r="B99" s="737" t="s">
        <v>1097</v>
      </c>
      <c r="C99" s="738" t="s">
        <v>1098</v>
      </c>
      <c r="D99" s="739">
        <v>4500163149</v>
      </c>
      <c r="E99" s="910" t="s">
        <v>1099</v>
      </c>
      <c r="F99" s="744" t="s">
        <v>1100</v>
      </c>
      <c r="G99" s="742" t="s">
        <v>735</v>
      </c>
      <c r="H99" s="742" t="s">
        <v>575</v>
      </c>
      <c r="I99" s="1061" t="s">
        <v>576</v>
      </c>
      <c r="J99" s="780">
        <v>300</v>
      </c>
      <c r="K99" s="780">
        <v>0</v>
      </c>
      <c r="L99" s="780">
        <v>12</v>
      </c>
      <c r="M99" s="784">
        <f t="shared" si="53"/>
        <v>25</v>
      </c>
      <c r="N99" s="782">
        <v>45799</v>
      </c>
      <c r="O99" s="782">
        <v>45801</v>
      </c>
      <c r="P99" s="783"/>
      <c r="Q99" s="783" t="s">
        <v>582</v>
      </c>
      <c r="R99" s="783"/>
      <c r="S99" s="810" t="s">
        <v>1101</v>
      </c>
      <c r="T99" s="810"/>
      <c r="U99" s="810" t="s">
        <v>1102</v>
      </c>
      <c r="V99" s="811"/>
      <c r="W99" s="1065"/>
      <c r="X99" s="812" t="s">
        <v>1103</v>
      </c>
      <c r="Y99" s="783" t="s">
        <v>1070</v>
      </c>
      <c r="Z99" s="835">
        <v>3.4</v>
      </c>
      <c r="AA99" s="835">
        <f t="shared" si="54"/>
        <v>1020</v>
      </c>
      <c r="AB99" s="812">
        <v>300</v>
      </c>
      <c r="AC99" s="812">
        <f t="shared" si="55"/>
        <v>0</v>
      </c>
      <c r="AD99" s="783" t="s">
        <v>610</v>
      </c>
      <c r="AE99" s="783" t="s">
        <v>611</v>
      </c>
      <c r="AF99" s="784"/>
      <c r="AG99" s="836" t="s">
        <v>590</v>
      </c>
      <c r="AH99" s="990"/>
      <c r="AI99" s="837"/>
      <c r="AJ99" s="1104">
        <f>J99</f>
        <v>300</v>
      </c>
      <c r="AK99" s="837"/>
      <c r="AL99" s="838"/>
      <c r="AM99" s="995">
        <f t="shared" si="56"/>
        <v>300</v>
      </c>
      <c r="AN99" s="865"/>
      <c r="AO99" s="865"/>
      <c r="AP99" s="995">
        <f>J99</f>
        <v>300</v>
      </c>
      <c r="AQ99" s="865"/>
      <c r="AR99" s="995"/>
      <c r="AS99" s="865"/>
      <c r="AT99" s="865"/>
      <c r="AU99" s="866"/>
      <c r="AV99" s="867" t="s">
        <v>577</v>
      </c>
      <c r="AW99" s="884">
        <f t="shared" si="46"/>
        <v>50</v>
      </c>
      <c r="AX99" s="884">
        <f t="shared" si="47"/>
        <v>50</v>
      </c>
      <c r="AY99" s="884">
        <f t="shared" si="48"/>
        <v>40</v>
      </c>
      <c r="AZ99" s="884">
        <f t="shared" si="49"/>
        <v>10</v>
      </c>
      <c r="BA99" s="884">
        <f t="shared" si="50"/>
        <v>50</v>
      </c>
      <c r="BB99" s="884">
        <f t="shared" si="51"/>
        <v>50</v>
      </c>
      <c r="BC99" s="884">
        <f t="shared" si="52"/>
        <v>50</v>
      </c>
      <c r="BD99" s="932">
        <f t="shared" si="32"/>
        <v>300</v>
      </c>
      <c r="BE99" s="933">
        <f t="shared" si="33"/>
        <v>0</v>
      </c>
      <c r="BF99" s="1096" t="s">
        <v>1071</v>
      </c>
      <c r="BG99" s="1096" t="str">
        <f>VLOOKUP(D99&amp;F99&amp;H99&amp;J99&amp;Y99,转B版本!C:AK,35,FALSE)</f>
        <v>全套A版本</v>
      </c>
      <c r="BH99" s="1097" t="s">
        <v>1072</v>
      </c>
    </row>
    <row r="100" s="711" customFormat="1" ht="39" customHeight="1" spans="1:60">
      <c r="A100" s="736">
        <v>45749</v>
      </c>
      <c r="B100" s="737" t="s">
        <v>1104</v>
      </c>
      <c r="C100" s="738" t="s">
        <v>697</v>
      </c>
      <c r="D100" s="739">
        <v>4500162283</v>
      </c>
      <c r="E100" s="910"/>
      <c r="F100" s="744" t="s">
        <v>1105</v>
      </c>
      <c r="G100" s="742" t="s">
        <v>575</v>
      </c>
      <c r="H100" s="742" t="s">
        <v>575</v>
      </c>
      <c r="I100" s="1061" t="s">
        <v>576</v>
      </c>
      <c r="J100" s="780">
        <v>252</v>
      </c>
      <c r="K100" s="780">
        <v>0</v>
      </c>
      <c r="L100" s="780">
        <v>12</v>
      </c>
      <c r="M100" s="784">
        <f t="shared" si="53"/>
        <v>21</v>
      </c>
      <c r="N100" s="782">
        <v>45803</v>
      </c>
      <c r="O100" s="782">
        <v>45799</v>
      </c>
      <c r="P100" s="783"/>
      <c r="Q100" s="783" t="s">
        <v>582</v>
      </c>
      <c r="R100" s="783" t="s">
        <v>1106</v>
      </c>
      <c r="S100" s="810" t="s">
        <v>1107</v>
      </c>
      <c r="T100" s="810"/>
      <c r="U100" s="810" t="s">
        <v>1108</v>
      </c>
      <c r="V100" s="811"/>
      <c r="W100" s="1065"/>
      <c r="X100" s="812" t="s">
        <v>1109</v>
      </c>
      <c r="Y100" s="783" t="s">
        <v>248</v>
      </c>
      <c r="Z100" s="835">
        <v>3.6923</v>
      </c>
      <c r="AA100" s="835">
        <f t="shared" si="54"/>
        <v>930.4596</v>
      </c>
      <c r="AB100" s="812">
        <v>252</v>
      </c>
      <c r="AC100" s="812">
        <f t="shared" si="55"/>
        <v>0</v>
      </c>
      <c r="AD100" s="783" t="s">
        <v>610</v>
      </c>
      <c r="AE100" s="783" t="s">
        <v>611</v>
      </c>
      <c r="AF100" s="784"/>
      <c r="AG100" s="836" t="s">
        <v>590</v>
      </c>
      <c r="AH100" s="990">
        <f>J100</f>
        <v>252</v>
      </c>
      <c r="AI100" s="837"/>
      <c r="AJ100" s="990"/>
      <c r="AK100" s="837"/>
      <c r="AL100" s="838"/>
      <c r="AM100" s="995">
        <f t="shared" si="56"/>
        <v>252</v>
      </c>
      <c r="AN100" s="865"/>
      <c r="AO100" s="865"/>
      <c r="AP100" s="995">
        <f>J100</f>
        <v>252</v>
      </c>
      <c r="AQ100" s="865"/>
      <c r="AR100" s="995"/>
      <c r="AS100" s="865"/>
      <c r="AT100" s="865"/>
      <c r="AU100" s="866"/>
      <c r="AV100" s="867" t="s">
        <v>577</v>
      </c>
      <c r="AW100" s="884">
        <f t="shared" si="46"/>
        <v>42</v>
      </c>
      <c r="AX100" s="884">
        <f t="shared" si="47"/>
        <v>42</v>
      </c>
      <c r="AY100" s="884">
        <f t="shared" si="48"/>
        <v>33.6</v>
      </c>
      <c r="AZ100" s="884">
        <f t="shared" si="49"/>
        <v>8.4</v>
      </c>
      <c r="BA100" s="884">
        <f t="shared" si="50"/>
        <v>42</v>
      </c>
      <c r="BB100" s="884">
        <f t="shared" si="51"/>
        <v>42</v>
      </c>
      <c r="BC100" s="884">
        <f t="shared" si="52"/>
        <v>42</v>
      </c>
      <c r="BD100" s="932">
        <f t="shared" si="32"/>
        <v>252</v>
      </c>
      <c r="BE100" s="933">
        <f t="shared" si="33"/>
        <v>0</v>
      </c>
      <c r="BF100" s="1096" t="s">
        <v>1071</v>
      </c>
      <c r="BG100" s="1096" t="str">
        <f>VLOOKUP(D100&amp;F100&amp;H100&amp;J100&amp;Y100,转B版本!C:AK,35,FALSE)</f>
        <v>全套A版本</v>
      </c>
      <c r="BH100" s="1097" t="s">
        <v>1072</v>
      </c>
    </row>
    <row r="101" s="711" customFormat="1" ht="39" customHeight="1" spans="1:60">
      <c r="A101" s="736">
        <v>45749</v>
      </c>
      <c r="B101" s="737" t="s">
        <v>1110</v>
      </c>
      <c r="C101" s="738" t="s">
        <v>1111</v>
      </c>
      <c r="D101" s="739">
        <v>4500161573</v>
      </c>
      <c r="E101" s="910" t="s">
        <v>1112</v>
      </c>
      <c r="F101" s="744" t="s">
        <v>1113</v>
      </c>
      <c r="G101" s="742" t="s">
        <v>913</v>
      </c>
      <c r="H101" s="742" t="s">
        <v>964</v>
      </c>
      <c r="I101" s="1061" t="s">
        <v>576</v>
      </c>
      <c r="J101" s="780">
        <v>120</v>
      </c>
      <c r="K101" s="780">
        <v>0</v>
      </c>
      <c r="L101" s="780">
        <v>6</v>
      </c>
      <c r="M101" s="784">
        <f t="shared" si="53"/>
        <v>20</v>
      </c>
      <c r="N101" s="782">
        <v>45803</v>
      </c>
      <c r="O101" s="782">
        <v>45799</v>
      </c>
      <c r="P101" s="783"/>
      <c r="Q101" s="783" t="s">
        <v>582</v>
      </c>
      <c r="R101" s="783" t="s">
        <v>1114</v>
      </c>
      <c r="S101" s="810" t="s">
        <v>1115</v>
      </c>
      <c r="T101" s="810"/>
      <c r="U101" s="810" t="s">
        <v>1116</v>
      </c>
      <c r="V101" s="811"/>
      <c r="W101" s="1065"/>
      <c r="X101" s="812" t="s">
        <v>1117</v>
      </c>
      <c r="Y101" s="783" t="s">
        <v>352</v>
      </c>
      <c r="Z101" s="835">
        <v>3.55</v>
      </c>
      <c r="AA101" s="835">
        <f t="shared" si="54"/>
        <v>426</v>
      </c>
      <c r="AB101" s="812">
        <v>120</v>
      </c>
      <c r="AC101" s="812">
        <f t="shared" si="55"/>
        <v>0</v>
      </c>
      <c r="AD101" s="783" t="s">
        <v>610</v>
      </c>
      <c r="AE101" s="783" t="s">
        <v>611</v>
      </c>
      <c r="AF101" s="784"/>
      <c r="AG101" s="1105" t="s">
        <v>590</v>
      </c>
      <c r="AH101" s="990"/>
      <c r="AI101" s="837"/>
      <c r="AJ101" s="990">
        <f>J101</f>
        <v>120</v>
      </c>
      <c r="AK101" s="837"/>
      <c r="AL101" s="838"/>
      <c r="AM101" s="995">
        <f t="shared" si="56"/>
        <v>120</v>
      </c>
      <c r="AN101" s="865"/>
      <c r="AO101" s="865"/>
      <c r="AP101" s="995"/>
      <c r="AQ101" s="865"/>
      <c r="AR101" s="995">
        <f>J101</f>
        <v>120</v>
      </c>
      <c r="AS101" s="865"/>
      <c r="AT101" s="865"/>
      <c r="AU101" s="866"/>
      <c r="AV101" s="867" t="s">
        <v>577</v>
      </c>
      <c r="AW101" s="884">
        <f t="shared" si="46"/>
        <v>20</v>
      </c>
      <c r="AX101" s="884">
        <f t="shared" si="47"/>
        <v>20</v>
      </c>
      <c r="AY101" s="884">
        <f t="shared" si="48"/>
        <v>16</v>
      </c>
      <c r="AZ101" s="884">
        <f t="shared" si="49"/>
        <v>4</v>
      </c>
      <c r="BA101" s="884">
        <f t="shared" si="50"/>
        <v>20</v>
      </c>
      <c r="BB101" s="884">
        <f t="shared" si="51"/>
        <v>20</v>
      </c>
      <c r="BC101" s="884">
        <f t="shared" si="52"/>
        <v>20</v>
      </c>
      <c r="BD101" s="932">
        <f t="shared" si="32"/>
        <v>120</v>
      </c>
      <c r="BE101" s="933">
        <f t="shared" si="33"/>
        <v>0</v>
      </c>
      <c r="BF101" s="1096" t="s">
        <v>1071</v>
      </c>
      <c r="BG101" s="1096" t="str">
        <f>VLOOKUP(D101&amp;F101&amp;H101&amp;J101&amp;Y101,转B版本!C:AK,35,FALSE)</f>
        <v>全套A版本</v>
      </c>
      <c r="BH101" s="1097" t="s">
        <v>1072</v>
      </c>
    </row>
    <row r="102" s="711" customFormat="1" ht="39" customHeight="1" spans="1:60">
      <c r="A102" s="758">
        <v>45755</v>
      </c>
      <c r="B102" s="759" t="s">
        <v>748</v>
      </c>
      <c r="C102" s="760" t="s">
        <v>749</v>
      </c>
      <c r="D102" s="761">
        <v>4500162968</v>
      </c>
      <c r="E102" s="1101" t="s">
        <v>1118</v>
      </c>
      <c r="F102" s="763" t="s">
        <v>1119</v>
      </c>
      <c r="G102" s="742" t="s">
        <v>575</v>
      </c>
      <c r="H102" s="742" t="s">
        <v>575</v>
      </c>
      <c r="I102" s="1061" t="s">
        <v>576</v>
      </c>
      <c r="J102" s="780">
        <v>1428</v>
      </c>
      <c r="K102" s="780">
        <v>0</v>
      </c>
      <c r="L102" s="780">
        <v>12</v>
      </c>
      <c r="M102" s="784">
        <f t="shared" si="53"/>
        <v>119</v>
      </c>
      <c r="N102" s="803">
        <v>45803</v>
      </c>
      <c r="O102" s="803">
        <v>45799</v>
      </c>
      <c r="P102" s="783"/>
      <c r="Q102" s="783" t="s">
        <v>582</v>
      </c>
      <c r="R102" s="783" t="s">
        <v>1120</v>
      </c>
      <c r="S102" s="810" t="s">
        <v>1115</v>
      </c>
      <c r="T102" s="810"/>
      <c r="U102" s="810" t="s">
        <v>1121</v>
      </c>
      <c r="V102" s="811"/>
      <c r="W102" s="1065"/>
      <c r="X102" s="812" t="s">
        <v>1122</v>
      </c>
      <c r="Y102" s="852" t="s">
        <v>755</v>
      </c>
      <c r="Z102" s="835">
        <v>3.67</v>
      </c>
      <c r="AA102" s="835">
        <f t="shared" si="54"/>
        <v>5240.76</v>
      </c>
      <c r="AB102" s="812">
        <v>1428</v>
      </c>
      <c r="AC102" s="812">
        <f t="shared" si="55"/>
        <v>0</v>
      </c>
      <c r="AD102" s="783" t="s">
        <v>610</v>
      </c>
      <c r="AE102" s="783" t="s">
        <v>611</v>
      </c>
      <c r="AF102" s="784"/>
      <c r="AG102" s="836" t="s">
        <v>590</v>
      </c>
      <c r="AH102" s="990">
        <f>J102</f>
        <v>1428</v>
      </c>
      <c r="AI102" s="837"/>
      <c r="AJ102" s="990"/>
      <c r="AK102" s="837"/>
      <c r="AL102" s="838"/>
      <c r="AM102" s="995">
        <f t="shared" si="56"/>
        <v>1428</v>
      </c>
      <c r="AN102" s="865"/>
      <c r="AO102" s="865"/>
      <c r="AP102" s="995">
        <f>J102</f>
        <v>1428</v>
      </c>
      <c r="AQ102" s="865"/>
      <c r="AR102" s="995"/>
      <c r="AS102" s="865"/>
      <c r="AT102" s="865"/>
      <c r="AU102" s="866"/>
      <c r="AV102" s="867" t="s">
        <v>577</v>
      </c>
      <c r="AW102" s="884">
        <f t="shared" si="46"/>
        <v>238</v>
      </c>
      <c r="AX102" s="884">
        <f t="shared" si="47"/>
        <v>238</v>
      </c>
      <c r="AY102" s="884">
        <f t="shared" si="48"/>
        <v>190.4</v>
      </c>
      <c r="AZ102" s="884">
        <f t="shared" si="49"/>
        <v>47.6</v>
      </c>
      <c r="BA102" s="884">
        <f t="shared" si="50"/>
        <v>238</v>
      </c>
      <c r="BB102" s="884">
        <f t="shared" si="51"/>
        <v>238</v>
      </c>
      <c r="BC102" s="884">
        <f t="shared" si="52"/>
        <v>238</v>
      </c>
      <c r="BD102" s="932">
        <f t="shared" si="32"/>
        <v>1428</v>
      </c>
      <c r="BE102" s="933">
        <f t="shared" si="33"/>
        <v>0</v>
      </c>
      <c r="BF102" s="1096" t="s">
        <v>1071</v>
      </c>
      <c r="BG102" s="1096" t="str">
        <f>VLOOKUP(D102&amp;F102&amp;H102&amp;J102&amp;Y102,转B版本!C:AK,35,FALSE)</f>
        <v>全套A版本</v>
      </c>
      <c r="BH102" s="1097" t="s">
        <v>1072</v>
      </c>
    </row>
    <row r="103" s="711" customFormat="1" ht="39" customHeight="1" spans="1:60">
      <c r="A103" s="758">
        <v>45755</v>
      </c>
      <c r="B103" s="759" t="s">
        <v>757</v>
      </c>
      <c r="C103" s="760" t="s">
        <v>580</v>
      </c>
      <c r="D103" s="761">
        <v>4500162969</v>
      </c>
      <c r="E103" s="1101" t="s">
        <v>1123</v>
      </c>
      <c r="F103" s="763" t="s">
        <v>1124</v>
      </c>
      <c r="G103" s="742" t="s">
        <v>575</v>
      </c>
      <c r="H103" s="742" t="s">
        <v>575</v>
      </c>
      <c r="I103" s="1061" t="s">
        <v>576</v>
      </c>
      <c r="J103" s="780">
        <v>72</v>
      </c>
      <c r="K103" s="780">
        <v>0</v>
      </c>
      <c r="L103" s="780">
        <v>12</v>
      </c>
      <c r="M103" s="784">
        <f t="shared" si="53"/>
        <v>6</v>
      </c>
      <c r="N103" s="803">
        <v>45803</v>
      </c>
      <c r="O103" s="803">
        <v>45799</v>
      </c>
      <c r="P103" s="783"/>
      <c r="Q103" s="783" t="s">
        <v>582</v>
      </c>
      <c r="R103" s="783" t="s">
        <v>1120</v>
      </c>
      <c r="S103" s="810" t="s">
        <v>1115</v>
      </c>
      <c r="T103" s="810"/>
      <c r="U103" s="810" t="s">
        <v>1121</v>
      </c>
      <c r="V103" s="811"/>
      <c r="W103" s="1065"/>
      <c r="X103" s="812" t="s">
        <v>1125</v>
      </c>
      <c r="Y103" s="852" t="s">
        <v>755</v>
      </c>
      <c r="Z103" s="835">
        <v>3.67</v>
      </c>
      <c r="AA103" s="835">
        <f t="shared" si="54"/>
        <v>264.24</v>
      </c>
      <c r="AB103" s="812">
        <v>72</v>
      </c>
      <c r="AC103" s="812">
        <f t="shared" si="55"/>
        <v>0</v>
      </c>
      <c r="AD103" s="783" t="s">
        <v>610</v>
      </c>
      <c r="AE103" s="783" t="s">
        <v>611</v>
      </c>
      <c r="AF103" s="784"/>
      <c r="AG103" s="836" t="s">
        <v>590</v>
      </c>
      <c r="AH103" s="990">
        <f>J103</f>
        <v>72</v>
      </c>
      <c r="AI103" s="837"/>
      <c r="AJ103" s="990"/>
      <c r="AK103" s="837"/>
      <c r="AL103" s="838"/>
      <c r="AM103" s="995">
        <f t="shared" si="56"/>
        <v>72</v>
      </c>
      <c r="AN103" s="865"/>
      <c r="AO103" s="865"/>
      <c r="AP103" s="995">
        <f>J103</f>
        <v>72</v>
      </c>
      <c r="AQ103" s="865"/>
      <c r="AR103" s="995"/>
      <c r="AS103" s="865"/>
      <c r="AT103" s="865"/>
      <c r="AU103" s="866"/>
      <c r="AV103" s="867" t="s">
        <v>577</v>
      </c>
      <c r="AW103" s="884">
        <f t="shared" si="46"/>
        <v>12</v>
      </c>
      <c r="AX103" s="884">
        <f t="shared" si="47"/>
        <v>12</v>
      </c>
      <c r="AY103" s="884">
        <f t="shared" si="48"/>
        <v>9.6</v>
      </c>
      <c r="AZ103" s="884">
        <f t="shared" si="49"/>
        <v>2.4</v>
      </c>
      <c r="BA103" s="884">
        <f t="shared" si="50"/>
        <v>12</v>
      </c>
      <c r="BB103" s="884">
        <f t="shared" si="51"/>
        <v>12</v>
      </c>
      <c r="BC103" s="884">
        <f t="shared" si="52"/>
        <v>12</v>
      </c>
      <c r="BD103" s="932">
        <f t="shared" si="32"/>
        <v>72</v>
      </c>
      <c r="BE103" s="933">
        <f t="shared" si="33"/>
        <v>0</v>
      </c>
      <c r="BF103" s="1096" t="s">
        <v>1071</v>
      </c>
      <c r="BG103" s="1096" t="str">
        <f>VLOOKUP(D103&amp;F103&amp;H103&amp;J103&amp;Y103,转B版本!C:AK,35,FALSE)</f>
        <v>全套A版本</v>
      </c>
      <c r="BH103" s="1097" t="s">
        <v>1072</v>
      </c>
    </row>
    <row r="104" s="711" customFormat="1" ht="39" customHeight="1" spans="1:60">
      <c r="A104" s="758">
        <v>45756</v>
      </c>
      <c r="B104" s="759" t="s">
        <v>1126</v>
      </c>
      <c r="C104" s="760" t="s">
        <v>762</v>
      </c>
      <c r="D104" s="761">
        <v>4500162622</v>
      </c>
      <c r="E104" s="1101" t="s">
        <v>1127</v>
      </c>
      <c r="F104" s="763" t="s">
        <v>1128</v>
      </c>
      <c r="G104" s="742" t="s">
        <v>575</v>
      </c>
      <c r="H104" s="742" t="s">
        <v>575</v>
      </c>
      <c r="I104" s="1061" t="s">
        <v>576</v>
      </c>
      <c r="J104" s="780">
        <v>504</v>
      </c>
      <c r="K104" s="780">
        <v>0</v>
      </c>
      <c r="L104" s="780">
        <v>12</v>
      </c>
      <c r="M104" s="784">
        <f t="shared" si="53"/>
        <v>42</v>
      </c>
      <c r="N104" s="803">
        <v>45804</v>
      </c>
      <c r="O104" s="803">
        <v>45800</v>
      </c>
      <c r="P104" s="1102"/>
      <c r="Q104" s="783" t="s">
        <v>582</v>
      </c>
      <c r="R104" s="783" t="s">
        <v>991</v>
      </c>
      <c r="S104" s="810" t="s">
        <v>1129</v>
      </c>
      <c r="T104" s="810"/>
      <c r="U104" s="810" t="s">
        <v>585</v>
      </c>
      <c r="V104" s="811"/>
      <c r="W104" s="1065"/>
      <c r="X104" s="812" t="s">
        <v>1130</v>
      </c>
      <c r="Y104" s="852" t="s">
        <v>820</v>
      </c>
      <c r="Z104" s="835">
        <v>3.4</v>
      </c>
      <c r="AA104" s="835">
        <f t="shared" si="54"/>
        <v>1713.6</v>
      </c>
      <c r="AB104" s="812">
        <v>504</v>
      </c>
      <c r="AC104" s="812">
        <f t="shared" si="55"/>
        <v>0</v>
      </c>
      <c r="AD104" s="783" t="s">
        <v>1131</v>
      </c>
      <c r="AE104" s="783" t="s">
        <v>611</v>
      </c>
      <c r="AF104" s="784"/>
      <c r="AG104" s="836" t="s">
        <v>590</v>
      </c>
      <c r="AH104" s="990">
        <f>J104</f>
        <v>504</v>
      </c>
      <c r="AI104" s="837"/>
      <c r="AJ104" s="990"/>
      <c r="AK104" s="837"/>
      <c r="AL104" s="838"/>
      <c r="AM104" s="995">
        <f t="shared" si="56"/>
        <v>504</v>
      </c>
      <c r="AN104" s="865"/>
      <c r="AO104" s="865"/>
      <c r="AP104" s="995">
        <f>J104</f>
        <v>504</v>
      </c>
      <c r="AQ104" s="865"/>
      <c r="AR104" s="995"/>
      <c r="AS104" s="865"/>
      <c r="AT104" s="865"/>
      <c r="AU104" s="866"/>
      <c r="AV104" s="867" t="s">
        <v>577</v>
      </c>
      <c r="AW104" s="884">
        <f t="shared" si="46"/>
        <v>84</v>
      </c>
      <c r="AX104" s="884">
        <f t="shared" si="47"/>
        <v>84</v>
      </c>
      <c r="AY104" s="884">
        <f t="shared" si="48"/>
        <v>67.2</v>
      </c>
      <c r="AZ104" s="884">
        <f t="shared" si="49"/>
        <v>16.8</v>
      </c>
      <c r="BA104" s="884">
        <f t="shared" si="50"/>
        <v>84</v>
      </c>
      <c r="BB104" s="884">
        <f t="shared" si="51"/>
        <v>84</v>
      </c>
      <c r="BC104" s="884">
        <f t="shared" si="52"/>
        <v>84</v>
      </c>
      <c r="BD104" s="932">
        <f t="shared" si="32"/>
        <v>504</v>
      </c>
      <c r="BE104" s="933">
        <f t="shared" si="33"/>
        <v>0</v>
      </c>
      <c r="BF104" s="1096" t="s">
        <v>1132</v>
      </c>
      <c r="BG104" s="1096" t="str">
        <f>VLOOKUP(D104&amp;F104&amp;H104&amp;J104&amp;Y104,转B版本!C:AK,35,FALSE)</f>
        <v>全套A版本</v>
      </c>
      <c r="BH104" s="1097" t="s">
        <v>1072</v>
      </c>
    </row>
    <row r="105" s="711" customFormat="1" ht="39" customHeight="1" spans="1:60">
      <c r="A105" s="758">
        <v>45749</v>
      </c>
      <c r="B105" s="765" t="s">
        <v>1133</v>
      </c>
      <c r="C105" s="760" t="s">
        <v>1032</v>
      </c>
      <c r="D105" s="761">
        <v>4500162222</v>
      </c>
      <c r="E105" s="766" t="s">
        <v>1134</v>
      </c>
      <c r="F105" s="761" t="s">
        <v>1135</v>
      </c>
      <c r="G105" s="742" t="s">
        <v>913</v>
      </c>
      <c r="H105" s="742" t="s">
        <v>964</v>
      </c>
      <c r="I105" s="1103" t="s">
        <v>576</v>
      </c>
      <c r="J105" s="780">
        <v>900</v>
      </c>
      <c r="K105" s="801">
        <v>0</v>
      </c>
      <c r="L105" s="801">
        <v>6</v>
      </c>
      <c r="M105" s="784">
        <f t="shared" si="53"/>
        <v>150</v>
      </c>
      <c r="N105" s="803">
        <v>45803</v>
      </c>
      <c r="O105" s="803">
        <v>45799</v>
      </c>
      <c r="P105" s="783" t="s">
        <v>1136</v>
      </c>
      <c r="Q105" s="783" t="s">
        <v>582</v>
      </c>
      <c r="R105" s="783" t="s">
        <v>1137</v>
      </c>
      <c r="S105" s="810" t="s">
        <v>997</v>
      </c>
      <c r="T105" s="810"/>
      <c r="U105" s="810" t="s">
        <v>1138</v>
      </c>
      <c r="V105" s="811"/>
      <c r="W105" s="1065"/>
      <c r="X105" s="822" t="s">
        <v>1139</v>
      </c>
      <c r="Y105" s="851" t="s">
        <v>1140</v>
      </c>
      <c r="Z105" s="835">
        <v>3.6988</v>
      </c>
      <c r="AA105" s="835">
        <f t="shared" si="54"/>
        <v>3328.92</v>
      </c>
      <c r="AB105" s="812">
        <v>900</v>
      </c>
      <c r="AC105" s="812">
        <f t="shared" si="55"/>
        <v>0</v>
      </c>
      <c r="AD105" s="783" t="s">
        <v>610</v>
      </c>
      <c r="AE105" s="783" t="s">
        <v>611</v>
      </c>
      <c r="AF105" s="784"/>
      <c r="AG105" s="1105" t="s">
        <v>590</v>
      </c>
      <c r="AH105" s="990"/>
      <c r="AI105" s="837"/>
      <c r="AJ105" s="990">
        <f t="shared" ref="AJ105:AJ112" si="57">J105</f>
        <v>900</v>
      </c>
      <c r="AK105" s="837"/>
      <c r="AL105" s="838"/>
      <c r="AM105" s="995">
        <f t="shared" si="56"/>
        <v>900</v>
      </c>
      <c r="AN105" s="865"/>
      <c r="AO105" s="865"/>
      <c r="AP105" s="995"/>
      <c r="AQ105" s="865"/>
      <c r="AR105" s="995">
        <f>J105</f>
        <v>900</v>
      </c>
      <c r="AS105" s="865"/>
      <c r="AT105" s="865"/>
      <c r="AU105" s="866"/>
      <c r="AV105" s="867" t="s">
        <v>577</v>
      </c>
      <c r="AW105" s="884">
        <f t="shared" si="46"/>
        <v>150</v>
      </c>
      <c r="AX105" s="884">
        <f t="shared" si="47"/>
        <v>150</v>
      </c>
      <c r="AY105" s="884">
        <f t="shared" si="48"/>
        <v>120</v>
      </c>
      <c r="AZ105" s="884">
        <f t="shared" si="49"/>
        <v>30</v>
      </c>
      <c r="BA105" s="884">
        <f t="shared" si="50"/>
        <v>150</v>
      </c>
      <c r="BB105" s="884">
        <f t="shared" si="51"/>
        <v>150</v>
      </c>
      <c r="BC105" s="884">
        <f t="shared" si="52"/>
        <v>150</v>
      </c>
      <c r="BD105" s="932">
        <f t="shared" si="32"/>
        <v>900</v>
      </c>
      <c r="BE105" s="933">
        <f t="shared" si="33"/>
        <v>0</v>
      </c>
      <c r="BF105" s="1096" t="s">
        <v>1071</v>
      </c>
      <c r="BG105" s="1096" t="str">
        <f>VLOOKUP(D105&amp;F105&amp;H105&amp;J105&amp;Y105,转B版本!C:AK,35,FALSE)</f>
        <v>全套A版本</v>
      </c>
      <c r="BH105" s="1097" t="s">
        <v>1072</v>
      </c>
    </row>
    <row r="106" s="711" customFormat="1" ht="39" customHeight="1" spans="1:60">
      <c r="A106" s="758">
        <v>45755</v>
      </c>
      <c r="B106" s="759" t="s">
        <v>1141</v>
      </c>
      <c r="C106" s="760" t="s">
        <v>911</v>
      </c>
      <c r="D106" s="761">
        <v>4500160515</v>
      </c>
      <c r="E106" s="1101" t="s">
        <v>1142</v>
      </c>
      <c r="F106" s="763" t="s">
        <v>1143</v>
      </c>
      <c r="G106" s="764" t="s">
        <v>913</v>
      </c>
      <c r="H106" s="742" t="s">
        <v>964</v>
      </c>
      <c r="I106" s="1103" t="s">
        <v>576</v>
      </c>
      <c r="J106" s="780">
        <v>816</v>
      </c>
      <c r="K106" s="801">
        <v>0</v>
      </c>
      <c r="L106" s="801">
        <v>6</v>
      </c>
      <c r="M106" s="784">
        <f t="shared" si="53"/>
        <v>136</v>
      </c>
      <c r="N106" s="803">
        <v>45803</v>
      </c>
      <c r="O106" s="803">
        <v>45799</v>
      </c>
      <c r="P106" s="783"/>
      <c r="Q106" s="783" t="s">
        <v>582</v>
      </c>
      <c r="R106" s="783" t="s">
        <v>1137</v>
      </c>
      <c r="S106" s="810" t="s">
        <v>1012</v>
      </c>
      <c r="T106" s="810"/>
      <c r="U106" s="810" t="s">
        <v>1144</v>
      </c>
      <c r="V106" s="811"/>
      <c r="W106" s="1065"/>
      <c r="X106" s="812" t="s">
        <v>1145</v>
      </c>
      <c r="Y106" s="852" t="s">
        <v>1146</v>
      </c>
      <c r="Z106" s="835">
        <v>3.55</v>
      </c>
      <c r="AA106" s="835">
        <f t="shared" si="54"/>
        <v>2896.8</v>
      </c>
      <c r="AB106" s="812">
        <v>816</v>
      </c>
      <c r="AC106" s="812">
        <f t="shared" si="55"/>
        <v>0</v>
      </c>
      <c r="AD106" s="783" t="s">
        <v>610</v>
      </c>
      <c r="AE106" s="783" t="s">
        <v>611</v>
      </c>
      <c r="AF106" s="784"/>
      <c r="AG106" s="836" t="s">
        <v>590</v>
      </c>
      <c r="AH106" s="990"/>
      <c r="AI106" s="837"/>
      <c r="AJ106" s="990">
        <f t="shared" si="57"/>
        <v>816</v>
      </c>
      <c r="AK106" s="837"/>
      <c r="AL106" s="838"/>
      <c r="AM106" s="995">
        <f t="shared" si="56"/>
        <v>816</v>
      </c>
      <c r="AN106" s="865"/>
      <c r="AO106" s="865"/>
      <c r="AP106" s="995"/>
      <c r="AQ106" s="865"/>
      <c r="AR106" s="995">
        <f>J106</f>
        <v>816</v>
      </c>
      <c r="AS106" s="865"/>
      <c r="AT106" s="865"/>
      <c r="AU106" s="866"/>
      <c r="AV106" s="867" t="s">
        <v>577</v>
      </c>
      <c r="AW106" s="884">
        <f t="shared" si="46"/>
        <v>136</v>
      </c>
      <c r="AX106" s="884">
        <f t="shared" si="47"/>
        <v>136</v>
      </c>
      <c r="AY106" s="884">
        <f t="shared" si="48"/>
        <v>108.8</v>
      </c>
      <c r="AZ106" s="884">
        <f t="shared" si="49"/>
        <v>27.2</v>
      </c>
      <c r="BA106" s="884">
        <f t="shared" si="50"/>
        <v>136</v>
      </c>
      <c r="BB106" s="884">
        <f t="shared" si="51"/>
        <v>136</v>
      </c>
      <c r="BC106" s="884">
        <f t="shared" si="52"/>
        <v>136</v>
      </c>
      <c r="BD106" s="932">
        <f t="shared" si="32"/>
        <v>816</v>
      </c>
      <c r="BE106" s="933">
        <f t="shared" si="33"/>
        <v>0</v>
      </c>
      <c r="BF106" s="1096" t="s">
        <v>1071</v>
      </c>
      <c r="BG106" s="1096" t="str">
        <f>VLOOKUP(D106&amp;F106&amp;H106&amp;J106&amp;Y106,转B版本!C:AK,35,FALSE)</f>
        <v>全套A版本</v>
      </c>
      <c r="BH106" s="1097" t="s">
        <v>1072</v>
      </c>
    </row>
    <row r="107" s="711" customFormat="1" ht="39" customHeight="1" spans="1:60">
      <c r="A107" s="758">
        <v>45771</v>
      </c>
      <c r="B107" s="759" t="s">
        <v>629</v>
      </c>
      <c r="C107" s="760" t="s">
        <v>630</v>
      </c>
      <c r="D107" s="761">
        <v>4500164783</v>
      </c>
      <c r="E107" s="1101" t="s">
        <v>1147</v>
      </c>
      <c r="F107" s="763" t="s">
        <v>1148</v>
      </c>
      <c r="G107" s="742" t="s">
        <v>633</v>
      </c>
      <c r="H107" s="742" t="s">
        <v>634</v>
      </c>
      <c r="I107" s="778" t="s">
        <v>576</v>
      </c>
      <c r="J107" s="780">
        <v>1800</v>
      </c>
      <c r="K107" s="780">
        <v>0</v>
      </c>
      <c r="L107" s="780">
        <v>4</v>
      </c>
      <c r="M107" s="784">
        <f t="shared" si="53"/>
        <v>450</v>
      </c>
      <c r="N107" s="803">
        <v>45804</v>
      </c>
      <c r="O107" s="803">
        <v>45800</v>
      </c>
      <c r="P107" s="783"/>
      <c r="Q107" s="783" t="s">
        <v>582</v>
      </c>
      <c r="R107" s="783" t="s">
        <v>1106</v>
      </c>
      <c r="S107" s="810" t="s">
        <v>1149</v>
      </c>
      <c r="T107" s="810"/>
      <c r="U107" s="810" t="s">
        <v>1150</v>
      </c>
      <c r="V107" s="811"/>
      <c r="W107" s="1065"/>
      <c r="X107" s="812" t="s">
        <v>1151</v>
      </c>
      <c r="Y107" s="852" t="s">
        <v>1152</v>
      </c>
      <c r="Z107" s="835">
        <v>3.7065</v>
      </c>
      <c r="AA107" s="835">
        <f t="shared" si="54"/>
        <v>6671.7</v>
      </c>
      <c r="AB107" s="812">
        <v>1800</v>
      </c>
      <c r="AC107" s="812">
        <f t="shared" si="55"/>
        <v>0</v>
      </c>
      <c r="AD107" s="783" t="s">
        <v>610</v>
      </c>
      <c r="AE107" s="783" t="s">
        <v>611</v>
      </c>
      <c r="AF107" s="784"/>
      <c r="AG107" s="836" t="s">
        <v>590</v>
      </c>
      <c r="AH107" s="990"/>
      <c r="AI107" s="837"/>
      <c r="AJ107" s="990">
        <f t="shared" si="57"/>
        <v>1800</v>
      </c>
      <c r="AK107" s="837"/>
      <c r="AL107" s="838"/>
      <c r="AM107" s="990">
        <f t="shared" si="56"/>
        <v>1800</v>
      </c>
      <c r="AN107" s="865"/>
      <c r="AO107" s="865"/>
      <c r="AP107" s="995"/>
      <c r="AQ107" s="865"/>
      <c r="AR107" s="995">
        <f>J107</f>
        <v>1800</v>
      </c>
      <c r="AS107" s="865"/>
      <c r="AT107" s="865"/>
      <c r="AU107" s="866"/>
      <c r="AV107" s="867" t="s">
        <v>577</v>
      </c>
      <c r="AW107" s="884">
        <f t="shared" si="46"/>
        <v>300</v>
      </c>
      <c r="AX107" s="884">
        <f t="shared" si="47"/>
        <v>300</v>
      </c>
      <c r="AY107" s="884">
        <f t="shared" si="48"/>
        <v>240</v>
      </c>
      <c r="AZ107" s="884">
        <f t="shared" si="49"/>
        <v>60</v>
      </c>
      <c r="BA107" s="884">
        <f t="shared" si="50"/>
        <v>300</v>
      </c>
      <c r="BB107" s="884">
        <f t="shared" si="51"/>
        <v>300</v>
      </c>
      <c r="BC107" s="884">
        <f t="shared" si="52"/>
        <v>300</v>
      </c>
      <c r="BD107" s="932">
        <f t="shared" si="32"/>
        <v>1800</v>
      </c>
      <c r="BE107" s="933">
        <f t="shared" si="33"/>
        <v>0</v>
      </c>
      <c r="BF107" s="1096" t="s">
        <v>1071</v>
      </c>
      <c r="BG107" s="1096" t="str">
        <f>VLOOKUP(D107&amp;F107&amp;H107&amp;J107&amp;Y107,转B版本!C:AK,35,FALSE)</f>
        <v>全套A版本</v>
      </c>
      <c r="BH107" s="1097" t="s">
        <v>1072</v>
      </c>
    </row>
    <row r="108" s="711" customFormat="1" ht="39" customHeight="1" spans="1:60">
      <c r="A108" s="736">
        <v>45775</v>
      </c>
      <c r="B108" s="737" t="s">
        <v>1153</v>
      </c>
      <c r="C108" s="738" t="s">
        <v>1154</v>
      </c>
      <c r="D108" s="739">
        <v>4500164939</v>
      </c>
      <c r="E108" s="910" t="s">
        <v>1155</v>
      </c>
      <c r="F108" s="739" t="s">
        <v>1156</v>
      </c>
      <c r="G108" s="742" t="s">
        <v>933</v>
      </c>
      <c r="H108" s="742" t="s">
        <v>674</v>
      </c>
      <c r="I108" s="1061" t="s">
        <v>676</v>
      </c>
      <c r="J108" s="780">
        <v>396</v>
      </c>
      <c r="K108" s="780">
        <v>0</v>
      </c>
      <c r="L108" s="780">
        <v>12</v>
      </c>
      <c r="M108" s="784">
        <f t="shared" si="53"/>
        <v>33</v>
      </c>
      <c r="N108" s="782">
        <v>45806</v>
      </c>
      <c r="O108" s="782">
        <v>45803</v>
      </c>
      <c r="P108" s="783"/>
      <c r="Q108" s="783" t="s">
        <v>582</v>
      </c>
      <c r="R108" s="783" t="s">
        <v>1157</v>
      </c>
      <c r="S108" s="810" t="s">
        <v>1158</v>
      </c>
      <c r="T108" s="810"/>
      <c r="U108" s="810" t="s">
        <v>1159</v>
      </c>
      <c r="V108" s="811"/>
      <c r="W108" s="1065"/>
      <c r="X108" s="812" t="s">
        <v>1160</v>
      </c>
      <c r="Y108" s="783" t="s">
        <v>942</v>
      </c>
      <c r="Z108" s="835">
        <v>3.5671</v>
      </c>
      <c r="AA108" s="835">
        <f t="shared" si="54"/>
        <v>1412.5716</v>
      </c>
      <c r="AB108" s="812">
        <v>396</v>
      </c>
      <c r="AC108" s="812">
        <f t="shared" si="55"/>
        <v>0</v>
      </c>
      <c r="AD108" s="783" t="s">
        <v>610</v>
      </c>
      <c r="AE108" s="783" t="s">
        <v>611</v>
      </c>
      <c r="AF108" s="784"/>
      <c r="AG108" s="836" t="s">
        <v>590</v>
      </c>
      <c r="AH108" s="990"/>
      <c r="AI108" s="837"/>
      <c r="AJ108" s="990">
        <f t="shared" si="57"/>
        <v>396</v>
      </c>
      <c r="AK108" s="837"/>
      <c r="AL108" s="838"/>
      <c r="AM108" s="995">
        <f t="shared" si="56"/>
        <v>396</v>
      </c>
      <c r="AN108" s="865"/>
      <c r="AO108" s="865"/>
      <c r="AP108" s="995">
        <f t="shared" ref="AP108:AP113" si="58">J108</f>
        <v>396</v>
      </c>
      <c r="AQ108" s="865"/>
      <c r="AR108" s="995"/>
      <c r="AS108" s="865"/>
      <c r="AT108" s="865"/>
      <c r="AU108" s="866"/>
      <c r="AV108" s="867" t="s">
        <v>577</v>
      </c>
      <c r="AW108" s="884"/>
      <c r="AX108" s="884"/>
      <c r="AY108" s="884"/>
      <c r="AZ108" s="884"/>
      <c r="BA108" s="884">
        <f>J108</f>
        <v>396</v>
      </c>
      <c r="BB108" s="884"/>
      <c r="BC108" s="884"/>
      <c r="BD108" s="932">
        <f t="shared" si="32"/>
        <v>396</v>
      </c>
      <c r="BE108" s="933">
        <f t="shared" si="33"/>
        <v>0</v>
      </c>
      <c r="BF108" s="1096" t="s">
        <v>1132</v>
      </c>
      <c r="BG108" s="1096" t="str">
        <f>VLOOKUP(D108&amp;F108&amp;H108&amp;J108&amp;Y108,转B版本!C:AK,35,FALSE)</f>
        <v>全套A版本</v>
      </c>
      <c r="BH108" s="1097" t="s">
        <v>1072</v>
      </c>
    </row>
    <row r="109" s="711" customFormat="1" ht="39" customHeight="1" spans="1:60">
      <c r="A109" s="736">
        <v>45775</v>
      </c>
      <c r="B109" s="737" t="s">
        <v>1153</v>
      </c>
      <c r="C109" s="738" t="s">
        <v>1154</v>
      </c>
      <c r="D109" s="739">
        <v>4500164939</v>
      </c>
      <c r="E109" s="910" t="s">
        <v>1155</v>
      </c>
      <c r="F109" s="739" t="s">
        <v>1161</v>
      </c>
      <c r="G109" s="742" t="s">
        <v>1162</v>
      </c>
      <c r="H109" s="742" t="s">
        <v>648</v>
      </c>
      <c r="I109" s="778" t="s">
        <v>650</v>
      </c>
      <c r="J109" s="780">
        <v>240</v>
      </c>
      <c r="K109" s="780">
        <v>0</v>
      </c>
      <c r="L109" s="780">
        <v>12</v>
      </c>
      <c r="M109" s="784">
        <f t="shared" si="53"/>
        <v>20</v>
      </c>
      <c r="N109" s="782">
        <v>45806</v>
      </c>
      <c r="O109" s="782">
        <v>45803</v>
      </c>
      <c r="P109" s="783"/>
      <c r="Q109" s="783" t="s">
        <v>582</v>
      </c>
      <c r="R109" s="783" t="s">
        <v>1157</v>
      </c>
      <c r="S109" s="810" t="s">
        <v>1158</v>
      </c>
      <c r="T109" s="810"/>
      <c r="U109" s="810" t="s">
        <v>1159</v>
      </c>
      <c r="V109" s="811"/>
      <c r="W109" s="1065"/>
      <c r="X109" s="812" t="s">
        <v>1163</v>
      </c>
      <c r="Y109" s="783" t="s">
        <v>942</v>
      </c>
      <c r="Z109" s="835">
        <v>3.4</v>
      </c>
      <c r="AA109" s="835">
        <f t="shared" si="54"/>
        <v>816</v>
      </c>
      <c r="AB109" s="812">
        <v>240</v>
      </c>
      <c r="AC109" s="812">
        <f t="shared" ref="AC109:AC114" si="59">AB109-J109</f>
        <v>0</v>
      </c>
      <c r="AD109" s="783" t="s">
        <v>610</v>
      </c>
      <c r="AE109" s="783" t="s">
        <v>611</v>
      </c>
      <c r="AF109" s="784"/>
      <c r="AG109" s="836" t="s">
        <v>590</v>
      </c>
      <c r="AH109" s="990"/>
      <c r="AI109" s="837"/>
      <c r="AJ109" s="990">
        <f t="shared" si="57"/>
        <v>240</v>
      </c>
      <c r="AK109" s="837"/>
      <c r="AL109" s="838"/>
      <c r="AM109" s="995">
        <f t="shared" si="56"/>
        <v>240</v>
      </c>
      <c r="AN109" s="865"/>
      <c r="AO109" s="865"/>
      <c r="AP109" s="995">
        <f t="shared" si="58"/>
        <v>240</v>
      </c>
      <c r="AQ109" s="865"/>
      <c r="AR109" s="995"/>
      <c r="AS109" s="865"/>
      <c r="AT109" s="865"/>
      <c r="AU109" s="866"/>
      <c r="AV109" s="867" t="s">
        <v>577</v>
      </c>
      <c r="AW109" s="884"/>
      <c r="AX109" s="884"/>
      <c r="AY109" s="884"/>
      <c r="AZ109" s="884"/>
      <c r="BA109" s="884"/>
      <c r="BB109" s="884">
        <f>J109</f>
        <v>240</v>
      </c>
      <c r="BC109" s="884"/>
      <c r="BD109" s="932">
        <f t="shared" si="32"/>
        <v>240</v>
      </c>
      <c r="BE109" s="933">
        <f t="shared" si="33"/>
        <v>0</v>
      </c>
      <c r="BF109" s="1096" t="s">
        <v>1132</v>
      </c>
      <c r="BG109" s="1096" t="str">
        <f>VLOOKUP(D109&amp;F109&amp;H109&amp;J109&amp;Y109,转B版本!C:AK,35,FALSE)</f>
        <v>全套A版本</v>
      </c>
      <c r="BH109" s="1097" t="s">
        <v>1072</v>
      </c>
    </row>
    <row r="110" s="711" customFormat="1" ht="39" customHeight="1" spans="1:60">
      <c r="A110" s="736">
        <v>45775</v>
      </c>
      <c r="B110" s="737" t="s">
        <v>1153</v>
      </c>
      <c r="C110" s="738" t="s">
        <v>1154</v>
      </c>
      <c r="D110" s="739">
        <v>4500164939</v>
      </c>
      <c r="E110" s="910" t="s">
        <v>1155</v>
      </c>
      <c r="F110" s="739" t="s">
        <v>1164</v>
      </c>
      <c r="G110" s="742" t="s">
        <v>937</v>
      </c>
      <c r="H110" s="742" t="s">
        <v>666</v>
      </c>
      <c r="I110" s="1061" t="s">
        <v>668</v>
      </c>
      <c r="J110" s="780">
        <v>396</v>
      </c>
      <c r="K110" s="780">
        <v>0</v>
      </c>
      <c r="L110" s="780">
        <v>12</v>
      </c>
      <c r="M110" s="784">
        <f t="shared" si="53"/>
        <v>33</v>
      </c>
      <c r="N110" s="782">
        <v>45806</v>
      </c>
      <c r="O110" s="782">
        <v>45803</v>
      </c>
      <c r="P110" s="783"/>
      <c r="Q110" s="783" t="s">
        <v>582</v>
      </c>
      <c r="R110" s="783" t="s">
        <v>1157</v>
      </c>
      <c r="S110" s="810" t="s">
        <v>1158</v>
      </c>
      <c r="T110" s="810"/>
      <c r="U110" s="810" t="s">
        <v>1159</v>
      </c>
      <c r="V110" s="811"/>
      <c r="W110" s="1065"/>
      <c r="X110" s="812" t="s">
        <v>1165</v>
      </c>
      <c r="Y110" s="783" t="s">
        <v>942</v>
      </c>
      <c r="Z110" s="835">
        <v>3.6923</v>
      </c>
      <c r="AA110" s="835">
        <f t="shared" si="54"/>
        <v>1462.1508</v>
      </c>
      <c r="AB110" s="812">
        <v>396</v>
      </c>
      <c r="AC110" s="812">
        <f t="shared" si="59"/>
        <v>0</v>
      </c>
      <c r="AD110" s="783" t="s">
        <v>610</v>
      </c>
      <c r="AE110" s="783" t="s">
        <v>611</v>
      </c>
      <c r="AF110" s="784"/>
      <c r="AG110" s="836" t="s">
        <v>590</v>
      </c>
      <c r="AH110" s="990"/>
      <c r="AI110" s="837"/>
      <c r="AJ110" s="990">
        <f t="shared" si="57"/>
        <v>396</v>
      </c>
      <c r="AK110" s="837"/>
      <c r="AL110" s="838"/>
      <c r="AM110" s="995">
        <f t="shared" si="56"/>
        <v>396</v>
      </c>
      <c r="AN110" s="865"/>
      <c r="AO110" s="865"/>
      <c r="AP110" s="995">
        <f t="shared" si="58"/>
        <v>396</v>
      </c>
      <c r="AQ110" s="865"/>
      <c r="AR110" s="995"/>
      <c r="AS110" s="865"/>
      <c r="AT110" s="865"/>
      <c r="AU110" s="866"/>
      <c r="AV110" s="867" t="s">
        <v>577</v>
      </c>
      <c r="AW110" s="884">
        <f>J110</f>
        <v>396</v>
      </c>
      <c r="AX110" s="884"/>
      <c r="AY110" s="884"/>
      <c r="AZ110" s="884"/>
      <c r="BA110" s="884"/>
      <c r="BB110" s="884"/>
      <c r="BC110" s="884"/>
      <c r="BD110" s="932">
        <f t="shared" si="32"/>
        <v>396</v>
      </c>
      <c r="BE110" s="933">
        <f t="shared" si="33"/>
        <v>0</v>
      </c>
      <c r="BF110" s="1096" t="s">
        <v>1132</v>
      </c>
      <c r="BG110" s="1096" t="str">
        <f>VLOOKUP(D110&amp;F110&amp;H110&amp;J110&amp;Y110,转B版本!C:AK,35,FALSE)</f>
        <v>全套A版本</v>
      </c>
      <c r="BH110" s="1097" t="s">
        <v>1072</v>
      </c>
    </row>
    <row r="111" s="711" customFormat="1" ht="39" customHeight="1" spans="1:60">
      <c r="A111" s="736">
        <v>45775</v>
      </c>
      <c r="B111" s="737" t="s">
        <v>1153</v>
      </c>
      <c r="C111" s="738" t="s">
        <v>1154</v>
      </c>
      <c r="D111" s="739">
        <v>4500164939</v>
      </c>
      <c r="E111" s="910" t="s">
        <v>1155</v>
      </c>
      <c r="F111" s="739" t="s">
        <v>1166</v>
      </c>
      <c r="G111" s="742" t="s">
        <v>925</v>
      </c>
      <c r="H111" s="742" t="s">
        <v>662</v>
      </c>
      <c r="I111" s="1061" t="s">
        <v>664</v>
      </c>
      <c r="J111" s="780">
        <v>240</v>
      </c>
      <c r="K111" s="780">
        <v>0</v>
      </c>
      <c r="L111" s="780">
        <v>12</v>
      </c>
      <c r="M111" s="784">
        <f t="shared" si="53"/>
        <v>20</v>
      </c>
      <c r="N111" s="782">
        <v>45806</v>
      </c>
      <c r="O111" s="782">
        <v>45803</v>
      </c>
      <c r="P111" s="783"/>
      <c r="Q111" s="783" t="s">
        <v>582</v>
      </c>
      <c r="R111" s="783" t="s">
        <v>1157</v>
      </c>
      <c r="S111" s="810" t="s">
        <v>1158</v>
      </c>
      <c r="T111" s="810"/>
      <c r="U111" s="810" t="s">
        <v>1159</v>
      </c>
      <c r="V111" s="811"/>
      <c r="W111" s="1065"/>
      <c r="X111" s="812" t="s">
        <v>1167</v>
      </c>
      <c r="Y111" s="783" t="s">
        <v>942</v>
      </c>
      <c r="Z111" s="835">
        <v>3.5671</v>
      </c>
      <c r="AA111" s="835">
        <f t="shared" si="54"/>
        <v>856.104</v>
      </c>
      <c r="AB111" s="812">
        <v>240</v>
      </c>
      <c r="AC111" s="812">
        <f t="shared" si="59"/>
        <v>0</v>
      </c>
      <c r="AD111" s="783" t="s">
        <v>610</v>
      </c>
      <c r="AE111" s="783" t="s">
        <v>611</v>
      </c>
      <c r="AF111" s="784"/>
      <c r="AG111" s="836" t="s">
        <v>590</v>
      </c>
      <c r="AH111" s="990"/>
      <c r="AI111" s="837"/>
      <c r="AJ111" s="990">
        <f t="shared" si="57"/>
        <v>240</v>
      </c>
      <c r="AK111" s="837"/>
      <c r="AL111" s="838"/>
      <c r="AM111" s="995">
        <f t="shared" si="56"/>
        <v>240</v>
      </c>
      <c r="AN111" s="865"/>
      <c r="AO111" s="865"/>
      <c r="AP111" s="995">
        <f t="shared" si="58"/>
        <v>240</v>
      </c>
      <c r="AQ111" s="865"/>
      <c r="AR111" s="995"/>
      <c r="AS111" s="865"/>
      <c r="AT111" s="865"/>
      <c r="AU111" s="866"/>
      <c r="AV111" s="867" t="s">
        <v>577</v>
      </c>
      <c r="AW111" s="884"/>
      <c r="AX111" s="884">
        <f>J111</f>
        <v>240</v>
      </c>
      <c r="AY111" s="884"/>
      <c r="AZ111" s="884"/>
      <c r="BA111" s="884"/>
      <c r="BB111" s="884"/>
      <c r="BC111" s="884"/>
      <c r="BD111" s="932">
        <f t="shared" si="32"/>
        <v>240</v>
      </c>
      <c r="BE111" s="933">
        <f t="shared" si="33"/>
        <v>0</v>
      </c>
      <c r="BF111" s="1096" t="s">
        <v>1132</v>
      </c>
      <c r="BG111" s="1096" t="str">
        <f>VLOOKUP(D111&amp;F111&amp;H111&amp;J111&amp;Y111,转B版本!C:AK,35,FALSE)</f>
        <v>全套A版本</v>
      </c>
      <c r="BH111" s="1097" t="s">
        <v>1072</v>
      </c>
    </row>
    <row r="112" s="711" customFormat="1" ht="39" customHeight="1" spans="1:60">
      <c r="A112" s="736">
        <v>45775</v>
      </c>
      <c r="B112" s="737" t="s">
        <v>1153</v>
      </c>
      <c r="C112" s="738" t="s">
        <v>1154</v>
      </c>
      <c r="D112" s="739">
        <v>4500164939</v>
      </c>
      <c r="E112" s="910" t="s">
        <v>1155</v>
      </c>
      <c r="F112" s="739" t="s">
        <v>1168</v>
      </c>
      <c r="G112" s="742" t="s">
        <v>958</v>
      </c>
      <c r="H112" s="742" t="s">
        <v>670</v>
      </c>
      <c r="I112" s="1061" t="s">
        <v>672</v>
      </c>
      <c r="J112" s="780">
        <v>240</v>
      </c>
      <c r="K112" s="780">
        <v>0</v>
      </c>
      <c r="L112" s="780">
        <v>12</v>
      </c>
      <c r="M112" s="784">
        <f t="shared" si="53"/>
        <v>20</v>
      </c>
      <c r="N112" s="782">
        <v>45806</v>
      </c>
      <c r="O112" s="782">
        <v>45803</v>
      </c>
      <c r="P112" s="783"/>
      <c r="Q112" s="783" t="s">
        <v>582</v>
      </c>
      <c r="R112" s="783" t="s">
        <v>1157</v>
      </c>
      <c r="S112" s="810" t="s">
        <v>1158</v>
      </c>
      <c r="T112" s="810"/>
      <c r="U112" s="810" t="s">
        <v>1159</v>
      </c>
      <c r="V112" s="811"/>
      <c r="W112" s="1065"/>
      <c r="X112" s="812" t="s">
        <v>1169</v>
      </c>
      <c r="Y112" s="783" t="s">
        <v>942</v>
      </c>
      <c r="Z112" s="835">
        <v>3.5671</v>
      </c>
      <c r="AA112" s="835">
        <f t="shared" si="54"/>
        <v>856.104</v>
      </c>
      <c r="AB112" s="812">
        <v>240</v>
      </c>
      <c r="AC112" s="812">
        <f t="shared" si="59"/>
        <v>0</v>
      </c>
      <c r="AD112" s="783" t="s">
        <v>610</v>
      </c>
      <c r="AE112" s="783" t="s">
        <v>611</v>
      </c>
      <c r="AF112" s="784"/>
      <c r="AG112" s="836" t="s">
        <v>590</v>
      </c>
      <c r="AH112" s="990"/>
      <c r="AI112" s="837"/>
      <c r="AJ112" s="990">
        <f t="shared" si="57"/>
        <v>240</v>
      </c>
      <c r="AK112" s="837"/>
      <c r="AL112" s="838"/>
      <c r="AM112" s="995">
        <f t="shared" si="56"/>
        <v>240</v>
      </c>
      <c r="AN112" s="865"/>
      <c r="AO112" s="865"/>
      <c r="AP112" s="995">
        <f t="shared" si="58"/>
        <v>240</v>
      </c>
      <c r="AQ112" s="865"/>
      <c r="AR112" s="995"/>
      <c r="AS112" s="865"/>
      <c r="AT112" s="865"/>
      <c r="AU112" s="866"/>
      <c r="AV112" s="867" t="s">
        <v>577</v>
      </c>
      <c r="AW112" s="884"/>
      <c r="AX112" s="884"/>
      <c r="AY112" s="884">
        <f>J112</f>
        <v>240</v>
      </c>
      <c r="AZ112" s="884"/>
      <c r="BA112" s="884"/>
      <c r="BB112" s="884"/>
      <c r="BC112" s="884"/>
      <c r="BD112" s="932">
        <f t="shared" si="32"/>
        <v>240</v>
      </c>
      <c r="BE112" s="933">
        <f t="shared" si="33"/>
        <v>0</v>
      </c>
      <c r="BF112" s="1096" t="s">
        <v>1132</v>
      </c>
      <c r="BG112" s="1096" t="str">
        <f>VLOOKUP(D112&amp;F112&amp;H112&amp;J112&amp;Y112,转B版本!C:AK,35,FALSE)</f>
        <v>全套A版本</v>
      </c>
      <c r="BH112" s="1097" t="s">
        <v>1072</v>
      </c>
    </row>
    <row r="113" s="711" customFormat="1" ht="39" customHeight="1" spans="1:60">
      <c r="A113" s="736">
        <v>45777</v>
      </c>
      <c r="B113" s="737" t="s">
        <v>177</v>
      </c>
      <c r="C113" s="738" t="s">
        <v>600</v>
      </c>
      <c r="D113" s="739">
        <v>4500165420</v>
      </c>
      <c r="E113" s="910" t="s">
        <v>1170</v>
      </c>
      <c r="F113" s="739" t="s">
        <v>1171</v>
      </c>
      <c r="G113" s="742" t="s">
        <v>689</v>
      </c>
      <c r="H113" s="742" t="s">
        <v>689</v>
      </c>
      <c r="I113" s="778" t="s">
        <v>576</v>
      </c>
      <c r="J113" s="780">
        <v>2728</v>
      </c>
      <c r="K113" s="780">
        <v>0</v>
      </c>
      <c r="L113" s="780">
        <v>8</v>
      </c>
      <c r="M113" s="784">
        <f t="shared" si="53"/>
        <v>341</v>
      </c>
      <c r="N113" s="782">
        <v>45806</v>
      </c>
      <c r="O113" s="782">
        <v>45803</v>
      </c>
      <c r="P113" s="783"/>
      <c r="Q113" s="783" t="s">
        <v>582</v>
      </c>
      <c r="R113" s="783" t="s">
        <v>1114</v>
      </c>
      <c r="S113" s="810" t="s">
        <v>1172</v>
      </c>
      <c r="T113" s="810"/>
      <c r="U113" s="810" t="s">
        <v>585</v>
      </c>
      <c r="V113" s="811" t="s">
        <v>1173</v>
      </c>
      <c r="W113" s="1065"/>
      <c r="X113" s="812" t="s">
        <v>1174</v>
      </c>
      <c r="Y113" s="783" t="s">
        <v>1175</v>
      </c>
      <c r="Z113" s="835">
        <v>2.1336</v>
      </c>
      <c r="AA113" s="835">
        <f t="shared" si="54"/>
        <v>5820.4608</v>
      </c>
      <c r="AB113" s="812">
        <f>2256+472</f>
        <v>2728</v>
      </c>
      <c r="AC113" s="812">
        <f t="shared" si="59"/>
        <v>0</v>
      </c>
      <c r="AD113" s="783" t="s">
        <v>610</v>
      </c>
      <c r="AE113" s="783" t="s">
        <v>611</v>
      </c>
      <c r="AF113" s="784"/>
      <c r="AG113" s="836" t="s">
        <v>590</v>
      </c>
      <c r="AH113" s="990">
        <f>J113</f>
        <v>2728</v>
      </c>
      <c r="AI113" s="837"/>
      <c r="AJ113" s="990"/>
      <c r="AK113" s="837"/>
      <c r="AL113" s="838"/>
      <c r="AM113" s="995">
        <f t="shared" si="56"/>
        <v>2728</v>
      </c>
      <c r="AN113" s="865"/>
      <c r="AO113" s="865"/>
      <c r="AP113" s="995">
        <f t="shared" si="58"/>
        <v>2728</v>
      </c>
      <c r="AQ113" s="865"/>
      <c r="AR113" s="995"/>
      <c r="AS113" s="865"/>
      <c r="AT113" s="865"/>
      <c r="AU113" s="866"/>
      <c r="AV113" s="867" t="s">
        <v>577</v>
      </c>
      <c r="AW113" s="884">
        <f t="shared" ref="AW113:AW122" si="60">J113/60*10</f>
        <v>454.666666666667</v>
      </c>
      <c r="AX113" s="884">
        <f t="shared" ref="AX113:AX122" si="61">J113/60*10</f>
        <v>454.666666666667</v>
      </c>
      <c r="AY113" s="884">
        <f t="shared" ref="AY113:AY122" si="62">J113/60*8</f>
        <v>363.733333333333</v>
      </c>
      <c r="AZ113" s="884">
        <f t="shared" ref="AZ113:AZ122" si="63">J113/60*2</f>
        <v>90.9333333333333</v>
      </c>
      <c r="BA113" s="884">
        <f t="shared" ref="BA113:BA122" si="64">J113/60*10</f>
        <v>454.666666666667</v>
      </c>
      <c r="BB113" s="884">
        <f t="shared" ref="BB113:BB122" si="65">J113/60*10</f>
        <v>454.666666666667</v>
      </c>
      <c r="BC113" s="884">
        <f t="shared" ref="BC113:BC122" si="66">J113/60*10</f>
        <v>454.666666666667</v>
      </c>
      <c r="BD113" s="932">
        <f t="shared" si="32"/>
        <v>2728</v>
      </c>
      <c r="BE113" s="933">
        <f t="shared" si="33"/>
        <v>0</v>
      </c>
      <c r="BF113" s="1096" t="s">
        <v>1132</v>
      </c>
      <c r="BG113" s="1096" t="str">
        <f>VLOOKUP(D113&amp;F113&amp;H113&amp;J113&amp;Y113,转B版本!C:AK,35,FALSE)</f>
        <v>全套A版本</v>
      </c>
      <c r="BH113" s="1097" t="s">
        <v>1072</v>
      </c>
    </row>
    <row r="114" s="711" customFormat="1" ht="39" customHeight="1" spans="1:60">
      <c r="A114" s="736">
        <v>45763</v>
      </c>
      <c r="B114" s="737" t="s">
        <v>1176</v>
      </c>
      <c r="C114" s="738" t="s">
        <v>567</v>
      </c>
      <c r="D114" s="739">
        <v>4500163912</v>
      </c>
      <c r="E114" s="910" t="s">
        <v>1177</v>
      </c>
      <c r="F114" s="744" t="s">
        <v>1178</v>
      </c>
      <c r="G114" s="1055" t="s">
        <v>897</v>
      </c>
      <c r="H114" s="742" t="s">
        <v>569</v>
      </c>
      <c r="I114" s="778" t="s">
        <v>576</v>
      </c>
      <c r="J114" s="780">
        <v>1704</v>
      </c>
      <c r="K114" s="780">
        <v>0</v>
      </c>
      <c r="L114" s="780">
        <v>12</v>
      </c>
      <c r="M114" s="784">
        <f t="shared" si="53"/>
        <v>142</v>
      </c>
      <c r="N114" s="782">
        <v>45807</v>
      </c>
      <c r="O114" s="782">
        <v>45803</v>
      </c>
      <c r="P114" s="783"/>
      <c r="Q114" s="783" t="s">
        <v>582</v>
      </c>
      <c r="R114" s="783" t="s">
        <v>1179</v>
      </c>
      <c r="S114" s="810" t="s">
        <v>985</v>
      </c>
      <c r="T114" s="810"/>
      <c r="U114" s="810" t="s">
        <v>1180</v>
      </c>
      <c r="V114" s="811"/>
      <c r="W114" s="1065"/>
      <c r="X114" s="812" t="s">
        <v>1181</v>
      </c>
      <c r="Y114" s="783" t="s">
        <v>968</v>
      </c>
      <c r="Z114" s="835">
        <v>3.4</v>
      </c>
      <c r="AA114" s="835">
        <f t="shared" si="54"/>
        <v>5793.6</v>
      </c>
      <c r="AB114" s="812">
        <v>1704</v>
      </c>
      <c r="AC114" s="812">
        <f t="shared" si="59"/>
        <v>0</v>
      </c>
      <c r="AD114" s="783" t="s">
        <v>610</v>
      </c>
      <c r="AE114" s="783" t="s">
        <v>611</v>
      </c>
      <c r="AF114" s="784"/>
      <c r="AG114" s="836" t="s">
        <v>590</v>
      </c>
      <c r="AH114" s="990"/>
      <c r="AI114" s="837"/>
      <c r="AJ114" s="990">
        <f>J114</f>
        <v>1704</v>
      </c>
      <c r="AK114" s="837"/>
      <c r="AL114" s="838"/>
      <c r="AM114" s="990">
        <f t="shared" si="56"/>
        <v>1704</v>
      </c>
      <c r="AN114" s="865"/>
      <c r="AO114" s="865"/>
      <c r="AP114" s="995"/>
      <c r="AQ114" s="865"/>
      <c r="AR114" s="995">
        <f>J114</f>
        <v>1704</v>
      </c>
      <c r="AS114" s="865"/>
      <c r="AT114" s="865"/>
      <c r="AU114" s="866"/>
      <c r="AV114" s="867" t="s">
        <v>577</v>
      </c>
      <c r="AW114" s="884">
        <f t="shared" si="60"/>
        <v>284</v>
      </c>
      <c r="AX114" s="884">
        <f t="shared" si="61"/>
        <v>284</v>
      </c>
      <c r="AY114" s="884">
        <f t="shared" si="62"/>
        <v>227.2</v>
      </c>
      <c r="AZ114" s="884">
        <f t="shared" si="63"/>
        <v>56.8</v>
      </c>
      <c r="BA114" s="884">
        <f t="shared" si="64"/>
        <v>284</v>
      </c>
      <c r="BB114" s="884">
        <f t="shared" si="65"/>
        <v>284</v>
      </c>
      <c r="BC114" s="884">
        <f t="shared" si="66"/>
        <v>284</v>
      </c>
      <c r="BD114" s="932">
        <f t="shared" si="32"/>
        <v>1704</v>
      </c>
      <c r="BE114" s="933">
        <f t="shared" si="33"/>
        <v>0</v>
      </c>
      <c r="BF114" s="1096" t="s">
        <v>1132</v>
      </c>
      <c r="BG114" s="1096" t="str">
        <f>VLOOKUP(D114&amp;F114&amp;H114&amp;J114&amp;Y114,转B版本!C:AK,35,FALSE)</f>
        <v>全套A版本</v>
      </c>
      <c r="BH114" s="1097" t="s">
        <v>1072</v>
      </c>
    </row>
    <row r="115" s="711" customFormat="1" ht="39" customHeight="1" spans="1:60">
      <c r="A115" s="736">
        <v>45758</v>
      </c>
      <c r="B115" s="737" t="s">
        <v>1182</v>
      </c>
      <c r="C115" s="738" t="s">
        <v>762</v>
      </c>
      <c r="D115" s="739">
        <v>4500163218</v>
      </c>
      <c r="E115" s="910" t="s">
        <v>1183</v>
      </c>
      <c r="F115" s="744" t="s">
        <v>1184</v>
      </c>
      <c r="G115" s="742" t="s">
        <v>575</v>
      </c>
      <c r="H115" s="742" t="s">
        <v>575</v>
      </c>
      <c r="I115" s="1061" t="s">
        <v>576</v>
      </c>
      <c r="J115" s="780">
        <v>600</v>
      </c>
      <c r="K115" s="780">
        <v>0</v>
      </c>
      <c r="L115" s="780">
        <v>12</v>
      </c>
      <c r="M115" s="784">
        <f t="shared" si="53"/>
        <v>50</v>
      </c>
      <c r="N115" s="782">
        <v>45807</v>
      </c>
      <c r="O115" s="782">
        <v>45803</v>
      </c>
      <c r="P115" s="783"/>
      <c r="Q115" s="783" t="s">
        <v>582</v>
      </c>
      <c r="R115" s="783" t="s">
        <v>991</v>
      </c>
      <c r="S115" s="810" t="s">
        <v>992</v>
      </c>
      <c r="T115" s="810"/>
      <c r="U115" s="810" t="s">
        <v>1185</v>
      </c>
      <c r="V115" s="811"/>
      <c r="W115" s="1065"/>
      <c r="X115" s="812" t="s">
        <v>1186</v>
      </c>
      <c r="Y115" s="783" t="s">
        <v>718</v>
      </c>
      <c r="Z115" s="835">
        <v>3.4</v>
      </c>
      <c r="AA115" s="835">
        <f t="shared" si="54"/>
        <v>2040</v>
      </c>
      <c r="AB115" s="812">
        <v>600</v>
      </c>
      <c r="AC115" s="812">
        <f t="shared" ref="AC115:AC137" si="67">AB115-J115</f>
        <v>0</v>
      </c>
      <c r="AD115" s="783" t="s">
        <v>610</v>
      </c>
      <c r="AE115" s="783" t="s">
        <v>611</v>
      </c>
      <c r="AF115" s="784"/>
      <c r="AG115" s="836" t="s">
        <v>590</v>
      </c>
      <c r="AH115" s="990">
        <f>J115</f>
        <v>600</v>
      </c>
      <c r="AI115" s="837"/>
      <c r="AJ115" s="990"/>
      <c r="AK115" s="837"/>
      <c r="AL115" s="838"/>
      <c r="AM115" s="990">
        <f t="shared" si="56"/>
        <v>600</v>
      </c>
      <c r="AN115" s="865"/>
      <c r="AO115" s="865"/>
      <c r="AP115" s="995">
        <f>J115</f>
        <v>600</v>
      </c>
      <c r="AQ115" s="865"/>
      <c r="AR115" s="995"/>
      <c r="AS115" s="865"/>
      <c r="AT115" s="865"/>
      <c r="AU115" s="866"/>
      <c r="AV115" s="867" t="s">
        <v>577</v>
      </c>
      <c r="AW115" s="884">
        <f t="shared" si="60"/>
        <v>100</v>
      </c>
      <c r="AX115" s="884">
        <f t="shared" si="61"/>
        <v>100</v>
      </c>
      <c r="AY115" s="884">
        <f t="shared" si="62"/>
        <v>80</v>
      </c>
      <c r="AZ115" s="884">
        <f t="shared" si="63"/>
        <v>20</v>
      </c>
      <c r="BA115" s="884">
        <f t="shared" si="64"/>
        <v>100</v>
      </c>
      <c r="BB115" s="884">
        <f t="shared" si="65"/>
        <v>100</v>
      </c>
      <c r="BC115" s="884">
        <f t="shared" si="66"/>
        <v>100</v>
      </c>
      <c r="BD115" s="932">
        <f t="shared" si="32"/>
        <v>600</v>
      </c>
      <c r="BE115" s="933">
        <f t="shared" si="33"/>
        <v>0</v>
      </c>
      <c r="BF115" s="1096" t="s">
        <v>1132</v>
      </c>
      <c r="BG115" s="1096" t="str">
        <f>VLOOKUP(D115&amp;F115&amp;H115&amp;J115&amp;Y115,转B版本!C:AK,35,FALSE)</f>
        <v>全套A版本</v>
      </c>
      <c r="BH115" s="1097" t="s">
        <v>1072</v>
      </c>
    </row>
    <row r="116" s="711" customFormat="1" ht="39" customHeight="1" spans="1:60">
      <c r="A116" s="736">
        <v>45774</v>
      </c>
      <c r="B116" s="737" t="s">
        <v>629</v>
      </c>
      <c r="C116" s="738" t="s">
        <v>630</v>
      </c>
      <c r="D116" s="739">
        <v>4500165108</v>
      </c>
      <c r="E116" s="910" t="s">
        <v>1187</v>
      </c>
      <c r="F116" s="739" t="s">
        <v>1188</v>
      </c>
      <c r="G116" s="742" t="s">
        <v>633</v>
      </c>
      <c r="H116" s="742" t="s">
        <v>634</v>
      </c>
      <c r="I116" s="778" t="s">
        <v>576</v>
      </c>
      <c r="J116" s="780">
        <v>400</v>
      </c>
      <c r="K116" s="780">
        <v>0</v>
      </c>
      <c r="L116" s="780">
        <v>4</v>
      </c>
      <c r="M116" s="784">
        <f t="shared" si="53"/>
        <v>100</v>
      </c>
      <c r="N116" s="782">
        <v>45807</v>
      </c>
      <c r="O116" s="782">
        <f>N116-4</f>
        <v>45803</v>
      </c>
      <c r="P116" s="783"/>
      <c r="Q116" s="783" t="s">
        <v>582</v>
      </c>
      <c r="R116" s="783" t="s">
        <v>991</v>
      </c>
      <c r="S116" s="810" t="s">
        <v>1101</v>
      </c>
      <c r="T116" s="810"/>
      <c r="U116" s="810" t="s">
        <v>1189</v>
      </c>
      <c r="V116" s="811"/>
      <c r="W116" s="1065"/>
      <c r="X116" s="812" t="s">
        <v>1190</v>
      </c>
      <c r="Y116" s="783" t="s">
        <v>1191</v>
      </c>
      <c r="Z116" s="835">
        <v>3.7152</v>
      </c>
      <c r="AA116" s="835">
        <f t="shared" si="54"/>
        <v>1486.08</v>
      </c>
      <c r="AB116" s="812">
        <v>400</v>
      </c>
      <c r="AC116" s="812">
        <f t="shared" si="67"/>
        <v>0</v>
      </c>
      <c r="AD116" s="783" t="s">
        <v>610</v>
      </c>
      <c r="AE116" s="783" t="s">
        <v>611</v>
      </c>
      <c r="AF116" s="784"/>
      <c r="AG116" s="836" t="s">
        <v>590</v>
      </c>
      <c r="AH116" s="990"/>
      <c r="AI116" s="837"/>
      <c r="AJ116" s="990">
        <f>J116</f>
        <v>400</v>
      </c>
      <c r="AK116" s="837"/>
      <c r="AL116" s="838"/>
      <c r="AM116" s="990">
        <f t="shared" si="56"/>
        <v>400</v>
      </c>
      <c r="AN116" s="865"/>
      <c r="AO116" s="865"/>
      <c r="AP116" s="995"/>
      <c r="AQ116" s="865"/>
      <c r="AR116" s="995">
        <f>J116</f>
        <v>400</v>
      </c>
      <c r="AS116" s="865"/>
      <c r="AT116" s="865"/>
      <c r="AU116" s="866"/>
      <c r="AV116" s="867" t="s">
        <v>577</v>
      </c>
      <c r="AW116" s="884">
        <f t="shared" si="60"/>
        <v>66.6666666666667</v>
      </c>
      <c r="AX116" s="884">
        <f t="shared" si="61"/>
        <v>66.6666666666667</v>
      </c>
      <c r="AY116" s="884">
        <f t="shared" si="62"/>
        <v>53.3333333333333</v>
      </c>
      <c r="AZ116" s="884">
        <f t="shared" si="63"/>
        <v>13.3333333333333</v>
      </c>
      <c r="BA116" s="884">
        <f t="shared" si="64"/>
        <v>66.6666666666667</v>
      </c>
      <c r="BB116" s="884">
        <f t="shared" si="65"/>
        <v>66.6666666666667</v>
      </c>
      <c r="BC116" s="884">
        <f t="shared" si="66"/>
        <v>66.6666666666667</v>
      </c>
      <c r="BD116" s="932">
        <f t="shared" si="32"/>
        <v>400</v>
      </c>
      <c r="BE116" s="933">
        <f t="shared" si="33"/>
        <v>0</v>
      </c>
      <c r="BF116" s="1096" t="s">
        <v>1132</v>
      </c>
      <c r="BG116" s="1096" t="str">
        <f>VLOOKUP(D116&amp;F116&amp;H116&amp;J116&amp;Y116,转B版本!C:AK,35,FALSE)</f>
        <v>全套A版本</v>
      </c>
      <c r="BH116" s="1097" t="s">
        <v>1072</v>
      </c>
    </row>
    <row r="117" s="711" customFormat="1" ht="39" customHeight="1" spans="1:60">
      <c r="A117" s="736">
        <v>45764</v>
      </c>
      <c r="B117" s="737" t="s">
        <v>1065</v>
      </c>
      <c r="C117" s="738" t="s">
        <v>771</v>
      </c>
      <c r="D117" s="739">
        <v>4500163334</v>
      </c>
      <c r="E117" s="910" t="s">
        <v>1192</v>
      </c>
      <c r="F117" s="739" t="s">
        <v>1193</v>
      </c>
      <c r="G117" s="742" t="s">
        <v>633</v>
      </c>
      <c r="H117" s="742" t="s">
        <v>634</v>
      </c>
      <c r="I117" s="778" t="s">
        <v>576</v>
      </c>
      <c r="J117" s="780">
        <v>772</v>
      </c>
      <c r="K117" s="780">
        <v>0</v>
      </c>
      <c r="L117" s="780">
        <v>4</v>
      </c>
      <c r="M117" s="784">
        <f t="shared" si="53"/>
        <v>193</v>
      </c>
      <c r="N117" s="782">
        <v>45808</v>
      </c>
      <c r="O117" s="782">
        <v>45804</v>
      </c>
      <c r="P117" s="783"/>
      <c r="Q117" s="783" t="s">
        <v>582</v>
      </c>
      <c r="R117" s="783" t="s">
        <v>1114</v>
      </c>
      <c r="S117" s="810" t="s">
        <v>1088</v>
      </c>
      <c r="T117" s="810"/>
      <c r="U117" s="810" t="s">
        <v>1089</v>
      </c>
      <c r="V117" s="811"/>
      <c r="W117" s="811"/>
      <c r="X117" s="812" t="s">
        <v>1194</v>
      </c>
      <c r="Y117" s="783" t="s">
        <v>1195</v>
      </c>
      <c r="Z117" s="835">
        <v>3.6</v>
      </c>
      <c r="AA117" s="835">
        <f t="shared" si="54"/>
        <v>2779.2</v>
      </c>
      <c r="AB117" s="812">
        <v>772</v>
      </c>
      <c r="AC117" s="812">
        <f t="shared" si="67"/>
        <v>0</v>
      </c>
      <c r="AD117" s="783" t="s">
        <v>610</v>
      </c>
      <c r="AE117" s="783" t="s">
        <v>611</v>
      </c>
      <c r="AF117" s="784"/>
      <c r="AG117" s="836" t="s">
        <v>590</v>
      </c>
      <c r="AH117" s="990"/>
      <c r="AI117" s="837"/>
      <c r="AJ117" s="990">
        <f>J117</f>
        <v>772</v>
      </c>
      <c r="AK117" s="837"/>
      <c r="AL117" s="838"/>
      <c r="AM117" s="990">
        <f t="shared" si="56"/>
        <v>772</v>
      </c>
      <c r="AN117" s="865"/>
      <c r="AO117" s="865"/>
      <c r="AP117" s="995"/>
      <c r="AQ117" s="865"/>
      <c r="AR117" s="995">
        <f>J117</f>
        <v>772</v>
      </c>
      <c r="AS117" s="865"/>
      <c r="AT117" s="865"/>
      <c r="AU117" s="866"/>
      <c r="AV117" s="867" t="s">
        <v>577</v>
      </c>
      <c r="AW117" s="884">
        <f t="shared" si="60"/>
        <v>128.666666666667</v>
      </c>
      <c r="AX117" s="884">
        <f t="shared" si="61"/>
        <v>128.666666666667</v>
      </c>
      <c r="AY117" s="884">
        <f t="shared" si="62"/>
        <v>102.933333333333</v>
      </c>
      <c r="AZ117" s="884">
        <f t="shared" si="63"/>
        <v>25.7333333333333</v>
      </c>
      <c r="BA117" s="884">
        <f t="shared" si="64"/>
        <v>128.666666666667</v>
      </c>
      <c r="BB117" s="884">
        <f t="shared" si="65"/>
        <v>128.666666666667</v>
      </c>
      <c r="BC117" s="884">
        <f t="shared" si="66"/>
        <v>128.666666666667</v>
      </c>
      <c r="BD117" s="932">
        <f t="shared" si="32"/>
        <v>772</v>
      </c>
      <c r="BE117" s="958">
        <f t="shared" si="33"/>
        <v>0</v>
      </c>
      <c r="BF117" s="1096" t="s">
        <v>1132</v>
      </c>
      <c r="BG117" s="1096" t="str">
        <f>VLOOKUP(D117&amp;F117&amp;H117&amp;J117&amp;Y117,转B版本!C:AK,35,FALSE)</f>
        <v>全套A版本</v>
      </c>
      <c r="BH117" s="1097" t="s">
        <v>1072</v>
      </c>
    </row>
    <row r="118" s="711" customFormat="1" ht="39" customHeight="1" spans="1:60">
      <c r="A118" s="736">
        <v>45763</v>
      </c>
      <c r="B118" s="737" t="s">
        <v>748</v>
      </c>
      <c r="C118" s="738" t="s">
        <v>749</v>
      </c>
      <c r="D118" s="739">
        <v>4500163864</v>
      </c>
      <c r="E118" s="910" t="s">
        <v>1196</v>
      </c>
      <c r="F118" s="739" t="s">
        <v>1197</v>
      </c>
      <c r="G118" s="742" t="s">
        <v>575</v>
      </c>
      <c r="H118" s="742" t="s">
        <v>575</v>
      </c>
      <c r="I118" s="1061" t="s">
        <v>576</v>
      </c>
      <c r="J118" s="780">
        <v>1404</v>
      </c>
      <c r="K118" s="780">
        <v>0</v>
      </c>
      <c r="L118" s="780">
        <v>12</v>
      </c>
      <c r="M118" s="784">
        <f t="shared" si="53"/>
        <v>117</v>
      </c>
      <c r="N118" s="782">
        <v>45810</v>
      </c>
      <c r="O118" s="782">
        <f>N118-4</f>
        <v>45806</v>
      </c>
      <c r="P118" s="783"/>
      <c r="Q118" s="783" t="s">
        <v>582</v>
      </c>
      <c r="R118" s="987" t="s">
        <v>1198</v>
      </c>
      <c r="S118" s="810" t="s">
        <v>1199</v>
      </c>
      <c r="T118" s="810"/>
      <c r="U118" s="810" t="s">
        <v>1200</v>
      </c>
      <c r="V118" s="811"/>
      <c r="W118" s="811"/>
      <c r="X118" s="812" t="s">
        <v>1201</v>
      </c>
      <c r="Y118" s="783" t="s">
        <v>755</v>
      </c>
      <c r="Z118" s="835">
        <v>3.9493</v>
      </c>
      <c r="AA118" s="835">
        <f t="shared" si="54"/>
        <v>5544.8172</v>
      </c>
      <c r="AB118" s="812">
        <v>1404</v>
      </c>
      <c r="AC118" s="812">
        <f t="shared" si="67"/>
        <v>0</v>
      </c>
      <c r="AD118" s="783" t="s">
        <v>610</v>
      </c>
      <c r="AE118" s="783" t="s">
        <v>611</v>
      </c>
      <c r="AF118" s="784"/>
      <c r="AG118" s="836" t="s">
        <v>590</v>
      </c>
      <c r="AH118" s="990">
        <f>J118</f>
        <v>1404</v>
      </c>
      <c r="AI118" s="837"/>
      <c r="AJ118" s="990"/>
      <c r="AK118" s="837"/>
      <c r="AL118" s="838"/>
      <c r="AM118" s="995">
        <f t="shared" si="56"/>
        <v>1404</v>
      </c>
      <c r="AN118" s="865"/>
      <c r="AO118" s="865"/>
      <c r="AP118" s="995">
        <f>J118</f>
        <v>1404</v>
      </c>
      <c r="AQ118" s="865"/>
      <c r="AR118" s="995"/>
      <c r="AS118" s="865"/>
      <c r="AT118" s="865"/>
      <c r="AU118" s="866"/>
      <c r="AV118" s="867" t="s">
        <v>577</v>
      </c>
      <c r="AW118" s="884">
        <f t="shared" si="60"/>
        <v>234</v>
      </c>
      <c r="AX118" s="884">
        <f t="shared" si="61"/>
        <v>234</v>
      </c>
      <c r="AY118" s="884">
        <f t="shared" si="62"/>
        <v>187.2</v>
      </c>
      <c r="AZ118" s="884">
        <f t="shared" si="63"/>
        <v>46.8</v>
      </c>
      <c r="BA118" s="884">
        <f t="shared" si="64"/>
        <v>234</v>
      </c>
      <c r="BB118" s="884">
        <f t="shared" si="65"/>
        <v>234</v>
      </c>
      <c r="BC118" s="884">
        <f t="shared" si="66"/>
        <v>234</v>
      </c>
      <c r="BD118" s="932">
        <f t="shared" si="32"/>
        <v>1404</v>
      </c>
      <c r="BE118" s="933">
        <f t="shared" si="33"/>
        <v>0</v>
      </c>
      <c r="BF118" s="1096" t="s">
        <v>1132</v>
      </c>
      <c r="BG118" s="1096" t="str">
        <f>VLOOKUP(D118&amp;F118&amp;H118&amp;J118&amp;Y118,转B版本!C:AK,35,FALSE)</f>
        <v>全套A版本</v>
      </c>
      <c r="BH118" s="1097" t="s">
        <v>1072</v>
      </c>
    </row>
    <row r="119" s="711" customFormat="1" ht="39" customHeight="1" spans="1:60">
      <c r="A119" s="736">
        <v>45763</v>
      </c>
      <c r="B119" s="737" t="s">
        <v>757</v>
      </c>
      <c r="C119" s="738" t="s">
        <v>580</v>
      </c>
      <c r="D119" s="739">
        <v>4500163861</v>
      </c>
      <c r="E119" s="910" t="s">
        <v>1202</v>
      </c>
      <c r="F119" s="739" t="s">
        <v>1203</v>
      </c>
      <c r="G119" s="742" t="s">
        <v>575</v>
      </c>
      <c r="H119" s="742" t="s">
        <v>575</v>
      </c>
      <c r="I119" s="1061" t="s">
        <v>576</v>
      </c>
      <c r="J119" s="780">
        <v>96</v>
      </c>
      <c r="K119" s="780">
        <v>0</v>
      </c>
      <c r="L119" s="780">
        <v>12</v>
      </c>
      <c r="M119" s="784">
        <f t="shared" si="53"/>
        <v>8</v>
      </c>
      <c r="N119" s="782">
        <v>45810</v>
      </c>
      <c r="O119" s="782">
        <f>N119-4</f>
        <v>45806</v>
      </c>
      <c r="P119" s="783"/>
      <c r="Q119" s="783" t="s">
        <v>582</v>
      </c>
      <c r="R119" s="987" t="s">
        <v>1198</v>
      </c>
      <c r="S119" s="810" t="s">
        <v>1199</v>
      </c>
      <c r="T119" s="810"/>
      <c r="U119" s="810" t="s">
        <v>1200</v>
      </c>
      <c r="V119" s="811"/>
      <c r="W119" s="811"/>
      <c r="X119" s="812" t="s">
        <v>1003</v>
      </c>
      <c r="Y119" s="783" t="s">
        <v>755</v>
      </c>
      <c r="Z119" s="835">
        <v>3.9581</v>
      </c>
      <c r="AA119" s="835">
        <f t="shared" si="54"/>
        <v>379.9776</v>
      </c>
      <c r="AB119" s="812">
        <v>96</v>
      </c>
      <c r="AC119" s="812">
        <f t="shared" si="67"/>
        <v>0</v>
      </c>
      <c r="AD119" s="783" t="s">
        <v>610</v>
      </c>
      <c r="AE119" s="783" t="s">
        <v>611</v>
      </c>
      <c r="AF119" s="784"/>
      <c r="AG119" s="836" t="s">
        <v>590</v>
      </c>
      <c r="AH119" s="990">
        <f>J119</f>
        <v>96</v>
      </c>
      <c r="AI119" s="837"/>
      <c r="AJ119" s="990"/>
      <c r="AK119" s="837"/>
      <c r="AL119" s="838"/>
      <c r="AM119" s="995">
        <f t="shared" si="56"/>
        <v>96</v>
      </c>
      <c r="AN119" s="865"/>
      <c r="AO119" s="865"/>
      <c r="AP119" s="995">
        <f>J119</f>
        <v>96</v>
      </c>
      <c r="AQ119" s="865"/>
      <c r="AR119" s="995"/>
      <c r="AS119" s="865"/>
      <c r="AT119" s="865"/>
      <c r="AU119" s="866"/>
      <c r="AV119" s="867" t="s">
        <v>577</v>
      </c>
      <c r="AW119" s="884">
        <f t="shared" si="60"/>
        <v>16</v>
      </c>
      <c r="AX119" s="884">
        <f t="shared" si="61"/>
        <v>16</v>
      </c>
      <c r="AY119" s="884">
        <f t="shared" si="62"/>
        <v>12.8</v>
      </c>
      <c r="AZ119" s="884">
        <f t="shared" si="63"/>
        <v>3.2</v>
      </c>
      <c r="BA119" s="884">
        <f t="shared" si="64"/>
        <v>16</v>
      </c>
      <c r="BB119" s="884">
        <f t="shared" si="65"/>
        <v>16</v>
      </c>
      <c r="BC119" s="884">
        <f t="shared" si="66"/>
        <v>16</v>
      </c>
      <c r="BD119" s="932">
        <f t="shared" si="32"/>
        <v>96</v>
      </c>
      <c r="BE119" s="933">
        <f t="shared" si="33"/>
        <v>0</v>
      </c>
      <c r="BF119" s="1096" t="s">
        <v>1132</v>
      </c>
      <c r="BG119" s="1096" t="str">
        <f>VLOOKUP(D119&amp;F119&amp;H119&amp;J119&amp;Y119,转B版本!C:AK,35,FALSE)</f>
        <v>全套A版本</v>
      </c>
      <c r="BH119" s="1097" t="s">
        <v>1072</v>
      </c>
    </row>
    <row r="120" s="711" customFormat="1" ht="39" customHeight="1" spans="1:60">
      <c r="A120" s="736">
        <v>45770</v>
      </c>
      <c r="B120" s="737" t="s">
        <v>1204</v>
      </c>
      <c r="C120" s="738" t="s">
        <v>1205</v>
      </c>
      <c r="D120" s="739">
        <v>4500164616</v>
      </c>
      <c r="E120" s="910"/>
      <c r="F120" s="739" t="s">
        <v>1206</v>
      </c>
      <c r="G120" s="742" t="s">
        <v>575</v>
      </c>
      <c r="H120" s="742" t="s">
        <v>575</v>
      </c>
      <c r="I120" s="1061" t="s">
        <v>576</v>
      </c>
      <c r="J120" s="780">
        <v>120</v>
      </c>
      <c r="K120" s="780">
        <v>0</v>
      </c>
      <c r="L120" s="780">
        <v>12</v>
      </c>
      <c r="M120" s="784">
        <f t="shared" si="53"/>
        <v>10</v>
      </c>
      <c r="N120" s="782">
        <v>45810</v>
      </c>
      <c r="O120" s="782">
        <f>N120-4</f>
        <v>45806</v>
      </c>
      <c r="P120" s="783"/>
      <c r="Q120" s="783" t="s">
        <v>582</v>
      </c>
      <c r="R120" s="783" t="s">
        <v>728</v>
      </c>
      <c r="S120" s="810" t="s">
        <v>1207</v>
      </c>
      <c r="T120" s="810"/>
      <c r="U120" s="810" t="s">
        <v>1208</v>
      </c>
      <c r="V120" s="811"/>
      <c r="W120" s="811"/>
      <c r="X120" s="812" t="s">
        <v>1209</v>
      </c>
      <c r="Y120" s="783" t="s">
        <v>248</v>
      </c>
      <c r="Z120" s="835">
        <v>3.6923</v>
      </c>
      <c r="AA120" s="835">
        <f t="shared" si="54"/>
        <v>443.076</v>
      </c>
      <c r="AB120" s="812">
        <v>120</v>
      </c>
      <c r="AC120" s="812">
        <f t="shared" si="67"/>
        <v>0</v>
      </c>
      <c r="AD120" s="783" t="s">
        <v>610</v>
      </c>
      <c r="AE120" s="783" t="s">
        <v>611</v>
      </c>
      <c r="AF120" s="784"/>
      <c r="AG120" s="836" t="s">
        <v>590</v>
      </c>
      <c r="AH120" s="990">
        <f>J120</f>
        <v>120</v>
      </c>
      <c r="AI120" s="837"/>
      <c r="AJ120" s="990"/>
      <c r="AK120" s="837"/>
      <c r="AL120" s="838"/>
      <c r="AM120" s="995">
        <f t="shared" si="56"/>
        <v>120</v>
      </c>
      <c r="AN120" s="865"/>
      <c r="AO120" s="865"/>
      <c r="AP120" s="995">
        <f>J120</f>
        <v>120</v>
      </c>
      <c r="AQ120" s="865"/>
      <c r="AR120" s="995"/>
      <c r="AS120" s="865"/>
      <c r="AT120" s="865"/>
      <c r="AU120" s="866"/>
      <c r="AV120" s="867" t="s">
        <v>577</v>
      </c>
      <c r="AW120" s="884">
        <f t="shared" si="60"/>
        <v>20</v>
      </c>
      <c r="AX120" s="884">
        <f t="shared" si="61"/>
        <v>20</v>
      </c>
      <c r="AY120" s="884">
        <f t="shared" si="62"/>
        <v>16</v>
      </c>
      <c r="AZ120" s="884">
        <f t="shared" si="63"/>
        <v>4</v>
      </c>
      <c r="BA120" s="884">
        <f t="shared" si="64"/>
        <v>20</v>
      </c>
      <c r="BB120" s="884">
        <f t="shared" si="65"/>
        <v>20</v>
      </c>
      <c r="BC120" s="884">
        <f t="shared" si="66"/>
        <v>20</v>
      </c>
      <c r="BD120" s="932">
        <f t="shared" si="32"/>
        <v>120</v>
      </c>
      <c r="BE120" s="933">
        <f t="shared" si="33"/>
        <v>0</v>
      </c>
      <c r="BF120" s="1096" t="s">
        <v>1132</v>
      </c>
      <c r="BG120" s="1096" t="str">
        <f>VLOOKUP(D120&amp;F120&amp;H120&amp;J120&amp;Y120,转B版本!C:AK,35,FALSE)</f>
        <v>全套A版本</v>
      </c>
      <c r="BH120" s="1097" t="s">
        <v>1072</v>
      </c>
    </row>
    <row r="121" s="711" customFormat="1" ht="39" customHeight="1" spans="1:60">
      <c r="A121" s="736">
        <v>45772</v>
      </c>
      <c r="B121" s="737" t="s">
        <v>1210</v>
      </c>
      <c r="C121" s="738" t="s">
        <v>1084</v>
      </c>
      <c r="D121" s="739">
        <v>4500164781</v>
      </c>
      <c r="E121" s="910"/>
      <c r="F121" s="739" t="s">
        <v>1211</v>
      </c>
      <c r="G121" s="1055" t="s">
        <v>897</v>
      </c>
      <c r="H121" s="742" t="s">
        <v>569</v>
      </c>
      <c r="I121" s="778" t="s">
        <v>576</v>
      </c>
      <c r="J121" s="780">
        <v>504</v>
      </c>
      <c r="K121" s="780">
        <v>0</v>
      </c>
      <c r="L121" s="780">
        <v>12</v>
      </c>
      <c r="M121" s="784">
        <f t="shared" si="53"/>
        <v>42</v>
      </c>
      <c r="N121" s="782">
        <v>45810</v>
      </c>
      <c r="O121" s="782">
        <f>N121-4</f>
        <v>45806</v>
      </c>
      <c r="P121" s="783"/>
      <c r="Q121" s="783" t="s">
        <v>582</v>
      </c>
      <c r="R121" s="783" t="s">
        <v>728</v>
      </c>
      <c r="S121" s="810" t="s">
        <v>1212</v>
      </c>
      <c r="T121" s="810"/>
      <c r="U121" s="810" t="s">
        <v>1213</v>
      </c>
      <c r="V121" s="811"/>
      <c r="W121" s="811"/>
      <c r="X121" s="812" t="s">
        <v>1214</v>
      </c>
      <c r="Y121" s="783" t="s">
        <v>1091</v>
      </c>
      <c r="Z121" s="835">
        <v>3.6923</v>
      </c>
      <c r="AA121" s="835">
        <f t="shared" si="54"/>
        <v>1860.9192</v>
      </c>
      <c r="AB121" s="812">
        <v>504</v>
      </c>
      <c r="AC121" s="812">
        <f t="shared" si="67"/>
        <v>0</v>
      </c>
      <c r="AD121" s="783" t="s">
        <v>610</v>
      </c>
      <c r="AE121" s="783" t="s">
        <v>611</v>
      </c>
      <c r="AF121" s="784"/>
      <c r="AG121" s="836" t="s">
        <v>590</v>
      </c>
      <c r="AH121" s="990"/>
      <c r="AI121" s="837"/>
      <c r="AJ121" s="990">
        <f>J121</f>
        <v>504</v>
      </c>
      <c r="AK121" s="837"/>
      <c r="AL121" s="838"/>
      <c r="AM121" s="990">
        <f t="shared" si="56"/>
        <v>504</v>
      </c>
      <c r="AN121" s="865"/>
      <c r="AO121" s="865"/>
      <c r="AP121" s="995"/>
      <c r="AQ121" s="865"/>
      <c r="AR121" s="995">
        <f>J121</f>
        <v>504</v>
      </c>
      <c r="AS121" s="865"/>
      <c r="AT121" s="865"/>
      <c r="AU121" s="866"/>
      <c r="AV121" s="867" t="s">
        <v>577</v>
      </c>
      <c r="AW121" s="884">
        <f t="shared" si="60"/>
        <v>84</v>
      </c>
      <c r="AX121" s="884">
        <f t="shared" si="61"/>
        <v>84</v>
      </c>
      <c r="AY121" s="884">
        <f t="shared" si="62"/>
        <v>67.2</v>
      </c>
      <c r="AZ121" s="884">
        <f t="shared" si="63"/>
        <v>16.8</v>
      </c>
      <c r="BA121" s="884">
        <f t="shared" si="64"/>
        <v>84</v>
      </c>
      <c r="BB121" s="884">
        <f t="shared" si="65"/>
        <v>84</v>
      </c>
      <c r="BC121" s="884">
        <f t="shared" si="66"/>
        <v>84</v>
      </c>
      <c r="BD121" s="932">
        <f t="shared" si="32"/>
        <v>504</v>
      </c>
      <c r="BE121" s="933">
        <f t="shared" si="33"/>
        <v>0</v>
      </c>
      <c r="BF121" s="1096" t="s">
        <v>1132</v>
      </c>
      <c r="BG121" s="1096" t="str">
        <f>VLOOKUP(D121&amp;F121&amp;H121&amp;J121&amp;Y121,转B版本!C:AK,35,FALSE)</f>
        <v>全套A版本</v>
      </c>
      <c r="BH121" s="1097" t="s">
        <v>1072</v>
      </c>
    </row>
    <row r="122" s="711" customFormat="1" ht="39" customHeight="1" spans="1:60">
      <c r="A122" s="736">
        <v>45763</v>
      </c>
      <c r="B122" s="737" t="s">
        <v>1215</v>
      </c>
      <c r="C122" s="738" t="s">
        <v>1032</v>
      </c>
      <c r="D122" s="739">
        <v>4500163205</v>
      </c>
      <c r="E122" s="910" t="s">
        <v>1216</v>
      </c>
      <c r="F122" s="739" t="s">
        <v>1217</v>
      </c>
      <c r="G122" s="764" t="s">
        <v>913</v>
      </c>
      <c r="H122" s="742" t="s">
        <v>964</v>
      </c>
      <c r="I122" s="1103" t="s">
        <v>576</v>
      </c>
      <c r="J122" s="780">
        <v>732</v>
      </c>
      <c r="K122" s="801">
        <v>0</v>
      </c>
      <c r="L122" s="801">
        <v>6</v>
      </c>
      <c r="M122" s="784">
        <f t="shared" si="53"/>
        <v>122</v>
      </c>
      <c r="N122" s="782">
        <v>45811</v>
      </c>
      <c r="O122" s="782">
        <f>N122-4</f>
        <v>45807</v>
      </c>
      <c r="P122" s="783"/>
      <c r="Q122" s="783" t="s">
        <v>582</v>
      </c>
      <c r="R122" s="783" t="s">
        <v>1061</v>
      </c>
      <c r="S122" s="810" t="s">
        <v>985</v>
      </c>
      <c r="T122" s="810"/>
      <c r="U122" s="810" t="s">
        <v>1218</v>
      </c>
      <c r="V122" s="811"/>
      <c r="W122" s="811"/>
      <c r="X122" s="812" t="s">
        <v>1219</v>
      </c>
      <c r="Y122" s="783" t="s">
        <v>1140</v>
      </c>
      <c r="Z122" s="835">
        <v>3.55</v>
      </c>
      <c r="AA122" s="835">
        <f t="shared" si="54"/>
        <v>2598.6</v>
      </c>
      <c r="AB122" s="812">
        <v>732</v>
      </c>
      <c r="AC122" s="812">
        <f t="shared" si="67"/>
        <v>0</v>
      </c>
      <c r="AD122" s="783" t="s">
        <v>610</v>
      </c>
      <c r="AE122" s="783" t="s">
        <v>611</v>
      </c>
      <c r="AF122" s="784"/>
      <c r="AG122" s="836" t="s">
        <v>590</v>
      </c>
      <c r="AH122" s="990"/>
      <c r="AI122" s="837"/>
      <c r="AJ122" s="990">
        <f>J122</f>
        <v>732</v>
      </c>
      <c r="AK122" s="837"/>
      <c r="AL122" s="838"/>
      <c r="AM122" s="995">
        <f t="shared" si="56"/>
        <v>732</v>
      </c>
      <c r="AN122" s="865"/>
      <c r="AO122" s="865"/>
      <c r="AP122" s="995"/>
      <c r="AQ122" s="865"/>
      <c r="AR122" s="995">
        <f>J122</f>
        <v>732</v>
      </c>
      <c r="AS122" s="865"/>
      <c r="AT122" s="865"/>
      <c r="AU122" s="866"/>
      <c r="AV122" s="867" t="s">
        <v>577</v>
      </c>
      <c r="AW122" s="884">
        <f t="shared" si="60"/>
        <v>122</v>
      </c>
      <c r="AX122" s="884">
        <f t="shared" si="61"/>
        <v>122</v>
      </c>
      <c r="AY122" s="884">
        <f t="shared" si="62"/>
        <v>97.6</v>
      </c>
      <c r="AZ122" s="884">
        <f t="shared" si="63"/>
        <v>24.4</v>
      </c>
      <c r="BA122" s="884">
        <f t="shared" si="64"/>
        <v>122</v>
      </c>
      <c r="BB122" s="884">
        <f t="shared" si="65"/>
        <v>122</v>
      </c>
      <c r="BC122" s="884">
        <f t="shared" si="66"/>
        <v>122</v>
      </c>
      <c r="BD122" s="932">
        <f t="shared" si="32"/>
        <v>732</v>
      </c>
      <c r="BE122" s="933">
        <f t="shared" si="33"/>
        <v>0</v>
      </c>
      <c r="BF122" s="1096" t="s">
        <v>1132</v>
      </c>
      <c r="BG122" s="1096" t="str">
        <f>VLOOKUP(D122&amp;F122&amp;H122&amp;J122&amp;Y122,转B版本!C:AK,35,FALSE)</f>
        <v>全套A版本</v>
      </c>
      <c r="BH122" s="1097" t="s">
        <v>1072</v>
      </c>
    </row>
    <row r="123" s="711" customFormat="1" ht="39" customHeight="1" spans="1:60">
      <c r="A123" s="736">
        <v>45773</v>
      </c>
      <c r="B123" s="737" t="s">
        <v>429</v>
      </c>
      <c r="C123" s="738" t="s">
        <v>600</v>
      </c>
      <c r="D123" s="739">
        <v>4500165031</v>
      </c>
      <c r="E123" s="910" t="s">
        <v>1220</v>
      </c>
      <c r="F123" s="739" t="s">
        <v>1221</v>
      </c>
      <c r="G123" s="742" t="s">
        <v>575</v>
      </c>
      <c r="H123" s="742" t="s">
        <v>575</v>
      </c>
      <c r="I123" s="1061" t="s">
        <v>576</v>
      </c>
      <c r="J123" s="780">
        <v>276</v>
      </c>
      <c r="K123" s="780">
        <v>0</v>
      </c>
      <c r="L123" s="780">
        <v>12</v>
      </c>
      <c r="M123" s="784">
        <f t="shared" si="53"/>
        <v>23</v>
      </c>
      <c r="N123" s="782">
        <v>45813</v>
      </c>
      <c r="O123" s="782">
        <v>45810</v>
      </c>
      <c r="P123" s="783" t="s">
        <v>1222</v>
      </c>
      <c r="Q123" s="783" t="s">
        <v>582</v>
      </c>
      <c r="R123" s="783" t="s">
        <v>1223</v>
      </c>
      <c r="S123" s="810" t="s">
        <v>1172</v>
      </c>
      <c r="T123" s="810"/>
      <c r="U123" s="810" t="s">
        <v>585</v>
      </c>
      <c r="V123" s="811"/>
      <c r="W123" s="811"/>
      <c r="X123" s="812" t="s">
        <v>1224</v>
      </c>
      <c r="Y123" s="783" t="s">
        <v>1225</v>
      </c>
      <c r="Z123" s="835">
        <v>2.3749</v>
      </c>
      <c r="AA123" s="835">
        <f t="shared" si="54"/>
        <v>655.4724</v>
      </c>
      <c r="AB123" s="812">
        <v>276</v>
      </c>
      <c r="AC123" s="812">
        <f t="shared" si="67"/>
        <v>0</v>
      </c>
      <c r="AD123" s="783" t="s">
        <v>585</v>
      </c>
      <c r="AE123" s="783" t="s">
        <v>611</v>
      </c>
      <c r="AF123" s="784" t="s">
        <v>1226</v>
      </c>
      <c r="AG123" s="836" t="s">
        <v>590</v>
      </c>
      <c r="AH123" s="990">
        <f t="shared" ref="AH123:AH132" si="68">J123</f>
        <v>276</v>
      </c>
      <c r="AI123" s="837"/>
      <c r="AJ123" s="990"/>
      <c r="AK123" s="837"/>
      <c r="AL123" s="838"/>
      <c r="AM123" s="990">
        <f t="shared" si="56"/>
        <v>276</v>
      </c>
      <c r="AN123" s="865"/>
      <c r="AO123" s="865"/>
      <c r="AP123" s="995">
        <f t="shared" ref="AP123:AP132" si="69">J123</f>
        <v>276</v>
      </c>
      <c r="AQ123" s="865"/>
      <c r="AR123" s="995"/>
      <c r="AS123" s="865"/>
      <c r="AT123" s="865"/>
      <c r="AU123" s="866"/>
      <c r="AV123" s="867" t="s">
        <v>577</v>
      </c>
      <c r="AW123" s="884">
        <f t="shared" ref="AW123:AW135" si="70">J123/60*10</f>
        <v>46</v>
      </c>
      <c r="AX123" s="884">
        <f t="shared" ref="AX123:AX135" si="71">J123/60*10</f>
        <v>46</v>
      </c>
      <c r="AY123" s="884">
        <f t="shared" ref="AY123:AY135" si="72">J123/60*8</f>
        <v>36.8</v>
      </c>
      <c r="AZ123" s="884">
        <f t="shared" ref="AZ123:AZ135" si="73">J123/60*2</f>
        <v>9.2</v>
      </c>
      <c r="BA123" s="884">
        <f t="shared" ref="BA123:BA135" si="74">J123/60*10</f>
        <v>46</v>
      </c>
      <c r="BB123" s="884">
        <f t="shared" ref="BB123:BB135" si="75">J123/60*10</f>
        <v>46</v>
      </c>
      <c r="BC123" s="884">
        <f t="shared" ref="BC123:BC135" si="76">J123/60*10</f>
        <v>46</v>
      </c>
      <c r="BD123" s="932">
        <f t="shared" si="32"/>
        <v>276</v>
      </c>
      <c r="BE123" s="933">
        <f t="shared" si="33"/>
        <v>0</v>
      </c>
      <c r="BF123" s="1096" t="s">
        <v>1132</v>
      </c>
      <c r="BG123" s="1096" t="str">
        <f>VLOOKUP(D123&amp;F123&amp;H123&amp;J123&amp;Y123,转B版本!C:AK,35,FALSE)</f>
        <v>全套A版本</v>
      </c>
      <c r="BH123" s="1097" t="s">
        <v>1072</v>
      </c>
    </row>
    <row r="124" s="711" customFormat="1" ht="39" customHeight="1" spans="1:60">
      <c r="A124" s="736">
        <v>45773</v>
      </c>
      <c r="B124" s="737" t="s">
        <v>429</v>
      </c>
      <c r="C124" s="738" t="s">
        <v>600</v>
      </c>
      <c r="D124" s="739">
        <v>4500165031</v>
      </c>
      <c r="E124" s="910" t="s">
        <v>1227</v>
      </c>
      <c r="F124" s="739" t="s">
        <v>1228</v>
      </c>
      <c r="G124" s="742" t="s">
        <v>575</v>
      </c>
      <c r="H124" s="742" t="s">
        <v>575</v>
      </c>
      <c r="I124" s="1061" t="s">
        <v>576</v>
      </c>
      <c r="J124" s="780">
        <v>384</v>
      </c>
      <c r="K124" s="780">
        <v>0</v>
      </c>
      <c r="L124" s="780">
        <v>12</v>
      </c>
      <c r="M124" s="784">
        <f t="shared" si="53"/>
        <v>32</v>
      </c>
      <c r="N124" s="782">
        <v>45813</v>
      </c>
      <c r="O124" s="782">
        <v>45810</v>
      </c>
      <c r="P124" s="783" t="s">
        <v>1222</v>
      </c>
      <c r="Q124" s="783" t="s">
        <v>582</v>
      </c>
      <c r="R124" s="783" t="s">
        <v>1229</v>
      </c>
      <c r="S124" s="810" t="s">
        <v>1172</v>
      </c>
      <c r="T124" s="810"/>
      <c r="U124" s="810" t="s">
        <v>585</v>
      </c>
      <c r="V124" s="811"/>
      <c r="W124" s="811"/>
      <c r="X124" s="812" t="s">
        <v>1224</v>
      </c>
      <c r="Y124" s="783" t="s">
        <v>1225</v>
      </c>
      <c r="Z124" s="835">
        <v>2.3749</v>
      </c>
      <c r="AA124" s="835">
        <f t="shared" si="54"/>
        <v>911.9616</v>
      </c>
      <c r="AB124" s="812">
        <v>384</v>
      </c>
      <c r="AC124" s="812">
        <f t="shared" si="67"/>
        <v>0</v>
      </c>
      <c r="AD124" s="783" t="s">
        <v>585</v>
      </c>
      <c r="AE124" s="783" t="s">
        <v>611</v>
      </c>
      <c r="AF124" s="784"/>
      <c r="AG124" s="836" t="s">
        <v>590</v>
      </c>
      <c r="AH124" s="990">
        <f t="shared" si="68"/>
        <v>384</v>
      </c>
      <c r="AI124" s="837"/>
      <c r="AJ124" s="990"/>
      <c r="AK124" s="837"/>
      <c r="AL124" s="838"/>
      <c r="AM124" s="990">
        <f t="shared" si="56"/>
        <v>384</v>
      </c>
      <c r="AN124" s="865"/>
      <c r="AO124" s="865"/>
      <c r="AP124" s="995">
        <f t="shared" si="69"/>
        <v>384</v>
      </c>
      <c r="AQ124" s="865"/>
      <c r="AR124" s="995"/>
      <c r="AS124" s="865"/>
      <c r="AT124" s="865"/>
      <c r="AU124" s="866"/>
      <c r="AV124" s="867" t="s">
        <v>577</v>
      </c>
      <c r="AW124" s="884">
        <f t="shared" si="70"/>
        <v>64</v>
      </c>
      <c r="AX124" s="884">
        <f t="shared" si="71"/>
        <v>64</v>
      </c>
      <c r="AY124" s="884">
        <f t="shared" si="72"/>
        <v>51.2</v>
      </c>
      <c r="AZ124" s="884">
        <f t="shared" si="73"/>
        <v>12.8</v>
      </c>
      <c r="BA124" s="884">
        <f t="shared" si="74"/>
        <v>64</v>
      </c>
      <c r="BB124" s="884">
        <f t="shared" si="75"/>
        <v>64</v>
      </c>
      <c r="BC124" s="884">
        <f t="shared" si="76"/>
        <v>64</v>
      </c>
      <c r="BD124" s="932">
        <f t="shared" si="32"/>
        <v>384</v>
      </c>
      <c r="BE124" s="933">
        <f t="shared" si="33"/>
        <v>0</v>
      </c>
      <c r="BF124" s="1096" t="s">
        <v>1132</v>
      </c>
      <c r="BG124" s="1096" t="str">
        <f>VLOOKUP(D124&amp;F124&amp;H124&amp;J124&amp;Y124,转B版本!C:AK,35,FALSE)</f>
        <v>全套A版本</v>
      </c>
      <c r="BH124" s="1097" t="s">
        <v>1072</v>
      </c>
    </row>
    <row r="125" s="711" customFormat="1" ht="39" customHeight="1" spans="1:60">
      <c r="A125" s="736">
        <v>45773</v>
      </c>
      <c r="B125" s="737" t="s">
        <v>429</v>
      </c>
      <c r="C125" s="738" t="s">
        <v>600</v>
      </c>
      <c r="D125" s="739">
        <v>4500165031</v>
      </c>
      <c r="E125" s="910" t="s">
        <v>1230</v>
      </c>
      <c r="F125" s="739" t="s">
        <v>1231</v>
      </c>
      <c r="G125" s="742" t="s">
        <v>575</v>
      </c>
      <c r="H125" s="742" t="s">
        <v>575</v>
      </c>
      <c r="I125" s="1061" t="s">
        <v>576</v>
      </c>
      <c r="J125" s="780">
        <v>396</v>
      </c>
      <c r="K125" s="780">
        <v>0</v>
      </c>
      <c r="L125" s="780">
        <v>12</v>
      </c>
      <c r="M125" s="784">
        <f t="shared" si="53"/>
        <v>33</v>
      </c>
      <c r="N125" s="782">
        <v>45813</v>
      </c>
      <c r="O125" s="782">
        <v>45810</v>
      </c>
      <c r="P125" s="783" t="s">
        <v>1222</v>
      </c>
      <c r="Q125" s="783" t="s">
        <v>582</v>
      </c>
      <c r="R125" s="783" t="s">
        <v>1232</v>
      </c>
      <c r="S125" s="810" t="s">
        <v>1172</v>
      </c>
      <c r="T125" s="810"/>
      <c r="U125" s="810" t="s">
        <v>585</v>
      </c>
      <c r="V125" s="811"/>
      <c r="W125" s="811"/>
      <c r="X125" s="812" t="s">
        <v>1224</v>
      </c>
      <c r="Y125" s="783" t="s">
        <v>1225</v>
      </c>
      <c r="Z125" s="835">
        <v>2.3749</v>
      </c>
      <c r="AA125" s="835">
        <f t="shared" si="54"/>
        <v>940.4604</v>
      </c>
      <c r="AB125" s="812">
        <v>396</v>
      </c>
      <c r="AC125" s="812">
        <f t="shared" si="67"/>
        <v>0</v>
      </c>
      <c r="AD125" s="783" t="s">
        <v>585</v>
      </c>
      <c r="AE125" s="783" t="s">
        <v>611</v>
      </c>
      <c r="AF125" s="784"/>
      <c r="AG125" s="836" t="s">
        <v>590</v>
      </c>
      <c r="AH125" s="990">
        <f t="shared" si="68"/>
        <v>396</v>
      </c>
      <c r="AI125" s="837"/>
      <c r="AJ125" s="990"/>
      <c r="AK125" s="837"/>
      <c r="AL125" s="838"/>
      <c r="AM125" s="990">
        <f t="shared" si="56"/>
        <v>396</v>
      </c>
      <c r="AN125" s="865"/>
      <c r="AO125" s="865"/>
      <c r="AP125" s="995">
        <f t="shared" si="69"/>
        <v>396</v>
      </c>
      <c r="AQ125" s="865"/>
      <c r="AR125" s="995"/>
      <c r="AS125" s="865"/>
      <c r="AT125" s="865"/>
      <c r="AU125" s="866"/>
      <c r="AV125" s="867" t="s">
        <v>577</v>
      </c>
      <c r="AW125" s="884">
        <f t="shared" si="70"/>
        <v>66</v>
      </c>
      <c r="AX125" s="884">
        <f t="shared" si="71"/>
        <v>66</v>
      </c>
      <c r="AY125" s="884">
        <f t="shared" si="72"/>
        <v>52.8</v>
      </c>
      <c r="AZ125" s="884">
        <f t="shared" si="73"/>
        <v>13.2</v>
      </c>
      <c r="BA125" s="884">
        <f t="shared" si="74"/>
        <v>66</v>
      </c>
      <c r="BB125" s="884">
        <f t="shared" si="75"/>
        <v>66</v>
      </c>
      <c r="BC125" s="884">
        <f t="shared" si="76"/>
        <v>66</v>
      </c>
      <c r="BD125" s="932">
        <f t="shared" ref="BD125:BD188" si="77">SUM(AW125:BC125)</f>
        <v>396</v>
      </c>
      <c r="BE125" s="933">
        <f t="shared" ref="BE125:BE188" si="78">J125-BD125</f>
        <v>0</v>
      </c>
      <c r="BF125" s="1096" t="s">
        <v>1132</v>
      </c>
      <c r="BG125" s="1096" t="str">
        <f>VLOOKUP(D125&amp;F125&amp;H125&amp;J125&amp;Y125,转B版本!C:AK,35,FALSE)</f>
        <v>全套A版本</v>
      </c>
      <c r="BH125" s="1097" t="s">
        <v>1072</v>
      </c>
    </row>
    <row r="126" s="711" customFormat="1" ht="39" customHeight="1" spans="1:60">
      <c r="A126" s="736">
        <v>45773</v>
      </c>
      <c r="B126" s="737" t="s">
        <v>429</v>
      </c>
      <c r="C126" s="738" t="s">
        <v>600</v>
      </c>
      <c r="D126" s="739">
        <v>4500165031</v>
      </c>
      <c r="E126" s="910" t="s">
        <v>1233</v>
      </c>
      <c r="F126" s="739" t="s">
        <v>1234</v>
      </c>
      <c r="G126" s="742" t="s">
        <v>575</v>
      </c>
      <c r="H126" s="742" t="s">
        <v>575</v>
      </c>
      <c r="I126" s="1061" t="s">
        <v>576</v>
      </c>
      <c r="J126" s="780">
        <v>288</v>
      </c>
      <c r="K126" s="780">
        <v>0</v>
      </c>
      <c r="L126" s="780">
        <v>12</v>
      </c>
      <c r="M126" s="784">
        <f t="shared" si="53"/>
        <v>24</v>
      </c>
      <c r="N126" s="782">
        <v>45813</v>
      </c>
      <c r="O126" s="782">
        <v>45810</v>
      </c>
      <c r="P126" s="783" t="s">
        <v>1222</v>
      </c>
      <c r="Q126" s="783" t="s">
        <v>582</v>
      </c>
      <c r="R126" s="783" t="s">
        <v>1235</v>
      </c>
      <c r="S126" s="810" t="s">
        <v>1172</v>
      </c>
      <c r="T126" s="810"/>
      <c r="U126" s="810" t="s">
        <v>585</v>
      </c>
      <c r="V126" s="811"/>
      <c r="W126" s="811"/>
      <c r="X126" s="812" t="s">
        <v>1224</v>
      </c>
      <c r="Y126" s="783" t="s">
        <v>1225</v>
      </c>
      <c r="Z126" s="835">
        <v>2.3749</v>
      </c>
      <c r="AA126" s="835">
        <f t="shared" si="54"/>
        <v>683.9712</v>
      </c>
      <c r="AB126" s="812">
        <v>288</v>
      </c>
      <c r="AC126" s="812">
        <f t="shared" si="67"/>
        <v>0</v>
      </c>
      <c r="AD126" s="783" t="s">
        <v>585</v>
      </c>
      <c r="AE126" s="783" t="s">
        <v>611</v>
      </c>
      <c r="AF126" s="784"/>
      <c r="AG126" s="836" t="s">
        <v>590</v>
      </c>
      <c r="AH126" s="990">
        <f t="shared" si="68"/>
        <v>288</v>
      </c>
      <c r="AI126" s="837"/>
      <c r="AJ126" s="990"/>
      <c r="AK126" s="837"/>
      <c r="AL126" s="838"/>
      <c r="AM126" s="990">
        <f t="shared" si="56"/>
        <v>288</v>
      </c>
      <c r="AN126" s="865"/>
      <c r="AO126" s="865"/>
      <c r="AP126" s="995">
        <f t="shared" si="69"/>
        <v>288</v>
      </c>
      <c r="AQ126" s="865"/>
      <c r="AR126" s="995"/>
      <c r="AS126" s="865"/>
      <c r="AT126" s="865"/>
      <c r="AU126" s="866"/>
      <c r="AV126" s="867" t="s">
        <v>577</v>
      </c>
      <c r="AW126" s="884">
        <f t="shared" si="70"/>
        <v>48</v>
      </c>
      <c r="AX126" s="884">
        <f t="shared" si="71"/>
        <v>48</v>
      </c>
      <c r="AY126" s="884">
        <f t="shared" si="72"/>
        <v>38.4</v>
      </c>
      <c r="AZ126" s="884">
        <f t="shared" si="73"/>
        <v>9.6</v>
      </c>
      <c r="BA126" s="884">
        <f t="shared" si="74"/>
        <v>48</v>
      </c>
      <c r="BB126" s="884">
        <f t="shared" si="75"/>
        <v>48</v>
      </c>
      <c r="BC126" s="884">
        <f t="shared" si="76"/>
        <v>48</v>
      </c>
      <c r="BD126" s="932">
        <f t="shared" si="77"/>
        <v>288</v>
      </c>
      <c r="BE126" s="933">
        <f t="shared" si="78"/>
        <v>0</v>
      </c>
      <c r="BF126" s="1096" t="s">
        <v>1132</v>
      </c>
      <c r="BG126" s="1096" t="str">
        <f>VLOOKUP(D126&amp;F126&amp;H126&amp;J126&amp;Y126,转B版本!C:AK,35,FALSE)</f>
        <v>全套A版本</v>
      </c>
      <c r="BH126" s="1097" t="s">
        <v>1072</v>
      </c>
    </row>
    <row r="127" s="711" customFormat="1" ht="39" customHeight="1" spans="1:60">
      <c r="A127" s="736">
        <v>45773</v>
      </c>
      <c r="B127" s="737" t="s">
        <v>429</v>
      </c>
      <c r="C127" s="738" t="s">
        <v>600</v>
      </c>
      <c r="D127" s="739">
        <v>4500165031</v>
      </c>
      <c r="E127" s="910" t="s">
        <v>1236</v>
      </c>
      <c r="F127" s="739" t="s">
        <v>1237</v>
      </c>
      <c r="G127" s="742" t="s">
        <v>575</v>
      </c>
      <c r="H127" s="742" t="s">
        <v>575</v>
      </c>
      <c r="I127" s="1061" t="s">
        <v>576</v>
      </c>
      <c r="J127" s="780">
        <v>456</v>
      </c>
      <c r="K127" s="780">
        <v>0</v>
      </c>
      <c r="L127" s="780">
        <v>12</v>
      </c>
      <c r="M127" s="784">
        <f t="shared" si="53"/>
        <v>38</v>
      </c>
      <c r="N127" s="782">
        <v>45813</v>
      </c>
      <c r="O127" s="782">
        <v>45810</v>
      </c>
      <c r="P127" s="783" t="s">
        <v>1222</v>
      </c>
      <c r="Q127" s="783" t="s">
        <v>582</v>
      </c>
      <c r="R127" s="783" t="s">
        <v>1238</v>
      </c>
      <c r="S127" s="810" t="s">
        <v>1172</v>
      </c>
      <c r="T127" s="810"/>
      <c r="U127" s="810" t="s">
        <v>585</v>
      </c>
      <c r="V127" s="811"/>
      <c r="W127" s="811"/>
      <c r="X127" s="812" t="s">
        <v>1224</v>
      </c>
      <c r="Y127" s="783" t="s">
        <v>1225</v>
      </c>
      <c r="Z127" s="835">
        <v>2.3748</v>
      </c>
      <c r="AA127" s="835">
        <f t="shared" si="54"/>
        <v>1082.9088</v>
      </c>
      <c r="AB127" s="812">
        <v>456</v>
      </c>
      <c r="AC127" s="812">
        <f t="shared" si="67"/>
        <v>0</v>
      </c>
      <c r="AD127" s="783" t="s">
        <v>585</v>
      </c>
      <c r="AE127" s="783" t="s">
        <v>611</v>
      </c>
      <c r="AF127" s="784"/>
      <c r="AG127" s="836" t="s">
        <v>590</v>
      </c>
      <c r="AH127" s="990">
        <f t="shared" si="68"/>
        <v>456</v>
      </c>
      <c r="AI127" s="837"/>
      <c r="AJ127" s="990"/>
      <c r="AK127" s="837"/>
      <c r="AL127" s="838"/>
      <c r="AM127" s="990">
        <f t="shared" si="56"/>
        <v>456</v>
      </c>
      <c r="AN127" s="865"/>
      <c r="AO127" s="865"/>
      <c r="AP127" s="995">
        <f t="shared" si="69"/>
        <v>456</v>
      </c>
      <c r="AQ127" s="865"/>
      <c r="AR127" s="995"/>
      <c r="AS127" s="865"/>
      <c r="AT127" s="865"/>
      <c r="AU127" s="866"/>
      <c r="AV127" s="867" t="s">
        <v>577</v>
      </c>
      <c r="AW127" s="884">
        <f t="shared" si="70"/>
        <v>76</v>
      </c>
      <c r="AX127" s="884">
        <f t="shared" si="71"/>
        <v>76</v>
      </c>
      <c r="AY127" s="884">
        <f t="shared" si="72"/>
        <v>60.8</v>
      </c>
      <c r="AZ127" s="884">
        <f t="shared" si="73"/>
        <v>15.2</v>
      </c>
      <c r="BA127" s="884">
        <f t="shared" si="74"/>
        <v>76</v>
      </c>
      <c r="BB127" s="884">
        <f t="shared" si="75"/>
        <v>76</v>
      </c>
      <c r="BC127" s="884">
        <f t="shared" si="76"/>
        <v>76</v>
      </c>
      <c r="BD127" s="932">
        <f t="shared" si="77"/>
        <v>456</v>
      </c>
      <c r="BE127" s="933">
        <f t="shared" si="78"/>
        <v>0</v>
      </c>
      <c r="BF127" s="1096" t="s">
        <v>1132</v>
      </c>
      <c r="BG127" s="1096" t="str">
        <f>VLOOKUP(D127&amp;F127&amp;H127&amp;J127&amp;Y127,转B版本!C:AK,35,FALSE)</f>
        <v>全套A版本</v>
      </c>
      <c r="BH127" s="1097" t="s">
        <v>1072</v>
      </c>
    </row>
    <row r="128" s="711" customFormat="1" ht="39" customHeight="1" spans="1:60">
      <c r="A128" s="736">
        <v>45773</v>
      </c>
      <c r="B128" s="737" t="s">
        <v>429</v>
      </c>
      <c r="C128" s="738" t="s">
        <v>600</v>
      </c>
      <c r="D128" s="739">
        <v>4500165031</v>
      </c>
      <c r="E128" s="910" t="s">
        <v>1239</v>
      </c>
      <c r="F128" s="739" t="s">
        <v>1240</v>
      </c>
      <c r="G128" s="742" t="s">
        <v>575</v>
      </c>
      <c r="H128" s="742" t="s">
        <v>575</v>
      </c>
      <c r="I128" s="1061" t="s">
        <v>576</v>
      </c>
      <c r="J128" s="780">
        <v>420</v>
      </c>
      <c r="K128" s="780">
        <v>0</v>
      </c>
      <c r="L128" s="780">
        <v>12</v>
      </c>
      <c r="M128" s="784">
        <f t="shared" si="53"/>
        <v>35</v>
      </c>
      <c r="N128" s="782">
        <v>45813</v>
      </c>
      <c r="O128" s="782">
        <v>45810</v>
      </c>
      <c r="P128" s="783" t="s">
        <v>1222</v>
      </c>
      <c r="Q128" s="783" t="s">
        <v>582</v>
      </c>
      <c r="R128" s="783" t="s">
        <v>1241</v>
      </c>
      <c r="S128" s="810" t="s">
        <v>1172</v>
      </c>
      <c r="T128" s="810"/>
      <c r="U128" s="810" t="s">
        <v>585</v>
      </c>
      <c r="V128" s="811"/>
      <c r="W128" s="811"/>
      <c r="X128" s="812" t="s">
        <v>1224</v>
      </c>
      <c r="Y128" s="783" t="s">
        <v>1225</v>
      </c>
      <c r="Z128" s="835">
        <v>2.3749</v>
      </c>
      <c r="AA128" s="835">
        <f t="shared" si="54"/>
        <v>997.458</v>
      </c>
      <c r="AB128" s="812">
        <v>420</v>
      </c>
      <c r="AC128" s="812">
        <f t="shared" si="67"/>
        <v>0</v>
      </c>
      <c r="AD128" s="783" t="s">
        <v>585</v>
      </c>
      <c r="AE128" s="783" t="s">
        <v>611</v>
      </c>
      <c r="AF128" s="784"/>
      <c r="AG128" s="836" t="s">
        <v>590</v>
      </c>
      <c r="AH128" s="990">
        <f t="shared" si="68"/>
        <v>420</v>
      </c>
      <c r="AI128" s="837"/>
      <c r="AJ128" s="990"/>
      <c r="AK128" s="837"/>
      <c r="AL128" s="838"/>
      <c r="AM128" s="990">
        <f t="shared" si="56"/>
        <v>420</v>
      </c>
      <c r="AN128" s="865"/>
      <c r="AO128" s="865"/>
      <c r="AP128" s="995">
        <f t="shared" si="69"/>
        <v>420</v>
      </c>
      <c r="AQ128" s="865"/>
      <c r="AR128" s="995"/>
      <c r="AS128" s="865"/>
      <c r="AT128" s="865"/>
      <c r="AU128" s="866"/>
      <c r="AV128" s="867" t="s">
        <v>577</v>
      </c>
      <c r="AW128" s="884">
        <f t="shared" si="70"/>
        <v>70</v>
      </c>
      <c r="AX128" s="884">
        <f t="shared" si="71"/>
        <v>70</v>
      </c>
      <c r="AY128" s="884">
        <f t="shared" si="72"/>
        <v>56</v>
      </c>
      <c r="AZ128" s="884">
        <f t="shared" si="73"/>
        <v>14</v>
      </c>
      <c r="BA128" s="884">
        <f t="shared" si="74"/>
        <v>70</v>
      </c>
      <c r="BB128" s="884">
        <f t="shared" si="75"/>
        <v>70</v>
      </c>
      <c r="BC128" s="884">
        <f t="shared" si="76"/>
        <v>70</v>
      </c>
      <c r="BD128" s="932">
        <f t="shared" si="77"/>
        <v>420</v>
      </c>
      <c r="BE128" s="933">
        <f t="shared" si="78"/>
        <v>0</v>
      </c>
      <c r="BF128" s="1096" t="s">
        <v>1132</v>
      </c>
      <c r="BG128" s="1096" t="str">
        <f>VLOOKUP(D128&amp;F128&amp;H128&amp;J128&amp;Y128,转B版本!C:AK,35,FALSE)</f>
        <v>全套A版本</v>
      </c>
      <c r="BH128" s="1097" t="s">
        <v>1072</v>
      </c>
    </row>
    <row r="129" s="711" customFormat="1" ht="39" customHeight="1" spans="1:60">
      <c r="A129" s="736">
        <v>45773</v>
      </c>
      <c r="B129" s="737" t="s">
        <v>429</v>
      </c>
      <c r="C129" s="738" t="s">
        <v>600</v>
      </c>
      <c r="D129" s="739">
        <v>4500165031</v>
      </c>
      <c r="E129" s="910" t="s">
        <v>1242</v>
      </c>
      <c r="F129" s="739" t="s">
        <v>1243</v>
      </c>
      <c r="G129" s="742" t="s">
        <v>575</v>
      </c>
      <c r="H129" s="742" t="s">
        <v>575</v>
      </c>
      <c r="I129" s="1061" t="s">
        <v>576</v>
      </c>
      <c r="J129" s="780">
        <v>468</v>
      </c>
      <c r="K129" s="780">
        <v>0</v>
      </c>
      <c r="L129" s="780">
        <v>12</v>
      </c>
      <c r="M129" s="784">
        <f t="shared" si="53"/>
        <v>39</v>
      </c>
      <c r="N129" s="782">
        <v>45813</v>
      </c>
      <c r="O129" s="782">
        <v>45810</v>
      </c>
      <c r="P129" s="783" t="s">
        <v>1222</v>
      </c>
      <c r="Q129" s="783" t="s">
        <v>582</v>
      </c>
      <c r="R129" s="783" t="s">
        <v>1244</v>
      </c>
      <c r="S129" s="810" t="s">
        <v>1172</v>
      </c>
      <c r="T129" s="810"/>
      <c r="U129" s="810" t="s">
        <v>585</v>
      </c>
      <c r="V129" s="811"/>
      <c r="W129" s="811"/>
      <c r="X129" s="812" t="s">
        <v>1224</v>
      </c>
      <c r="Y129" s="783" t="s">
        <v>1225</v>
      </c>
      <c r="Z129" s="835">
        <v>2.3749</v>
      </c>
      <c r="AA129" s="835">
        <f t="shared" si="54"/>
        <v>1111.4532</v>
      </c>
      <c r="AB129" s="812">
        <v>468</v>
      </c>
      <c r="AC129" s="812">
        <f t="shared" si="67"/>
        <v>0</v>
      </c>
      <c r="AD129" s="783" t="s">
        <v>585</v>
      </c>
      <c r="AE129" s="783" t="s">
        <v>611</v>
      </c>
      <c r="AF129" s="784"/>
      <c r="AG129" s="836" t="s">
        <v>590</v>
      </c>
      <c r="AH129" s="990">
        <f t="shared" si="68"/>
        <v>468</v>
      </c>
      <c r="AI129" s="837"/>
      <c r="AJ129" s="990"/>
      <c r="AK129" s="837"/>
      <c r="AL129" s="838"/>
      <c r="AM129" s="990">
        <f t="shared" si="56"/>
        <v>468</v>
      </c>
      <c r="AN129" s="865"/>
      <c r="AO129" s="865"/>
      <c r="AP129" s="995">
        <f t="shared" si="69"/>
        <v>468</v>
      </c>
      <c r="AQ129" s="865"/>
      <c r="AR129" s="995"/>
      <c r="AS129" s="865"/>
      <c r="AT129" s="865"/>
      <c r="AU129" s="866"/>
      <c r="AV129" s="867" t="s">
        <v>577</v>
      </c>
      <c r="AW129" s="884">
        <f t="shared" si="70"/>
        <v>78</v>
      </c>
      <c r="AX129" s="884">
        <f t="shared" si="71"/>
        <v>78</v>
      </c>
      <c r="AY129" s="884">
        <f t="shared" si="72"/>
        <v>62.4</v>
      </c>
      <c r="AZ129" s="884">
        <f t="shared" si="73"/>
        <v>15.6</v>
      </c>
      <c r="BA129" s="884">
        <f t="shared" si="74"/>
        <v>78</v>
      </c>
      <c r="BB129" s="884">
        <f t="shared" si="75"/>
        <v>78</v>
      </c>
      <c r="BC129" s="884">
        <f t="shared" si="76"/>
        <v>78</v>
      </c>
      <c r="BD129" s="932">
        <f t="shared" si="77"/>
        <v>468</v>
      </c>
      <c r="BE129" s="933">
        <f t="shared" si="78"/>
        <v>0</v>
      </c>
      <c r="BF129" s="1096" t="s">
        <v>1132</v>
      </c>
      <c r="BG129" s="1096" t="str">
        <f>VLOOKUP(D129&amp;F129&amp;H129&amp;J129&amp;Y129,转B版本!C:AK,35,FALSE)</f>
        <v>全套A版本</v>
      </c>
      <c r="BH129" s="1097" t="s">
        <v>1072</v>
      </c>
    </row>
    <row r="130" s="711" customFormat="1" ht="39" customHeight="1" spans="1:60">
      <c r="A130" s="736">
        <v>45776</v>
      </c>
      <c r="B130" s="737" t="s">
        <v>282</v>
      </c>
      <c r="C130" s="738" t="s">
        <v>567</v>
      </c>
      <c r="D130" s="739">
        <v>4500165391</v>
      </c>
      <c r="E130" s="910" t="s">
        <v>1245</v>
      </c>
      <c r="F130" s="739" t="s">
        <v>1246</v>
      </c>
      <c r="G130" s="1055" t="s">
        <v>897</v>
      </c>
      <c r="H130" s="742" t="s">
        <v>569</v>
      </c>
      <c r="I130" s="778" t="s">
        <v>576</v>
      </c>
      <c r="J130" s="780">
        <v>1500</v>
      </c>
      <c r="K130" s="780">
        <v>0</v>
      </c>
      <c r="L130" s="780">
        <v>12</v>
      </c>
      <c r="M130" s="784">
        <f t="shared" si="53"/>
        <v>125</v>
      </c>
      <c r="N130" s="782">
        <v>45807</v>
      </c>
      <c r="O130" s="782">
        <f>N130-4</f>
        <v>45803</v>
      </c>
      <c r="P130" s="783"/>
      <c r="Q130" s="783" t="s">
        <v>582</v>
      </c>
      <c r="R130" s="783" t="s">
        <v>1247</v>
      </c>
      <c r="S130" s="810" t="s">
        <v>1158</v>
      </c>
      <c r="T130" s="810"/>
      <c r="U130" s="810" t="s">
        <v>1248</v>
      </c>
      <c r="V130" s="811"/>
      <c r="W130" s="811"/>
      <c r="X130" s="812" t="s">
        <v>1249</v>
      </c>
      <c r="Y130" s="783" t="s">
        <v>968</v>
      </c>
      <c r="Z130" s="835">
        <v>3.6835</v>
      </c>
      <c r="AA130" s="835">
        <f t="shared" si="54"/>
        <v>5525.25</v>
      </c>
      <c r="AB130" s="812">
        <f>60+972+468</f>
        <v>1500</v>
      </c>
      <c r="AC130" s="812">
        <f t="shared" si="67"/>
        <v>0</v>
      </c>
      <c r="AD130" s="783" t="s">
        <v>610</v>
      </c>
      <c r="AE130" s="783" t="s">
        <v>611</v>
      </c>
      <c r="AF130" s="784"/>
      <c r="AG130" s="836" t="s">
        <v>590</v>
      </c>
      <c r="AH130" s="990"/>
      <c r="AI130" s="837"/>
      <c r="AJ130" s="990">
        <f>J130</f>
        <v>1500</v>
      </c>
      <c r="AK130" s="837"/>
      <c r="AL130" s="838"/>
      <c r="AM130" s="990">
        <f t="shared" si="56"/>
        <v>1500</v>
      </c>
      <c r="AN130" s="865"/>
      <c r="AO130" s="865"/>
      <c r="AP130" s="995"/>
      <c r="AQ130" s="865"/>
      <c r="AR130" s="995">
        <f>J130</f>
        <v>1500</v>
      </c>
      <c r="AS130" s="865"/>
      <c r="AT130" s="865"/>
      <c r="AU130" s="866"/>
      <c r="AV130" s="867" t="s">
        <v>577</v>
      </c>
      <c r="AW130" s="884">
        <f t="shared" si="70"/>
        <v>250</v>
      </c>
      <c r="AX130" s="884">
        <f t="shared" si="71"/>
        <v>250</v>
      </c>
      <c r="AY130" s="884">
        <f t="shared" si="72"/>
        <v>200</v>
      </c>
      <c r="AZ130" s="884">
        <f t="shared" si="73"/>
        <v>50</v>
      </c>
      <c r="BA130" s="884">
        <f t="shared" si="74"/>
        <v>250</v>
      </c>
      <c r="BB130" s="884">
        <f t="shared" si="75"/>
        <v>250</v>
      </c>
      <c r="BC130" s="884">
        <f t="shared" si="76"/>
        <v>250</v>
      </c>
      <c r="BD130" s="932">
        <f t="shared" si="77"/>
        <v>1500</v>
      </c>
      <c r="BE130" s="958">
        <f t="shared" si="78"/>
        <v>0</v>
      </c>
      <c r="BF130" s="1096" t="s">
        <v>1132</v>
      </c>
      <c r="BG130" s="1096" t="str">
        <f>VLOOKUP(D130&amp;F130&amp;H130&amp;J130&amp;Y130,转B版本!C:AK,35,FALSE)</f>
        <v>全套A版本</v>
      </c>
      <c r="BH130" s="1097" t="s">
        <v>1072</v>
      </c>
    </row>
    <row r="131" s="711" customFormat="1" ht="39" customHeight="1" spans="1:60">
      <c r="A131" s="736">
        <v>45765</v>
      </c>
      <c r="B131" s="737" t="s">
        <v>1250</v>
      </c>
      <c r="C131" s="738" t="s">
        <v>1251</v>
      </c>
      <c r="D131" s="739">
        <v>4500164226</v>
      </c>
      <c r="E131" s="910" t="s">
        <v>1252</v>
      </c>
      <c r="F131" s="739" t="s">
        <v>1253</v>
      </c>
      <c r="G131" s="764" t="s">
        <v>913</v>
      </c>
      <c r="H131" s="742" t="s">
        <v>964</v>
      </c>
      <c r="I131" s="1103" t="s">
        <v>576</v>
      </c>
      <c r="J131" s="780">
        <v>4200</v>
      </c>
      <c r="K131" s="801">
        <v>0</v>
      </c>
      <c r="L131" s="801">
        <v>6</v>
      </c>
      <c r="M131" s="784">
        <f t="shared" si="53"/>
        <v>700</v>
      </c>
      <c r="N131" s="782">
        <v>45811</v>
      </c>
      <c r="O131" s="782">
        <f>N131-4</f>
        <v>45807</v>
      </c>
      <c r="P131" s="783"/>
      <c r="Q131" s="783" t="s">
        <v>582</v>
      </c>
      <c r="R131" s="783" t="s">
        <v>1114</v>
      </c>
      <c r="S131" s="810" t="s">
        <v>1088</v>
      </c>
      <c r="T131" s="810"/>
      <c r="U131" s="810" t="s">
        <v>1254</v>
      </c>
      <c r="V131" s="811"/>
      <c r="W131" s="811"/>
      <c r="X131" s="812" t="s">
        <v>1255</v>
      </c>
      <c r="Y131" s="783" t="s">
        <v>1146</v>
      </c>
      <c r="Z131" s="835">
        <v>3.55</v>
      </c>
      <c r="AA131" s="835">
        <f t="shared" si="54"/>
        <v>14910</v>
      </c>
      <c r="AB131" s="812">
        <f>24+4176</f>
        <v>4200</v>
      </c>
      <c r="AC131" s="812">
        <f t="shared" si="67"/>
        <v>0</v>
      </c>
      <c r="AD131" s="783"/>
      <c r="AE131" s="783" t="s">
        <v>611</v>
      </c>
      <c r="AF131" s="784"/>
      <c r="AG131" s="836" t="s">
        <v>590</v>
      </c>
      <c r="AH131" s="990"/>
      <c r="AI131" s="837"/>
      <c r="AJ131" s="990">
        <f>J131</f>
        <v>4200</v>
      </c>
      <c r="AK131" s="837"/>
      <c r="AL131" s="838"/>
      <c r="AM131" s="995">
        <f t="shared" si="56"/>
        <v>4200</v>
      </c>
      <c r="AN131" s="865"/>
      <c r="AO131" s="865"/>
      <c r="AP131" s="995"/>
      <c r="AQ131" s="865"/>
      <c r="AR131" s="995">
        <f>J131</f>
        <v>4200</v>
      </c>
      <c r="AS131" s="865"/>
      <c r="AT131" s="865"/>
      <c r="AU131" s="866"/>
      <c r="AV131" s="867" t="s">
        <v>577</v>
      </c>
      <c r="AW131" s="884">
        <f t="shared" si="70"/>
        <v>700</v>
      </c>
      <c r="AX131" s="884">
        <f t="shared" si="71"/>
        <v>700</v>
      </c>
      <c r="AY131" s="884">
        <f t="shared" si="72"/>
        <v>560</v>
      </c>
      <c r="AZ131" s="884">
        <f t="shared" si="73"/>
        <v>140</v>
      </c>
      <c r="BA131" s="884">
        <f t="shared" si="74"/>
        <v>700</v>
      </c>
      <c r="BB131" s="884">
        <f t="shared" si="75"/>
        <v>700</v>
      </c>
      <c r="BC131" s="884">
        <f t="shared" si="76"/>
        <v>700</v>
      </c>
      <c r="BD131" s="932">
        <f t="shared" si="77"/>
        <v>4200</v>
      </c>
      <c r="BE131" s="933">
        <f t="shared" si="78"/>
        <v>0</v>
      </c>
      <c r="BF131" s="1096" t="s">
        <v>1132</v>
      </c>
      <c r="BG131" s="1096" t="str">
        <f>VLOOKUP(D131&amp;F131&amp;H131&amp;J131&amp;Y131,转B版本!C:AK,35,FALSE)</f>
        <v>全套A版本</v>
      </c>
      <c r="BH131" s="1097" t="s">
        <v>1072</v>
      </c>
    </row>
    <row r="132" s="711" customFormat="1" ht="39" customHeight="1" spans="1:60">
      <c r="A132" s="736">
        <v>45761</v>
      </c>
      <c r="B132" s="737" t="s">
        <v>994</v>
      </c>
      <c r="C132" s="738" t="s">
        <v>762</v>
      </c>
      <c r="D132" s="739">
        <v>4500163542</v>
      </c>
      <c r="E132" s="910" t="s">
        <v>1256</v>
      </c>
      <c r="F132" s="744" t="s">
        <v>1257</v>
      </c>
      <c r="G132" s="941" t="s">
        <v>575</v>
      </c>
      <c r="H132" s="742" t="s">
        <v>1258</v>
      </c>
      <c r="I132" s="1061" t="s">
        <v>701</v>
      </c>
      <c r="J132" s="780">
        <v>420</v>
      </c>
      <c r="K132" s="780">
        <v>0</v>
      </c>
      <c r="L132" s="780">
        <v>1</v>
      </c>
      <c r="M132" s="784">
        <f t="shared" si="53"/>
        <v>420</v>
      </c>
      <c r="N132" s="782">
        <v>45800</v>
      </c>
      <c r="O132" s="782">
        <v>45796</v>
      </c>
      <c r="P132" s="783"/>
      <c r="Q132" s="783" t="s">
        <v>582</v>
      </c>
      <c r="R132" s="783"/>
      <c r="S132" s="810" t="s">
        <v>1129</v>
      </c>
      <c r="T132" s="810"/>
      <c r="U132" s="810" t="s">
        <v>703</v>
      </c>
      <c r="V132" s="811"/>
      <c r="W132" s="1065" t="s">
        <v>1259</v>
      </c>
      <c r="X132" s="812" t="s">
        <v>1260</v>
      </c>
      <c r="Y132" s="783" t="s">
        <v>718</v>
      </c>
      <c r="Z132" s="835">
        <v>8.499</v>
      </c>
      <c r="AA132" s="835">
        <f t="shared" si="54"/>
        <v>3569.58</v>
      </c>
      <c r="AB132" s="812">
        <v>420</v>
      </c>
      <c r="AC132" s="812">
        <f t="shared" si="67"/>
        <v>0</v>
      </c>
      <c r="AD132" s="783" t="s">
        <v>610</v>
      </c>
      <c r="AE132" s="783" t="s">
        <v>611</v>
      </c>
      <c r="AF132" s="784"/>
      <c r="AG132" s="836" t="s">
        <v>590</v>
      </c>
      <c r="AH132" s="990">
        <f>J132</f>
        <v>420</v>
      </c>
      <c r="AI132" s="837"/>
      <c r="AJ132" s="1104"/>
      <c r="AK132" s="837"/>
      <c r="AL132" s="838"/>
      <c r="AM132" s="995">
        <f t="shared" si="56"/>
        <v>420</v>
      </c>
      <c r="AN132" s="865"/>
      <c r="AO132" s="865"/>
      <c r="AP132" s="995">
        <f t="shared" ref="AP132:AP137" si="79">J132</f>
        <v>420</v>
      </c>
      <c r="AQ132" s="865"/>
      <c r="AR132" s="995"/>
      <c r="AS132" s="865"/>
      <c r="AT132" s="865"/>
      <c r="AU132" s="866"/>
      <c r="AV132" s="867" t="s">
        <v>577</v>
      </c>
      <c r="AW132" s="884">
        <f t="shared" si="70"/>
        <v>70</v>
      </c>
      <c r="AX132" s="884">
        <f t="shared" si="71"/>
        <v>70</v>
      </c>
      <c r="AY132" s="884">
        <f t="shared" si="72"/>
        <v>56</v>
      </c>
      <c r="AZ132" s="884">
        <f t="shared" si="73"/>
        <v>14</v>
      </c>
      <c r="BA132" s="884">
        <f t="shared" si="74"/>
        <v>70</v>
      </c>
      <c r="BB132" s="884">
        <f t="shared" si="75"/>
        <v>70</v>
      </c>
      <c r="BC132" s="884">
        <f t="shared" si="76"/>
        <v>70</v>
      </c>
      <c r="BD132" s="932">
        <f t="shared" si="77"/>
        <v>420</v>
      </c>
      <c r="BE132" s="933">
        <f t="shared" si="78"/>
        <v>0</v>
      </c>
      <c r="BF132" s="1096" t="s">
        <v>1071</v>
      </c>
      <c r="BG132" s="1096" t="str">
        <f>VLOOKUP(D132&amp;F132&amp;H132&amp;J132&amp;Y132,转B版本!C:AK,35,FALSE)</f>
        <v>全套A版本</v>
      </c>
      <c r="BH132" s="1097" t="s">
        <v>1072</v>
      </c>
    </row>
    <row r="133" s="711" customFormat="1" ht="39" customHeight="1" spans="1:60">
      <c r="A133" s="736">
        <v>45774</v>
      </c>
      <c r="B133" s="737" t="s">
        <v>761</v>
      </c>
      <c r="C133" s="738" t="s">
        <v>762</v>
      </c>
      <c r="D133" s="1106">
        <v>4500165058</v>
      </c>
      <c r="E133" s="910" t="s">
        <v>1261</v>
      </c>
      <c r="F133" s="739" t="s">
        <v>1262</v>
      </c>
      <c r="G133" s="742" t="s">
        <v>712</v>
      </c>
      <c r="H133" s="742" t="s">
        <v>713</v>
      </c>
      <c r="I133" s="778" t="s">
        <v>668</v>
      </c>
      <c r="J133" s="780">
        <v>1104</v>
      </c>
      <c r="K133" s="780">
        <v>0</v>
      </c>
      <c r="L133" s="780">
        <v>6</v>
      </c>
      <c r="M133" s="784">
        <f t="shared" si="53"/>
        <v>184</v>
      </c>
      <c r="N133" s="782">
        <v>45811</v>
      </c>
      <c r="O133" s="782">
        <f>N133-4</f>
        <v>45807</v>
      </c>
      <c r="P133" s="783"/>
      <c r="Q133" s="783" t="s">
        <v>582</v>
      </c>
      <c r="R133" s="783" t="s">
        <v>1263</v>
      </c>
      <c r="S133" s="810" t="s">
        <v>1101</v>
      </c>
      <c r="T133" s="810"/>
      <c r="U133" s="810" t="s">
        <v>1264</v>
      </c>
      <c r="V133" s="811"/>
      <c r="W133" s="811"/>
      <c r="X133" s="812" t="s">
        <v>1265</v>
      </c>
      <c r="Y133" s="783" t="s">
        <v>718</v>
      </c>
      <c r="Z133" s="835">
        <v>3.5677</v>
      </c>
      <c r="AA133" s="835">
        <f t="shared" si="54"/>
        <v>3938.7408</v>
      </c>
      <c r="AB133" s="812">
        <v>1104</v>
      </c>
      <c r="AC133" s="812">
        <f t="shared" si="67"/>
        <v>0</v>
      </c>
      <c r="AD133" s="783" t="s">
        <v>610</v>
      </c>
      <c r="AE133" s="783" t="s">
        <v>611</v>
      </c>
      <c r="AF133" s="784"/>
      <c r="AG133" s="836" t="s">
        <v>590</v>
      </c>
      <c r="AH133" s="990"/>
      <c r="AI133" s="837"/>
      <c r="AJ133" s="990">
        <f>J133</f>
        <v>1104</v>
      </c>
      <c r="AK133" s="837"/>
      <c r="AL133" s="838"/>
      <c r="AM133" s="995">
        <f t="shared" si="56"/>
        <v>1104</v>
      </c>
      <c r="AN133" s="865"/>
      <c r="AO133" s="865"/>
      <c r="AP133" s="995">
        <f t="shared" si="79"/>
        <v>1104</v>
      </c>
      <c r="AQ133" s="865"/>
      <c r="AR133" s="995"/>
      <c r="AS133" s="865"/>
      <c r="AT133" s="865"/>
      <c r="AU133" s="866"/>
      <c r="AV133" s="867" t="s">
        <v>577</v>
      </c>
      <c r="AW133" s="884">
        <f>J133</f>
        <v>1104</v>
      </c>
      <c r="AX133" s="884"/>
      <c r="AY133" s="884"/>
      <c r="AZ133" s="884"/>
      <c r="BA133" s="884"/>
      <c r="BB133" s="884"/>
      <c r="BC133" s="884"/>
      <c r="BD133" s="932">
        <f t="shared" si="77"/>
        <v>1104</v>
      </c>
      <c r="BE133" s="933">
        <f t="shared" si="78"/>
        <v>0</v>
      </c>
      <c r="BF133" s="1096" t="s">
        <v>1132</v>
      </c>
      <c r="BG133" s="1096" t="s">
        <v>1266</v>
      </c>
      <c r="BH133" s="1097" t="s">
        <v>1072</v>
      </c>
    </row>
    <row r="134" s="711" customFormat="1" ht="39" customHeight="1" spans="1:60">
      <c r="A134" s="736">
        <v>45774</v>
      </c>
      <c r="B134" s="737" t="s">
        <v>761</v>
      </c>
      <c r="C134" s="738" t="s">
        <v>762</v>
      </c>
      <c r="D134" s="739">
        <v>4500165058</v>
      </c>
      <c r="E134" s="910" t="s">
        <v>1261</v>
      </c>
      <c r="F134" s="739" t="s">
        <v>1267</v>
      </c>
      <c r="G134" s="742" t="s">
        <v>721</v>
      </c>
      <c r="H134" s="742" t="s">
        <v>722</v>
      </c>
      <c r="I134" s="778" t="s">
        <v>664</v>
      </c>
      <c r="J134" s="780">
        <v>1104</v>
      </c>
      <c r="K134" s="780">
        <v>0</v>
      </c>
      <c r="L134" s="780">
        <v>6</v>
      </c>
      <c r="M134" s="784">
        <f t="shared" si="53"/>
        <v>184</v>
      </c>
      <c r="N134" s="782">
        <v>45811</v>
      </c>
      <c r="O134" s="782">
        <f>N134-4</f>
        <v>45807</v>
      </c>
      <c r="P134" s="783"/>
      <c r="Q134" s="783" t="s">
        <v>582</v>
      </c>
      <c r="R134" s="783" t="s">
        <v>1263</v>
      </c>
      <c r="S134" s="810" t="s">
        <v>1101</v>
      </c>
      <c r="T134" s="810"/>
      <c r="U134" s="810" t="s">
        <v>1264</v>
      </c>
      <c r="V134" s="811"/>
      <c r="W134" s="811"/>
      <c r="X134" s="812" t="s">
        <v>1268</v>
      </c>
      <c r="Y134" s="783" t="s">
        <v>718</v>
      </c>
      <c r="Z134" s="835">
        <v>3.6901</v>
      </c>
      <c r="AA134" s="835">
        <f t="shared" si="54"/>
        <v>4073.8704</v>
      </c>
      <c r="AB134" s="812">
        <v>1104</v>
      </c>
      <c r="AC134" s="812">
        <f t="shared" si="67"/>
        <v>0</v>
      </c>
      <c r="AD134" s="783" t="s">
        <v>610</v>
      </c>
      <c r="AE134" s="783" t="s">
        <v>611</v>
      </c>
      <c r="AF134" s="784"/>
      <c r="AG134" s="836" t="s">
        <v>590</v>
      </c>
      <c r="AH134" s="990"/>
      <c r="AI134" s="837"/>
      <c r="AJ134" s="990">
        <f>J134</f>
        <v>1104</v>
      </c>
      <c r="AK134" s="837"/>
      <c r="AL134" s="838"/>
      <c r="AM134" s="995">
        <f t="shared" si="56"/>
        <v>1104</v>
      </c>
      <c r="AN134" s="865"/>
      <c r="AO134" s="865"/>
      <c r="AP134" s="995">
        <f t="shared" si="79"/>
        <v>1104</v>
      </c>
      <c r="AQ134" s="865"/>
      <c r="AR134" s="995"/>
      <c r="AS134" s="865"/>
      <c r="AT134" s="865"/>
      <c r="AU134" s="866"/>
      <c r="AV134" s="867" t="s">
        <v>577</v>
      </c>
      <c r="AW134" s="884"/>
      <c r="AX134" s="884">
        <f>J134</f>
        <v>1104</v>
      </c>
      <c r="AY134" s="884"/>
      <c r="AZ134" s="884"/>
      <c r="BA134" s="884"/>
      <c r="BB134" s="884"/>
      <c r="BC134" s="884"/>
      <c r="BD134" s="932">
        <f t="shared" si="77"/>
        <v>1104</v>
      </c>
      <c r="BE134" s="933">
        <f t="shared" si="78"/>
        <v>0</v>
      </c>
      <c r="BF134" s="1096" t="s">
        <v>1132</v>
      </c>
      <c r="BG134" s="1096" t="s">
        <v>1266</v>
      </c>
      <c r="BH134" s="1097" t="s">
        <v>1072</v>
      </c>
    </row>
    <row r="135" s="711" customFormat="1" ht="39" customHeight="1" spans="1:60">
      <c r="A135" s="736">
        <v>45774</v>
      </c>
      <c r="B135" s="737" t="s">
        <v>709</v>
      </c>
      <c r="C135" s="738" t="s">
        <v>710</v>
      </c>
      <c r="D135" s="739">
        <v>4500165064</v>
      </c>
      <c r="E135" s="910" t="s">
        <v>1269</v>
      </c>
      <c r="F135" s="739" t="s">
        <v>1270</v>
      </c>
      <c r="G135" s="742" t="s">
        <v>712</v>
      </c>
      <c r="H135" s="742" t="s">
        <v>713</v>
      </c>
      <c r="I135" s="778" t="s">
        <v>668</v>
      </c>
      <c r="J135" s="780">
        <v>504</v>
      </c>
      <c r="K135" s="780">
        <v>0</v>
      </c>
      <c r="L135" s="780">
        <v>6</v>
      </c>
      <c r="M135" s="784">
        <f t="shared" si="53"/>
        <v>84</v>
      </c>
      <c r="N135" s="782">
        <v>45811</v>
      </c>
      <c r="O135" s="782">
        <f>N135-4</f>
        <v>45807</v>
      </c>
      <c r="P135" s="783"/>
      <c r="Q135" s="783" t="s">
        <v>582</v>
      </c>
      <c r="R135" s="783" t="s">
        <v>1179</v>
      </c>
      <c r="S135" s="810" t="s">
        <v>1271</v>
      </c>
      <c r="T135" s="810"/>
      <c r="U135" s="810" t="s">
        <v>1264</v>
      </c>
      <c r="V135" s="811"/>
      <c r="W135" s="811"/>
      <c r="X135" s="812" t="s">
        <v>1265</v>
      </c>
      <c r="Y135" s="783" t="s">
        <v>718</v>
      </c>
      <c r="Z135" s="835">
        <v>3.6988</v>
      </c>
      <c r="AA135" s="835">
        <f t="shared" si="54"/>
        <v>1864.1952</v>
      </c>
      <c r="AB135" s="812">
        <v>504</v>
      </c>
      <c r="AC135" s="812">
        <f t="shared" si="67"/>
        <v>0</v>
      </c>
      <c r="AD135" s="783" t="s">
        <v>610</v>
      </c>
      <c r="AE135" s="783" t="s">
        <v>611</v>
      </c>
      <c r="AF135" s="784"/>
      <c r="AG135" s="836" t="s">
        <v>590</v>
      </c>
      <c r="AH135" s="990"/>
      <c r="AI135" s="837"/>
      <c r="AJ135" s="990">
        <f>J135</f>
        <v>504</v>
      </c>
      <c r="AK135" s="837"/>
      <c r="AL135" s="838"/>
      <c r="AM135" s="995">
        <f t="shared" si="56"/>
        <v>504</v>
      </c>
      <c r="AN135" s="865"/>
      <c r="AO135" s="865"/>
      <c r="AP135" s="995">
        <f t="shared" si="79"/>
        <v>504</v>
      </c>
      <c r="AQ135" s="865"/>
      <c r="AR135" s="995"/>
      <c r="AS135" s="865"/>
      <c r="AT135" s="865"/>
      <c r="AU135" s="866"/>
      <c r="AV135" s="867" t="s">
        <v>577</v>
      </c>
      <c r="AW135" s="884">
        <f>J135</f>
        <v>504</v>
      </c>
      <c r="AX135" s="884"/>
      <c r="AY135" s="884"/>
      <c r="AZ135" s="884"/>
      <c r="BA135" s="884"/>
      <c r="BB135" s="884"/>
      <c r="BC135" s="884"/>
      <c r="BD135" s="932">
        <f t="shared" si="77"/>
        <v>504</v>
      </c>
      <c r="BE135" s="933">
        <f t="shared" si="78"/>
        <v>0</v>
      </c>
      <c r="BF135" s="1096" t="s">
        <v>1132</v>
      </c>
      <c r="BG135" s="1096" t="s">
        <v>1266</v>
      </c>
      <c r="BH135" s="1097" t="s">
        <v>1072</v>
      </c>
    </row>
    <row r="136" s="711" customFormat="1" ht="39" customHeight="1" spans="1:60">
      <c r="A136" s="736">
        <v>45774</v>
      </c>
      <c r="B136" s="737" t="s">
        <v>709</v>
      </c>
      <c r="C136" s="738" t="s">
        <v>710</v>
      </c>
      <c r="D136" s="1106">
        <v>4500165064</v>
      </c>
      <c r="E136" s="910" t="s">
        <v>1269</v>
      </c>
      <c r="F136" s="739" t="s">
        <v>1272</v>
      </c>
      <c r="G136" s="742" t="s">
        <v>721</v>
      </c>
      <c r="H136" s="742" t="s">
        <v>722</v>
      </c>
      <c r="I136" s="778" t="s">
        <v>664</v>
      </c>
      <c r="J136" s="780">
        <v>504</v>
      </c>
      <c r="K136" s="780">
        <v>0</v>
      </c>
      <c r="L136" s="780">
        <v>6</v>
      </c>
      <c r="M136" s="784">
        <f t="shared" si="53"/>
        <v>84</v>
      </c>
      <c r="N136" s="782">
        <v>45811</v>
      </c>
      <c r="O136" s="782">
        <f>N136-4</f>
        <v>45807</v>
      </c>
      <c r="P136" s="783"/>
      <c r="Q136" s="783" t="s">
        <v>582</v>
      </c>
      <c r="R136" s="783" t="s">
        <v>1179</v>
      </c>
      <c r="S136" s="810" t="s">
        <v>1271</v>
      </c>
      <c r="T136" s="810"/>
      <c r="U136" s="810" t="s">
        <v>1264</v>
      </c>
      <c r="V136" s="811"/>
      <c r="W136" s="811"/>
      <c r="X136" s="812" t="s">
        <v>1273</v>
      </c>
      <c r="Y136" s="783" t="s">
        <v>718</v>
      </c>
      <c r="Z136" s="835">
        <v>3.6988</v>
      </c>
      <c r="AA136" s="835">
        <f t="shared" si="54"/>
        <v>1864.1952</v>
      </c>
      <c r="AB136" s="812">
        <v>504</v>
      </c>
      <c r="AC136" s="812">
        <f t="shared" si="67"/>
        <v>0</v>
      </c>
      <c r="AD136" s="783" t="s">
        <v>610</v>
      </c>
      <c r="AE136" s="783" t="s">
        <v>611</v>
      </c>
      <c r="AF136" s="784"/>
      <c r="AG136" s="836" t="s">
        <v>590</v>
      </c>
      <c r="AH136" s="990"/>
      <c r="AI136" s="837"/>
      <c r="AJ136" s="990">
        <f>J136</f>
        <v>504</v>
      </c>
      <c r="AK136" s="837"/>
      <c r="AL136" s="838"/>
      <c r="AM136" s="995">
        <f t="shared" si="56"/>
        <v>504</v>
      </c>
      <c r="AN136" s="865"/>
      <c r="AO136" s="865"/>
      <c r="AP136" s="995">
        <f t="shared" si="79"/>
        <v>504</v>
      </c>
      <c r="AQ136" s="865"/>
      <c r="AR136" s="995"/>
      <c r="AS136" s="865"/>
      <c r="AT136" s="865"/>
      <c r="AU136" s="866"/>
      <c r="AV136" s="867" t="s">
        <v>577</v>
      </c>
      <c r="AW136" s="884"/>
      <c r="AX136" s="884">
        <f>J136</f>
        <v>504</v>
      </c>
      <c r="AY136" s="884"/>
      <c r="AZ136" s="884"/>
      <c r="BA136" s="884"/>
      <c r="BB136" s="884"/>
      <c r="BC136" s="884"/>
      <c r="BD136" s="932">
        <f t="shared" si="77"/>
        <v>504</v>
      </c>
      <c r="BE136" s="933">
        <f t="shared" si="78"/>
        <v>0</v>
      </c>
      <c r="BF136" s="1096" t="s">
        <v>1132</v>
      </c>
      <c r="BG136" s="1096" t="s">
        <v>1266</v>
      </c>
      <c r="BH136" s="1097" t="s">
        <v>1072</v>
      </c>
    </row>
    <row r="137" s="711" customFormat="1" ht="39" customHeight="1" spans="1:60">
      <c r="A137" s="736">
        <v>45771</v>
      </c>
      <c r="B137" s="737" t="s">
        <v>1126</v>
      </c>
      <c r="C137" s="738" t="s">
        <v>762</v>
      </c>
      <c r="D137" s="739">
        <v>4500164759</v>
      </c>
      <c r="E137" s="910" t="s">
        <v>1274</v>
      </c>
      <c r="F137" s="739" t="s">
        <v>1275</v>
      </c>
      <c r="G137" s="742" t="s">
        <v>575</v>
      </c>
      <c r="H137" s="742" t="s">
        <v>575</v>
      </c>
      <c r="I137" s="1061" t="s">
        <v>576</v>
      </c>
      <c r="J137" s="780">
        <v>504</v>
      </c>
      <c r="K137" s="780">
        <v>0</v>
      </c>
      <c r="L137" s="780">
        <v>12</v>
      </c>
      <c r="M137" s="784">
        <f t="shared" si="53"/>
        <v>42</v>
      </c>
      <c r="N137" s="782">
        <v>45812</v>
      </c>
      <c r="O137" s="782">
        <f>N137-4</f>
        <v>45808</v>
      </c>
      <c r="P137" s="783"/>
      <c r="Q137" s="783" t="s">
        <v>582</v>
      </c>
      <c r="R137" s="783" t="s">
        <v>1061</v>
      </c>
      <c r="S137" s="810" t="s">
        <v>1276</v>
      </c>
      <c r="T137" s="810"/>
      <c r="U137" s="810" t="s">
        <v>585</v>
      </c>
      <c r="V137" s="811"/>
      <c r="W137" s="811"/>
      <c r="X137" s="812" t="s">
        <v>1277</v>
      </c>
      <c r="Y137" s="783" t="s">
        <v>820</v>
      </c>
      <c r="Z137" s="835">
        <v>3.6923</v>
      </c>
      <c r="AA137" s="835">
        <f t="shared" si="54"/>
        <v>1860.9192</v>
      </c>
      <c r="AB137" s="812">
        <v>504</v>
      </c>
      <c r="AC137" s="812">
        <f t="shared" si="67"/>
        <v>0</v>
      </c>
      <c r="AD137" s="783" t="s">
        <v>585</v>
      </c>
      <c r="AE137" s="783" t="s">
        <v>611</v>
      </c>
      <c r="AF137" s="784"/>
      <c r="AG137" s="836" t="s">
        <v>590</v>
      </c>
      <c r="AH137" s="990">
        <f>J137</f>
        <v>504</v>
      </c>
      <c r="AI137" s="837"/>
      <c r="AJ137" s="990"/>
      <c r="AK137" s="837"/>
      <c r="AL137" s="838"/>
      <c r="AM137" s="995">
        <f t="shared" si="56"/>
        <v>504</v>
      </c>
      <c r="AN137" s="865"/>
      <c r="AO137" s="865"/>
      <c r="AP137" s="995">
        <f t="shared" si="79"/>
        <v>504</v>
      </c>
      <c r="AQ137" s="865"/>
      <c r="AR137" s="995"/>
      <c r="AS137" s="865"/>
      <c r="AT137" s="865"/>
      <c r="AU137" s="866"/>
      <c r="AV137" s="867" t="s">
        <v>577</v>
      </c>
      <c r="AW137" s="884">
        <f>J137/60*10</f>
        <v>84</v>
      </c>
      <c r="AX137" s="884">
        <f>J137/60*10</f>
        <v>84</v>
      </c>
      <c r="AY137" s="884">
        <f>J137/60*8</f>
        <v>67.2</v>
      </c>
      <c r="AZ137" s="884">
        <f>J137/60*2</f>
        <v>16.8</v>
      </c>
      <c r="BA137" s="884">
        <f>J137/60*10</f>
        <v>84</v>
      </c>
      <c r="BB137" s="884">
        <f>J137/60*10</f>
        <v>84</v>
      </c>
      <c r="BC137" s="884">
        <f>J137/60*10</f>
        <v>84</v>
      </c>
      <c r="BD137" s="932">
        <f t="shared" si="77"/>
        <v>504</v>
      </c>
      <c r="BE137" s="933">
        <f t="shared" si="78"/>
        <v>0</v>
      </c>
      <c r="BF137" s="1096" t="s">
        <v>1132</v>
      </c>
      <c r="BG137" s="1096" t="s">
        <v>1266</v>
      </c>
      <c r="BH137" s="1097" t="s">
        <v>1072</v>
      </c>
    </row>
    <row r="138" s="711" customFormat="1" ht="39" customHeight="1" spans="1:60">
      <c r="A138" s="736">
        <v>45765</v>
      </c>
      <c r="B138" s="737" t="s">
        <v>1278</v>
      </c>
      <c r="C138" s="738" t="s">
        <v>911</v>
      </c>
      <c r="D138" s="739">
        <v>4500164118</v>
      </c>
      <c r="E138" s="910" t="s">
        <v>1279</v>
      </c>
      <c r="F138" s="739" t="s">
        <v>1280</v>
      </c>
      <c r="G138" s="764" t="s">
        <v>913</v>
      </c>
      <c r="H138" s="742" t="s">
        <v>964</v>
      </c>
      <c r="I138" s="1103" t="s">
        <v>576</v>
      </c>
      <c r="J138" s="780">
        <v>600</v>
      </c>
      <c r="K138" s="801">
        <v>0</v>
      </c>
      <c r="L138" s="801">
        <v>6</v>
      </c>
      <c r="M138" s="784">
        <f t="shared" si="53"/>
        <v>100</v>
      </c>
      <c r="N138" s="782">
        <v>45814</v>
      </c>
      <c r="O138" s="782">
        <v>45810</v>
      </c>
      <c r="P138" s="783"/>
      <c r="Q138" s="783" t="s">
        <v>582</v>
      </c>
      <c r="R138" s="783" t="s">
        <v>1281</v>
      </c>
      <c r="S138" s="810" t="s">
        <v>1282</v>
      </c>
      <c r="T138" s="810"/>
      <c r="U138" s="810" t="s">
        <v>1283</v>
      </c>
      <c r="V138" s="811"/>
      <c r="W138" s="811"/>
      <c r="X138" s="812" t="s">
        <v>1284</v>
      </c>
      <c r="Y138" s="783" t="s">
        <v>352</v>
      </c>
      <c r="Z138" s="835">
        <v>3.55</v>
      </c>
      <c r="AA138" s="835">
        <f t="shared" si="54"/>
        <v>2130</v>
      </c>
      <c r="AB138" s="812">
        <v>600</v>
      </c>
      <c r="AC138" s="812">
        <f t="shared" ref="AC138:AC153" si="80">AB138-J138</f>
        <v>0</v>
      </c>
      <c r="AD138" s="783" t="s">
        <v>610</v>
      </c>
      <c r="AE138" s="783" t="s">
        <v>611</v>
      </c>
      <c r="AF138" s="784"/>
      <c r="AG138" s="836" t="s">
        <v>590</v>
      </c>
      <c r="AH138" s="990"/>
      <c r="AI138" s="837"/>
      <c r="AJ138" s="990">
        <f>J138</f>
        <v>600</v>
      </c>
      <c r="AK138" s="837"/>
      <c r="AL138" s="838"/>
      <c r="AM138" s="995">
        <f t="shared" si="56"/>
        <v>600</v>
      </c>
      <c r="AN138" s="865"/>
      <c r="AO138" s="865"/>
      <c r="AP138" s="995"/>
      <c r="AQ138" s="865"/>
      <c r="AR138" s="995">
        <f>J138</f>
        <v>600</v>
      </c>
      <c r="AS138" s="865"/>
      <c r="AT138" s="865"/>
      <c r="AU138" s="866"/>
      <c r="AV138" s="867" t="s">
        <v>577</v>
      </c>
      <c r="AW138" s="884">
        <f>J138/60*10</f>
        <v>100</v>
      </c>
      <c r="AX138" s="884">
        <f>J138/60*10</f>
        <v>100</v>
      </c>
      <c r="AY138" s="884">
        <f>J138/60*8</f>
        <v>80</v>
      </c>
      <c r="AZ138" s="884">
        <f>J138/60*2</f>
        <v>20</v>
      </c>
      <c r="BA138" s="884">
        <f>J138/60*10</f>
        <v>100</v>
      </c>
      <c r="BB138" s="884">
        <f>J138/60*10</f>
        <v>100</v>
      </c>
      <c r="BC138" s="884">
        <f>J138/60*10</f>
        <v>100</v>
      </c>
      <c r="BD138" s="932">
        <f t="shared" si="77"/>
        <v>600</v>
      </c>
      <c r="BE138" s="933">
        <f t="shared" si="78"/>
        <v>0</v>
      </c>
      <c r="BF138" s="1096" t="s">
        <v>1132</v>
      </c>
      <c r="BG138" s="1096" t="s">
        <v>1266</v>
      </c>
      <c r="BH138" s="1097" t="s">
        <v>1072</v>
      </c>
    </row>
    <row r="139" s="711" customFormat="1" ht="39" customHeight="1" spans="1:60">
      <c r="A139" s="736">
        <v>45765</v>
      </c>
      <c r="B139" s="737" t="s">
        <v>1285</v>
      </c>
      <c r="C139" s="738" t="s">
        <v>762</v>
      </c>
      <c r="D139" s="739">
        <v>4500164250</v>
      </c>
      <c r="E139" s="910" t="s">
        <v>1286</v>
      </c>
      <c r="F139" s="739" t="s">
        <v>1287</v>
      </c>
      <c r="G139" s="742" t="s">
        <v>958</v>
      </c>
      <c r="H139" s="742" t="s">
        <v>670</v>
      </c>
      <c r="I139" s="1061" t="s">
        <v>672</v>
      </c>
      <c r="J139" s="780">
        <v>504</v>
      </c>
      <c r="K139" s="780">
        <v>0</v>
      </c>
      <c r="L139" s="780">
        <v>12</v>
      </c>
      <c r="M139" s="784">
        <f t="shared" si="53"/>
        <v>42</v>
      </c>
      <c r="N139" s="782">
        <v>45814</v>
      </c>
      <c r="O139" s="782">
        <v>45810</v>
      </c>
      <c r="P139" s="783"/>
      <c r="Q139" s="783" t="s">
        <v>582</v>
      </c>
      <c r="R139" s="783" t="s">
        <v>1288</v>
      </c>
      <c r="S139" s="810" t="s">
        <v>1289</v>
      </c>
      <c r="T139" s="810"/>
      <c r="U139" s="810" t="s">
        <v>1290</v>
      </c>
      <c r="V139" s="811"/>
      <c r="W139" s="811"/>
      <c r="X139" s="812" t="s">
        <v>1291</v>
      </c>
      <c r="Y139" s="783" t="s">
        <v>942</v>
      </c>
      <c r="Z139" s="835">
        <v>3.6923</v>
      </c>
      <c r="AA139" s="835">
        <f t="shared" si="54"/>
        <v>1860.9192</v>
      </c>
      <c r="AB139" s="812">
        <v>504</v>
      </c>
      <c r="AC139" s="812">
        <f t="shared" si="80"/>
        <v>0</v>
      </c>
      <c r="AD139" s="783" t="s">
        <v>610</v>
      </c>
      <c r="AE139" s="783" t="s">
        <v>611</v>
      </c>
      <c r="AF139" s="784"/>
      <c r="AG139" s="836" t="s">
        <v>590</v>
      </c>
      <c r="AH139" s="990"/>
      <c r="AI139" s="837"/>
      <c r="AJ139" s="990">
        <f>J139</f>
        <v>504</v>
      </c>
      <c r="AK139" s="837"/>
      <c r="AL139" s="838"/>
      <c r="AM139" s="995">
        <f t="shared" si="56"/>
        <v>504</v>
      </c>
      <c r="AN139" s="865"/>
      <c r="AO139" s="865"/>
      <c r="AP139" s="995">
        <f>J139</f>
        <v>504</v>
      </c>
      <c r="AQ139" s="865"/>
      <c r="AR139" s="995"/>
      <c r="AS139" s="865"/>
      <c r="AT139" s="865"/>
      <c r="AU139" s="866"/>
      <c r="AV139" s="867" t="s">
        <v>577</v>
      </c>
      <c r="AW139" s="884"/>
      <c r="AX139" s="884"/>
      <c r="AY139" s="884">
        <f>J139</f>
        <v>504</v>
      </c>
      <c r="AZ139" s="884"/>
      <c r="BA139" s="884"/>
      <c r="BB139" s="884"/>
      <c r="BC139" s="884"/>
      <c r="BD139" s="932">
        <f t="shared" si="77"/>
        <v>504</v>
      </c>
      <c r="BE139" s="933">
        <f t="shared" si="78"/>
        <v>0</v>
      </c>
      <c r="BF139" s="1096" t="s">
        <v>1132</v>
      </c>
      <c r="BG139" s="1096" t="s">
        <v>1266</v>
      </c>
      <c r="BH139" s="1097" t="s">
        <v>1072</v>
      </c>
    </row>
    <row r="140" s="711" customFormat="1" ht="39" customHeight="1" spans="1:60">
      <c r="A140" s="736">
        <v>45765</v>
      </c>
      <c r="B140" s="737" t="s">
        <v>1285</v>
      </c>
      <c r="C140" s="738" t="s">
        <v>762</v>
      </c>
      <c r="D140" s="739">
        <v>4500164250</v>
      </c>
      <c r="E140" s="910" t="s">
        <v>1292</v>
      </c>
      <c r="F140" s="739" t="s">
        <v>1293</v>
      </c>
      <c r="G140" s="742" t="s">
        <v>937</v>
      </c>
      <c r="H140" s="742" t="s">
        <v>666</v>
      </c>
      <c r="I140" s="1061" t="s">
        <v>668</v>
      </c>
      <c r="J140" s="780">
        <v>504</v>
      </c>
      <c r="K140" s="780">
        <v>0</v>
      </c>
      <c r="L140" s="780">
        <v>12</v>
      </c>
      <c r="M140" s="784">
        <f t="shared" si="53"/>
        <v>42</v>
      </c>
      <c r="N140" s="782">
        <v>45814</v>
      </c>
      <c r="O140" s="782">
        <v>45810</v>
      </c>
      <c r="P140" s="783"/>
      <c r="Q140" s="783" t="s">
        <v>582</v>
      </c>
      <c r="R140" s="783" t="s">
        <v>1288</v>
      </c>
      <c r="S140" s="810" t="s">
        <v>1289</v>
      </c>
      <c r="T140" s="810"/>
      <c r="U140" s="810" t="s">
        <v>1290</v>
      </c>
      <c r="V140" s="811"/>
      <c r="W140" s="811"/>
      <c r="X140" s="812" t="s">
        <v>1294</v>
      </c>
      <c r="Y140" s="783" t="s">
        <v>942</v>
      </c>
      <c r="Z140" s="835">
        <v>3.6923</v>
      </c>
      <c r="AA140" s="835">
        <f t="shared" si="54"/>
        <v>1860.9192</v>
      </c>
      <c r="AB140" s="812">
        <v>504</v>
      </c>
      <c r="AC140" s="812">
        <f t="shared" si="80"/>
        <v>0</v>
      </c>
      <c r="AD140" s="783" t="s">
        <v>610</v>
      </c>
      <c r="AE140" s="783" t="s">
        <v>611</v>
      </c>
      <c r="AF140" s="784"/>
      <c r="AG140" s="836" t="s">
        <v>590</v>
      </c>
      <c r="AH140" s="990"/>
      <c r="AI140" s="837"/>
      <c r="AJ140" s="990">
        <f>J140</f>
        <v>504</v>
      </c>
      <c r="AK140" s="837"/>
      <c r="AL140" s="838"/>
      <c r="AM140" s="995">
        <f t="shared" si="56"/>
        <v>504</v>
      </c>
      <c r="AN140" s="865"/>
      <c r="AO140" s="865"/>
      <c r="AP140" s="995">
        <f>J140</f>
        <v>504</v>
      </c>
      <c r="AQ140" s="865"/>
      <c r="AR140" s="995"/>
      <c r="AS140" s="865"/>
      <c r="AT140" s="865"/>
      <c r="AU140" s="866"/>
      <c r="AV140" s="867" t="s">
        <v>577</v>
      </c>
      <c r="AW140" s="884">
        <f>J140</f>
        <v>504</v>
      </c>
      <c r="AX140" s="884"/>
      <c r="AY140" s="884"/>
      <c r="AZ140" s="884"/>
      <c r="BA140" s="884"/>
      <c r="BB140" s="884"/>
      <c r="BC140" s="884"/>
      <c r="BD140" s="932">
        <f t="shared" si="77"/>
        <v>504</v>
      </c>
      <c r="BE140" s="933">
        <f t="shared" si="78"/>
        <v>0</v>
      </c>
      <c r="BF140" s="1096" t="s">
        <v>1132</v>
      </c>
      <c r="BG140" s="1096" t="s">
        <v>1266</v>
      </c>
      <c r="BH140" s="1097" t="s">
        <v>1072</v>
      </c>
    </row>
    <row r="141" s="711" customFormat="1" ht="39" customHeight="1" spans="1:60">
      <c r="A141" s="736">
        <v>45775</v>
      </c>
      <c r="B141" s="737" t="s">
        <v>994</v>
      </c>
      <c r="C141" s="738" t="s">
        <v>762</v>
      </c>
      <c r="D141" s="739">
        <v>4500163222</v>
      </c>
      <c r="E141" s="910" t="s">
        <v>1295</v>
      </c>
      <c r="F141" s="739" t="s">
        <v>1296</v>
      </c>
      <c r="G141" s="742" t="s">
        <v>575</v>
      </c>
      <c r="H141" s="742" t="s">
        <v>575</v>
      </c>
      <c r="I141" s="1061" t="s">
        <v>576</v>
      </c>
      <c r="J141" s="780">
        <v>996</v>
      </c>
      <c r="K141" s="780">
        <v>0</v>
      </c>
      <c r="L141" s="780">
        <v>12</v>
      </c>
      <c r="M141" s="784">
        <f t="shared" si="53"/>
        <v>83</v>
      </c>
      <c r="N141" s="782">
        <v>45814</v>
      </c>
      <c r="O141" s="782">
        <v>45810</v>
      </c>
      <c r="P141" s="783"/>
      <c r="Q141" s="783" t="s">
        <v>582</v>
      </c>
      <c r="R141" s="783"/>
      <c r="S141" s="810" t="s">
        <v>1282</v>
      </c>
      <c r="T141" s="810"/>
      <c r="U141" s="810" t="s">
        <v>585</v>
      </c>
      <c r="V141" s="811"/>
      <c r="W141" s="811"/>
      <c r="X141" s="812" t="s">
        <v>1297</v>
      </c>
      <c r="Y141" s="783" t="s">
        <v>1298</v>
      </c>
      <c r="Z141" s="835">
        <v>3.6923</v>
      </c>
      <c r="AA141" s="835">
        <f t="shared" si="54"/>
        <v>3677.5308</v>
      </c>
      <c r="AB141" s="812">
        <f>996</f>
        <v>996</v>
      </c>
      <c r="AC141" s="812">
        <f t="shared" si="80"/>
        <v>0</v>
      </c>
      <c r="AD141" s="783" t="s">
        <v>585</v>
      </c>
      <c r="AE141" s="783" t="s">
        <v>611</v>
      </c>
      <c r="AF141" s="784"/>
      <c r="AG141" s="836" t="s">
        <v>590</v>
      </c>
      <c r="AH141" s="990">
        <f>J141</f>
        <v>996</v>
      </c>
      <c r="AI141" s="837"/>
      <c r="AJ141" s="990"/>
      <c r="AK141" s="837"/>
      <c r="AL141" s="838"/>
      <c r="AM141" s="990">
        <f t="shared" si="56"/>
        <v>996</v>
      </c>
      <c r="AN141" s="865"/>
      <c r="AO141" s="865"/>
      <c r="AP141" s="995">
        <f>J141</f>
        <v>996</v>
      </c>
      <c r="AQ141" s="865"/>
      <c r="AR141" s="995"/>
      <c r="AS141" s="865"/>
      <c r="AT141" s="865"/>
      <c r="AU141" s="866"/>
      <c r="AV141" s="867" t="s">
        <v>577</v>
      </c>
      <c r="AW141" s="884">
        <f t="shared" ref="AW141:AW153" si="81">J141/60*10</f>
        <v>166</v>
      </c>
      <c r="AX141" s="884">
        <f t="shared" ref="AX141:AX153" si="82">J141/60*10</f>
        <v>166</v>
      </c>
      <c r="AY141" s="884">
        <f t="shared" ref="AY141:AY153" si="83">J141/60*8</f>
        <v>132.8</v>
      </c>
      <c r="AZ141" s="884">
        <f t="shared" ref="AZ141:AZ153" si="84">J141/60*2</f>
        <v>33.2</v>
      </c>
      <c r="BA141" s="884">
        <f t="shared" ref="BA141:BA153" si="85">J141/60*10</f>
        <v>166</v>
      </c>
      <c r="BB141" s="884">
        <f t="shared" ref="BB141:BB153" si="86">J141/60*10</f>
        <v>166</v>
      </c>
      <c r="BC141" s="884">
        <f t="shared" ref="BC141:BC153" si="87">J141/60*10</f>
        <v>166</v>
      </c>
      <c r="BD141" s="932">
        <f t="shared" si="77"/>
        <v>996</v>
      </c>
      <c r="BE141" s="933">
        <f t="shared" si="78"/>
        <v>0</v>
      </c>
      <c r="BF141" s="1096" t="s">
        <v>1132</v>
      </c>
      <c r="BG141" s="1096" t="s">
        <v>1266</v>
      </c>
      <c r="BH141" s="1097" t="s">
        <v>1072</v>
      </c>
    </row>
    <row r="142" s="711" customFormat="1" ht="39" customHeight="1" spans="1:60">
      <c r="A142" s="736">
        <v>45775</v>
      </c>
      <c r="B142" s="737" t="s">
        <v>1065</v>
      </c>
      <c r="C142" s="738" t="s">
        <v>771</v>
      </c>
      <c r="D142" s="739">
        <v>4500163366</v>
      </c>
      <c r="E142" s="910" t="s">
        <v>1299</v>
      </c>
      <c r="F142" s="739" t="s">
        <v>1300</v>
      </c>
      <c r="G142" s="742" t="s">
        <v>633</v>
      </c>
      <c r="H142" s="742" t="s">
        <v>634</v>
      </c>
      <c r="I142" s="778" t="s">
        <v>576</v>
      </c>
      <c r="J142" s="780">
        <v>1044</v>
      </c>
      <c r="K142" s="780">
        <v>0</v>
      </c>
      <c r="L142" s="780">
        <v>4</v>
      </c>
      <c r="M142" s="784">
        <f t="shared" si="53"/>
        <v>261</v>
      </c>
      <c r="N142" s="782">
        <v>45815</v>
      </c>
      <c r="O142" s="782">
        <v>45811</v>
      </c>
      <c r="P142" s="783"/>
      <c r="Q142" s="783" t="s">
        <v>582</v>
      </c>
      <c r="R142" s="783" t="s">
        <v>1263</v>
      </c>
      <c r="S142" s="810" t="s">
        <v>1212</v>
      </c>
      <c r="T142" s="810"/>
      <c r="U142" s="810" t="s">
        <v>1089</v>
      </c>
      <c r="V142" s="811"/>
      <c r="W142" s="811"/>
      <c r="X142" s="812" t="s">
        <v>1301</v>
      </c>
      <c r="Y142" s="783" t="s">
        <v>1195</v>
      </c>
      <c r="Z142" s="835">
        <v>3.7065</v>
      </c>
      <c r="AA142" s="835">
        <f t="shared" si="54"/>
        <v>3869.586</v>
      </c>
      <c r="AB142" s="812">
        <f>1024+20</f>
        <v>1044</v>
      </c>
      <c r="AC142" s="812">
        <f t="shared" si="80"/>
        <v>0</v>
      </c>
      <c r="AD142" s="1074" t="s">
        <v>610</v>
      </c>
      <c r="AE142" s="783" t="s">
        <v>611</v>
      </c>
      <c r="AF142" s="784"/>
      <c r="AG142" s="836" t="s">
        <v>590</v>
      </c>
      <c r="AH142" s="990"/>
      <c r="AI142" s="837"/>
      <c r="AJ142" s="990">
        <f>J142</f>
        <v>1044</v>
      </c>
      <c r="AK142" s="837"/>
      <c r="AL142" s="838"/>
      <c r="AM142" s="990">
        <f t="shared" si="56"/>
        <v>1044</v>
      </c>
      <c r="AN142" s="865"/>
      <c r="AO142" s="865"/>
      <c r="AP142" s="995"/>
      <c r="AQ142" s="865"/>
      <c r="AR142" s="995">
        <f>J142</f>
        <v>1044</v>
      </c>
      <c r="AS142" s="865"/>
      <c r="AT142" s="865"/>
      <c r="AU142" s="866"/>
      <c r="AV142" s="867" t="s">
        <v>577</v>
      </c>
      <c r="AW142" s="884">
        <f t="shared" si="81"/>
        <v>174</v>
      </c>
      <c r="AX142" s="884">
        <f t="shared" si="82"/>
        <v>174</v>
      </c>
      <c r="AY142" s="884">
        <f t="shared" si="83"/>
        <v>139.2</v>
      </c>
      <c r="AZ142" s="884">
        <f t="shared" si="84"/>
        <v>34.8</v>
      </c>
      <c r="BA142" s="884">
        <f t="shared" si="85"/>
        <v>174</v>
      </c>
      <c r="BB142" s="884">
        <f t="shared" si="86"/>
        <v>174</v>
      </c>
      <c r="BC142" s="884">
        <f t="shared" si="87"/>
        <v>174</v>
      </c>
      <c r="BD142" s="932">
        <f t="shared" si="77"/>
        <v>1044</v>
      </c>
      <c r="BE142" s="933">
        <f t="shared" si="78"/>
        <v>0</v>
      </c>
      <c r="BF142" s="1096" t="s">
        <v>1132</v>
      </c>
      <c r="BG142" s="1096" t="s">
        <v>1266</v>
      </c>
      <c r="BH142" s="1097" t="s">
        <v>1072</v>
      </c>
    </row>
    <row r="143" s="711" customFormat="1" ht="39" customHeight="1" spans="1:60">
      <c r="A143" s="736">
        <v>45771</v>
      </c>
      <c r="B143" s="737" t="s">
        <v>1302</v>
      </c>
      <c r="C143" s="738" t="s">
        <v>1303</v>
      </c>
      <c r="D143" s="739">
        <v>4500164861</v>
      </c>
      <c r="E143" s="910" t="s">
        <v>1304</v>
      </c>
      <c r="F143" s="739" t="s">
        <v>1305</v>
      </c>
      <c r="G143" s="742" t="s">
        <v>735</v>
      </c>
      <c r="H143" s="742" t="s">
        <v>575</v>
      </c>
      <c r="I143" s="1061" t="s">
        <v>576</v>
      </c>
      <c r="J143" s="780">
        <v>1260</v>
      </c>
      <c r="K143" s="780">
        <v>0</v>
      </c>
      <c r="L143" s="780">
        <v>12</v>
      </c>
      <c r="M143" s="784">
        <f t="shared" si="53"/>
        <v>105</v>
      </c>
      <c r="N143" s="782">
        <v>45813</v>
      </c>
      <c r="O143" s="782">
        <v>45815</v>
      </c>
      <c r="P143" s="783"/>
      <c r="Q143" s="783" t="s">
        <v>582</v>
      </c>
      <c r="R143" s="783" t="s">
        <v>1061</v>
      </c>
      <c r="S143" s="810" t="s">
        <v>1158</v>
      </c>
      <c r="T143" s="810"/>
      <c r="U143" s="810" t="s">
        <v>1306</v>
      </c>
      <c r="V143" s="811"/>
      <c r="W143" s="811"/>
      <c r="X143" s="812" t="s">
        <v>1307</v>
      </c>
      <c r="Y143" s="783" t="s">
        <v>802</v>
      </c>
      <c r="Z143" s="835">
        <v>3.6835</v>
      </c>
      <c r="AA143" s="835">
        <f t="shared" si="54"/>
        <v>4641.21</v>
      </c>
      <c r="AB143" s="812">
        <v>1260</v>
      </c>
      <c r="AC143" s="812">
        <f t="shared" si="80"/>
        <v>0</v>
      </c>
      <c r="AD143" s="783" t="s">
        <v>610</v>
      </c>
      <c r="AE143" s="783" t="s">
        <v>611</v>
      </c>
      <c r="AF143" s="784"/>
      <c r="AG143" s="836" t="s">
        <v>590</v>
      </c>
      <c r="AH143" s="990"/>
      <c r="AI143" s="837"/>
      <c r="AJ143" s="990">
        <f>J143</f>
        <v>1260</v>
      </c>
      <c r="AK143" s="837"/>
      <c r="AL143" s="838"/>
      <c r="AM143" s="990">
        <f t="shared" si="56"/>
        <v>1260</v>
      </c>
      <c r="AN143" s="865"/>
      <c r="AO143" s="865"/>
      <c r="AP143" s="995">
        <f>J143</f>
        <v>1260</v>
      </c>
      <c r="AQ143" s="865"/>
      <c r="AR143" s="995"/>
      <c r="AS143" s="865"/>
      <c r="AT143" s="865"/>
      <c r="AU143" s="866"/>
      <c r="AV143" s="867" t="s">
        <v>577</v>
      </c>
      <c r="AW143" s="884">
        <f t="shared" si="81"/>
        <v>210</v>
      </c>
      <c r="AX143" s="884">
        <f t="shared" si="82"/>
        <v>210</v>
      </c>
      <c r="AY143" s="884">
        <f t="shared" si="83"/>
        <v>168</v>
      </c>
      <c r="AZ143" s="884">
        <f t="shared" si="84"/>
        <v>42</v>
      </c>
      <c r="BA143" s="884">
        <f t="shared" si="85"/>
        <v>210</v>
      </c>
      <c r="BB143" s="884">
        <f t="shared" si="86"/>
        <v>210</v>
      </c>
      <c r="BC143" s="884">
        <f t="shared" si="87"/>
        <v>210</v>
      </c>
      <c r="BD143" s="932">
        <f t="shared" si="77"/>
        <v>1260</v>
      </c>
      <c r="BE143" s="933">
        <f t="shared" si="78"/>
        <v>0</v>
      </c>
      <c r="BF143" s="1096" t="s">
        <v>1132</v>
      </c>
      <c r="BG143" s="1096" t="s">
        <v>1266</v>
      </c>
      <c r="BH143" s="1097" t="s">
        <v>1072</v>
      </c>
    </row>
    <row r="144" s="711" customFormat="1" ht="39" customHeight="1" spans="1:60">
      <c r="A144" s="736">
        <v>45772</v>
      </c>
      <c r="B144" s="737" t="s">
        <v>1308</v>
      </c>
      <c r="C144" s="738" t="s">
        <v>1309</v>
      </c>
      <c r="D144" s="739">
        <v>4500164995</v>
      </c>
      <c r="E144" s="910" t="s">
        <v>1310</v>
      </c>
      <c r="F144" s="739" t="s">
        <v>1311</v>
      </c>
      <c r="G144" s="742" t="s">
        <v>575</v>
      </c>
      <c r="H144" s="742" t="s">
        <v>575</v>
      </c>
      <c r="I144" s="1061" t="s">
        <v>576</v>
      </c>
      <c r="J144" s="780">
        <v>5004</v>
      </c>
      <c r="K144" s="780">
        <v>0</v>
      </c>
      <c r="L144" s="780">
        <v>12</v>
      </c>
      <c r="M144" s="784">
        <f t="shared" si="53"/>
        <v>417</v>
      </c>
      <c r="N144" s="782">
        <v>45817</v>
      </c>
      <c r="O144" s="782">
        <v>45813</v>
      </c>
      <c r="P144" s="783"/>
      <c r="Q144" s="783" t="s">
        <v>582</v>
      </c>
      <c r="R144" s="783" t="s">
        <v>1281</v>
      </c>
      <c r="S144" s="810" t="s">
        <v>1312</v>
      </c>
      <c r="T144" s="810"/>
      <c r="U144" s="810" t="s">
        <v>1313</v>
      </c>
      <c r="V144" s="811"/>
      <c r="W144" s="811"/>
      <c r="X144" s="812" t="s">
        <v>1314</v>
      </c>
      <c r="Y144" s="783" t="s">
        <v>1064</v>
      </c>
      <c r="Z144" s="835">
        <v>3.6384</v>
      </c>
      <c r="AA144" s="835">
        <f t="shared" si="54"/>
        <v>18206.5536</v>
      </c>
      <c r="AB144" s="812">
        <f>2988+2016</f>
        <v>5004</v>
      </c>
      <c r="AC144" s="812">
        <f t="shared" si="80"/>
        <v>0</v>
      </c>
      <c r="AD144" s="783" t="s">
        <v>610</v>
      </c>
      <c r="AE144" s="783" t="s">
        <v>611</v>
      </c>
      <c r="AF144" s="784"/>
      <c r="AG144" s="836" t="s">
        <v>590</v>
      </c>
      <c r="AH144" s="990">
        <f t="shared" ref="AH144:AH151" si="88">J144</f>
        <v>5004</v>
      </c>
      <c r="AI144" s="837"/>
      <c r="AJ144" s="990"/>
      <c r="AK144" s="837"/>
      <c r="AL144" s="838"/>
      <c r="AM144" s="990">
        <f t="shared" si="56"/>
        <v>5004</v>
      </c>
      <c r="AN144" s="865"/>
      <c r="AO144" s="865"/>
      <c r="AP144" s="995">
        <f>J144</f>
        <v>5004</v>
      </c>
      <c r="AQ144" s="865"/>
      <c r="AR144" s="995"/>
      <c r="AS144" s="865"/>
      <c r="AT144" s="865"/>
      <c r="AU144" s="866"/>
      <c r="AV144" s="867" t="s">
        <v>577</v>
      </c>
      <c r="AW144" s="884">
        <f t="shared" si="81"/>
        <v>834</v>
      </c>
      <c r="AX144" s="884">
        <f t="shared" si="82"/>
        <v>834</v>
      </c>
      <c r="AY144" s="884">
        <f t="shared" si="83"/>
        <v>667.2</v>
      </c>
      <c r="AZ144" s="884">
        <f t="shared" si="84"/>
        <v>166.8</v>
      </c>
      <c r="BA144" s="884">
        <f t="shared" si="85"/>
        <v>834</v>
      </c>
      <c r="BB144" s="884">
        <f t="shared" si="86"/>
        <v>834</v>
      </c>
      <c r="BC144" s="884">
        <f t="shared" si="87"/>
        <v>834</v>
      </c>
      <c r="BD144" s="932">
        <f t="shared" si="77"/>
        <v>5004</v>
      </c>
      <c r="BE144" s="933">
        <f t="shared" si="78"/>
        <v>0</v>
      </c>
      <c r="BF144" s="1096" t="s">
        <v>1132</v>
      </c>
      <c r="BG144" s="1096" t="s">
        <v>1266</v>
      </c>
      <c r="BH144" s="1097" t="s">
        <v>1072</v>
      </c>
    </row>
    <row r="145" s="711" customFormat="1" ht="39" customHeight="1" spans="1:60">
      <c r="A145" s="736">
        <v>45768</v>
      </c>
      <c r="B145" s="737" t="s">
        <v>1315</v>
      </c>
      <c r="C145" s="738" t="s">
        <v>1316</v>
      </c>
      <c r="D145" s="739">
        <v>4500164319</v>
      </c>
      <c r="E145" s="910" t="s">
        <v>1317</v>
      </c>
      <c r="F145" s="739" t="s">
        <v>1318</v>
      </c>
      <c r="G145" s="742" t="s">
        <v>575</v>
      </c>
      <c r="H145" s="742" t="s">
        <v>575</v>
      </c>
      <c r="I145" s="778" t="s">
        <v>576</v>
      </c>
      <c r="J145" s="780">
        <v>2004</v>
      </c>
      <c r="K145" s="780">
        <v>0</v>
      </c>
      <c r="L145" s="780">
        <v>12</v>
      </c>
      <c r="M145" s="784">
        <f t="shared" si="53"/>
        <v>167</v>
      </c>
      <c r="N145" s="782">
        <v>45817</v>
      </c>
      <c r="O145" s="782">
        <v>45813</v>
      </c>
      <c r="P145" s="783"/>
      <c r="Q145" s="783" t="s">
        <v>582</v>
      </c>
      <c r="R145" s="783" t="s">
        <v>1319</v>
      </c>
      <c r="S145" s="810" t="s">
        <v>1088</v>
      </c>
      <c r="T145" s="810"/>
      <c r="U145" s="810" t="s">
        <v>1320</v>
      </c>
      <c r="V145" s="811"/>
      <c r="W145" s="811"/>
      <c r="X145" s="812" t="s">
        <v>1321</v>
      </c>
      <c r="Y145" s="783" t="s">
        <v>627</v>
      </c>
      <c r="Z145" s="835">
        <v>3.6835</v>
      </c>
      <c r="AA145" s="835">
        <f t="shared" si="54"/>
        <v>7381.734</v>
      </c>
      <c r="AB145" s="812">
        <f>1968+36</f>
        <v>2004</v>
      </c>
      <c r="AC145" s="812">
        <f t="shared" si="80"/>
        <v>0</v>
      </c>
      <c r="AD145" s="783" t="s">
        <v>610</v>
      </c>
      <c r="AE145" s="783" t="s">
        <v>611</v>
      </c>
      <c r="AF145" s="784"/>
      <c r="AG145" s="836" t="s">
        <v>590</v>
      </c>
      <c r="AH145" s="990">
        <f t="shared" si="88"/>
        <v>2004</v>
      </c>
      <c r="AI145" s="837"/>
      <c r="AJ145" s="990"/>
      <c r="AK145" s="837"/>
      <c r="AL145" s="838"/>
      <c r="AM145" s="995">
        <f t="shared" si="56"/>
        <v>2004</v>
      </c>
      <c r="AN145" s="865"/>
      <c r="AO145" s="865"/>
      <c r="AP145" s="995"/>
      <c r="AQ145" s="865">
        <f t="shared" ref="AQ145:AQ150" si="89">J145</f>
        <v>2004</v>
      </c>
      <c r="AR145" s="995"/>
      <c r="AS145" s="865"/>
      <c r="AT145" s="865"/>
      <c r="AU145" s="866"/>
      <c r="AV145" s="867" t="s">
        <v>577</v>
      </c>
      <c r="AW145" s="884">
        <f t="shared" si="81"/>
        <v>334</v>
      </c>
      <c r="AX145" s="884">
        <f t="shared" si="82"/>
        <v>334</v>
      </c>
      <c r="AY145" s="884">
        <f t="shared" si="83"/>
        <v>267.2</v>
      </c>
      <c r="AZ145" s="884">
        <f t="shared" si="84"/>
        <v>66.8</v>
      </c>
      <c r="BA145" s="884">
        <f t="shared" si="85"/>
        <v>334</v>
      </c>
      <c r="BB145" s="884">
        <f t="shared" si="86"/>
        <v>334</v>
      </c>
      <c r="BC145" s="884">
        <f t="shared" si="87"/>
        <v>334</v>
      </c>
      <c r="BD145" s="932">
        <f t="shared" si="77"/>
        <v>2004</v>
      </c>
      <c r="BE145" s="933">
        <f t="shared" si="78"/>
        <v>0</v>
      </c>
      <c r="BF145" s="1096" t="s">
        <v>1132</v>
      </c>
      <c r="BG145" s="1096" t="s">
        <v>1322</v>
      </c>
      <c r="BH145" s="1097" t="s">
        <v>1323</v>
      </c>
    </row>
    <row r="146" s="711" customFormat="1" ht="39" customHeight="1" spans="1:60">
      <c r="A146" s="736">
        <v>45774</v>
      </c>
      <c r="B146" s="737" t="s">
        <v>1324</v>
      </c>
      <c r="C146" s="738" t="s">
        <v>600</v>
      </c>
      <c r="D146" s="739">
        <v>4500165209</v>
      </c>
      <c r="E146" s="910" t="s">
        <v>1325</v>
      </c>
      <c r="F146" s="739" t="s">
        <v>1326</v>
      </c>
      <c r="G146" s="742" t="s">
        <v>575</v>
      </c>
      <c r="H146" s="742" t="s">
        <v>575</v>
      </c>
      <c r="I146" s="778" t="s">
        <v>576</v>
      </c>
      <c r="J146" s="780">
        <v>12</v>
      </c>
      <c r="K146" s="780">
        <v>0</v>
      </c>
      <c r="L146" s="780">
        <v>12</v>
      </c>
      <c r="M146" s="784">
        <f t="shared" si="53"/>
        <v>1</v>
      </c>
      <c r="N146" s="782">
        <v>45817</v>
      </c>
      <c r="O146" s="782">
        <v>45813</v>
      </c>
      <c r="P146" s="783"/>
      <c r="Q146" s="783" t="s">
        <v>582</v>
      </c>
      <c r="R146" s="783" t="s">
        <v>1157</v>
      </c>
      <c r="S146" s="810" t="s">
        <v>1276</v>
      </c>
      <c r="T146" s="810"/>
      <c r="U146" s="810" t="s">
        <v>585</v>
      </c>
      <c r="V146" s="811"/>
      <c r="W146" s="811"/>
      <c r="X146" s="812" t="s">
        <v>1327</v>
      </c>
      <c r="Y146" s="783" t="s">
        <v>1328</v>
      </c>
      <c r="Z146" s="835">
        <v>2.2158</v>
      </c>
      <c r="AA146" s="835">
        <f t="shared" si="54"/>
        <v>26.5896</v>
      </c>
      <c r="AB146" s="812">
        <v>12</v>
      </c>
      <c r="AC146" s="812">
        <f t="shared" si="80"/>
        <v>0</v>
      </c>
      <c r="AD146" s="1074" t="s">
        <v>585</v>
      </c>
      <c r="AE146" s="783" t="s">
        <v>611</v>
      </c>
      <c r="AF146" s="784"/>
      <c r="AG146" s="836" t="s">
        <v>590</v>
      </c>
      <c r="AH146" s="990">
        <f t="shared" si="88"/>
        <v>12</v>
      </c>
      <c r="AI146" s="837"/>
      <c r="AJ146" s="990"/>
      <c r="AK146" s="837"/>
      <c r="AL146" s="838"/>
      <c r="AM146" s="995">
        <f t="shared" ref="AM146:AM154" si="90">J146</f>
        <v>12</v>
      </c>
      <c r="AN146" s="865"/>
      <c r="AO146" s="865"/>
      <c r="AP146" s="995"/>
      <c r="AQ146" s="865">
        <f t="shared" si="89"/>
        <v>12</v>
      </c>
      <c r="AR146" s="995"/>
      <c r="AS146" s="865"/>
      <c r="AT146" s="865"/>
      <c r="AU146" s="866"/>
      <c r="AV146" s="867" t="s">
        <v>577</v>
      </c>
      <c r="AW146" s="884">
        <f t="shared" si="81"/>
        <v>2</v>
      </c>
      <c r="AX146" s="884">
        <f t="shared" si="82"/>
        <v>2</v>
      </c>
      <c r="AY146" s="884">
        <f t="shared" si="83"/>
        <v>1.6</v>
      </c>
      <c r="AZ146" s="884">
        <f t="shared" si="84"/>
        <v>0.4</v>
      </c>
      <c r="BA146" s="884">
        <f t="shared" si="85"/>
        <v>2</v>
      </c>
      <c r="BB146" s="884">
        <f t="shared" si="86"/>
        <v>2</v>
      </c>
      <c r="BC146" s="884">
        <f t="shared" si="87"/>
        <v>2</v>
      </c>
      <c r="BD146" s="932">
        <f t="shared" si="77"/>
        <v>12</v>
      </c>
      <c r="BE146" s="933">
        <f t="shared" si="78"/>
        <v>0</v>
      </c>
      <c r="BF146" s="1096" t="s">
        <v>1132</v>
      </c>
      <c r="BG146" s="1096" t="s">
        <v>1322</v>
      </c>
      <c r="BH146" s="1097" t="s">
        <v>1329</v>
      </c>
    </row>
    <row r="147" s="711" customFormat="1" ht="39" customHeight="1" spans="1:60">
      <c r="A147" s="736">
        <v>45774</v>
      </c>
      <c r="B147" s="737" t="s">
        <v>1324</v>
      </c>
      <c r="C147" s="738" t="s">
        <v>600</v>
      </c>
      <c r="D147" s="739">
        <v>4500165209</v>
      </c>
      <c r="E147" s="910" t="s">
        <v>1330</v>
      </c>
      <c r="F147" s="739" t="s">
        <v>1331</v>
      </c>
      <c r="G147" s="742" t="s">
        <v>575</v>
      </c>
      <c r="H147" s="742" t="s">
        <v>575</v>
      </c>
      <c r="I147" s="778" t="s">
        <v>576</v>
      </c>
      <c r="J147" s="780">
        <v>36</v>
      </c>
      <c r="K147" s="780">
        <v>0</v>
      </c>
      <c r="L147" s="780">
        <v>12</v>
      </c>
      <c r="M147" s="784">
        <f t="shared" si="53"/>
        <v>3</v>
      </c>
      <c r="N147" s="782">
        <v>45817</v>
      </c>
      <c r="O147" s="782">
        <v>45813</v>
      </c>
      <c r="P147" s="783"/>
      <c r="Q147" s="783" t="s">
        <v>582</v>
      </c>
      <c r="R147" s="783" t="s">
        <v>1157</v>
      </c>
      <c r="S147" s="810" t="s">
        <v>1276</v>
      </c>
      <c r="T147" s="810"/>
      <c r="U147" s="810" t="s">
        <v>585</v>
      </c>
      <c r="V147" s="811"/>
      <c r="W147" s="811"/>
      <c r="X147" s="812" t="s">
        <v>1327</v>
      </c>
      <c r="Y147" s="783" t="s">
        <v>1328</v>
      </c>
      <c r="Z147" s="835">
        <v>2.2153</v>
      </c>
      <c r="AA147" s="835">
        <f t="shared" si="54"/>
        <v>79.7508</v>
      </c>
      <c r="AB147" s="812">
        <v>36</v>
      </c>
      <c r="AC147" s="812">
        <f t="shared" si="80"/>
        <v>0</v>
      </c>
      <c r="AD147" s="1074" t="s">
        <v>585</v>
      </c>
      <c r="AE147" s="783" t="s">
        <v>611</v>
      </c>
      <c r="AF147" s="784"/>
      <c r="AG147" s="836" t="s">
        <v>590</v>
      </c>
      <c r="AH147" s="990">
        <f t="shared" si="88"/>
        <v>36</v>
      </c>
      <c r="AI147" s="837"/>
      <c r="AJ147" s="990"/>
      <c r="AK147" s="837"/>
      <c r="AL147" s="838"/>
      <c r="AM147" s="995">
        <f t="shared" si="90"/>
        <v>36</v>
      </c>
      <c r="AN147" s="865"/>
      <c r="AO147" s="865"/>
      <c r="AP147" s="995"/>
      <c r="AQ147" s="865">
        <f t="shared" si="89"/>
        <v>36</v>
      </c>
      <c r="AR147" s="995"/>
      <c r="AS147" s="865"/>
      <c r="AT147" s="865"/>
      <c r="AU147" s="866"/>
      <c r="AV147" s="867" t="s">
        <v>577</v>
      </c>
      <c r="AW147" s="884">
        <f t="shared" si="81"/>
        <v>6</v>
      </c>
      <c r="AX147" s="884">
        <f t="shared" si="82"/>
        <v>6</v>
      </c>
      <c r="AY147" s="884">
        <f t="shared" si="83"/>
        <v>4.8</v>
      </c>
      <c r="AZ147" s="884">
        <f t="shared" si="84"/>
        <v>1.2</v>
      </c>
      <c r="BA147" s="884">
        <f t="shared" si="85"/>
        <v>6</v>
      </c>
      <c r="BB147" s="884">
        <f t="shared" si="86"/>
        <v>6</v>
      </c>
      <c r="BC147" s="884">
        <f t="shared" si="87"/>
        <v>6</v>
      </c>
      <c r="BD147" s="932">
        <f t="shared" si="77"/>
        <v>36</v>
      </c>
      <c r="BE147" s="933">
        <f t="shared" si="78"/>
        <v>0</v>
      </c>
      <c r="BF147" s="1096" t="s">
        <v>1132</v>
      </c>
      <c r="BG147" s="1096" t="s">
        <v>1322</v>
      </c>
      <c r="BH147" s="1097" t="s">
        <v>1329</v>
      </c>
    </row>
    <row r="148" s="711" customFormat="1" ht="39" customHeight="1" spans="1:60">
      <c r="A148" s="736">
        <v>45774</v>
      </c>
      <c r="B148" s="737" t="s">
        <v>1324</v>
      </c>
      <c r="C148" s="738" t="s">
        <v>600</v>
      </c>
      <c r="D148" s="739">
        <v>4500165209</v>
      </c>
      <c r="E148" s="910" t="s">
        <v>1332</v>
      </c>
      <c r="F148" s="739" t="s">
        <v>1333</v>
      </c>
      <c r="G148" s="742" t="s">
        <v>575</v>
      </c>
      <c r="H148" s="742" t="s">
        <v>575</v>
      </c>
      <c r="I148" s="778" t="s">
        <v>576</v>
      </c>
      <c r="J148" s="780">
        <v>84</v>
      </c>
      <c r="K148" s="780">
        <v>0</v>
      </c>
      <c r="L148" s="780">
        <v>12</v>
      </c>
      <c r="M148" s="784">
        <f t="shared" si="53"/>
        <v>7</v>
      </c>
      <c r="N148" s="782">
        <v>45817</v>
      </c>
      <c r="O148" s="782">
        <v>45813</v>
      </c>
      <c r="P148" s="783"/>
      <c r="Q148" s="783" t="s">
        <v>582</v>
      </c>
      <c r="R148" s="783" t="s">
        <v>1157</v>
      </c>
      <c r="S148" s="810" t="s">
        <v>1276</v>
      </c>
      <c r="T148" s="810"/>
      <c r="U148" s="810" t="s">
        <v>585</v>
      </c>
      <c r="V148" s="811"/>
      <c r="W148" s="811"/>
      <c r="X148" s="812" t="s">
        <v>1327</v>
      </c>
      <c r="Y148" s="783" t="s">
        <v>1328</v>
      </c>
      <c r="Z148" s="835">
        <v>2.2154</v>
      </c>
      <c r="AA148" s="835">
        <f t="shared" si="54"/>
        <v>186.0936</v>
      </c>
      <c r="AB148" s="812">
        <v>84</v>
      </c>
      <c r="AC148" s="812">
        <f t="shared" si="80"/>
        <v>0</v>
      </c>
      <c r="AD148" s="1074" t="s">
        <v>585</v>
      </c>
      <c r="AE148" s="783" t="s">
        <v>611</v>
      </c>
      <c r="AF148" s="784"/>
      <c r="AG148" s="836" t="s">
        <v>590</v>
      </c>
      <c r="AH148" s="990">
        <f t="shared" si="88"/>
        <v>84</v>
      </c>
      <c r="AI148" s="837"/>
      <c r="AJ148" s="990"/>
      <c r="AK148" s="837"/>
      <c r="AL148" s="838"/>
      <c r="AM148" s="995">
        <f t="shared" si="90"/>
        <v>84</v>
      </c>
      <c r="AN148" s="865"/>
      <c r="AO148" s="865"/>
      <c r="AP148" s="995"/>
      <c r="AQ148" s="865">
        <f t="shared" si="89"/>
        <v>84</v>
      </c>
      <c r="AR148" s="995"/>
      <c r="AS148" s="865"/>
      <c r="AT148" s="865"/>
      <c r="AU148" s="866"/>
      <c r="AV148" s="867" t="s">
        <v>577</v>
      </c>
      <c r="AW148" s="884">
        <f t="shared" si="81"/>
        <v>14</v>
      </c>
      <c r="AX148" s="884">
        <f t="shared" si="82"/>
        <v>14</v>
      </c>
      <c r="AY148" s="884">
        <f t="shared" si="83"/>
        <v>11.2</v>
      </c>
      <c r="AZ148" s="884">
        <f t="shared" si="84"/>
        <v>2.8</v>
      </c>
      <c r="BA148" s="884">
        <f t="shared" si="85"/>
        <v>14</v>
      </c>
      <c r="BB148" s="884">
        <f t="shared" si="86"/>
        <v>14</v>
      </c>
      <c r="BC148" s="884">
        <f t="shared" si="87"/>
        <v>14</v>
      </c>
      <c r="BD148" s="932">
        <f t="shared" si="77"/>
        <v>84</v>
      </c>
      <c r="BE148" s="933">
        <f t="shared" si="78"/>
        <v>0</v>
      </c>
      <c r="BF148" s="1096" t="s">
        <v>1132</v>
      </c>
      <c r="BG148" s="1096" t="s">
        <v>1322</v>
      </c>
      <c r="BH148" s="1097" t="s">
        <v>1329</v>
      </c>
    </row>
    <row r="149" s="711" customFormat="1" ht="39" customHeight="1" spans="1:60">
      <c r="A149" s="736">
        <v>45774</v>
      </c>
      <c r="B149" s="737" t="s">
        <v>1334</v>
      </c>
      <c r="C149" s="738" t="s">
        <v>1335</v>
      </c>
      <c r="D149" s="739">
        <v>4500164596</v>
      </c>
      <c r="E149" s="910"/>
      <c r="F149" s="739" t="s">
        <v>1336</v>
      </c>
      <c r="G149" s="742" t="s">
        <v>575</v>
      </c>
      <c r="H149" s="742" t="s">
        <v>575</v>
      </c>
      <c r="I149" s="778" t="s">
        <v>576</v>
      </c>
      <c r="J149" s="780">
        <v>300</v>
      </c>
      <c r="K149" s="780">
        <v>0</v>
      </c>
      <c r="L149" s="780">
        <v>12</v>
      </c>
      <c r="M149" s="784">
        <f t="shared" si="53"/>
        <v>25</v>
      </c>
      <c r="N149" s="782">
        <v>45817</v>
      </c>
      <c r="O149" s="782">
        <v>45813</v>
      </c>
      <c r="P149" s="783"/>
      <c r="Q149" s="783" t="s">
        <v>582</v>
      </c>
      <c r="R149" s="783"/>
      <c r="S149" s="810" t="s">
        <v>1101</v>
      </c>
      <c r="T149" s="810"/>
      <c r="U149" s="810" t="s">
        <v>1337</v>
      </c>
      <c r="V149" s="811"/>
      <c r="W149" s="811"/>
      <c r="X149" s="812" t="s">
        <v>1338</v>
      </c>
      <c r="Y149" s="783" t="s">
        <v>248</v>
      </c>
      <c r="Z149" s="835">
        <v>3.6923</v>
      </c>
      <c r="AA149" s="835">
        <f t="shared" si="54"/>
        <v>1107.69</v>
      </c>
      <c r="AB149" s="812">
        <v>300</v>
      </c>
      <c r="AC149" s="812">
        <f t="shared" si="80"/>
        <v>0</v>
      </c>
      <c r="AD149" s="783" t="s">
        <v>610</v>
      </c>
      <c r="AE149" s="783" t="s">
        <v>611</v>
      </c>
      <c r="AF149" s="784"/>
      <c r="AG149" s="836" t="s">
        <v>590</v>
      </c>
      <c r="AH149" s="990">
        <f t="shared" si="88"/>
        <v>300</v>
      </c>
      <c r="AI149" s="837"/>
      <c r="AJ149" s="990"/>
      <c r="AK149" s="837"/>
      <c r="AL149" s="838"/>
      <c r="AM149" s="995">
        <f t="shared" si="90"/>
        <v>300</v>
      </c>
      <c r="AN149" s="865"/>
      <c r="AO149" s="865"/>
      <c r="AP149" s="995"/>
      <c r="AQ149" s="865">
        <f t="shared" si="89"/>
        <v>300</v>
      </c>
      <c r="AR149" s="995"/>
      <c r="AS149" s="865"/>
      <c r="AT149" s="865"/>
      <c r="AU149" s="866"/>
      <c r="AV149" s="867" t="s">
        <v>577</v>
      </c>
      <c r="AW149" s="884">
        <f t="shared" si="81"/>
        <v>50</v>
      </c>
      <c r="AX149" s="884">
        <f t="shared" si="82"/>
        <v>50</v>
      </c>
      <c r="AY149" s="884">
        <f t="shared" si="83"/>
        <v>40</v>
      </c>
      <c r="AZ149" s="884">
        <f t="shared" si="84"/>
        <v>10</v>
      </c>
      <c r="BA149" s="884">
        <f t="shared" si="85"/>
        <v>50</v>
      </c>
      <c r="BB149" s="884">
        <f t="shared" si="86"/>
        <v>50</v>
      </c>
      <c r="BC149" s="884">
        <f t="shared" si="87"/>
        <v>50</v>
      </c>
      <c r="BD149" s="932">
        <f t="shared" si="77"/>
        <v>300</v>
      </c>
      <c r="BE149" s="933">
        <f t="shared" si="78"/>
        <v>0</v>
      </c>
      <c r="BF149" s="1096" t="s">
        <v>1132</v>
      </c>
      <c r="BG149" s="1096" t="s">
        <v>1322</v>
      </c>
      <c r="BH149" s="1097" t="s">
        <v>1329</v>
      </c>
    </row>
    <row r="150" s="711" customFormat="1" ht="39" customHeight="1" spans="1:60">
      <c r="A150" s="736">
        <v>45786</v>
      </c>
      <c r="B150" s="737" t="s">
        <v>724</v>
      </c>
      <c r="C150" s="738" t="s">
        <v>725</v>
      </c>
      <c r="D150" s="739">
        <v>4500165878</v>
      </c>
      <c r="E150" s="910" t="s">
        <v>1339</v>
      </c>
      <c r="F150" s="739" t="s">
        <v>1340</v>
      </c>
      <c r="G150" s="742" t="s">
        <v>575</v>
      </c>
      <c r="H150" s="742" t="s">
        <v>575</v>
      </c>
      <c r="I150" s="778" t="s">
        <v>576</v>
      </c>
      <c r="J150" s="780">
        <v>504</v>
      </c>
      <c r="K150" s="780">
        <v>0</v>
      </c>
      <c r="L150" s="780">
        <v>12</v>
      </c>
      <c r="M150" s="784">
        <f t="shared" si="53"/>
        <v>42</v>
      </c>
      <c r="N150" s="782">
        <v>45818</v>
      </c>
      <c r="O150" s="782">
        <v>45814</v>
      </c>
      <c r="P150" s="783"/>
      <c r="Q150" s="783" t="s">
        <v>582</v>
      </c>
      <c r="R150" s="783" t="s">
        <v>1341</v>
      </c>
      <c r="S150" s="810" t="s">
        <v>1342</v>
      </c>
      <c r="T150" s="810"/>
      <c r="U150" s="810" t="s">
        <v>1343</v>
      </c>
      <c r="V150" s="811"/>
      <c r="W150" s="811"/>
      <c r="X150" s="812" t="s">
        <v>1344</v>
      </c>
      <c r="Y150" s="783" t="s">
        <v>627</v>
      </c>
      <c r="Z150" s="835">
        <v>3.5671</v>
      </c>
      <c r="AA150" s="835">
        <f t="shared" si="54"/>
        <v>1797.8184</v>
      </c>
      <c r="AB150" s="812">
        <v>504</v>
      </c>
      <c r="AC150" s="812">
        <f t="shared" si="80"/>
        <v>0</v>
      </c>
      <c r="AD150" s="783" t="s">
        <v>610</v>
      </c>
      <c r="AE150" s="783" t="s">
        <v>611</v>
      </c>
      <c r="AF150" s="784"/>
      <c r="AG150" s="836" t="s">
        <v>590</v>
      </c>
      <c r="AH150" s="990">
        <f t="shared" si="88"/>
        <v>504</v>
      </c>
      <c r="AI150" s="837"/>
      <c r="AJ150" s="990"/>
      <c r="AK150" s="837"/>
      <c r="AL150" s="838"/>
      <c r="AM150" s="995">
        <f t="shared" si="90"/>
        <v>504</v>
      </c>
      <c r="AN150" s="865"/>
      <c r="AO150" s="865"/>
      <c r="AP150" s="995"/>
      <c r="AQ150" s="865">
        <f t="shared" si="89"/>
        <v>504</v>
      </c>
      <c r="AR150" s="995"/>
      <c r="AS150" s="865"/>
      <c r="AT150" s="865"/>
      <c r="AU150" s="866"/>
      <c r="AV150" s="867" t="s">
        <v>577</v>
      </c>
      <c r="AW150" s="884">
        <f t="shared" si="81"/>
        <v>84</v>
      </c>
      <c r="AX150" s="884">
        <f t="shared" si="82"/>
        <v>84</v>
      </c>
      <c r="AY150" s="884">
        <f t="shared" si="83"/>
        <v>67.2</v>
      </c>
      <c r="AZ150" s="884">
        <f t="shared" si="84"/>
        <v>16.8</v>
      </c>
      <c r="BA150" s="884">
        <f t="shared" si="85"/>
        <v>84</v>
      </c>
      <c r="BB150" s="884">
        <f t="shared" si="86"/>
        <v>84</v>
      </c>
      <c r="BC150" s="884">
        <f t="shared" si="87"/>
        <v>84</v>
      </c>
      <c r="BD150" s="932">
        <f t="shared" si="77"/>
        <v>504</v>
      </c>
      <c r="BE150" s="933">
        <f t="shared" si="78"/>
        <v>0</v>
      </c>
      <c r="BF150" s="1096" t="s">
        <v>1132</v>
      </c>
      <c r="BG150" s="1096" t="s">
        <v>1322</v>
      </c>
      <c r="BH150" s="1097" t="s">
        <v>1323</v>
      </c>
    </row>
    <row r="151" s="711" customFormat="1" ht="39" customHeight="1" spans="1:60">
      <c r="A151" s="736">
        <v>45735</v>
      </c>
      <c r="B151" s="737" t="s">
        <v>1345</v>
      </c>
      <c r="C151" s="738" t="s">
        <v>600</v>
      </c>
      <c r="D151" s="739">
        <v>4500160726</v>
      </c>
      <c r="E151" s="740" t="s">
        <v>1346</v>
      </c>
      <c r="F151" s="739" t="s">
        <v>1347</v>
      </c>
      <c r="G151" s="742" t="s">
        <v>575</v>
      </c>
      <c r="H151" s="742" t="s">
        <v>575</v>
      </c>
      <c r="I151" s="1061" t="s">
        <v>576</v>
      </c>
      <c r="J151" s="780">
        <v>540</v>
      </c>
      <c r="K151" s="780">
        <v>0</v>
      </c>
      <c r="L151" s="780">
        <v>12</v>
      </c>
      <c r="M151" s="784">
        <f t="shared" si="53"/>
        <v>45</v>
      </c>
      <c r="N151" s="782">
        <v>45818</v>
      </c>
      <c r="O151" s="782">
        <v>45814</v>
      </c>
      <c r="P151" s="783"/>
      <c r="Q151" s="783" t="s">
        <v>582</v>
      </c>
      <c r="R151" s="783" t="s">
        <v>1281</v>
      </c>
      <c r="S151" s="810" t="s">
        <v>1348</v>
      </c>
      <c r="T151" s="810"/>
      <c r="U151" s="810" t="s">
        <v>585</v>
      </c>
      <c r="V151" s="811"/>
      <c r="W151" s="811"/>
      <c r="X151" s="812" t="s">
        <v>1349</v>
      </c>
      <c r="Y151" s="783" t="s">
        <v>810</v>
      </c>
      <c r="Z151" s="835">
        <v>3.4</v>
      </c>
      <c r="AA151" s="835">
        <f t="shared" si="54"/>
        <v>1836</v>
      </c>
      <c r="AB151" s="812">
        <v>540</v>
      </c>
      <c r="AC151" s="812">
        <f t="shared" si="80"/>
        <v>0</v>
      </c>
      <c r="AD151" s="783" t="s">
        <v>585</v>
      </c>
      <c r="AE151" s="783" t="s">
        <v>611</v>
      </c>
      <c r="AF151" s="784"/>
      <c r="AG151" s="836" t="s">
        <v>590</v>
      </c>
      <c r="AH151" s="990">
        <f t="shared" si="88"/>
        <v>540</v>
      </c>
      <c r="AI151" s="837"/>
      <c r="AJ151" s="990"/>
      <c r="AK151" s="837"/>
      <c r="AL151" s="838"/>
      <c r="AM151" s="995">
        <f t="shared" si="90"/>
        <v>540</v>
      </c>
      <c r="AN151" s="865"/>
      <c r="AO151" s="865"/>
      <c r="AP151" s="995">
        <f>J151</f>
        <v>540</v>
      </c>
      <c r="AQ151" s="865"/>
      <c r="AR151" s="995"/>
      <c r="AS151" s="865"/>
      <c r="AT151" s="865"/>
      <c r="AU151" s="866"/>
      <c r="AV151" s="867" t="s">
        <v>577</v>
      </c>
      <c r="AW151" s="884">
        <f t="shared" si="81"/>
        <v>90</v>
      </c>
      <c r="AX151" s="884">
        <f t="shared" si="82"/>
        <v>90</v>
      </c>
      <c r="AY151" s="884">
        <f t="shared" si="83"/>
        <v>72</v>
      </c>
      <c r="AZ151" s="884">
        <f t="shared" si="84"/>
        <v>18</v>
      </c>
      <c r="BA151" s="884">
        <f t="shared" si="85"/>
        <v>90</v>
      </c>
      <c r="BB151" s="884">
        <f t="shared" si="86"/>
        <v>90</v>
      </c>
      <c r="BC151" s="884">
        <f t="shared" si="87"/>
        <v>90</v>
      </c>
      <c r="BD151" s="932">
        <f t="shared" si="77"/>
        <v>540</v>
      </c>
      <c r="BE151" s="933">
        <f t="shared" si="78"/>
        <v>0</v>
      </c>
      <c r="BF151" s="1096" t="s">
        <v>1132</v>
      </c>
      <c r="BG151" s="1096" t="s">
        <v>1266</v>
      </c>
      <c r="BH151" s="1097" t="s">
        <v>1350</v>
      </c>
    </row>
    <row r="152" s="711" customFormat="1" ht="39" customHeight="1" spans="1:60">
      <c r="A152" s="736">
        <v>45776</v>
      </c>
      <c r="B152" s="737" t="s">
        <v>1351</v>
      </c>
      <c r="C152" s="738" t="s">
        <v>567</v>
      </c>
      <c r="D152" s="739">
        <v>4500165230</v>
      </c>
      <c r="E152" s="910" t="s">
        <v>1352</v>
      </c>
      <c r="F152" s="739" t="s">
        <v>1353</v>
      </c>
      <c r="G152" s="785" t="s">
        <v>897</v>
      </c>
      <c r="H152" s="742" t="s">
        <v>569</v>
      </c>
      <c r="I152" s="778" t="s">
        <v>576</v>
      </c>
      <c r="J152" s="780">
        <v>4032</v>
      </c>
      <c r="K152" s="780">
        <v>0</v>
      </c>
      <c r="L152" s="780">
        <v>12</v>
      </c>
      <c r="M152" s="784">
        <f t="shared" si="53"/>
        <v>336</v>
      </c>
      <c r="N152" s="782">
        <v>45819</v>
      </c>
      <c r="O152" s="782">
        <v>45815</v>
      </c>
      <c r="P152" s="783"/>
      <c r="Q152" s="783" t="s">
        <v>582</v>
      </c>
      <c r="R152" s="783" t="s">
        <v>1157</v>
      </c>
      <c r="S152" s="810" t="s">
        <v>1354</v>
      </c>
      <c r="T152" s="810"/>
      <c r="U152" s="810" t="s">
        <v>1355</v>
      </c>
      <c r="V152" s="811"/>
      <c r="W152" s="811"/>
      <c r="X152" s="812" t="s">
        <v>1356</v>
      </c>
      <c r="Y152" s="783" t="s">
        <v>968</v>
      </c>
      <c r="Z152" s="835">
        <v>3.6615</v>
      </c>
      <c r="AA152" s="835">
        <f t="shared" si="54"/>
        <v>14763.168</v>
      </c>
      <c r="AB152" s="812">
        <v>4032</v>
      </c>
      <c r="AC152" s="812">
        <f t="shared" si="80"/>
        <v>0</v>
      </c>
      <c r="AD152" s="783" t="s">
        <v>610</v>
      </c>
      <c r="AE152" s="783" t="s">
        <v>611</v>
      </c>
      <c r="AF152" s="784"/>
      <c r="AG152" s="836" t="s">
        <v>590</v>
      </c>
      <c r="AH152" s="990"/>
      <c r="AI152" s="837"/>
      <c r="AJ152" s="990"/>
      <c r="AK152" s="837">
        <f>J152</f>
        <v>4032</v>
      </c>
      <c r="AL152" s="838"/>
      <c r="AM152" s="990">
        <f t="shared" si="90"/>
        <v>4032</v>
      </c>
      <c r="AN152" s="865"/>
      <c r="AO152" s="865"/>
      <c r="AP152" s="995"/>
      <c r="AQ152" s="865"/>
      <c r="AR152" s="995">
        <f>J152</f>
        <v>4032</v>
      </c>
      <c r="AS152" s="865"/>
      <c r="AT152" s="865"/>
      <c r="AU152" s="866"/>
      <c r="AV152" s="867" t="s">
        <v>577</v>
      </c>
      <c r="AW152" s="884">
        <f t="shared" si="81"/>
        <v>672</v>
      </c>
      <c r="AX152" s="884">
        <f t="shared" si="82"/>
        <v>672</v>
      </c>
      <c r="AY152" s="884">
        <f t="shared" si="83"/>
        <v>537.6</v>
      </c>
      <c r="AZ152" s="884">
        <f t="shared" si="84"/>
        <v>134.4</v>
      </c>
      <c r="BA152" s="884">
        <f t="shared" si="85"/>
        <v>672</v>
      </c>
      <c r="BB152" s="884">
        <f t="shared" si="86"/>
        <v>672</v>
      </c>
      <c r="BC152" s="884">
        <f t="shared" si="87"/>
        <v>672</v>
      </c>
      <c r="BD152" s="932">
        <f t="shared" si="77"/>
        <v>4032</v>
      </c>
      <c r="BE152" s="933">
        <f t="shared" si="78"/>
        <v>0</v>
      </c>
      <c r="BF152" s="1096" t="s">
        <v>1132</v>
      </c>
      <c r="BG152" s="1096" t="s">
        <v>1357</v>
      </c>
      <c r="BH152" s="1097" t="s">
        <v>1329</v>
      </c>
    </row>
    <row r="153" s="711" customFormat="1" ht="39" customHeight="1" spans="1:60">
      <c r="A153" s="736">
        <v>45791</v>
      </c>
      <c r="B153" s="737" t="s">
        <v>1065</v>
      </c>
      <c r="C153" s="738" t="s">
        <v>771</v>
      </c>
      <c r="D153" s="739">
        <v>4500169682</v>
      </c>
      <c r="E153" s="910" t="s">
        <v>1358</v>
      </c>
      <c r="F153" s="739" t="s">
        <v>1359</v>
      </c>
      <c r="G153" s="742" t="s">
        <v>633</v>
      </c>
      <c r="H153" s="742" t="s">
        <v>634</v>
      </c>
      <c r="I153" s="778" t="s">
        <v>576</v>
      </c>
      <c r="J153" s="780">
        <v>1600</v>
      </c>
      <c r="K153" s="780">
        <v>0</v>
      </c>
      <c r="L153" s="780">
        <v>4</v>
      </c>
      <c r="M153" s="784">
        <f t="shared" si="53"/>
        <v>400</v>
      </c>
      <c r="N153" s="782">
        <v>45819</v>
      </c>
      <c r="O153" s="782">
        <v>45815</v>
      </c>
      <c r="P153" s="783" t="s">
        <v>1360</v>
      </c>
      <c r="Q153" s="783" t="s">
        <v>582</v>
      </c>
      <c r="R153" s="783"/>
      <c r="S153" s="810" t="s">
        <v>1361</v>
      </c>
      <c r="T153" s="810"/>
      <c r="U153" s="810" t="s">
        <v>1089</v>
      </c>
      <c r="V153" s="811"/>
      <c r="W153" s="811"/>
      <c r="X153" s="812" t="s">
        <v>1362</v>
      </c>
      <c r="Y153" s="783" t="s">
        <v>1195</v>
      </c>
      <c r="Z153" s="835">
        <v>3.5816</v>
      </c>
      <c r="AA153" s="835">
        <f t="shared" si="54"/>
        <v>5730.56</v>
      </c>
      <c r="AB153" s="812">
        <f>16+1584</f>
        <v>1600</v>
      </c>
      <c r="AC153" s="812">
        <f t="shared" si="80"/>
        <v>0</v>
      </c>
      <c r="AD153" s="783" t="s">
        <v>610</v>
      </c>
      <c r="AE153" s="783" t="s">
        <v>611</v>
      </c>
      <c r="AF153" s="784"/>
      <c r="AG153" s="836" t="s">
        <v>590</v>
      </c>
      <c r="AH153" s="990"/>
      <c r="AI153" s="837"/>
      <c r="AJ153" s="990">
        <f>J153</f>
        <v>1600</v>
      </c>
      <c r="AK153" s="837"/>
      <c r="AL153" s="838"/>
      <c r="AM153" s="990">
        <f t="shared" si="90"/>
        <v>1600</v>
      </c>
      <c r="AN153" s="865"/>
      <c r="AO153" s="865"/>
      <c r="AP153" s="995"/>
      <c r="AQ153" s="865"/>
      <c r="AR153" s="995">
        <f>J153</f>
        <v>1600</v>
      </c>
      <c r="AS153" s="865"/>
      <c r="AT153" s="865"/>
      <c r="AU153" s="866"/>
      <c r="AV153" s="867" t="s">
        <v>577</v>
      </c>
      <c r="AW153" s="884">
        <f t="shared" si="81"/>
        <v>266.666666666667</v>
      </c>
      <c r="AX153" s="884">
        <f t="shared" si="82"/>
        <v>266.666666666667</v>
      </c>
      <c r="AY153" s="884">
        <f t="shared" si="83"/>
        <v>213.333333333333</v>
      </c>
      <c r="AZ153" s="884">
        <f t="shared" si="84"/>
        <v>53.3333333333333</v>
      </c>
      <c r="BA153" s="884">
        <f t="shared" si="85"/>
        <v>266.666666666667</v>
      </c>
      <c r="BB153" s="884">
        <f t="shared" si="86"/>
        <v>266.666666666667</v>
      </c>
      <c r="BC153" s="884">
        <f t="shared" si="87"/>
        <v>266.666666666667</v>
      </c>
      <c r="BD153" s="932">
        <f t="shared" si="77"/>
        <v>1600</v>
      </c>
      <c r="BE153" s="933">
        <f t="shared" si="78"/>
        <v>0</v>
      </c>
      <c r="BF153" s="1096" t="s">
        <v>1132</v>
      </c>
      <c r="BG153" s="1096" t="s">
        <v>1266</v>
      </c>
      <c r="BH153" s="1097" t="s">
        <v>1072</v>
      </c>
    </row>
    <row r="154" s="711" customFormat="1" ht="39" customHeight="1" spans="1:60">
      <c r="A154" s="736">
        <v>45786</v>
      </c>
      <c r="B154" s="737" t="s">
        <v>1363</v>
      </c>
      <c r="C154" s="738" t="s">
        <v>1303</v>
      </c>
      <c r="D154" s="739">
        <v>4500165810</v>
      </c>
      <c r="E154" s="910"/>
      <c r="F154" s="739" t="s">
        <v>1364</v>
      </c>
      <c r="G154" s="742" t="s">
        <v>735</v>
      </c>
      <c r="H154" s="742" t="s">
        <v>575</v>
      </c>
      <c r="I154" s="778" t="s">
        <v>576</v>
      </c>
      <c r="J154" s="780">
        <v>1500</v>
      </c>
      <c r="K154" s="780">
        <v>0</v>
      </c>
      <c r="L154" s="780">
        <v>12</v>
      </c>
      <c r="M154" s="784">
        <f t="shared" si="53"/>
        <v>125</v>
      </c>
      <c r="N154" s="782">
        <v>45820</v>
      </c>
      <c r="O154" s="782">
        <v>45817</v>
      </c>
      <c r="P154" s="783"/>
      <c r="Q154" s="783" t="s">
        <v>582</v>
      </c>
      <c r="R154" s="783" t="s">
        <v>1365</v>
      </c>
      <c r="S154" s="810" t="s">
        <v>1366</v>
      </c>
      <c r="T154" s="810"/>
      <c r="U154" s="810" t="s">
        <v>1367</v>
      </c>
      <c r="V154" s="811"/>
      <c r="W154" s="811"/>
      <c r="X154" s="812" t="s">
        <v>1368</v>
      </c>
      <c r="Y154" s="783" t="s">
        <v>740</v>
      </c>
      <c r="Z154" s="835">
        <v>3.6835</v>
      </c>
      <c r="AA154" s="835">
        <f t="shared" si="54"/>
        <v>5525.25</v>
      </c>
      <c r="AB154" s="812">
        <v>1500</v>
      </c>
      <c r="AC154" s="812">
        <f t="shared" ref="AC147:AC183" si="91">AB154-J154</f>
        <v>0</v>
      </c>
      <c r="AD154" s="783" t="s">
        <v>610</v>
      </c>
      <c r="AE154" s="783" t="s">
        <v>611</v>
      </c>
      <c r="AF154" s="784" t="s">
        <v>1369</v>
      </c>
      <c r="AG154" s="836" t="s">
        <v>590</v>
      </c>
      <c r="AH154" s="990"/>
      <c r="AI154" s="837"/>
      <c r="AJ154" s="990"/>
      <c r="AK154" s="837">
        <f>J154</f>
        <v>1500</v>
      </c>
      <c r="AL154" s="838"/>
      <c r="AM154" s="995">
        <f t="shared" si="90"/>
        <v>1500</v>
      </c>
      <c r="AN154" s="865"/>
      <c r="AO154" s="865"/>
      <c r="AP154" s="995"/>
      <c r="AQ154" s="865">
        <f t="shared" ref="AQ154:AQ161" si="92">J154</f>
        <v>1500</v>
      </c>
      <c r="AR154" s="995"/>
      <c r="AS154" s="865"/>
      <c r="AT154" s="865"/>
      <c r="AU154" s="866"/>
      <c r="AV154" s="867" t="s">
        <v>577</v>
      </c>
      <c r="AW154" s="884">
        <f t="shared" ref="AW142:AW191" si="93">J154/60*10</f>
        <v>250</v>
      </c>
      <c r="AX154" s="884">
        <f t="shared" ref="AX142:AX191" si="94">J154/60*10</f>
        <v>250</v>
      </c>
      <c r="AY154" s="884">
        <f t="shared" ref="AY142:AY191" si="95">J154/60*8</f>
        <v>200</v>
      </c>
      <c r="AZ154" s="884">
        <f t="shared" ref="AZ142:AZ191" si="96">J154/60*2</f>
        <v>50</v>
      </c>
      <c r="BA154" s="884">
        <f t="shared" ref="BA142:BA191" si="97">J154/60*10</f>
        <v>250</v>
      </c>
      <c r="BB154" s="884">
        <f t="shared" ref="BB142:BB191" si="98">J154/60*10</f>
        <v>250</v>
      </c>
      <c r="BC154" s="884">
        <f t="shared" ref="BC142:BC191" si="99">J154/60*10</f>
        <v>250</v>
      </c>
      <c r="BD154" s="932">
        <f t="shared" si="77"/>
        <v>1500</v>
      </c>
      <c r="BE154" s="933">
        <f t="shared" si="78"/>
        <v>0</v>
      </c>
      <c r="BF154" s="1096" t="s">
        <v>1132</v>
      </c>
      <c r="BG154" s="1096" t="s">
        <v>1370</v>
      </c>
      <c r="BH154" s="1097" t="s">
        <v>1329</v>
      </c>
    </row>
    <row r="155" s="711" customFormat="1" ht="39" customHeight="1" spans="1:60">
      <c r="A155" s="736">
        <v>45791</v>
      </c>
      <c r="B155" s="737" t="s">
        <v>177</v>
      </c>
      <c r="C155" s="738" t="s">
        <v>600</v>
      </c>
      <c r="D155" s="739">
        <v>4500166361</v>
      </c>
      <c r="E155" s="910" t="s">
        <v>1371</v>
      </c>
      <c r="F155" s="739" t="s">
        <v>1372</v>
      </c>
      <c r="G155" s="742" t="s">
        <v>689</v>
      </c>
      <c r="H155" s="742" t="s">
        <v>689</v>
      </c>
      <c r="I155" s="778" t="s">
        <v>576</v>
      </c>
      <c r="J155" s="780">
        <v>2584</v>
      </c>
      <c r="K155" s="780">
        <v>0</v>
      </c>
      <c r="L155" s="780">
        <v>8</v>
      </c>
      <c r="M155" s="784">
        <f t="shared" si="53"/>
        <v>323</v>
      </c>
      <c r="N155" s="782">
        <v>45820</v>
      </c>
      <c r="O155" s="782">
        <v>45817</v>
      </c>
      <c r="P155" s="783"/>
      <c r="Q155" s="783" t="s">
        <v>582</v>
      </c>
      <c r="R155" s="783" t="s">
        <v>1179</v>
      </c>
      <c r="S155" s="810" t="s">
        <v>1373</v>
      </c>
      <c r="T155" s="810"/>
      <c r="U155" s="810" t="s">
        <v>585</v>
      </c>
      <c r="V155" s="811" t="s">
        <v>1374</v>
      </c>
      <c r="W155" s="811"/>
      <c r="X155" s="812" t="s">
        <v>1375</v>
      </c>
      <c r="Y155" s="783" t="s">
        <v>695</v>
      </c>
      <c r="Z155" s="835">
        <v>2.1336</v>
      </c>
      <c r="AA155" s="835">
        <f t="shared" si="54"/>
        <v>5513.2224</v>
      </c>
      <c r="AB155" s="812">
        <v>2584</v>
      </c>
      <c r="AC155" s="812">
        <f t="shared" si="91"/>
        <v>0</v>
      </c>
      <c r="AD155" s="783" t="s">
        <v>610</v>
      </c>
      <c r="AE155" s="783" t="s">
        <v>611</v>
      </c>
      <c r="AF155" s="784"/>
      <c r="AG155" s="836" t="s">
        <v>590</v>
      </c>
      <c r="AH155" s="990"/>
      <c r="AI155" s="837">
        <f>J155</f>
        <v>2584</v>
      </c>
      <c r="AJ155" s="990"/>
      <c r="AK155" s="837"/>
      <c r="AL155" s="838"/>
      <c r="AM155" s="990"/>
      <c r="AN155" s="865">
        <f>J155</f>
        <v>2584</v>
      </c>
      <c r="AO155" s="865"/>
      <c r="AP155" s="995"/>
      <c r="AQ155" s="865">
        <f t="shared" si="92"/>
        <v>2584</v>
      </c>
      <c r="AR155" s="995"/>
      <c r="AS155" s="865"/>
      <c r="AT155" s="865"/>
      <c r="AU155" s="866"/>
      <c r="AV155" s="867" t="s">
        <v>577</v>
      </c>
      <c r="AW155" s="884">
        <f t="shared" si="93"/>
        <v>430.666666666667</v>
      </c>
      <c r="AX155" s="884">
        <f t="shared" si="94"/>
        <v>430.666666666667</v>
      </c>
      <c r="AY155" s="884">
        <f t="shared" si="95"/>
        <v>344.533333333333</v>
      </c>
      <c r="AZ155" s="884">
        <f t="shared" si="96"/>
        <v>86.1333333333333</v>
      </c>
      <c r="BA155" s="884">
        <f t="shared" si="97"/>
        <v>430.666666666667</v>
      </c>
      <c r="BB155" s="884">
        <f t="shared" si="98"/>
        <v>430.666666666667</v>
      </c>
      <c r="BC155" s="884">
        <f t="shared" si="99"/>
        <v>430.666666666667</v>
      </c>
      <c r="BD155" s="932">
        <f t="shared" si="77"/>
        <v>2584</v>
      </c>
      <c r="BE155" s="933">
        <f t="shared" si="78"/>
        <v>0</v>
      </c>
      <c r="BF155" s="1096"/>
      <c r="BG155" s="1096" t="s">
        <v>1376</v>
      </c>
      <c r="BH155" s="1097" t="s">
        <v>1377</v>
      </c>
    </row>
    <row r="156" s="711" customFormat="1" ht="39" customHeight="1" spans="1:60">
      <c r="A156" s="736">
        <v>45785</v>
      </c>
      <c r="B156" s="737" t="s">
        <v>1378</v>
      </c>
      <c r="C156" s="738" t="s">
        <v>1379</v>
      </c>
      <c r="D156" s="739">
        <v>4500165739</v>
      </c>
      <c r="E156" s="910" t="s">
        <v>1380</v>
      </c>
      <c r="F156" s="739" t="s">
        <v>1381</v>
      </c>
      <c r="G156" s="742" t="s">
        <v>735</v>
      </c>
      <c r="H156" s="742" t="s">
        <v>575</v>
      </c>
      <c r="I156" s="778" t="s">
        <v>576</v>
      </c>
      <c r="J156" s="780">
        <v>1008</v>
      </c>
      <c r="K156" s="780">
        <v>0</v>
      </c>
      <c r="L156" s="780">
        <v>12</v>
      </c>
      <c r="M156" s="784">
        <f t="shared" ref="M156:M219" si="100">J156/L156</f>
        <v>84</v>
      </c>
      <c r="N156" s="782">
        <v>45821</v>
      </c>
      <c r="O156" s="782">
        <v>45817</v>
      </c>
      <c r="P156" s="783"/>
      <c r="Q156" s="783" t="s">
        <v>582</v>
      </c>
      <c r="R156" s="783" t="s">
        <v>1382</v>
      </c>
      <c r="S156" s="810" t="s">
        <v>1342</v>
      </c>
      <c r="T156" s="810"/>
      <c r="U156" s="810" t="s">
        <v>1383</v>
      </c>
      <c r="V156" s="811"/>
      <c r="W156" s="811"/>
      <c r="X156" s="812" t="s">
        <v>1384</v>
      </c>
      <c r="Y156" s="783" t="s">
        <v>1385</v>
      </c>
      <c r="Z156" s="835">
        <v>3.7302</v>
      </c>
      <c r="AA156" s="835">
        <f t="shared" ref="AA156:AA219" si="101">Z156*J156</f>
        <v>3760.0416</v>
      </c>
      <c r="AB156" s="812">
        <v>1008</v>
      </c>
      <c r="AC156" s="812">
        <f t="shared" si="91"/>
        <v>0</v>
      </c>
      <c r="AD156" s="783" t="s">
        <v>610</v>
      </c>
      <c r="AE156" s="783" t="s">
        <v>611</v>
      </c>
      <c r="AF156" s="784"/>
      <c r="AG156" s="836" t="s">
        <v>590</v>
      </c>
      <c r="AH156" s="990"/>
      <c r="AI156" s="837"/>
      <c r="AJ156" s="990"/>
      <c r="AK156" s="837">
        <f>J156</f>
        <v>1008</v>
      </c>
      <c r="AL156" s="838"/>
      <c r="AM156" s="995"/>
      <c r="AN156" s="865">
        <f>J156</f>
        <v>1008</v>
      </c>
      <c r="AO156" s="865"/>
      <c r="AP156" s="995"/>
      <c r="AQ156" s="865">
        <f t="shared" si="92"/>
        <v>1008</v>
      </c>
      <c r="AR156" s="995"/>
      <c r="AS156" s="865"/>
      <c r="AT156" s="865"/>
      <c r="AU156" s="866"/>
      <c r="AV156" s="867" t="s">
        <v>577</v>
      </c>
      <c r="AW156" s="884">
        <f t="shared" si="93"/>
        <v>168</v>
      </c>
      <c r="AX156" s="884">
        <f t="shared" si="94"/>
        <v>168</v>
      </c>
      <c r="AY156" s="884">
        <f t="shared" si="95"/>
        <v>134.4</v>
      </c>
      <c r="AZ156" s="884">
        <f t="shared" si="96"/>
        <v>33.6</v>
      </c>
      <c r="BA156" s="884">
        <f t="shared" si="97"/>
        <v>168</v>
      </c>
      <c r="BB156" s="884">
        <f t="shared" si="98"/>
        <v>168</v>
      </c>
      <c r="BC156" s="884">
        <f t="shared" si="99"/>
        <v>168</v>
      </c>
      <c r="BD156" s="932">
        <f t="shared" si="77"/>
        <v>1008</v>
      </c>
      <c r="BE156" s="933">
        <f t="shared" si="78"/>
        <v>0</v>
      </c>
      <c r="BF156" s="1096"/>
      <c r="BG156" s="1096" t="s">
        <v>1377</v>
      </c>
      <c r="BH156" s="1097" t="s">
        <v>610</v>
      </c>
    </row>
    <row r="157" s="711" customFormat="1" ht="39" customHeight="1" spans="1:60">
      <c r="A157" s="736">
        <v>45789</v>
      </c>
      <c r="B157" s="737" t="s">
        <v>789</v>
      </c>
      <c r="C157" s="738" t="s">
        <v>749</v>
      </c>
      <c r="D157" s="739">
        <v>4500166095</v>
      </c>
      <c r="E157" s="740">
        <v>84230</v>
      </c>
      <c r="F157" s="739" t="s">
        <v>1386</v>
      </c>
      <c r="G157" s="742" t="s">
        <v>575</v>
      </c>
      <c r="H157" s="742" t="s">
        <v>575</v>
      </c>
      <c r="I157" s="778" t="s">
        <v>576</v>
      </c>
      <c r="J157" s="780">
        <v>504</v>
      </c>
      <c r="K157" s="780">
        <v>0</v>
      </c>
      <c r="L157" s="780">
        <v>12</v>
      </c>
      <c r="M157" s="784">
        <f t="shared" si="100"/>
        <v>42</v>
      </c>
      <c r="N157" s="782">
        <v>45821</v>
      </c>
      <c r="O157" s="782">
        <v>45817</v>
      </c>
      <c r="P157" s="783"/>
      <c r="Q157" s="783" t="s">
        <v>582</v>
      </c>
      <c r="R157" s="783" t="s">
        <v>1387</v>
      </c>
      <c r="S157" s="810" t="s">
        <v>1388</v>
      </c>
      <c r="T157" s="810"/>
      <c r="U157" s="810" t="s">
        <v>1389</v>
      </c>
      <c r="V157" s="811"/>
      <c r="W157" s="811"/>
      <c r="X157" s="812" t="s">
        <v>1390</v>
      </c>
      <c r="Y157" s="783" t="s">
        <v>1391</v>
      </c>
      <c r="Z157" s="835">
        <v>3.6923</v>
      </c>
      <c r="AA157" s="835">
        <f t="shared" si="101"/>
        <v>1860.9192</v>
      </c>
      <c r="AB157" s="812">
        <v>504</v>
      </c>
      <c r="AC157" s="812">
        <f t="shared" si="91"/>
        <v>0</v>
      </c>
      <c r="AD157" s="783" t="s">
        <v>610</v>
      </c>
      <c r="AE157" s="783" t="s">
        <v>611</v>
      </c>
      <c r="AF157" s="784"/>
      <c r="AG157" s="836" t="s">
        <v>590</v>
      </c>
      <c r="AH157" s="990">
        <f t="shared" ref="AH157:AH162" si="102">J157</f>
        <v>504</v>
      </c>
      <c r="AI157" s="837"/>
      <c r="AJ157" s="990"/>
      <c r="AK157" s="837"/>
      <c r="AL157" s="838"/>
      <c r="AM157" s="995">
        <f>J157</f>
        <v>504</v>
      </c>
      <c r="AN157" s="865"/>
      <c r="AO157" s="865"/>
      <c r="AP157" s="995"/>
      <c r="AQ157" s="865">
        <f t="shared" si="92"/>
        <v>504</v>
      </c>
      <c r="AR157" s="995"/>
      <c r="AS157" s="865"/>
      <c r="AT157" s="865"/>
      <c r="AU157" s="866"/>
      <c r="AV157" s="867" t="s">
        <v>577</v>
      </c>
      <c r="AW157" s="884">
        <f t="shared" si="93"/>
        <v>84</v>
      </c>
      <c r="AX157" s="884">
        <f t="shared" si="94"/>
        <v>84</v>
      </c>
      <c r="AY157" s="884">
        <f t="shared" si="95"/>
        <v>67.2</v>
      </c>
      <c r="AZ157" s="884">
        <f t="shared" si="96"/>
        <v>16.8</v>
      </c>
      <c r="BA157" s="884">
        <f t="shared" si="97"/>
        <v>84</v>
      </c>
      <c r="BB157" s="884">
        <f t="shared" si="98"/>
        <v>84</v>
      </c>
      <c r="BC157" s="884">
        <f t="shared" si="99"/>
        <v>84</v>
      </c>
      <c r="BD157" s="932">
        <f t="shared" si="77"/>
        <v>504</v>
      </c>
      <c r="BE157" s="933">
        <f t="shared" si="78"/>
        <v>0</v>
      </c>
      <c r="BF157" s="1096"/>
      <c r="BG157" s="1096" t="s">
        <v>1392</v>
      </c>
      <c r="BH157" s="1097" t="s">
        <v>1329</v>
      </c>
    </row>
    <row r="158" s="711" customFormat="1" ht="39" customHeight="1" spans="1:60">
      <c r="A158" s="736">
        <v>45783</v>
      </c>
      <c r="B158" s="737" t="s">
        <v>748</v>
      </c>
      <c r="C158" s="738" t="s">
        <v>749</v>
      </c>
      <c r="D158" s="739">
        <v>4500165566</v>
      </c>
      <c r="E158" s="740">
        <v>20811640</v>
      </c>
      <c r="F158" s="739" t="s">
        <v>1393</v>
      </c>
      <c r="G158" s="742" t="s">
        <v>575</v>
      </c>
      <c r="H158" s="742" t="s">
        <v>575</v>
      </c>
      <c r="I158" s="778" t="s">
        <v>576</v>
      </c>
      <c r="J158" s="780">
        <v>1368</v>
      </c>
      <c r="K158" s="780">
        <v>0</v>
      </c>
      <c r="L158" s="780">
        <v>12</v>
      </c>
      <c r="M158" s="784">
        <f t="shared" si="100"/>
        <v>114</v>
      </c>
      <c r="N158" s="782">
        <v>45824</v>
      </c>
      <c r="O158" s="782">
        <v>45820</v>
      </c>
      <c r="P158" s="783"/>
      <c r="Q158" s="783" t="s">
        <v>582</v>
      </c>
      <c r="R158" s="1108" t="s">
        <v>1394</v>
      </c>
      <c r="S158" s="810" t="s">
        <v>1395</v>
      </c>
      <c r="T158" s="810"/>
      <c r="U158" s="810" t="s">
        <v>1396</v>
      </c>
      <c r="V158" s="811"/>
      <c r="W158" s="811"/>
      <c r="X158" s="812" t="s">
        <v>1397</v>
      </c>
      <c r="Y158" s="783" t="s">
        <v>755</v>
      </c>
      <c r="Z158" s="835">
        <v>3.9493</v>
      </c>
      <c r="AA158" s="835">
        <f t="shared" si="101"/>
        <v>5402.6424</v>
      </c>
      <c r="AB158" s="812">
        <v>1368</v>
      </c>
      <c r="AC158" s="812">
        <f t="shared" si="91"/>
        <v>0</v>
      </c>
      <c r="AD158" s="783" t="s">
        <v>610</v>
      </c>
      <c r="AE158" s="783" t="s">
        <v>611</v>
      </c>
      <c r="AF158" s="784"/>
      <c r="AG158" s="836" t="s">
        <v>590</v>
      </c>
      <c r="AH158" s="990">
        <f t="shared" si="102"/>
        <v>1368</v>
      </c>
      <c r="AI158" s="837"/>
      <c r="AJ158" s="990"/>
      <c r="AK158" s="837"/>
      <c r="AL158" s="838"/>
      <c r="AM158" s="995"/>
      <c r="AN158" s="865">
        <f>J158</f>
        <v>1368</v>
      </c>
      <c r="AO158" s="865"/>
      <c r="AP158" s="995"/>
      <c r="AQ158" s="865">
        <f t="shared" si="92"/>
        <v>1368</v>
      </c>
      <c r="AR158" s="995"/>
      <c r="AS158" s="865"/>
      <c r="AT158" s="865"/>
      <c r="AU158" s="866"/>
      <c r="AV158" s="867" t="s">
        <v>577</v>
      </c>
      <c r="AW158" s="884">
        <f t="shared" si="93"/>
        <v>228</v>
      </c>
      <c r="AX158" s="884">
        <f t="shared" si="94"/>
        <v>228</v>
      </c>
      <c r="AY158" s="884">
        <f t="shared" si="95"/>
        <v>182.4</v>
      </c>
      <c r="AZ158" s="884">
        <f t="shared" si="96"/>
        <v>45.6</v>
      </c>
      <c r="BA158" s="884">
        <f t="shared" si="97"/>
        <v>228</v>
      </c>
      <c r="BB158" s="884">
        <f t="shared" si="98"/>
        <v>228</v>
      </c>
      <c r="BC158" s="884">
        <f t="shared" si="99"/>
        <v>228</v>
      </c>
      <c r="BD158" s="932">
        <f t="shared" si="77"/>
        <v>1368</v>
      </c>
      <c r="BE158" s="933">
        <f t="shared" si="78"/>
        <v>0</v>
      </c>
      <c r="BF158" s="1096"/>
      <c r="BG158" s="1096" t="s">
        <v>1376</v>
      </c>
      <c r="BH158" s="1097" t="s">
        <v>1329</v>
      </c>
    </row>
    <row r="159" s="711" customFormat="1" ht="39" customHeight="1" spans="1:60">
      <c r="A159" s="736">
        <v>45783</v>
      </c>
      <c r="B159" s="737" t="s">
        <v>757</v>
      </c>
      <c r="C159" s="738" t="s">
        <v>580</v>
      </c>
      <c r="D159" s="739">
        <v>4500165567</v>
      </c>
      <c r="E159" s="740">
        <v>20811641</v>
      </c>
      <c r="F159" s="739" t="s">
        <v>1398</v>
      </c>
      <c r="G159" s="742" t="s">
        <v>575</v>
      </c>
      <c r="H159" s="742" t="s">
        <v>575</v>
      </c>
      <c r="I159" s="778" t="s">
        <v>576</v>
      </c>
      <c r="J159" s="780">
        <v>132</v>
      </c>
      <c r="K159" s="780">
        <v>0</v>
      </c>
      <c r="L159" s="780">
        <v>12</v>
      </c>
      <c r="M159" s="784">
        <f t="shared" si="100"/>
        <v>11</v>
      </c>
      <c r="N159" s="782">
        <v>45824</v>
      </c>
      <c r="O159" s="782">
        <v>45820</v>
      </c>
      <c r="P159" s="783"/>
      <c r="Q159" s="783" t="s">
        <v>582</v>
      </c>
      <c r="R159" s="1109" t="s">
        <v>1394</v>
      </c>
      <c r="S159" s="810" t="s">
        <v>1395</v>
      </c>
      <c r="T159" s="810"/>
      <c r="U159" s="810" t="s">
        <v>1396</v>
      </c>
      <c r="V159" s="811"/>
      <c r="W159" s="811"/>
      <c r="X159" s="812" t="s">
        <v>1399</v>
      </c>
      <c r="Y159" s="783" t="s">
        <v>755</v>
      </c>
      <c r="Z159" s="835">
        <v>3.9493</v>
      </c>
      <c r="AA159" s="835">
        <f t="shared" si="101"/>
        <v>521.3076</v>
      </c>
      <c r="AB159" s="812">
        <v>132</v>
      </c>
      <c r="AC159" s="812">
        <f t="shared" si="91"/>
        <v>0</v>
      </c>
      <c r="AD159" s="783" t="s">
        <v>610</v>
      </c>
      <c r="AE159" s="783" t="s">
        <v>611</v>
      </c>
      <c r="AF159" s="784"/>
      <c r="AG159" s="836" t="s">
        <v>590</v>
      </c>
      <c r="AH159" s="990">
        <f t="shared" si="102"/>
        <v>132</v>
      </c>
      <c r="AI159" s="837"/>
      <c r="AJ159" s="990"/>
      <c r="AK159" s="837"/>
      <c r="AL159" s="838"/>
      <c r="AM159" s="995"/>
      <c r="AN159" s="865">
        <f>J159</f>
        <v>132</v>
      </c>
      <c r="AO159" s="865"/>
      <c r="AP159" s="995"/>
      <c r="AQ159" s="865">
        <f t="shared" si="92"/>
        <v>132</v>
      </c>
      <c r="AR159" s="995"/>
      <c r="AS159" s="865"/>
      <c r="AT159" s="865"/>
      <c r="AU159" s="866"/>
      <c r="AV159" s="867" t="s">
        <v>577</v>
      </c>
      <c r="AW159" s="884">
        <f t="shared" si="93"/>
        <v>22</v>
      </c>
      <c r="AX159" s="884">
        <f t="shared" si="94"/>
        <v>22</v>
      </c>
      <c r="AY159" s="884">
        <f t="shared" si="95"/>
        <v>17.6</v>
      </c>
      <c r="AZ159" s="884">
        <f t="shared" si="96"/>
        <v>4.4</v>
      </c>
      <c r="BA159" s="884">
        <f t="shared" si="97"/>
        <v>22</v>
      </c>
      <c r="BB159" s="884">
        <f t="shared" si="98"/>
        <v>22</v>
      </c>
      <c r="BC159" s="884">
        <f t="shared" si="99"/>
        <v>22</v>
      </c>
      <c r="BD159" s="932">
        <f t="shared" si="77"/>
        <v>132</v>
      </c>
      <c r="BE159" s="933">
        <f t="shared" si="78"/>
        <v>0</v>
      </c>
      <c r="BF159" s="1096"/>
      <c r="BG159" s="1096" t="s">
        <v>1376</v>
      </c>
      <c r="BH159" s="1097" t="s">
        <v>1329</v>
      </c>
    </row>
    <row r="160" s="711" customFormat="1" ht="39" customHeight="1" spans="1:60">
      <c r="A160" s="736">
        <v>45784</v>
      </c>
      <c r="B160" s="737" t="s">
        <v>1400</v>
      </c>
      <c r="C160" s="738" t="s">
        <v>1401</v>
      </c>
      <c r="D160" s="739">
        <v>4500165702</v>
      </c>
      <c r="E160" s="910"/>
      <c r="F160" s="739" t="s">
        <v>1402</v>
      </c>
      <c r="G160" s="742" t="s">
        <v>575</v>
      </c>
      <c r="H160" s="742" t="s">
        <v>575</v>
      </c>
      <c r="I160" s="778" t="s">
        <v>576</v>
      </c>
      <c r="J160" s="780">
        <v>240</v>
      </c>
      <c r="K160" s="780">
        <v>0</v>
      </c>
      <c r="L160" s="780">
        <v>12</v>
      </c>
      <c r="M160" s="784">
        <f t="shared" si="100"/>
        <v>20</v>
      </c>
      <c r="N160" s="782">
        <v>45826</v>
      </c>
      <c r="O160" s="782">
        <v>45822</v>
      </c>
      <c r="P160" s="783"/>
      <c r="Q160" s="783" t="s">
        <v>582</v>
      </c>
      <c r="R160" s="783" t="s">
        <v>1403</v>
      </c>
      <c r="S160" s="810" t="s">
        <v>1276</v>
      </c>
      <c r="T160" s="810"/>
      <c r="U160" s="810" t="s">
        <v>1404</v>
      </c>
      <c r="V160" s="811"/>
      <c r="W160" s="811"/>
      <c r="X160" s="812" t="s">
        <v>1405</v>
      </c>
      <c r="Y160" s="783" t="s">
        <v>1064</v>
      </c>
      <c r="Z160" s="835">
        <v>3.6923</v>
      </c>
      <c r="AA160" s="835">
        <f t="shared" si="101"/>
        <v>886.152</v>
      </c>
      <c r="AB160" s="812">
        <v>240</v>
      </c>
      <c r="AC160" s="812">
        <f t="shared" si="91"/>
        <v>0</v>
      </c>
      <c r="AD160" s="783" t="s">
        <v>610</v>
      </c>
      <c r="AE160" s="783" t="s">
        <v>611</v>
      </c>
      <c r="AF160" s="784"/>
      <c r="AG160" s="836" t="s">
        <v>590</v>
      </c>
      <c r="AH160" s="990">
        <f t="shared" si="102"/>
        <v>240</v>
      </c>
      <c r="AI160" s="837"/>
      <c r="AJ160" s="990"/>
      <c r="AK160" s="837"/>
      <c r="AL160" s="838"/>
      <c r="AM160" s="995"/>
      <c r="AN160" s="865">
        <f>J160</f>
        <v>240</v>
      </c>
      <c r="AO160" s="865"/>
      <c r="AP160" s="995"/>
      <c r="AQ160" s="865">
        <f t="shared" si="92"/>
        <v>240</v>
      </c>
      <c r="AR160" s="995"/>
      <c r="AS160" s="865"/>
      <c r="AT160" s="865"/>
      <c r="AU160" s="866"/>
      <c r="AV160" s="867" t="s">
        <v>577</v>
      </c>
      <c r="AW160" s="884">
        <f t="shared" si="93"/>
        <v>40</v>
      </c>
      <c r="AX160" s="884">
        <f t="shared" si="94"/>
        <v>40</v>
      </c>
      <c r="AY160" s="884">
        <f t="shared" si="95"/>
        <v>32</v>
      </c>
      <c r="AZ160" s="884">
        <f t="shared" si="96"/>
        <v>8</v>
      </c>
      <c r="BA160" s="884">
        <f t="shared" si="97"/>
        <v>40</v>
      </c>
      <c r="BB160" s="884">
        <f t="shared" si="98"/>
        <v>40</v>
      </c>
      <c r="BC160" s="884">
        <f t="shared" si="99"/>
        <v>40</v>
      </c>
      <c r="BD160" s="932">
        <f t="shared" si="77"/>
        <v>240</v>
      </c>
      <c r="BE160" s="933">
        <f t="shared" si="78"/>
        <v>0</v>
      </c>
      <c r="BF160" s="1096"/>
      <c r="BG160" s="1096" t="s">
        <v>1376</v>
      </c>
      <c r="BH160" s="1097" t="s">
        <v>1329</v>
      </c>
    </row>
    <row r="161" s="711" customFormat="1" ht="39" customHeight="1" spans="1:60">
      <c r="A161" s="736">
        <v>45770</v>
      </c>
      <c r="B161" s="737" t="s">
        <v>1406</v>
      </c>
      <c r="C161" s="738" t="s">
        <v>762</v>
      </c>
      <c r="D161" s="739">
        <v>4500164628</v>
      </c>
      <c r="E161" s="910" t="s">
        <v>1407</v>
      </c>
      <c r="F161" s="739" t="s">
        <v>1408</v>
      </c>
      <c r="G161" s="742" t="s">
        <v>575</v>
      </c>
      <c r="H161" s="742" t="s">
        <v>575</v>
      </c>
      <c r="I161" s="778" t="s">
        <v>576</v>
      </c>
      <c r="J161" s="780">
        <v>528</v>
      </c>
      <c r="K161" s="780">
        <v>0</v>
      </c>
      <c r="L161" s="780">
        <v>12</v>
      </c>
      <c r="M161" s="784">
        <f t="shared" si="100"/>
        <v>44</v>
      </c>
      <c r="N161" s="782">
        <v>45826</v>
      </c>
      <c r="O161" s="782">
        <v>45822</v>
      </c>
      <c r="P161" s="783"/>
      <c r="Q161" s="783" t="s">
        <v>582</v>
      </c>
      <c r="R161" s="783" t="s">
        <v>1387</v>
      </c>
      <c r="S161" s="810" t="s">
        <v>1107</v>
      </c>
      <c r="T161" s="810"/>
      <c r="U161" s="810" t="s">
        <v>585</v>
      </c>
      <c r="V161" s="811"/>
      <c r="W161" s="811"/>
      <c r="X161" s="812" t="s">
        <v>1409</v>
      </c>
      <c r="Y161" s="783" t="s">
        <v>1410</v>
      </c>
      <c r="Z161" s="835">
        <v>3.5671</v>
      </c>
      <c r="AA161" s="835">
        <f t="shared" si="101"/>
        <v>1883.4288</v>
      </c>
      <c r="AB161" s="812">
        <v>528</v>
      </c>
      <c r="AC161" s="812">
        <f t="shared" si="91"/>
        <v>0</v>
      </c>
      <c r="AD161" s="783" t="s">
        <v>585</v>
      </c>
      <c r="AE161" s="783" t="s">
        <v>611</v>
      </c>
      <c r="AF161" s="784"/>
      <c r="AG161" s="836" t="s">
        <v>590</v>
      </c>
      <c r="AH161" s="990">
        <f t="shared" si="102"/>
        <v>528</v>
      </c>
      <c r="AI161" s="837"/>
      <c r="AJ161" s="990"/>
      <c r="AK161" s="837"/>
      <c r="AL161" s="838"/>
      <c r="AM161" s="995"/>
      <c r="AN161" s="865">
        <f>J161</f>
        <v>528</v>
      </c>
      <c r="AO161" s="865"/>
      <c r="AP161" s="995"/>
      <c r="AQ161" s="865">
        <f t="shared" si="92"/>
        <v>528</v>
      </c>
      <c r="AR161" s="995"/>
      <c r="AS161" s="865"/>
      <c r="AT161" s="865"/>
      <c r="AU161" s="866"/>
      <c r="AV161" s="867" t="s">
        <v>577</v>
      </c>
      <c r="AW161" s="884">
        <f t="shared" si="93"/>
        <v>88</v>
      </c>
      <c r="AX161" s="884">
        <f t="shared" si="94"/>
        <v>88</v>
      </c>
      <c r="AY161" s="884">
        <f t="shared" si="95"/>
        <v>70.4</v>
      </c>
      <c r="AZ161" s="884">
        <f t="shared" si="96"/>
        <v>17.6</v>
      </c>
      <c r="BA161" s="884">
        <f t="shared" si="97"/>
        <v>88</v>
      </c>
      <c r="BB161" s="884">
        <f t="shared" si="98"/>
        <v>88</v>
      </c>
      <c r="BC161" s="884">
        <f t="shared" si="99"/>
        <v>88</v>
      </c>
      <c r="BD161" s="932">
        <f t="shared" si="77"/>
        <v>528</v>
      </c>
      <c r="BE161" s="933">
        <f t="shared" si="78"/>
        <v>0</v>
      </c>
      <c r="BF161" s="1096"/>
      <c r="BG161" s="1096" t="s">
        <v>1376</v>
      </c>
      <c r="BH161" s="1097" t="s">
        <v>1329</v>
      </c>
    </row>
    <row r="162" s="711" customFormat="1" ht="39" customHeight="1" spans="1:60">
      <c r="A162" s="736">
        <v>45789</v>
      </c>
      <c r="B162" s="737" t="s">
        <v>976</v>
      </c>
      <c r="C162" s="738" t="s">
        <v>600</v>
      </c>
      <c r="D162" s="739">
        <v>4500168889</v>
      </c>
      <c r="E162" s="910" t="s">
        <v>1411</v>
      </c>
      <c r="F162" s="739" t="s">
        <v>1412</v>
      </c>
      <c r="G162" s="742" t="s">
        <v>815</v>
      </c>
      <c r="H162" s="742" t="s">
        <v>815</v>
      </c>
      <c r="I162" s="778" t="s">
        <v>576</v>
      </c>
      <c r="J162" s="780">
        <v>520</v>
      </c>
      <c r="K162" s="780">
        <v>0</v>
      </c>
      <c r="L162" s="780">
        <v>4</v>
      </c>
      <c r="M162" s="784">
        <f t="shared" si="100"/>
        <v>130</v>
      </c>
      <c r="N162" s="782">
        <v>45826</v>
      </c>
      <c r="O162" s="782">
        <v>45822</v>
      </c>
      <c r="P162" s="783" t="s">
        <v>1413</v>
      </c>
      <c r="Q162" s="783" t="s">
        <v>582</v>
      </c>
      <c r="R162" s="783"/>
      <c r="S162" s="810"/>
      <c r="T162" s="810"/>
      <c r="U162" s="810"/>
      <c r="V162" s="811"/>
      <c r="W162" s="811"/>
      <c r="X162" s="812" t="s">
        <v>981</v>
      </c>
      <c r="Y162" s="783" t="s">
        <v>982</v>
      </c>
      <c r="Z162" s="835">
        <v>2.3881</v>
      </c>
      <c r="AA162" s="835">
        <f t="shared" si="101"/>
        <v>1241.812</v>
      </c>
      <c r="AB162" s="812">
        <v>520</v>
      </c>
      <c r="AC162" s="812">
        <f t="shared" si="91"/>
        <v>0</v>
      </c>
      <c r="AD162" s="783"/>
      <c r="AE162" s="783" t="s">
        <v>611</v>
      </c>
      <c r="AF162" s="784"/>
      <c r="AG162" s="836" t="s">
        <v>590</v>
      </c>
      <c r="AH162" s="990">
        <f t="shared" si="102"/>
        <v>520</v>
      </c>
      <c r="AI162" s="837"/>
      <c r="AJ162" s="990"/>
      <c r="AK162" s="837"/>
      <c r="AL162" s="838"/>
      <c r="AM162" s="995">
        <f>J162</f>
        <v>520</v>
      </c>
      <c r="AN162" s="865"/>
      <c r="AO162" s="865"/>
      <c r="AP162" s="995">
        <f>J162</f>
        <v>520</v>
      </c>
      <c r="AQ162" s="865"/>
      <c r="AR162" s="995"/>
      <c r="AS162" s="865"/>
      <c r="AT162" s="865"/>
      <c r="AU162" s="866"/>
      <c r="AV162" s="867"/>
      <c r="AW162" s="884">
        <f t="shared" si="93"/>
        <v>86.6666666666667</v>
      </c>
      <c r="AX162" s="884">
        <f t="shared" si="94"/>
        <v>86.6666666666667</v>
      </c>
      <c r="AY162" s="884">
        <f t="shared" si="95"/>
        <v>69.3333333333333</v>
      </c>
      <c r="AZ162" s="884">
        <f t="shared" si="96"/>
        <v>17.3333333333333</v>
      </c>
      <c r="BA162" s="884">
        <f t="shared" si="97"/>
        <v>86.6666666666667</v>
      </c>
      <c r="BB162" s="884">
        <f t="shared" si="98"/>
        <v>86.6666666666667</v>
      </c>
      <c r="BC162" s="884">
        <f t="shared" si="99"/>
        <v>86.6666666666667</v>
      </c>
      <c r="BD162" s="932">
        <f t="shared" si="77"/>
        <v>520</v>
      </c>
      <c r="BE162" s="933">
        <f t="shared" si="78"/>
        <v>0</v>
      </c>
      <c r="BF162" s="1096"/>
      <c r="BG162" s="1096"/>
      <c r="BH162" s="1097"/>
    </row>
    <row r="163" s="711" customFormat="1" ht="39" customHeight="1" spans="1:60">
      <c r="A163" s="736">
        <v>45789</v>
      </c>
      <c r="B163" s="737" t="s">
        <v>976</v>
      </c>
      <c r="C163" s="738" t="s">
        <v>600</v>
      </c>
      <c r="D163" s="739">
        <v>4500168832</v>
      </c>
      <c r="E163" s="740">
        <v>217460943</v>
      </c>
      <c r="F163" s="739" t="s">
        <v>1414</v>
      </c>
      <c r="G163" s="742" t="s">
        <v>815</v>
      </c>
      <c r="H163" s="742" t="s">
        <v>815</v>
      </c>
      <c r="I163" s="778" t="s">
        <v>576</v>
      </c>
      <c r="J163" s="780">
        <v>280</v>
      </c>
      <c r="K163" s="780">
        <v>0</v>
      </c>
      <c r="L163" s="780">
        <v>4</v>
      </c>
      <c r="M163" s="784">
        <f t="shared" si="100"/>
        <v>70</v>
      </c>
      <c r="N163" s="782">
        <v>45826</v>
      </c>
      <c r="O163" s="782">
        <v>45822</v>
      </c>
      <c r="P163" s="783" t="s">
        <v>1415</v>
      </c>
      <c r="Q163" s="783" t="s">
        <v>582</v>
      </c>
      <c r="R163" s="783" t="s">
        <v>728</v>
      </c>
      <c r="S163" s="810" t="s">
        <v>1395</v>
      </c>
      <c r="T163" s="810"/>
      <c r="U163" s="810" t="s">
        <v>585</v>
      </c>
      <c r="V163" s="811"/>
      <c r="W163" s="811"/>
      <c r="X163" s="812" t="s">
        <v>981</v>
      </c>
      <c r="Y163" s="783" t="s">
        <v>982</v>
      </c>
      <c r="Z163" s="835">
        <v>2.1543</v>
      </c>
      <c r="AA163" s="835">
        <f t="shared" si="101"/>
        <v>603.204</v>
      </c>
      <c r="AB163" s="812">
        <v>280</v>
      </c>
      <c r="AC163" s="812">
        <f t="shared" si="91"/>
        <v>0</v>
      </c>
      <c r="AD163" s="783" t="s">
        <v>585</v>
      </c>
      <c r="AE163" s="783" t="s">
        <v>611</v>
      </c>
      <c r="AF163" s="784"/>
      <c r="AG163" s="836" t="s">
        <v>590</v>
      </c>
      <c r="AH163" s="990"/>
      <c r="AI163" s="837">
        <f>J163</f>
        <v>280</v>
      </c>
      <c r="AJ163" s="990"/>
      <c r="AK163" s="837"/>
      <c r="AL163" s="838"/>
      <c r="AM163" s="995"/>
      <c r="AN163" s="865">
        <f>J163</f>
        <v>280</v>
      </c>
      <c r="AO163" s="865"/>
      <c r="AP163" s="995"/>
      <c r="AQ163" s="865">
        <f>J163</f>
        <v>280</v>
      </c>
      <c r="AR163" s="995"/>
      <c r="AS163" s="865"/>
      <c r="AT163" s="865"/>
      <c r="AU163" s="866"/>
      <c r="AV163" s="867" t="s">
        <v>577</v>
      </c>
      <c r="AW163" s="884">
        <f t="shared" si="93"/>
        <v>46.6666666666667</v>
      </c>
      <c r="AX163" s="884">
        <f t="shared" si="94"/>
        <v>46.6666666666667</v>
      </c>
      <c r="AY163" s="884">
        <f t="shared" si="95"/>
        <v>37.3333333333333</v>
      </c>
      <c r="AZ163" s="884">
        <f t="shared" si="96"/>
        <v>9.33333333333333</v>
      </c>
      <c r="BA163" s="884">
        <f t="shared" si="97"/>
        <v>46.6666666666667</v>
      </c>
      <c r="BB163" s="884">
        <f t="shared" si="98"/>
        <v>46.6666666666667</v>
      </c>
      <c r="BC163" s="884">
        <f t="shared" si="99"/>
        <v>46.6666666666667</v>
      </c>
      <c r="BD163" s="932">
        <f t="shared" si="77"/>
        <v>280</v>
      </c>
      <c r="BE163" s="933">
        <f t="shared" si="78"/>
        <v>0</v>
      </c>
      <c r="BF163" s="1096"/>
      <c r="BG163" s="1096" t="s">
        <v>1377</v>
      </c>
      <c r="BH163" s="1097" t="s">
        <v>610</v>
      </c>
    </row>
    <row r="164" s="711" customFormat="1" ht="39" customHeight="1" spans="1:60">
      <c r="A164" s="736">
        <v>45768</v>
      </c>
      <c r="B164" s="737" t="s">
        <v>1049</v>
      </c>
      <c r="C164" s="738" t="s">
        <v>567</v>
      </c>
      <c r="D164" s="739">
        <v>4500164212</v>
      </c>
      <c r="E164" s="910" t="s">
        <v>1416</v>
      </c>
      <c r="F164" s="739" t="s">
        <v>1417</v>
      </c>
      <c r="G164" s="1055" t="s">
        <v>897</v>
      </c>
      <c r="H164" s="742" t="s">
        <v>569</v>
      </c>
      <c r="I164" s="778" t="s">
        <v>576</v>
      </c>
      <c r="J164" s="780">
        <v>1368</v>
      </c>
      <c r="K164" s="780">
        <v>0</v>
      </c>
      <c r="L164" s="780">
        <v>12</v>
      </c>
      <c r="M164" s="784">
        <f t="shared" si="100"/>
        <v>114</v>
      </c>
      <c r="N164" s="782">
        <v>45817</v>
      </c>
      <c r="O164" s="782">
        <v>45813</v>
      </c>
      <c r="P164" s="783" t="s">
        <v>1418</v>
      </c>
      <c r="Q164" s="783" t="s">
        <v>582</v>
      </c>
      <c r="R164" s="783" t="s">
        <v>1419</v>
      </c>
      <c r="S164" s="810" t="s">
        <v>1276</v>
      </c>
      <c r="T164" s="810"/>
      <c r="U164" s="810" t="s">
        <v>1420</v>
      </c>
      <c r="V164" s="811"/>
      <c r="W164" s="811" t="s">
        <v>1421</v>
      </c>
      <c r="X164" s="812" t="s">
        <v>1422</v>
      </c>
      <c r="Y164" s="783" t="s">
        <v>1423</v>
      </c>
      <c r="Z164" s="835">
        <v>3.5583</v>
      </c>
      <c r="AA164" s="835">
        <f t="shared" si="101"/>
        <v>4867.7544</v>
      </c>
      <c r="AB164" s="812">
        <v>1368</v>
      </c>
      <c r="AC164" s="812">
        <f t="shared" si="91"/>
        <v>0</v>
      </c>
      <c r="AD164" s="783" t="s">
        <v>610</v>
      </c>
      <c r="AE164" s="783" t="s">
        <v>611</v>
      </c>
      <c r="AF164" s="784"/>
      <c r="AG164" s="836" t="s">
        <v>590</v>
      </c>
      <c r="AH164" s="990"/>
      <c r="AI164" s="837"/>
      <c r="AJ164" s="990">
        <f>J164</f>
        <v>1368</v>
      </c>
      <c r="AK164" s="837"/>
      <c r="AL164" s="838"/>
      <c r="AM164" s="990">
        <f>J164</f>
        <v>1368</v>
      </c>
      <c r="AN164" s="865"/>
      <c r="AO164" s="865"/>
      <c r="AP164" s="995"/>
      <c r="AQ164" s="865"/>
      <c r="AR164" s="995">
        <f>J164</f>
        <v>1368</v>
      </c>
      <c r="AS164" s="865"/>
      <c r="AT164" s="865"/>
      <c r="AU164" s="866"/>
      <c r="AV164" s="867" t="s">
        <v>577</v>
      </c>
      <c r="AW164" s="884">
        <f t="shared" si="93"/>
        <v>228</v>
      </c>
      <c r="AX164" s="884">
        <f t="shared" si="94"/>
        <v>228</v>
      </c>
      <c r="AY164" s="884">
        <f t="shared" si="95"/>
        <v>182.4</v>
      </c>
      <c r="AZ164" s="884">
        <f t="shared" si="96"/>
        <v>45.6</v>
      </c>
      <c r="BA164" s="884">
        <f t="shared" si="97"/>
        <v>228</v>
      </c>
      <c r="BB164" s="884">
        <f t="shared" si="98"/>
        <v>228</v>
      </c>
      <c r="BC164" s="884">
        <f t="shared" si="99"/>
        <v>228</v>
      </c>
      <c r="BD164" s="932">
        <f t="shared" si="77"/>
        <v>1368</v>
      </c>
      <c r="BE164" s="933">
        <f t="shared" si="78"/>
        <v>0</v>
      </c>
      <c r="BF164" s="1096" t="s">
        <v>1132</v>
      </c>
      <c r="BG164" s="1096" t="s">
        <v>1266</v>
      </c>
      <c r="BH164" s="1097" t="s">
        <v>1350</v>
      </c>
    </row>
    <row r="165" s="711" customFormat="1" ht="39" customHeight="1" spans="1:60">
      <c r="A165" s="736">
        <v>45774</v>
      </c>
      <c r="B165" s="737" t="s">
        <v>1424</v>
      </c>
      <c r="C165" s="738" t="s">
        <v>1111</v>
      </c>
      <c r="D165" s="739">
        <v>4500160378</v>
      </c>
      <c r="E165" s="910" t="s">
        <v>1425</v>
      </c>
      <c r="F165" s="739" t="s">
        <v>1426</v>
      </c>
      <c r="G165" s="764" t="s">
        <v>913</v>
      </c>
      <c r="H165" s="742" t="s">
        <v>964</v>
      </c>
      <c r="I165" s="1103" t="s">
        <v>576</v>
      </c>
      <c r="J165" s="780">
        <v>504</v>
      </c>
      <c r="K165" s="801">
        <v>0</v>
      </c>
      <c r="L165" s="801">
        <v>6</v>
      </c>
      <c r="M165" s="784">
        <f t="shared" si="100"/>
        <v>84</v>
      </c>
      <c r="N165" s="782">
        <v>45818</v>
      </c>
      <c r="O165" s="782">
        <v>45814</v>
      </c>
      <c r="P165" s="783" t="s">
        <v>1427</v>
      </c>
      <c r="Q165" s="783" t="s">
        <v>582</v>
      </c>
      <c r="R165" s="783" t="s">
        <v>1341</v>
      </c>
      <c r="S165" s="810" t="s">
        <v>1212</v>
      </c>
      <c r="T165" s="810"/>
      <c r="U165" s="810" t="s">
        <v>1428</v>
      </c>
      <c r="V165" s="811"/>
      <c r="W165" s="811"/>
      <c r="X165" s="812" t="s">
        <v>1429</v>
      </c>
      <c r="Y165" s="783" t="s">
        <v>1430</v>
      </c>
      <c r="Z165" s="835">
        <v>3.6988</v>
      </c>
      <c r="AA165" s="835">
        <f t="shared" si="101"/>
        <v>1864.1952</v>
      </c>
      <c r="AB165" s="812">
        <v>504</v>
      </c>
      <c r="AC165" s="812">
        <f t="shared" si="91"/>
        <v>0</v>
      </c>
      <c r="AD165" s="783" t="s">
        <v>610</v>
      </c>
      <c r="AE165" s="783" t="s">
        <v>611</v>
      </c>
      <c r="AF165" s="784" t="s">
        <v>1431</v>
      </c>
      <c r="AG165" s="836" t="s">
        <v>590</v>
      </c>
      <c r="AH165" s="990"/>
      <c r="AI165" s="837"/>
      <c r="AJ165" s="990">
        <f>J165</f>
        <v>504</v>
      </c>
      <c r="AK165" s="837"/>
      <c r="AL165" s="838"/>
      <c r="AM165" s="995">
        <f>J165</f>
        <v>504</v>
      </c>
      <c r="AN165" s="865"/>
      <c r="AO165" s="865"/>
      <c r="AP165" s="995"/>
      <c r="AQ165" s="865"/>
      <c r="AR165" s="995">
        <f>J165</f>
        <v>504</v>
      </c>
      <c r="AS165" s="865"/>
      <c r="AT165" s="865"/>
      <c r="AU165" s="866"/>
      <c r="AV165" s="867" t="s">
        <v>577</v>
      </c>
      <c r="AW165" s="884">
        <f t="shared" si="93"/>
        <v>84</v>
      </c>
      <c r="AX165" s="884">
        <f t="shared" si="94"/>
        <v>84</v>
      </c>
      <c r="AY165" s="884">
        <f t="shared" si="95"/>
        <v>67.2</v>
      </c>
      <c r="AZ165" s="884">
        <f t="shared" si="96"/>
        <v>16.8</v>
      </c>
      <c r="BA165" s="884">
        <f t="shared" si="97"/>
        <v>84</v>
      </c>
      <c r="BB165" s="884">
        <f t="shared" si="98"/>
        <v>84</v>
      </c>
      <c r="BC165" s="884">
        <f t="shared" si="99"/>
        <v>84</v>
      </c>
      <c r="BD165" s="932">
        <f t="shared" si="77"/>
        <v>504</v>
      </c>
      <c r="BE165" s="933">
        <f t="shared" si="78"/>
        <v>0</v>
      </c>
      <c r="BF165" s="1096" t="s">
        <v>1132</v>
      </c>
      <c r="BG165" s="1096" t="s">
        <v>1322</v>
      </c>
      <c r="BH165" s="1097" t="s">
        <v>1266</v>
      </c>
    </row>
    <row r="166" s="711" customFormat="1" ht="39" customHeight="1" spans="1:60">
      <c r="A166" s="736">
        <v>45786</v>
      </c>
      <c r="B166" s="737" t="s">
        <v>1432</v>
      </c>
      <c r="C166" s="738" t="s">
        <v>1433</v>
      </c>
      <c r="D166" s="739">
        <v>4500165887</v>
      </c>
      <c r="E166" s="910" t="s">
        <v>1434</v>
      </c>
      <c r="F166" s="739" t="s">
        <v>1435</v>
      </c>
      <c r="G166" s="742" t="s">
        <v>897</v>
      </c>
      <c r="H166" s="742" t="s">
        <v>569</v>
      </c>
      <c r="I166" s="778" t="s">
        <v>576</v>
      </c>
      <c r="J166" s="780">
        <v>1200</v>
      </c>
      <c r="K166" s="780">
        <v>0</v>
      </c>
      <c r="L166" s="780">
        <v>12</v>
      </c>
      <c r="M166" s="784">
        <f t="shared" si="100"/>
        <v>100</v>
      </c>
      <c r="N166" s="782">
        <v>45821</v>
      </c>
      <c r="O166" s="782">
        <v>45817</v>
      </c>
      <c r="P166" s="783"/>
      <c r="Q166" s="783" t="s">
        <v>582</v>
      </c>
      <c r="R166" s="783" t="s">
        <v>1436</v>
      </c>
      <c r="S166" s="810" t="s">
        <v>1366</v>
      </c>
      <c r="T166" s="810"/>
      <c r="U166" s="810" t="s">
        <v>1437</v>
      </c>
      <c r="V166" s="811"/>
      <c r="W166" s="811"/>
      <c r="X166" s="812" t="s">
        <v>1438</v>
      </c>
      <c r="Y166" s="783" t="s">
        <v>902</v>
      </c>
      <c r="Z166" s="835">
        <v>3.6835</v>
      </c>
      <c r="AA166" s="835">
        <f t="shared" si="101"/>
        <v>4420.2</v>
      </c>
      <c r="AB166" s="812">
        <v>1200</v>
      </c>
      <c r="AC166" s="812">
        <f t="shared" si="91"/>
        <v>0</v>
      </c>
      <c r="AD166" s="783" t="s">
        <v>610</v>
      </c>
      <c r="AE166" s="783" t="s">
        <v>611</v>
      </c>
      <c r="AF166" s="784"/>
      <c r="AG166" s="836" t="s">
        <v>590</v>
      </c>
      <c r="AH166" s="990"/>
      <c r="AI166" s="837"/>
      <c r="AJ166" s="990"/>
      <c r="AK166" s="837">
        <f>J166</f>
        <v>1200</v>
      </c>
      <c r="AL166" s="838"/>
      <c r="AM166" s="995">
        <f>J166</f>
        <v>1200</v>
      </c>
      <c r="AN166" s="865"/>
      <c r="AO166" s="865"/>
      <c r="AP166" s="995"/>
      <c r="AQ166" s="865"/>
      <c r="AR166" s="995"/>
      <c r="AS166" s="865">
        <f>J166</f>
        <v>1200</v>
      </c>
      <c r="AT166" s="865"/>
      <c r="AU166" s="866"/>
      <c r="AV166" s="867" t="s">
        <v>577</v>
      </c>
      <c r="AW166" s="884">
        <f t="shared" si="93"/>
        <v>200</v>
      </c>
      <c r="AX166" s="884">
        <f t="shared" si="94"/>
        <v>200</v>
      </c>
      <c r="AY166" s="884">
        <f t="shared" si="95"/>
        <v>160</v>
      </c>
      <c r="AZ166" s="884">
        <f t="shared" si="96"/>
        <v>40</v>
      </c>
      <c r="BA166" s="884">
        <f t="shared" si="97"/>
        <v>200</v>
      </c>
      <c r="BB166" s="884">
        <f t="shared" si="98"/>
        <v>200</v>
      </c>
      <c r="BC166" s="884">
        <f t="shared" si="99"/>
        <v>200</v>
      </c>
      <c r="BD166" s="932">
        <f t="shared" si="77"/>
        <v>1200</v>
      </c>
      <c r="BE166" s="933">
        <f t="shared" si="78"/>
        <v>0</v>
      </c>
      <c r="BF166" s="1096"/>
      <c r="BG166" s="1096" t="s">
        <v>1439</v>
      </c>
      <c r="BH166" s="1097" t="s">
        <v>1329</v>
      </c>
    </row>
    <row r="167" s="711" customFormat="1" ht="39" customHeight="1" spans="1:60">
      <c r="A167" s="736">
        <v>45720</v>
      </c>
      <c r="B167" s="737" t="s">
        <v>173</v>
      </c>
      <c r="C167" s="738" t="s">
        <v>762</v>
      </c>
      <c r="D167" s="739">
        <v>4500159069</v>
      </c>
      <c r="E167" s="910"/>
      <c r="F167" s="739" t="s">
        <v>1440</v>
      </c>
      <c r="G167" s="742" t="s">
        <v>575</v>
      </c>
      <c r="H167" s="742" t="s">
        <v>575</v>
      </c>
      <c r="I167" s="778" t="s">
        <v>576</v>
      </c>
      <c r="J167" s="780">
        <v>5700</v>
      </c>
      <c r="K167" s="780">
        <v>0</v>
      </c>
      <c r="L167" s="780">
        <v>12</v>
      </c>
      <c r="M167" s="784">
        <f t="shared" si="100"/>
        <v>475</v>
      </c>
      <c r="N167" s="782">
        <v>45824</v>
      </c>
      <c r="O167" s="782">
        <v>45820</v>
      </c>
      <c r="P167" s="783"/>
      <c r="Q167" s="783" t="s">
        <v>582</v>
      </c>
      <c r="R167" s="783" t="s">
        <v>1441</v>
      </c>
      <c r="S167" s="810" t="s">
        <v>1442</v>
      </c>
      <c r="T167" s="810"/>
      <c r="U167" s="810" t="s">
        <v>585</v>
      </c>
      <c r="V167" s="811"/>
      <c r="W167" s="811"/>
      <c r="X167" s="812" t="s">
        <v>1443</v>
      </c>
      <c r="Y167" s="783" t="s">
        <v>1444</v>
      </c>
      <c r="Z167" s="835">
        <v>3.4</v>
      </c>
      <c r="AA167" s="835">
        <f t="shared" si="101"/>
        <v>19380</v>
      </c>
      <c r="AB167" s="812">
        <f>3360+2340</f>
        <v>5700</v>
      </c>
      <c r="AC167" s="812">
        <f t="shared" si="91"/>
        <v>0</v>
      </c>
      <c r="AD167" s="783" t="s">
        <v>585</v>
      </c>
      <c r="AE167" s="783" t="s">
        <v>611</v>
      </c>
      <c r="AF167" s="784"/>
      <c r="AG167" s="836" t="s">
        <v>590</v>
      </c>
      <c r="AH167" s="990">
        <f>J167</f>
        <v>5700</v>
      </c>
      <c r="AI167" s="837"/>
      <c r="AJ167" s="990"/>
      <c r="AK167" s="837"/>
      <c r="AL167" s="838"/>
      <c r="AM167" s="995"/>
      <c r="AN167" s="865">
        <f>J167</f>
        <v>5700</v>
      </c>
      <c r="AO167" s="865"/>
      <c r="AP167" s="995"/>
      <c r="AQ167" s="865">
        <f>J167</f>
        <v>5700</v>
      </c>
      <c r="AR167" s="995"/>
      <c r="AS167" s="865"/>
      <c r="AT167" s="865"/>
      <c r="AU167" s="866"/>
      <c r="AV167" s="867" t="s">
        <v>577</v>
      </c>
      <c r="AW167" s="884">
        <f t="shared" si="93"/>
        <v>950</v>
      </c>
      <c r="AX167" s="884">
        <f t="shared" si="94"/>
        <v>950</v>
      </c>
      <c r="AY167" s="884">
        <f t="shared" si="95"/>
        <v>760</v>
      </c>
      <c r="AZ167" s="884">
        <f t="shared" si="96"/>
        <v>190</v>
      </c>
      <c r="BA167" s="884">
        <f t="shared" si="97"/>
        <v>950</v>
      </c>
      <c r="BB167" s="884">
        <f t="shared" si="98"/>
        <v>950</v>
      </c>
      <c r="BC167" s="884">
        <f t="shared" si="99"/>
        <v>950</v>
      </c>
      <c r="BD167" s="932">
        <f t="shared" si="77"/>
        <v>5700</v>
      </c>
      <c r="BE167" s="933">
        <f t="shared" si="78"/>
        <v>0</v>
      </c>
      <c r="BF167" s="1096"/>
      <c r="BG167" s="1096" t="s">
        <v>1376</v>
      </c>
      <c r="BH167" s="1097" t="s">
        <v>1329</v>
      </c>
    </row>
    <row r="168" s="711" customFormat="1" ht="39" customHeight="1" spans="1:60">
      <c r="A168" s="736">
        <v>45720</v>
      </c>
      <c r="B168" s="737" t="s">
        <v>173</v>
      </c>
      <c r="C168" s="738" t="s">
        <v>762</v>
      </c>
      <c r="D168" s="739">
        <v>4500159069</v>
      </c>
      <c r="E168" s="910"/>
      <c r="F168" s="739" t="s">
        <v>1445</v>
      </c>
      <c r="G168" s="742" t="s">
        <v>575</v>
      </c>
      <c r="H168" s="742" t="s">
        <v>575</v>
      </c>
      <c r="I168" s="778" t="s">
        <v>576</v>
      </c>
      <c r="J168" s="780">
        <v>5700</v>
      </c>
      <c r="K168" s="780">
        <v>0</v>
      </c>
      <c r="L168" s="780">
        <v>12</v>
      </c>
      <c r="M168" s="784">
        <f t="shared" si="100"/>
        <v>475</v>
      </c>
      <c r="N168" s="782">
        <v>45824</v>
      </c>
      <c r="O168" s="782">
        <v>45820</v>
      </c>
      <c r="P168" s="783"/>
      <c r="Q168" s="783" t="s">
        <v>582</v>
      </c>
      <c r="R168" s="783" t="s">
        <v>1441</v>
      </c>
      <c r="S168" s="810" t="s">
        <v>1442</v>
      </c>
      <c r="T168" s="810"/>
      <c r="U168" s="810" t="s">
        <v>585</v>
      </c>
      <c r="V168" s="811"/>
      <c r="W168" s="811"/>
      <c r="X168" s="812" t="s">
        <v>1443</v>
      </c>
      <c r="Y168" s="783" t="s">
        <v>1444</v>
      </c>
      <c r="Z168" s="835">
        <v>3.4</v>
      </c>
      <c r="AA168" s="835">
        <f t="shared" si="101"/>
        <v>19380</v>
      </c>
      <c r="AB168" s="812">
        <f>4908+792</f>
        <v>5700</v>
      </c>
      <c r="AC168" s="812">
        <f t="shared" si="91"/>
        <v>0</v>
      </c>
      <c r="AD168" s="783" t="s">
        <v>585</v>
      </c>
      <c r="AE168" s="783" t="s">
        <v>611</v>
      </c>
      <c r="AF168" s="784"/>
      <c r="AG168" s="836" t="s">
        <v>590</v>
      </c>
      <c r="AH168" s="990">
        <f>J168</f>
        <v>5700</v>
      </c>
      <c r="AI168" s="837"/>
      <c r="AJ168" s="990"/>
      <c r="AK168" s="837"/>
      <c r="AL168" s="838"/>
      <c r="AM168" s="995"/>
      <c r="AN168" s="865">
        <f>J168</f>
        <v>5700</v>
      </c>
      <c r="AO168" s="865"/>
      <c r="AP168" s="995"/>
      <c r="AQ168" s="865">
        <f>J168</f>
        <v>5700</v>
      </c>
      <c r="AR168" s="995"/>
      <c r="AS168" s="865"/>
      <c r="AT168" s="865"/>
      <c r="AU168" s="866"/>
      <c r="AV168" s="867" t="s">
        <v>577</v>
      </c>
      <c r="AW168" s="884">
        <f t="shared" si="93"/>
        <v>950</v>
      </c>
      <c r="AX168" s="884">
        <f t="shared" si="94"/>
        <v>950</v>
      </c>
      <c r="AY168" s="884">
        <f t="shared" si="95"/>
        <v>760</v>
      </c>
      <c r="AZ168" s="884">
        <f t="shared" si="96"/>
        <v>190</v>
      </c>
      <c r="BA168" s="884">
        <f t="shared" si="97"/>
        <v>950</v>
      </c>
      <c r="BB168" s="884">
        <f t="shared" si="98"/>
        <v>950</v>
      </c>
      <c r="BC168" s="884">
        <f t="shared" si="99"/>
        <v>950</v>
      </c>
      <c r="BD168" s="932">
        <f t="shared" si="77"/>
        <v>5700</v>
      </c>
      <c r="BE168" s="933">
        <f t="shared" si="78"/>
        <v>0</v>
      </c>
      <c r="BF168" s="1096"/>
      <c r="BG168" s="1096" t="s">
        <v>1376</v>
      </c>
      <c r="BH168" s="1097" t="s">
        <v>1329</v>
      </c>
    </row>
    <row r="169" s="711" customFormat="1" ht="39" customHeight="1" spans="1:60">
      <c r="A169" s="736">
        <v>45791</v>
      </c>
      <c r="B169" s="737" t="s">
        <v>1446</v>
      </c>
      <c r="C169" s="738" t="s">
        <v>1084</v>
      </c>
      <c r="D169" s="739">
        <v>4500163632</v>
      </c>
      <c r="E169" s="910"/>
      <c r="F169" s="739" t="s">
        <v>1447</v>
      </c>
      <c r="G169" s="742" t="s">
        <v>897</v>
      </c>
      <c r="H169" s="742" t="s">
        <v>575</v>
      </c>
      <c r="I169" s="778" t="s">
        <v>576</v>
      </c>
      <c r="J169" s="780">
        <v>504</v>
      </c>
      <c r="K169" s="780">
        <v>0</v>
      </c>
      <c r="L169" s="780">
        <v>12</v>
      </c>
      <c r="M169" s="784">
        <f t="shared" si="100"/>
        <v>42</v>
      </c>
      <c r="N169" s="782">
        <v>45826</v>
      </c>
      <c r="O169" s="782">
        <v>45822</v>
      </c>
      <c r="P169" s="783"/>
      <c r="Q169" s="783" t="s">
        <v>582</v>
      </c>
      <c r="R169" s="783" t="s">
        <v>1441</v>
      </c>
      <c r="S169" s="810" t="s">
        <v>1448</v>
      </c>
      <c r="T169" s="810"/>
      <c r="U169" s="810" t="s">
        <v>1449</v>
      </c>
      <c r="V169" s="811"/>
      <c r="W169" s="811"/>
      <c r="X169" s="812" t="s">
        <v>1450</v>
      </c>
      <c r="Y169" s="783" t="s">
        <v>1451</v>
      </c>
      <c r="Z169" s="835">
        <v>3.6923</v>
      </c>
      <c r="AA169" s="835">
        <f t="shared" si="101"/>
        <v>1860.9192</v>
      </c>
      <c r="AB169" s="812">
        <v>504</v>
      </c>
      <c r="AC169" s="812">
        <f t="shared" si="91"/>
        <v>0</v>
      </c>
      <c r="AD169" s="783" t="s">
        <v>610</v>
      </c>
      <c r="AE169" s="783" t="s">
        <v>611</v>
      </c>
      <c r="AF169" s="784"/>
      <c r="AG169" s="836" t="s">
        <v>590</v>
      </c>
      <c r="AH169" s="990"/>
      <c r="AI169" s="837"/>
      <c r="AJ169" s="990"/>
      <c r="AK169" s="837">
        <f>J169</f>
        <v>504</v>
      </c>
      <c r="AL169" s="838"/>
      <c r="AM169" s="990">
        <f>J169</f>
        <v>504</v>
      </c>
      <c r="AN169" s="865"/>
      <c r="AO169" s="865"/>
      <c r="AP169" s="995"/>
      <c r="AQ169" s="865"/>
      <c r="AR169" s="995"/>
      <c r="AS169" s="865">
        <f>J169</f>
        <v>504</v>
      </c>
      <c r="AT169" s="865"/>
      <c r="AU169" s="866"/>
      <c r="AV169" s="867" t="s">
        <v>577</v>
      </c>
      <c r="AW169" s="884">
        <f t="shared" si="93"/>
        <v>84</v>
      </c>
      <c r="AX169" s="884">
        <f t="shared" si="94"/>
        <v>84</v>
      </c>
      <c r="AY169" s="884">
        <f t="shared" si="95"/>
        <v>67.2</v>
      </c>
      <c r="AZ169" s="884">
        <f t="shared" si="96"/>
        <v>16.8</v>
      </c>
      <c r="BA169" s="884">
        <f t="shared" si="97"/>
        <v>84</v>
      </c>
      <c r="BB169" s="884">
        <f t="shared" si="98"/>
        <v>84</v>
      </c>
      <c r="BC169" s="884">
        <f t="shared" si="99"/>
        <v>84</v>
      </c>
      <c r="BD169" s="932">
        <f t="shared" si="77"/>
        <v>504</v>
      </c>
      <c r="BE169" s="933">
        <f t="shared" si="78"/>
        <v>0</v>
      </c>
      <c r="BF169" s="1096"/>
      <c r="BG169" s="1096" t="s">
        <v>1452</v>
      </c>
      <c r="BH169" s="1097" t="s">
        <v>1329</v>
      </c>
    </row>
    <row r="170" s="711" customFormat="1" ht="39" customHeight="1" spans="1:60">
      <c r="A170" s="736">
        <v>45740</v>
      </c>
      <c r="B170" s="737" t="s">
        <v>856</v>
      </c>
      <c r="C170" s="738" t="s">
        <v>567</v>
      </c>
      <c r="D170" s="739">
        <v>4500160810</v>
      </c>
      <c r="E170" s="740">
        <v>9900924265</v>
      </c>
      <c r="F170" s="739" t="s">
        <v>1453</v>
      </c>
      <c r="G170" s="742" t="s">
        <v>859</v>
      </c>
      <c r="H170" s="742" t="s">
        <v>859</v>
      </c>
      <c r="I170" s="1061" t="s">
        <v>576</v>
      </c>
      <c r="J170" s="780">
        <v>1682</v>
      </c>
      <c r="K170" s="780">
        <v>0</v>
      </c>
      <c r="L170" s="780">
        <v>1</v>
      </c>
      <c r="M170" s="784">
        <f t="shared" si="100"/>
        <v>1682</v>
      </c>
      <c r="N170" s="782">
        <v>45821</v>
      </c>
      <c r="O170" s="782">
        <v>45817</v>
      </c>
      <c r="P170" s="783" t="s">
        <v>1454</v>
      </c>
      <c r="Q170" s="783" t="s">
        <v>582</v>
      </c>
      <c r="R170" s="783" t="s">
        <v>1235</v>
      </c>
      <c r="S170" s="810" t="s">
        <v>1276</v>
      </c>
      <c r="T170" s="810"/>
      <c r="U170" s="810" t="s">
        <v>1455</v>
      </c>
      <c r="V170" s="811"/>
      <c r="W170" s="811"/>
      <c r="X170" s="812" t="s">
        <v>1456</v>
      </c>
      <c r="Y170" s="783" t="s">
        <v>865</v>
      </c>
      <c r="Z170" s="835">
        <v>3.6</v>
      </c>
      <c r="AA170" s="835">
        <f t="shared" si="101"/>
        <v>6055.2</v>
      </c>
      <c r="AB170" s="812">
        <v>1682</v>
      </c>
      <c r="AC170" s="812">
        <f t="shared" si="91"/>
        <v>0</v>
      </c>
      <c r="AD170" s="783" t="s">
        <v>610</v>
      </c>
      <c r="AE170" s="783" t="s">
        <v>611</v>
      </c>
      <c r="AF170" s="784"/>
      <c r="AG170" s="836" t="s">
        <v>590</v>
      </c>
      <c r="AH170" s="990"/>
      <c r="AI170" s="837"/>
      <c r="AJ170" s="990"/>
      <c r="AK170" s="837">
        <f>J170</f>
        <v>1682</v>
      </c>
      <c r="AL170" s="838"/>
      <c r="AM170" s="995"/>
      <c r="AN170" s="865">
        <f>J170</f>
        <v>1682</v>
      </c>
      <c r="AO170" s="865"/>
      <c r="AP170" s="995"/>
      <c r="AQ170" s="865"/>
      <c r="AR170" s="995"/>
      <c r="AS170" s="865">
        <f>J170</f>
        <v>1682</v>
      </c>
      <c r="AT170" s="865"/>
      <c r="AU170" s="866"/>
      <c r="AV170" s="867" t="s">
        <v>577</v>
      </c>
      <c r="AW170" s="884">
        <f t="shared" si="93"/>
        <v>280.333333333333</v>
      </c>
      <c r="AX170" s="884">
        <f t="shared" si="94"/>
        <v>280.333333333333</v>
      </c>
      <c r="AY170" s="884">
        <f t="shared" si="95"/>
        <v>224.266666666667</v>
      </c>
      <c r="AZ170" s="884">
        <f t="shared" si="96"/>
        <v>56.0666666666667</v>
      </c>
      <c r="BA170" s="884">
        <f t="shared" si="97"/>
        <v>280.333333333333</v>
      </c>
      <c r="BB170" s="884">
        <f t="shared" si="98"/>
        <v>280.333333333333</v>
      </c>
      <c r="BC170" s="884">
        <f t="shared" si="99"/>
        <v>280.333333333333</v>
      </c>
      <c r="BD170" s="932">
        <f t="shared" si="77"/>
        <v>1682</v>
      </c>
      <c r="BE170" s="933">
        <f t="shared" si="78"/>
        <v>0</v>
      </c>
      <c r="BF170" s="1096"/>
      <c r="BG170" s="1096" t="s">
        <v>1377</v>
      </c>
      <c r="BH170" s="1097" t="s">
        <v>610</v>
      </c>
    </row>
    <row r="171" s="711" customFormat="1" ht="39" customHeight="1" spans="1:60">
      <c r="A171" s="736">
        <v>45786</v>
      </c>
      <c r="B171" s="737" t="s">
        <v>1457</v>
      </c>
      <c r="C171" s="738" t="s">
        <v>1303</v>
      </c>
      <c r="D171" s="739">
        <v>4500165792</v>
      </c>
      <c r="E171" s="910"/>
      <c r="F171" s="739" t="s">
        <v>1458</v>
      </c>
      <c r="G171" s="742" t="s">
        <v>735</v>
      </c>
      <c r="H171" s="742" t="s">
        <v>575</v>
      </c>
      <c r="I171" s="778" t="s">
        <v>576</v>
      </c>
      <c r="J171" s="780">
        <v>1404</v>
      </c>
      <c r="K171" s="780">
        <v>0</v>
      </c>
      <c r="L171" s="780">
        <v>12</v>
      </c>
      <c r="M171" s="784">
        <f t="shared" si="100"/>
        <v>117</v>
      </c>
      <c r="N171" s="782">
        <v>45818</v>
      </c>
      <c r="O171" s="782">
        <v>45828</v>
      </c>
      <c r="P171" s="783"/>
      <c r="Q171" s="783" t="s">
        <v>582</v>
      </c>
      <c r="R171" s="783" t="s">
        <v>1459</v>
      </c>
      <c r="S171" s="810" t="s">
        <v>1366</v>
      </c>
      <c r="T171" s="810"/>
      <c r="U171" s="810" t="s">
        <v>1460</v>
      </c>
      <c r="V171" s="811"/>
      <c r="W171" s="811"/>
      <c r="X171" s="812" t="s">
        <v>1461</v>
      </c>
      <c r="Y171" s="783" t="s">
        <v>802</v>
      </c>
      <c r="Z171" s="835">
        <v>3.6835</v>
      </c>
      <c r="AA171" s="835">
        <f t="shared" si="101"/>
        <v>5171.634</v>
      </c>
      <c r="AB171" s="812">
        <v>1404</v>
      </c>
      <c r="AC171" s="812">
        <f t="shared" si="91"/>
        <v>0</v>
      </c>
      <c r="AD171" s="783" t="s">
        <v>610</v>
      </c>
      <c r="AE171" s="783" t="s">
        <v>611</v>
      </c>
      <c r="AF171" s="784"/>
      <c r="AG171" s="836" t="s">
        <v>590</v>
      </c>
      <c r="AH171" s="990"/>
      <c r="AI171" s="837"/>
      <c r="AJ171" s="990"/>
      <c r="AK171" s="837">
        <f>J171</f>
        <v>1404</v>
      </c>
      <c r="AL171" s="838"/>
      <c r="AM171" s="995">
        <f>J171</f>
        <v>1404</v>
      </c>
      <c r="AN171" s="865"/>
      <c r="AO171" s="865"/>
      <c r="AP171" s="995"/>
      <c r="AQ171" s="865">
        <f>J171</f>
        <v>1404</v>
      </c>
      <c r="AR171" s="995"/>
      <c r="AS171" s="865"/>
      <c r="AT171" s="865"/>
      <c r="AU171" s="866"/>
      <c r="AV171" s="867" t="s">
        <v>577</v>
      </c>
      <c r="AW171" s="884">
        <f t="shared" si="93"/>
        <v>234</v>
      </c>
      <c r="AX171" s="884">
        <f t="shared" si="94"/>
        <v>234</v>
      </c>
      <c r="AY171" s="884">
        <f t="shared" si="95"/>
        <v>187.2</v>
      </c>
      <c r="AZ171" s="884">
        <f t="shared" si="96"/>
        <v>46.8</v>
      </c>
      <c r="BA171" s="884">
        <f t="shared" si="97"/>
        <v>234</v>
      </c>
      <c r="BB171" s="884">
        <f t="shared" si="98"/>
        <v>234</v>
      </c>
      <c r="BC171" s="884">
        <f t="shared" si="99"/>
        <v>234</v>
      </c>
      <c r="BD171" s="932">
        <f t="shared" si="77"/>
        <v>1404</v>
      </c>
      <c r="BE171" s="933">
        <f t="shared" si="78"/>
        <v>0</v>
      </c>
      <c r="BF171" s="1096" t="s">
        <v>1132</v>
      </c>
      <c r="BG171" s="1096" t="s">
        <v>1370</v>
      </c>
      <c r="BH171" s="1097" t="s">
        <v>1323</v>
      </c>
    </row>
    <row r="172" s="711" customFormat="1" ht="39" customHeight="1" spans="1:60">
      <c r="A172" s="736">
        <v>45793</v>
      </c>
      <c r="B172" s="737" t="s">
        <v>1462</v>
      </c>
      <c r="C172" s="738" t="s">
        <v>1463</v>
      </c>
      <c r="D172" s="739">
        <v>4500166758</v>
      </c>
      <c r="E172" s="910" t="s">
        <v>1464</v>
      </c>
      <c r="F172" s="739" t="s">
        <v>1465</v>
      </c>
      <c r="G172" s="742" t="s">
        <v>575</v>
      </c>
      <c r="H172" s="742" t="s">
        <v>575</v>
      </c>
      <c r="I172" s="778" t="s">
        <v>576</v>
      </c>
      <c r="J172" s="780">
        <v>1440</v>
      </c>
      <c r="K172" s="780">
        <v>0</v>
      </c>
      <c r="L172" s="780">
        <v>12</v>
      </c>
      <c r="M172" s="784">
        <f t="shared" si="100"/>
        <v>120</v>
      </c>
      <c r="N172" s="782">
        <v>45828</v>
      </c>
      <c r="O172" s="782">
        <v>45824</v>
      </c>
      <c r="P172" s="783"/>
      <c r="Q172" s="783" t="s">
        <v>582</v>
      </c>
      <c r="R172" s="783"/>
      <c r="S172" s="810" t="s">
        <v>1448</v>
      </c>
      <c r="T172" s="810"/>
      <c r="U172" s="810" t="s">
        <v>585</v>
      </c>
      <c r="V172" s="811"/>
      <c r="W172" s="811"/>
      <c r="X172" s="812" t="s">
        <v>1466</v>
      </c>
      <c r="Y172" s="783" t="s">
        <v>627</v>
      </c>
      <c r="Z172" s="835">
        <v>3.5583</v>
      </c>
      <c r="AA172" s="835">
        <f t="shared" si="101"/>
        <v>5123.952</v>
      </c>
      <c r="AB172" s="812">
        <v>1440</v>
      </c>
      <c r="AC172" s="812">
        <f t="shared" si="91"/>
        <v>0</v>
      </c>
      <c r="AD172" s="783" t="s">
        <v>585</v>
      </c>
      <c r="AE172" s="783" t="s">
        <v>611</v>
      </c>
      <c r="AF172" s="784"/>
      <c r="AG172" s="836" t="s">
        <v>590</v>
      </c>
      <c r="AH172" s="990">
        <f>J172</f>
        <v>1440</v>
      </c>
      <c r="AI172" s="837"/>
      <c r="AJ172" s="990"/>
      <c r="AK172" s="837"/>
      <c r="AL172" s="838"/>
      <c r="AM172" s="990">
        <f>J172</f>
        <v>1440</v>
      </c>
      <c r="AN172" s="865"/>
      <c r="AO172" s="865"/>
      <c r="AP172" s="995">
        <f>J172</f>
        <v>1440</v>
      </c>
      <c r="AQ172" s="865"/>
      <c r="AR172" s="995"/>
      <c r="AS172" s="865"/>
      <c r="AT172" s="865"/>
      <c r="AU172" s="866"/>
      <c r="AV172" s="867" t="s">
        <v>577</v>
      </c>
      <c r="AW172" s="884">
        <f t="shared" si="93"/>
        <v>240</v>
      </c>
      <c r="AX172" s="884">
        <f t="shared" si="94"/>
        <v>240</v>
      </c>
      <c r="AY172" s="884">
        <f t="shared" si="95"/>
        <v>192</v>
      </c>
      <c r="AZ172" s="884">
        <f t="shared" si="96"/>
        <v>48</v>
      </c>
      <c r="BA172" s="884">
        <f t="shared" si="97"/>
        <v>240</v>
      </c>
      <c r="BB172" s="884">
        <f t="shared" si="98"/>
        <v>240</v>
      </c>
      <c r="BC172" s="884">
        <f t="shared" si="99"/>
        <v>240</v>
      </c>
      <c r="BD172" s="932">
        <f t="shared" si="77"/>
        <v>1440</v>
      </c>
      <c r="BE172" s="933">
        <f t="shared" si="78"/>
        <v>0</v>
      </c>
      <c r="BF172" s="1096"/>
      <c r="BG172" s="1096"/>
      <c r="BH172" s="1097"/>
    </row>
    <row r="173" s="711" customFormat="1" ht="39" customHeight="1" spans="1:60">
      <c r="A173" s="736">
        <v>45797</v>
      </c>
      <c r="B173" s="737" t="s">
        <v>1467</v>
      </c>
      <c r="C173" s="738" t="s">
        <v>733</v>
      </c>
      <c r="D173" s="739">
        <v>4500167152</v>
      </c>
      <c r="E173" s="910" t="s">
        <v>1468</v>
      </c>
      <c r="F173" s="739" t="s">
        <v>1469</v>
      </c>
      <c r="G173" s="742" t="s">
        <v>735</v>
      </c>
      <c r="H173" s="742" t="s">
        <v>575</v>
      </c>
      <c r="I173" s="778" t="s">
        <v>576</v>
      </c>
      <c r="J173" s="780">
        <v>420</v>
      </c>
      <c r="K173" s="780">
        <v>0</v>
      </c>
      <c r="L173" s="780">
        <v>12</v>
      </c>
      <c r="M173" s="784">
        <f t="shared" si="100"/>
        <v>35</v>
      </c>
      <c r="N173" s="782">
        <v>45831</v>
      </c>
      <c r="O173" s="782">
        <f>N173-4</f>
        <v>45827</v>
      </c>
      <c r="P173" s="783"/>
      <c r="Q173" s="783" t="s">
        <v>582</v>
      </c>
      <c r="R173" s="783" t="s">
        <v>728</v>
      </c>
      <c r="S173" s="810" t="s">
        <v>1470</v>
      </c>
      <c r="T173" s="810"/>
      <c r="U173" s="810" t="s">
        <v>1471</v>
      </c>
      <c r="V173" s="811"/>
      <c r="W173" s="811"/>
      <c r="X173" s="812" t="s">
        <v>1472</v>
      </c>
      <c r="Y173" s="783" t="s">
        <v>802</v>
      </c>
      <c r="Z173" s="835">
        <v>3.6923</v>
      </c>
      <c r="AA173" s="835">
        <f t="shared" si="101"/>
        <v>1550.766</v>
      </c>
      <c r="AB173" s="812">
        <v>420</v>
      </c>
      <c r="AC173" s="812">
        <f t="shared" si="91"/>
        <v>0</v>
      </c>
      <c r="AD173" s="783" t="s">
        <v>610</v>
      </c>
      <c r="AE173" s="783" t="s">
        <v>611</v>
      </c>
      <c r="AF173" s="784"/>
      <c r="AG173" s="836" t="s">
        <v>590</v>
      </c>
      <c r="AH173" s="990"/>
      <c r="AI173" s="837"/>
      <c r="AJ173" s="990"/>
      <c r="AK173" s="837">
        <f>J173</f>
        <v>420</v>
      </c>
      <c r="AL173" s="838"/>
      <c r="AM173" s="990"/>
      <c r="AN173" s="865">
        <f>J173</f>
        <v>420</v>
      </c>
      <c r="AO173" s="865"/>
      <c r="AP173" s="995"/>
      <c r="AQ173" s="865">
        <f>J173</f>
        <v>420</v>
      </c>
      <c r="AR173" s="995"/>
      <c r="AS173" s="865"/>
      <c r="AT173" s="865"/>
      <c r="AU173" s="866"/>
      <c r="AV173" s="867" t="s">
        <v>577</v>
      </c>
      <c r="AW173" s="884">
        <f t="shared" si="93"/>
        <v>70</v>
      </c>
      <c r="AX173" s="884">
        <f t="shared" si="94"/>
        <v>70</v>
      </c>
      <c r="AY173" s="884">
        <f t="shared" si="95"/>
        <v>56</v>
      </c>
      <c r="AZ173" s="884">
        <f t="shared" si="96"/>
        <v>14</v>
      </c>
      <c r="BA173" s="884">
        <f t="shared" si="97"/>
        <v>70</v>
      </c>
      <c r="BB173" s="884">
        <f t="shared" si="98"/>
        <v>70</v>
      </c>
      <c r="BC173" s="884">
        <f t="shared" si="99"/>
        <v>70</v>
      </c>
      <c r="BD173" s="932">
        <f t="shared" si="77"/>
        <v>420</v>
      </c>
      <c r="BE173" s="933">
        <f t="shared" si="78"/>
        <v>0</v>
      </c>
      <c r="BF173" s="1096"/>
      <c r="BG173" s="1096"/>
      <c r="BH173" s="1097"/>
    </row>
    <row r="174" s="711" customFormat="1" ht="39" customHeight="1" spans="1:60">
      <c r="A174" s="736">
        <v>45789</v>
      </c>
      <c r="B174" s="737" t="s">
        <v>1473</v>
      </c>
      <c r="C174" s="738" t="s">
        <v>1474</v>
      </c>
      <c r="D174" s="739">
        <v>4500165851</v>
      </c>
      <c r="E174" s="910" t="s">
        <v>1475</v>
      </c>
      <c r="F174" s="739" t="s">
        <v>1476</v>
      </c>
      <c r="G174" s="742" t="s">
        <v>575</v>
      </c>
      <c r="H174" s="742" t="s">
        <v>575</v>
      </c>
      <c r="I174" s="778" t="s">
        <v>576</v>
      </c>
      <c r="J174" s="780">
        <v>624</v>
      </c>
      <c r="K174" s="780">
        <v>0</v>
      </c>
      <c r="L174" s="780">
        <v>12</v>
      </c>
      <c r="M174" s="784">
        <f t="shared" si="100"/>
        <v>52</v>
      </c>
      <c r="N174" s="782">
        <v>45828</v>
      </c>
      <c r="O174" s="782">
        <v>45824</v>
      </c>
      <c r="P174" s="783"/>
      <c r="Q174" s="783" t="s">
        <v>582</v>
      </c>
      <c r="R174" s="783" t="s">
        <v>1477</v>
      </c>
      <c r="S174" s="810" t="s">
        <v>1388</v>
      </c>
      <c r="T174" s="810"/>
      <c r="U174" s="810" t="s">
        <v>1478</v>
      </c>
      <c r="V174" s="811"/>
      <c r="W174" s="811"/>
      <c r="X174" s="812" t="s">
        <v>1479</v>
      </c>
      <c r="Y174" s="783" t="s">
        <v>1480</v>
      </c>
      <c r="Z174" s="835">
        <v>3.6923</v>
      </c>
      <c r="AA174" s="835">
        <f t="shared" si="101"/>
        <v>2303.9952</v>
      </c>
      <c r="AB174" s="812">
        <v>624</v>
      </c>
      <c r="AC174" s="812">
        <f t="shared" si="91"/>
        <v>0</v>
      </c>
      <c r="AD174" s="783" t="s">
        <v>610</v>
      </c>
      <c r="AE174" s="783" t="s">
        <v>611</v>
      </c>
      <c r="AF174" s="784"/>
      <c r="AG174" s="836" t="s">
        <v>590</v>
      </c>
      <c r="AH174" s="990"/>
      <c r="AI174" s="837">
        <f>J174</f>
        <v>624</v>
      </c>
      <c r="AJ174" s="990"/>
      <c r="AK174" s="837"/>
      <c r="AL174" s="838"/>
      <c r="AM174" s="995"/>
      <c r="AN174" s="865">
        <f>J174</f>
        <v>624</v>
      </c>
      <c r="AO174" s="865"/>
      <c r="AP174" s="995"/>
      <c r="AQ174" s="865">
        <f>J174</f>
        <v>624</v>
      </c>
      <c r="AR174" s="995"/>
      <c r="AS174" s="865"/>
      <c r="AT174" s="865"/>
      <c r="AU174" s="866"/>
      <c r="AV174" s="867" t="s">
        <v>577</v>
      </c>
      <c r="AW174" s="884">
        <f t="shared" si="93"/>
        <v>104</v>
      </c>
      <c r="AX174" s="884">
        <f t="shared" si="94"/>
        <v>104</v>
      </c>
      <c r="AY174" s="884">
        <f t="shared" si="95"/>
        <v>83.2</v>
      </c>
      <c r="AZ174" s="884">
        <f t="shared" si="96"/>
        <v>20.8</v>
      </c>
      <c r="BA174" s="884">
        <f t="shared" si="97"/>
        <v>104</v>
      </c>
      <c r="BB174" s="884">
        <f t="shared" si="98"/>
        <v>104</v>
      </c>
      <c r="BC174" s="884">
        <f t="shared" si="99"/>
        <v>104</v>
      </c>
      <c r="BD174" s="932">
        <f t="shared" si="77"/>
        <v>624</v>
      </c>
      <c r="BE174" s="933">
        <f t="shared" si="78"/>
        <v>0</v>
      </c>
      <c r="BF174" s="1096"/>
      <c r="BG174" s="1096" t="s">
        <v>1377</v>
      </c>
      <c r="BH174" s="1097" t="s">
        <v>610</v>
      </c>
    </row>
    <row r="175" s="711" customFormat="1" ht="39" customHeight="1" spans="1:60">
      <c r="A175" s="736">
        <v>45792</v>
      </c>
      <c r="B175" s="737" t="s">
        <v>1481</v>
      </c>
      <c r="C175" s="738" t="s">
        <v>1474</v>
      </c>
      <c r="D175" s="739">
        <v>4500166409</v>
      </c>
      <c r="E175" s="910"/>
      <c r="F175" s="739" t="s">
        <v>1482</v>
      </c>
      <c r="G175" s="742" t="s">
        <v>575</v>
      </c>
      <c r="H175" s="742" t="s">
        <v>575</v>
      </c>
      <c r="I175" s="778" t="s">
        <v>576</v>
      </c>
      <c r="J175" s="780">
        <v>720</v>
      </c>
      <c r="K175" s="780">
        <v>0</v>
      </c>
      <c r="L175" s="780">
        <v>12</v>
      </c>
      <c r="M175" s="784">
        <f t="shared" si="100"/>
        <v>60</v>
      </c>
      <c r="N175" s="782">
        <v>45828</v>
      </c>
      <c r="O175" s="782">
        <v>45824</v>
      </c>
      <c r="P175" s="783"/>
      <c r="Q175" s="783" t="s">
        <v>582</v>
      </c>
      <c r="R175" s="783"/>
      <c r="S175" s="810" t="s">
        <v>1354</v>
      </c>
      <c r="T175" s="810"/>
      <c r="U175" s="810" t="s">
        <v>585</v>
      </c>
      <c r="V175" s="811"/>
      <c r="W175" s="811"/>
      <c r="X175" s="812" t="s">
        <v>1483</v>
      </c>
      <c r="Y175" s="783" t="s">
        <v>1480</v>
      </c>
      <c r="Z175" s="835">
        <v>3.6923</v>
      </c>
      <c r="AA175" s="835">
        <f t="shared" si="101"/>
        <v>2658.456</v>
      </c>
      <c r="AB175" s="812">
        <v>720</v>
      </c>
      <c r="AC175" s="812">
        <f t="shared" si="91"/>
        <v>0</v>
      </c>
      <c r="AD175" s="783" t="s">
        <v>585</v>
      </c>
      <c r="AE175" s="783" t="s">
        <v>611</v>
      </c>
      <c r="AF175" s="784"/>
      <c r="AG175" s="836" t="s">
        <v>590</v>
      </c>
      <c r="AH175" s="990">
        <f>J175</f>
        <v>720</v>
      </c>
      <c r="AI175" s="837"/>
      <c r="AJ175" s="990"/>
      <c r="AK175" s="837"/>
      <c r="AL175" s="838"/>
      <c r="AM175" s="990"/>
      <c r="AN175" s="865">
        <f>J175</f>
        <v>720</v>
      </c>
      <c r="AO175" s="865"/>
      <c r="AP175" s="995"/>
      <c r="AQ175" s="865">
        <f>J175</f>
        <v>720</v>
      </c>
      <c r="AR175" s="995"/>
      <c r="AS175" s="865"/>
      <c r="AT175" s="865"/>
      <c r="AU175" s="866"/>
      <c r="AV175" s="867" t="s">
        <v>577</v>
      </c>
      <c r="AW175" s="884">
        <f t="shared" si="93"/>
        <v>120</v>
      </c>
      <c r="AX175" s="884">
        <f t="shared" si="94"/>
        <v>120</v>
      </c>
      <c r="AY175" s="884">
        <f t="shared" si="95"/>
        <v>96</v>
      </c>
      <c r="AZ175" s="884">
        <f t="shared" si="96"/>
        <v>24</v>
      </c>
      <c r="BA175" s="884">
        <f t="shared" si="97"/>
        <v>120</v>
      </c>
      <c r="BB175" s="884">
        <f t="shared" si="98"/>
        <v>120</v>
      </c>
      <c r="BC175" s="884">
        <f t="shared" si="99"/>
        <v>120</v>
      </c>
      <c r="BD175" s="932">
        <f t="shared" si="77"/>
        <v>720</v>
      </c>
      <c r="BE175" s="933">
        <f t="shared" si="78"/>
        <v>0</v>
      </c>
      <c r="BF175" s="1096"/>
      <c r="BG175" s="1096" t="s">
        <v>1392</v>
      </c>
      <c r="BH175" s="1097" t="s">
        <v>1329</v>
      </c>
    </row>
    <row r="176" s="711" customFormat="1" ht="39" customHeight="1" spans="1:60">
      <c r="A176" s="736">
        <v>45772</v>
      </c>
      <c r="B176" s="737" t="s">
        <v>1104</v>
      </c>
      <c r="C176" s="738" t="s">
        <v>697</v>
      </c>
      <c r="D176" s="739">
        <v>4500164723</v>
      </c>
      <c r="E176" s="910"/>
      <c r="F176" s="739" t="s">
        <v>1484</v>
      </c>
      <c r="G176" s="742" t="s">
        <v>575</v>
      </c>
      <c r="H176" s="742" t="s">
        <v>575</v>
      </c>
      <c r="I176" s="778" t="s">
        <v>576</v>
      </c>
      <c r="J176" s="780">
        <v>2160</v>
      </c>
      <c r="K176" s="780">
        <v>0</v>
      </c>
      <c r="L176" s="780">
        <v>12</v>
      </c>
      <c r="M176" s="784">
        <f t="shared" si="100"/>
        <v>180</v>
      </c>
      <c r="N176" s="782">
        <v>45828</v>
      </c>
      <c r="O176" s="782">
        <v>45824</v>
      </c>
      <c r="P176" s="783"/>
      <c r="Q176" s="783" t="s">
        <v>582</v>
      </c>
      <c r="R176" s="783" t="s">
        <v>1485</v>
      </c>
      <c r="S176" s="810" t="s">
        <v>1149</v>
      </c>
      <c r="T176" s="810"/>
      <c r="U176" s="810" t="s">
        <v>1404</v>
      </c>
      <c r="V176" s="811"/>
      <c r="W176" s="811"/>
      <c r="X176" s="812" t="s">
        <v>1486</v>
      </c>
      <c r="Y176" s="783" t="s">
        <v>248</v>
      </c>
      <c r="Z176" s="835">
        <v>3.6835</v>
      </c>
      <c r="AA176" s="835">
        <f t="shared" si="101"/>
        <v>7956.36</v>
      </c>
      <c r="AB176" s="812">
        <v>2160</v>
      </c>
      <c r="AC176" s="812">
        <f t="shared" si="91"/>
        <v>0</v>
      </c>
      <c r="AD176" s="783" t="s">
        <v>610</v>
      </c>
      <c r="AE176" s="783" t="s">
        <v>611</v>
      </c>
      <c r="AF176" s="784"/>
      <c r="AG176" s="836" t="s">
        <v>590</v>
      </c>
      <c r="AH176" s="990">
        <f>J176</f>
        <v>2160</v>
      </c>
      <c r="AI176" s="837"/>
      <c r="AJ176" s="990"/>
      <c r="AK176" s="837"/>
      <c r="AL176" s="838"/>
      <c r="AM176" s="995"/>
      <c r="AN176" s="865">
        <f>J176</f>
        <v>2160</v>
      </c>
      <c r="AO176" s="865"/>
      <c r="AP176" s="995"/>
      <c r="AQ176" s="865">
        <f>J176</f>
        <v>2160</v>
      </c>
      <c r="AR176" s="995"/>
      <c r="AS176" s="865"/>
      <c r="AT176" s="865"/>
      <c r="AU176" s="866"/>
      <c r="AV176" s="867" t="s">
        <v>577</v>
      </c>
      <c r="AW176" s="884">
        <f t="shared" si="93"/>
        <v>360</v>
      </c>
      <c r="AX176" s="884">
        <f t="shared" si="94"/>
        <v>360</v>
      </c>
      <c r="AY176" s="884">
        <f t="shared" si="95"/>
        <v>288</v>
      </c>
      <c r="AZ176" s="884">
        <f t="shared" si="96"/>
        <v>72</v>
      </c>
      <c r="BA176" s="884">
        <f t="shared" si="97"/>
        <v>360</v>
      </c>
      <c r="BB176" s="884">
        <f t="shared" si="98"/>
        <v>360</v>
      </c>
      <c r="BC176" s="884">
        <f t="shared" si="99"/>
        <v>360</v>
      </c>
      <c r="BD176" s="932">
        <f t="shared" si="77"/>
        <v>2160</v>
      </c>
      <c r="BE176" s="933">
        <f t="shared" si="78"/>
        <v>0</v>
      </c>
      <c r="BF176" s="1096"/>
      <c r="BG176" s="1096" t="s">
        <v>1376</v>
      </c>
      <c r="BH176" s="1097" t="s">
        <v>1329</v>
      </c>
    </row>
    <row r="177" s="711" customFormat="1" ht="39" customHeight="1" spans="1:60">
      <c r="A177" s="736">
        <v>45775</v>
      </c>
      <c r="B177" s="737" t="s">
        <v>1487</v>
      </c>
      <c r="C177" s="738" t="s">
        <v>771</v>
      </c>
      <c r="D177" s="739">
        <v>4500165276</v>
      </c>
      <c r="E177" s="740">
        <v>2000007579</v>
      </c>
      <c r="F177" s="739" t="s">
        <v>1488</v>
      </c>
      <c r="G177" s="1055" t="s">
        <v>897</v>
      </c>
      <c r="H177" s="742" t="s">
        <v>569</v>
      </c>
      <c r="I177" s="778" t="s">
        <v>576</v>
      </c>
      <c r="J177" s="780">
        <v>672</v>
      </c>
      <c r="K177" s="780">
        <v>0</v>
      </c>
      <c r="L177" s="780">
        <v>12</v>
      </c>
      <c r="M177" s="784">
        <f t="shared" si="100"/>
        <v>56</v>
      </c>
      <c r="N177" s="782">
        <v>45828</v>
      </c>
      <c r="O177" s="782">
        <v>45824</v>
      </c>
      <c r="P177" s="1107" t="s">
        <v>1489</v>
      </c>
      <c r="Q177" s="783" t="s">
        <v>582</v>
      </c>
      <c r="R177" s="783" t="s">
        <v>1490</v>
      </c>
      <c r="S177" s="810" t="s">
        <v>1199</v>
      </c>
      <c r="T177" s="810"/>
      <c r="U177" s="810" t="s">
        <v>1491</v>
      </c>
      <c r="V177" s="811"/>
      <c r="W177" s="811" t="s">
        <v>1492</v>
      </c>
      <c r="X177" s="812" t="s">
        <v>1493</v>
      </c>
      <c r="Y177" s="783" t="s">
        <v>1091</v>
      </c>
      <c r="Z177" s="835">
        <v>3.6923</v>
      </c>
      <c r="AA177" s="835">
        <f t="shared" si="101"/>
        <v>2481.2256</v>
      </c>
      <c r="AB177" s="812">
        <v>672</v>
      </c>
      <c r="AC177" s="812">
        <f t="shared" si="91"/>
        <v>0</v>
      </c>
      <c r="AD177" s="783" t="s">
        <v>610</v>
      </c>
      <c r="AE177" s="783" t="s">
        <v>611</v>
      </c>
      <c r="AF177" s="784" t="s">
        <v>1494</v>
      </c>
      <c r="AG177" s="836" t="s">
        <v>590</v>
      </c>
      <c r="AH177" s="990"/>
      <c r="AI177" s="837"/>
      <c r="AJ177" s="990"/>
      <c r="AK177" s="837">
        <f>J177</f>
        <v>672</v>
      </c>
      <c r="AL177" s="838"/>
      <c r="AM177" s="990"/>
      <c r="AN177" s="865">
        <f>J177</f>
        <v>672</v>
      </c>
      <c r="AO177" s="865"/>
      <c r="AP177" s="995"/>
      <c r="AQ177" s="865"/>
      <c r="AR177" s="995"/>
      <c r="AS177" s="865">
        <f>J177</f>
        <v>672</v>
      </c>
      <c r="AT177" s="865"/>
      <c r="AU177" s="866"/>
      <c r="AV177" s="867" t="s">
        <v>577</v>
      </c>
      <c r="AW177" s="884">
        <f t="shared" si="93"/>
        <v>112</v>
      </c>
      <c r="AX177" s="884">
        <f t="shared" si="94"/>
        <v>112</v>
      </c>
      <c r="AY177" s="884">
        <f t="shared" si="95"/>
        <v>89.6</v>
      </c>
      <c r="AZ177" s="884">
        <f t="shared" si="96"/>
        <v>22.4</v>
      </c>
      <c r="BA177" s="884">
        <f t="shared" si="97"/>
        <v>112</v>
      </c>
      <c r="BB177" s="884">
        <f t="shared" si="98"/>
        <v>112</v>
      </c>
      <c r="BC177" s="884">
        <f t="shared" si="99"/>
        <v>112</v>
      </c>
      <c r="BD177" s="932">
        <f t="shared" si="77"/>
        <v>672</v>
      </c>
      <c r="BE177" s="933">
        <f t="shared" si="78"/>
        <v>0</v>
      </c>
      <c r="BF177" s="1096"/>
      <c r="BG177" s="1096" t="s">
        <v>1377</v>
      </c>
      <c r="BH177" s="1097" t="s">
        <v>610</v>
      </c>
    </row>
    <row r="178" s="711" customFormat="1" ht="39" customHeight="1" spans="1:60">
      <c r="A178" s="736">
        <v>45797</v>
      </c>
      <c r="B178" s="737" t="s">
        <v>362</v>
      </c>
      <c r="C178" s="738" t="s">
        <v>1495</v>
      </c>
      <c r="D178" s="739">
        <v>4500166965</v>
      </c>
      <c r="E178" s="910" t="s">
        <v>1496</v>
      </c>
      <c r="F178" s="739" t="s">
        <v>1497</v>
      </c>
      <c r="G178" s="785" t="s">
        <v>1498</v>
      </c>
      <c r="H178" s="742" t="s">
        <v>964</v>
      </c>
      <c r="I178" s="778" t="s">
        <v>576</v>
      </c>
      <c r="J178" s="780">
        <v>1860</v>
      </c>
      <c r="K178" s="780">
        <v>0</v>
      </c>
      <c r="L178" s="780">
        <v>6</v>
      </c>
      <c r="M178" s="784">
        <f t="shared" si="100"/>
        <v>310</v>
      </c>
      <c r="N178" s="782">
        <v>45831</v>
      </c>
      <c r="O178" s="782">
        <f>N178-4</f>
        <v>45827</v>
      </c>
      <c r="P178" s="783"/>
      <c r="Q178" s="783" t="s">
        <v>582</v>
      </c>
      <c r="R178" s="783" t="s">
        <v>1499</v>
      </c>
      <c r="S178" s="810" t="s">
        <v>1470</v>
      </c>
      <c r="T178" s="810"/>
      <c r="U178" s="810" t="s">
        <v>1500</v>
      </c>
      <c r="V178" s="811"/>
      <c r="W178" s="811" t="s">
        <v>1501</v>
      </c>
      <c r="X178" s="812" t="s">
        <v>1502</v>
      </c>
      <c r="Y178" s="783" t="s">
        <v>1503</v>
      </c>
      <c r="Z178" s="835">
        <v>3.7272</v>
      </c>
      <c r="AA178" s="835">
        <f t="shared" si="101"/>
        <v>6932.592</v>
      </c>
      <c r="AB178" s="812">
        <v>1860</v>
      </c>
      <c r="AC178" s="812">
        <f t="shared" si="91"/>
        <v>0</v>
      </c>
      <c r="AD178" s="783" t="s">
        <v>610</v>
      </c>
      <c r="AE178" s="783" t="s">
        <v>611</v>
      </c>
      <c r="AF178" s="784"/>
      <c r="AG178" s="836" t="s">
        <v>590</v>
      </c>
      <c r="AH178" s="990"/>
      <c r="AI178" s="837">
        <f>J178</f>
        <v>1860</v>
      </c>
      <c r="AJ178" s="990"/>
      <c r="AK178" s="837"/>
      <c r="AL178" s="838"/>
      <c r="AM178" s="990"/>
      <c r="AN178" s="865"/>
      <c r="AO178" s="865">
        <f>J178</f>
        <v>1860</v>
      </c>
      <c r="AP178" s="995"/>
      <c r="AQ178" s="865"/>
      <c r="AR178" s="995"/>
      <c r="AS178" s="865">
        <f>J178</f>
        <v>1860</v>
      </c>
      <c r="AT178" s="865"/>
      <c r="AU178" s="866"/>
      <c r="AV178" s="867" t="s">
        <v>577</v>
      </c>
      <c r="AW178" s="884">
        <f t="shared" si="93"/>
        <v>310</v>
      </c>
      <c r="AX178" s="884">
        <f t="shared" si="94"/>
        <v>310</v>
      </c>
      <c r="AY178" s="884">
        <f t="shared" si="95"/>
        <v>248</v>
      </c>
      <c r="AZ178" s="884">
        <f t="shared" si="96"/>
        <v>62</v>
      </c>
      <c r="BA178" s="884">
        <f t="shared" si="97"/>
        <v>310</v>
      </c>
      <c r="BB178" s="884">
        <f t="shared" si="98"/>
        <v>310</v>
      </c>
      <c r="BC178" s="884">
        <f t="shared" si="99"/>
        <v>310</v>
      </c>
      <c r="BD178" s="932">
        <f t="shared" si="77"/>
        <v>1860</v>
      </c>
      <c r="BE178" s="933">
        <f t="shared" si="78"/>
        <v>0</v>
      </c>
      <c r="BF178" s="1096"/>
      <c r="BG178" s="1096"/>
      <c r="BH178" s="1097"/>
    </row>
    <row r="179" s="711" customFormat="1" ht="39" customHeight="1" spans="1:60">
      <c r="A179" s="736">
        <v>45799</v>
      </c>
      <c r="B179" s="737" t="s">
        <v>1504</v>
      </c>
      <c r="C179" s="738" t="s">
        <v>1505</v>
      </c>
      <c r="D179" s="739">
        <v>4500167533</v>
      </c>
      <c r="E179" s="910"/>
      <c r="F179" s="739" t="s">
        <v>1506</v>
      </c>
      <c r="G179" s="742" t="s">
        <v>735</v>
      </c>
      <c r="H179" s="742" t="s">
        <v>575</v>
      </c>
      <c r="I179" s="778" t="s">
        <v>576</v>
      </c>
      <c r="J179" s="780">
        <v>240</v>
      </c>
      <c r="K179" s="780">
        <v>0</v>
      </c>
      <c r="L179" s="780">
        <v>12</v>
      </c>
      <c r="M179" s="784">
        <f t="shared" si="100"/>
        <v>20</v>
      </c>
      <c r="N179" s="782">
        <v>45831</v>
      </c>
      <c r="O179" s="782">
        <v>45827</v>
      </c>
      <c r="P179" s="783"/>
      <c r="Q179" s="783" t="s">
        <v>582</v>
      </c>
      <c r="R179" s="783" t="s">
        <v>1341</v>
      </c>
      <c r="S179" s="810" t="s">
        <v>1470</v>
      </c>
      <c r="T179" s="810"/>
      <c r="U179" s="810" t="s">
        <v>1507</v>
      </c>
      <c r="V179" s="811"/>
      <c r="W179" s="811"/>
      <c r="X179" s="812" t="s">
        <v>1508</v>
      </c>
      <c r="Y179" s="783" t="s">
        <v>802</v>
      </c>
      <c r="Z179" s="835">
        <v>3.6923</v>
      </c>
      <c r="AA179" s="835">
        <f t="shared" si="101"/>
        <v>886.152</v>
      </c>
      <c r="AB179" s="812">
        <v>240</v>
      </c>
      <c r="AC179" s="812">
        <f t="shared" si="91"/>
        <v>0</v>
      </c>
      <c r="AD179" s="783" t="s">
        <v>610</v>
      </c>
      <c r="AE179" s="783" t="s">
        <v>611</v>
      </c>
      <c r="AF179" s="784"/>
      <c r="AG179" s="836" t="s">
        <v>590</v>
      </c>
      <c r="AH179" s="990"/>
      <c r="AI179" s="837"/>
      <c r="AJ179" s="990"/>
      <c r="AK179" s="837">
        <f>J179</f>
        <v>240</v>
      </c>
      <c r="AL179" s="838"/>
      <c r="AM179" s="990"/>
      <c r="AN179" s="865">
        <f>J179</f>
        <v>240</v>
      </c>
      <c r="AO179" s="865"/>
      <c r="AP179" s="995"/>
      <c r="AQ179" s="865">
        <f>J179</f>
        <v>240</v>
      </c>
      <c r="AR179" s="995"/>
      <c r="AS179" s="865"/>
      <c r="AT179" s="865"/>
      <c r="AU179" s="866"/>
      <c r="AV179" s="867" t="s">
        <v>577</v>
      </c>
      <c r="AW179" s="884">
        <f t="shared" si="93"/>
        <v>40</v>
      </c>
      <c r="AX179" s="884">
        <f t="shared" si="94"/>
        <v>40</v>
      </c>
      <c r="AY179" s="884">
        <f t="shared" si="95"/>
        <v>32</v>
      </c>
      <c r="AZ179" s="884">
        <f t="shared" si="96"/>
        <v>8</v>
      </c>
      <c r="BA179" s="884">
        <f t="shared" si="97"/>
        <v>40</v>
      </c>
      <c r="BB179" s="884">
        <f t="shared" si="98"/>
        <v>40</v>
      </c>
      <c r="BC179" s="884">
        <f t="shared" si="99"/>
        <v>40</v>
      </c>
      <c r="BD179" s="932">
        <f t="shared" si="77"/>
        <v>240</v>
      </c>
      <c r="BE179" s="933">
        <f t="shared" si="78"/>
        <v>0</v>
      </c>
      <c r="BF179" s="1096"/>
      <c r="BG179" s="1096"/>
      <c r="BH179" s="1097"/>
    </row>
    <row r="180" s="711" customFormat="1" ht="39" customHeight="1" spans="1:60">
      <c r="A180" s="736">
        <v>45798</v>
      </c>
      <c r="B180" s="737" t="s">
        <v>1509</v>
      </c>
      <c r="C180" s="738" t="s">
        <v>1510</v>
      </c>
      <c r="D180" s="739">
        <v>4500167122</v>
      </c>
      <c r="E180" s="910" t="s">
        <v>1511</v>
      </c>
      <c r="F180" s="739" t="s">
        <v>1512</v>
      </c>
      <c r="G180" s="742" t="s">
        <v>575</v>
      </c>
      <c r="H180" s="742" t="s">
        <v>575</v>
      </c>
      <c r="I180" s="778" t="s">
        <v>576</v>
      </c>
      <c r="J180" s="780">
        <v>504</v>
      </c>
      <c r="K180" s="780">
        <v>0</v>
      </c>
      <c r="L180" s="780">
        <v>12</v>
      </c>
      <c r="M180" s="784">
        <f t="shared" si="100"/>
        <v>42</v>
      </c>
      <c r="N180" s="782">
        <v>45833</v>
      </c>
      <c r="O180" s="782">
        <v>45829</v>
      </c>
      <c r="P180" s="782"/>
      <c r="Q180" s="783" t="s">
        <v>582</v>
      </c>
      <c r="R180" s="783" t="s">
        <v>1513</v>
      </c>
      <c r="S180" s="810" t="s">
        <v>1448</v>
      </c>
      <c r="T180" s="810"/>
      <c r="U180" s="810" t="s">
        <v>585</v>
      </c>
      <c r="V180" s="811"/>
      <c r="W180" s="811"/>
      <c r="X180" s="812" t="s">
        <v>1514</v>
      </c>
      <c r="Y180" s="783" t="s">
        <v>627</v>
      </c>
      <c r="Z180" s="835">
        <v>3.7389</v>
      </c>
      <c r="AA180" s="835">
        <f t="shared" si="101"/>
        <v>1884.4056</v>
      </c>
      <c r="AB180" s="812">
        <v>504</v>
      </c>
      <c r="AC180" s="812">
        <f t="shared" si="91"/>
        <v>0</v>
      </c>
      <c r="AD180" s="783" t="s">
        <v>585</v>
      </c>
      <c r="AE180" s="783" t="s">
        <v>611</v>
      </c>
      <c r="AF180" s="784" t="s">
        <v>1515</v>
      </c>
      <c r="AG180" s="836" t="s">
        <v>590</v>
      </c>
      <c r="AH180" s="990">
        <f>J180</f>
        <v>504</v>
      </c>
      <c r="AI180" s="837"/>
      <c r="AJ180" s="990"/>
      <c r="AK180" s="837"/>
      <c r="AL180" s="838"/>
      <c r="AM180" s="990">
        <f>J180</f>
        <v>504</v>
      </c>
      <c r="AN180" s="865"/>
      <c r="AO180" s="865"/>
      <c r="AP180" s="995">
        <f>J180</f>
        <v>504</v>
      </c>
      <c r="AQ180" s="865"/>
      <c r="AR180" s="995"/>
      <c r="AS180" s="865"/>
      <c r="AT180" s="865"/>
      <c r="AU180" s="865"/>
      <c r="AV180" s="867" t="s">
        <v>577</v>
      </c>
      <c r="AW180" s="884">
        <f t="shared" si="93"/>
        <v>84</v>
      </c>
      <c r="AX180" s="884">
        <f t="shared" si="94"/>
        <v>84</v>
      </c>
      <c r="AY180" s="884">
        <f t="shared" si="95"/>
        <v>67.2</v>
      </c>
      <c r="AZ180" s="884">
        <f t="shared" si="96"/>
        <v>16.8</v>
      </c>
      <c r="BA180" s="884">
        <f t="shared" si="97"/>
        <v>84</v>
      </c>
      <c r="BB180" s="884">
        <f t="shared" si="98"/>
        <v>84</v>
      </c>
      <c r="BC180" s="884">
        <f t="shared" si="99"/>
        <v>84</v>
      </c>
      <c r="BD180" s="932">
        <f t="shared" si="77"/>
        <v>504</v>
      </c>
      <c r="BE180" s="933">
        <f t="shared" si="78"/>
        <v>0</v>
      </c>
      <c r="BF180" s="1096"/>
      <c r="BG180" s="1096"/>
      <c r="BH180" s="1097"/>
    </row>
    <row r="181" s="711" customFormat="1" ht="39" customHeight="1" spans="1:60">
      <c r="A181" s="736">
        <v>45797</v>
      </c>
      <c r="B181" s="737" t="s">
        <v>177</v>
      </c>
      <c r="C181" s="738" t="s">
        <v>600</v>
      </c>
      <c r="D181" s="739">
        <v>4500167005</v>
      </c>
      <c r="E181" s="910" t="s">
        <v>1516</v>
      </c>
      <c r="F181" s="739" t="s">
        <v>1517</v>
      </c>
      <c r="G181" s="742" t="s">
        <v>689</v>
      </c>
      <c r="H181" s="742" t="s">
        <v>689</v>
      </c>
      <c r="I181" s="778" t="s">
        <v>576</v>
      </c>
      <c r="J181" s="780">
        <v>2872</v>
      </c>
      <c r="K181" s="780">
        <v>0</v>
      </c>
      <c r="L181" s="780">
        <v>8</v>
      </c>
      <c r="M181" s="784">
        <f t="shared" si="100"/>
        <v>359</v>
      </c>
      <c r="N181" s="782">
        <v>45833</v>
      </c>
      <c r="O181" s="782">
        <v>45829</v>
      </c>
      <c r="P181" s="782"/>
      <c r="Q181" s="783" t="s">
        <v>582</v>
      </c>
      <c r="R181" s="783" t="s">
        <v>1499</v>
      </c>
      <c r="S181" s="810" t="s">
        <v>1448</v>
      </c>
      <c r="T181" s="810"/>
      <c r="U181" s="810" t="s">
        <v>585</v>
      </c>
      <c r="V181" s="811" t="s">
        <v>1518</v>
      </c>
      <c r="W181" s="811"/>
      <c r="X181" s="812" t="s">
        <v>1519</v>
      </c>
      <c r="Y181" s="783" t="s">
        <v>695</v>
      </c>
      <c r="Z181" s="835">
        <v>2.1336</v>
      </c>
      <c r="AA181" s="835">
        <f t="shared" si="101"/>
        <v>6127.6992</v>
      </c>
      <c r="AB181" s="812">
        <v>2872</v>
      </c>
      <c r="AC181" s="812">
        <f t="shared" si="91"/>
        <v>0</v>
      </c>
      <c r="AD181" s="783" t="s">
        <v>610</v>
      </c>
      <c r="AE181" s="783" t="s">
        <v>611</v>
      </c>
      <c r="AF181" s="784" t="s">
        <v>1520</v>
      </c>
      <c r="AG181" s="836" t="s">
        <v>590</v>
      </c>
      <c r="AH181" s="990"/>
      <c r="AI181" s="837">
        <f>J181</f>
        <v>2872</v>
      </c>
      <c r="AJ181" s="990"/>
      <c r="AK181" s="837"/>
      <c r="AL181" s="838"/>
      <c r="AM181" s="990"/>
      <c r="AN181" s="865">
        <f>J181</f>
        <v>2872</v>
      </c>
      <c r="AO181" s="865"/>
      <c r="AP181" s="995"/>
      <c r="AQ181" s="865">
        <f>J181</f>
        <v>2872</v>
      </c>
      <c r="AR181" s="995"/>
      <c r="AS181" s="865"/>
      <c r="AT181" s="865"/>
      <c r="AU181" s="865"/>
      <c r="AV181" s="867" t="s">
        <v>577</v>
      </c>
      <c r="AW181" s="884">
        <f t="shared" si="93"/>
        <v>478.666666666667</v>
      </c>
      <c r="AX181" s="884">
        <f t="shared" si="94"/>
        <v>478.666666666667</v>
      </c>
      <c r="AY181" s="884">
        <f t="shared" si="95"/>
        <v>382.933333333333</v>
      </c>
      <c r="AZ181" s="884">
        <f t="shared" si="96"/>
        <v>95.7333333333333</v>
      </c>
      <c r="BA181" s="884">
        <f t="shared" si="97"/>
        <v>478.666666666667</v>
      </c>
      <c r="BB181" s="884">
        <f t="shared" si="98"/>
        <v>478.666666666667</v>
      </c>
      <c r="BC181" s="884">
        <f t="shared" si="99"/>
        <v>478.666666666667</v>
      </c>
      <c r="BD181" s="932">
        <f t="shared" si="77"/>
        <v>2872</v>
      </c>
      <c r="BE181" s="933">
        <f t="shared" si="78"/>
        <v>0</v>
      </c>
      <c r="BF181" s="1096"/>
      <c r="BG181" s="1096"/>
      <c r="BH181" s="1097"/>
    </row>
    <row r="182" s="711" customFormat="1" ht="39" customHeight="1" spans="1:60">
      <c r="A182" s="736">
        <v>45763</v>
      </c>
      <c r="B182" s="737" t="s">
        <v>1521</v>
      </c>
      <c r="C182" s="738" t="s">
        <v>1522</v>
      </c>
      <c r="D182" s="739">
        <v>4500163691</v>
      </c>
      <c r="E182" s="910" t="s">
        <v>1523</v>
      </c>
      <c r="F182" s="744" t="s">
        <v>1524</v>
      </c>
      <c r="G182" s="742" t="s">
        <v>735</v>
      </c>
      <c r="H182" s="742" t="s">
        <v>575</v>
      </c>
      <c r="I182" s="1061" t="s">
        <v>576</v>
      </c>
      <c r="J182" s="780">
        <v>2004</v>
      </c>
      <c r="K182" s="780">
        <v>0</v>
      </c>
      <c r="L182" s="780">
        <v>12</v>
      </c>
      <c r="M182" s="784">
        <f t="shared" si="100"/>
        <v>167</v>
      </c>
      <c r="N182" s="782">
        <v>45818</v>
      </c>
      <c r="O182" s="782">
        <v>45834</v>
      </c>
      <c r="P182" s="783"/>
      <c r="Q182" s="783" t="s">
        <v>582</v>
      </c>
      <c r="R182" s="783" t="s">
        <v>1235</v>
      </c>
      <c r="S182" s="810" t="s">
        <v>1276</v>
      </c>
      <c r="T182" s="810"/>
      <c r="U182" s="810" t="s">
        <v>1525</v>
      </c>
      <c r="V182" s="811"/>
      <c r="W182" s="1065"/>
      <c r="X182" s="812" t="s">
        <v>1526</v>
      </c>
      <c r="Y182" s="783" t="s">
        <v>802</v>
      </c>
      <c r="Z182" s="835">
        <v>3.4</v>
      </c>
      <c r="AA182" s="835">
        <f t="shared" si="101"/>
        <v>6813.6</v>
      </c>
      <c r="AB182" s="812">
        <f>1992+12</f>
        <v>2004</v>
      </c>
      <c r="AC182" s="812">
        <f t="shared" si="91"/>
        <v>0</v>
      </c>
      <c r="AD182" s="783" t="s">
        <v>610</v>
      </c>
      <c r="AE182" s="783" t="s">
        <v>611</v>
      </c>
      <c r="AF182" s="784" t="s">
        <v>1527</v>
      </c>
      <c r="AG182" s="836" t="s">
        <v>590</v>
      </c>
      <c r="AH182" s="990"/>
      <c r="AI182" s="837"/>
      <c r="AJ182" s="1104">
        <f>J182</f>
        <v>2004</v>
      </c>
      <c r="AK182" s="837"/>
      <c r="AL182" s="838"/>
      <c r="AM182" s="995">
        <f>J182</f>
        <v>2004</v>
      </c>
      <c r="AN182" s="865"/>
      <c r="AO182" s="865"/>
      <c r="AP182" s="995">
        <f>J182</f>
        <v>2004</v>
      </c>
      <c r="AQ182" s="865"/>
      <c r="AR182" s="995"/>
      <c r="AS182" s="865"/>
      <c r="AT182" s="865"/>
      <c r="AU182" s="866"/>
      <c r="AV182" s="867" t="s">
        <v>577</v>
      </c>
      <c r="AW182" s="884">
        <f t="shared" si="93"/>
        <v>334</v>
      </c>
      <c r="AX182" s="884">
        <f t="shared" si="94"/>
        <v>334</v>
      </c>
      <c r="AY182" s="884">
        <f t="shared" si="95"/>
        <v>267.2</v>
      </c>
      <c r="AZ182" s="884">
        <f t="shared" si="96"/>
        <v>66.8</v>
      </c>
      <c r="BA182" s="884">
        <f t="shared" si="97"/>
        <v>334</v>
      </c>
      <c r="BB182" s="884">
        <f t="shared" si="98"/>
        <v>334</v>
      </c>
      <c r="BC182" s="884">
        <f t="shared" si="99"/>
        <v>334</v>
      </c>
      <c r="BD182" s="932">
        <f t="shared" si="77"/>
        <v>2004</v>
      </c>
      <c r="BE182" s="933">
        <f t="shared" si="78"/>
        <v>0</v>
      </c>
      <c r="BF182" s="1096" t="s">
        <v>1132</v>
      </c>
      <c r="BG182" s="1096" t="s">
        <v>1266</v>
      </c>
      <c r="BH182" s="1097" t="s">
        <v>1072</v>
      </c>
    </row>
    <row r="183" s="711" customFormat="1" ht="39" customHeight="1" spans="1:60">
      <c r="A183" s="736">
        <v>45798</v>
      </c>
      <c r="B183" s="737" t="s">
        <v>1528</v>
      </c>
      <c r="C183" s="738" t="s">
        <v>1529</v>
      </c>
      <c r="D183" s="739">
        <v>4500166269</v>
      </c>
      <c r="E183" s="910"/>
      <c r="F183" s="739" t="s">
        <v>1530</v>
      </c>
      <c r="G183" s="764" t="s">
        <v>913</v>
      </c>
      <c r="H183" s="742" t="s">
        <v>964</v>
      </c>
      <c r="I183" s="778" t="s">
        <v>576</v>
      </c>
      <c r="J183" s="780">
        <v>300</v>
      </c>
      <c r="K183" s="780">
        <v>0</v>
      </c>
      <c r="L183" s="780">
        <v>6</v>
      </c>
      <c r="M183" s="784">
        <f t="shared" si="100"/>
        <v>50</v>
      </c>
      <c r="N183" s="782">
        <v>45834</v>
      </c>
      <c r="O183" s="782">
        <v>45831</v>
      </c>
      <c r="P183" s="783"/>
      <c r="Q183" s="783" t="s">
        <v>582</v>
      </c>
      <c r="R183" s="783" t="s">
        <v>1531</v>
      </c>
      <c r="S183" s="810" t="s">
        <v>1532</v>
      </c>
      <c r="T183" s="810"/>
      <c r="U183" s="810" t="s">
        <v>585</v>
      </c>
      <c r="V183" s="811"/>
      <c r="W183" s="811"/>
      <c r="X183" s="812" t="s">
        <v>1533</v>
      </c>
      <c r="Y183" s="783" t="s">
        <v>1140</v>
      </c>
      <c r="Z183" s="835">
        <v>3.6988</v>
      </c>
      <c r="AA183" s="835">
        <f t="shared" si="101"/>
        <v>1109.64</v>
      </c>
      <c r="AB183" s="812">
        <v>300</v>
      </c>
      <c r="AC183" s="812">
        <f t="shared" si="91"/>
        <v>0</v>
      </c>
      <c r="AD183" s="783" t="s">
        <v>585</v>
      </c>
      <c r="AE183" s="783" t="s">
        <v>611</v>
      </c>
      <c r="AF183" s="784" t="s">
        <v>1534</v>
      </c>
      <c r="AG183" s="836" t="s">
        <v>590</v>
      </c>
      <c r="AH183" s="990"/>
      <c r="AI183" s="837"/>
      <c r="AJ183" s="990"/>
      <c r="AK183" s="837">
        <f>J183</f>
        <v>300</v>
      </c>
      <c r="AL183" s="838"/>
      <c r="AM183" s="990"/>
      <c r="AN183" s="865">
        <f>J183</f>
        <v>300</v>
      </c>
      <c r="AO183" s="865"/>
      <c r="AP183" s="995"/>
      <c r="AQ183" s="865"/>
      <c r="AR183" s="995"/>
      <c r="AS183" s="865">
        <f>J183</f>
        <v>300</v>
      </c>
      <c r="AT183" s="865"/>
      <c r="AU183" s="866"/>
      <c r="AV183" s="867" t="s">
        <v>577</v>
      </c>
      <c r="AW183" s="884">
        <f t="shared" si="93"/>
        <v>50</v>
      </c>
      <c r="AX183" s="884">
        <f t="shared" si="94"/>
        <v>50</v>
      </c>
      <c r="AY183" s="884">
        <f t="shared" si="95"/>
        <v>40</v>
      </c>
      <c r="AZ183" s="884">
        <f t="shared" si="96"/>
        <v>10</v>
      </c>
      <c r="BA183" s="884">
        <f t="shared" si="97"/>
        <v>50</v>
      </c>
      <c r="BB183" s="884">
        <f t="shared" si="98"/>
        <v>50</v>
      </c>
      <c r="BC183" s="884">
        <f t="shared" si="99"/>
        <v>50</v>
      </c>
      <c r="BD183" s="932">
        <f t="shared" si="77"/>
        <v>300</v>
      </c>
      <c r="BE183" s="933">
        <f t="shared" si="78"/>
        <v>0</v>
      </c>
      <c r="BF183" s="1096"/>
      <c r="BG183" s="1096"/>
      <c r="BH183" s="1097"/>
    </row>
    <row r="184" s="711" customFormat="1" ht="39" customHeight="1" spans="1:16384">
      <c r="A184" s="736">
        <v>45792</v>
      </c>
      <c r="B184" s="737" t="s">
        <v>1535</v>
      </c>
      <c r="C184" s="738" t="s">
        <v>922</v>
      </c>
      <c r="D184" s="739">
        <v>4500166380</v>
      </c>
      <c r="E184" s="910" t="s">
        <v>1536</v>
      </c>
      <c r="F184" s="739" t="s">
        <v>1537</v>
      </c>
      <c r="G184" s="742" t="s">
        <v>735</v>
      </c>
      <c r="H184" s="778" t="s">
        <v>575</v>
      </c>
      <c r="I184" s="951" t="s">
        <v>576</v>
      </c>
      <c r="J184" s="780">
        <v>912</v>
      </c>
      <c r="K184" s="780">
        <v>0</v>
      </c>
      <c r="L184" s="780">
        <v>12</v>
      </c>
      <c r="M184" s="784">
        <f t="shared" si="100"/>
        <v>76</v>
      </c>
      <c r="N184" s="782">
        <v>45832</v>
      </c>
      <c r="O184" s="782">
        <v>45828</v>
      </c>
      <c r="P184" s="783"/>
      <c r="Q184" s="783" t="s">
        <v>582</v>
      </c>
      <c r="R184" s="810" t="s">
        <v>1499</v>
      </c>
      <c r="S184" s="810" t="s">
        <v>1470</v>
      </c>
      <c r="T184" s="810"/>
      <c r="U184" s="810" t="s">
        <v>585</v>
      </c>
      <c r="V184" s="811"/>
      <c r="W184" s="812"/>
      <c r="X184" s="783" t="s">
        <v>1538</v>
      </c>
      <c r="Y184" s="835" t="s">
        <v>989</v>
      </c>
      <c r="Z184" s="835">
        <v>3.9581</v>
      </c>
      <c r="AA184" s="835">
        <f t="shared" si="101"/>
        <v>3609.7872</v>
      </c>
      <c r="AB184" s="812">
        <v>912</v>
      </c>
      <c r="AC184" s="812">
        <f t="shared" ref="AC184:AC211" si="103">AB184-J184</f>
        <v>0</v>
      </c>
      <c r="AD184" s="783" t="s">
        <v>585</v>
      </c>
      <c r="AE184" s="783" t="s">
        <v>611</v>
      </c>
      <c r="AF184" s="836"/>
      <c r="AG184" s="836" t="s">
        <v>590</v>
      </c>
      <c r="AH184" s="990"/>
      <c r="AI184" s="837"/>
      <c r="AJ184" s="990"/>
      <c r="AK184" s="838">
        <f>J184</f>
        <v>912</v>
      </c>
      <c r="AL184" s="865"/>
      <c r="AM184" s="990"/>
      <c r="AN184" s="865">
        <f>J184</f>
        <v>912</v>
      </c>
      <c r="AO184" s="865"/>
      <c r="AP184" s="995"/>
      <c r="AQ184" s="865">
        <f>J184</f>
        <v>912</v>
      </c>
      <c r="AR184" s="995"/>
      <c r="AS184" s="865"/>
      <c r="AT184" s="866"/>
      <c r="AU184" s="867"/>
      <c r="AV184" s="867" t="s">
        <v>577</v>
      </c>
      <c r="AW184" s="884">
        <f t="shared" si="93"/>
        <v>152</v>
      </c>
      <c r="AX184" s="884">
        <f t="shared" si="94"/>
        <v>152</v>
      </c>
      <c r="AY184" s="884">
        <f t="shared" si="95"/>
        <v>121.6</v>
      </c>
      <c r="AZ184" s="884">
        <f t="shared" si="96"/>
        <v>30.4</v>
      </c>
      <c r="BA184" s="884">
        <f t="shared" si="97"/>
        <v>152</v>
      </c>
      <c r="BB184" s="884">
        <f t="shared" si="98"/>
        <v>152</v>
      </c>
      <c r="BC184" s="884">
        <f t="shared" si="99"/>
        <v>152</v>
      </c>
      <c r="BD184" s="933">
        <f t="shared" si="77"/>
        <v>912</v>
      </c>
      <c r="BE184" s="1074">
        <f t="shared" si="78"/>
        <v>0</v>
      </c>
      <c r="BF184" s="1096"/>
      <c r="BG184" s="1096" t="s">
        <v>1377</v>
      </c>
      <c r="BH184" s="1097" t="s">
        <v>610</v>
      </c>
      <c r="XFD184" s="1111"/>
    </row>
    <row r="185" s="711" customFormat="1" ht="39" customHeight="1" spans="1:60">
      <c r="A185" s="736">
        <v>45747</v>
      </c>
      <c r="B185" s="737" t="s">
        <v>1539</v>
      </c>
      <c r="C185" s="738" t="s">
        <v>600</v>
      </c>
      <c r="D185" s="739">
        <v>4500161570</v>
      </c>
      <c r="E185" s="910" t="s">
        <v>1540</v>
      </c>
      <c r="F185" s="739" t="s">
        <v>1541</v>
      </c>
      <c r="G185" s="742" t="s">
        <v>575</v>
      </c>
      <c r="H185" s="742" t="s">
        <v>575</v>
      </c>
      <c r="I185" s="778" t="s">
        <v>576</v>
      </c>
      <c r="J185" s="780">
        <v>180</v>
      </c>
      <c r="K185" s="780">
        <v>0</v>
      </c>
      <c r="L185" s="780">
        <v>12</v>
      </c>
      <c r="M185" s="784">
        <f t="shared" si="100"/>
        <v>15</v>
      </c>
      <c r="N185" s="782">
        <v>45833</v>
      </c>
      <c r="O185" s="782">
        <v>45829</v>
      </c>
      <c r="P185" s="783"/>
      <c r="Q185" s="783" t="s">
        <v>582</v>
      </c>
      <c r="R185" s="783" t="s">
        <v>1542</v>
      </c>
      <c r="S185" s="810" t="s">
        <v>1543</v>
      </c>
      <c r="T185" s="810"/>
      <c r="U185" s="810" t="s">
        <v>585</v>
      </c>
      <c r="V185" s="811"/>
      <c r="W185" s="811"/>
      <c r="X185" s="812" t="s">
        <v>1544</v>
      </c>
      <c r="Y185" s="783" t="s">
        <v>1545</v>
      </c>
      <c r="Z185" s="835">
        <v>3.4</v>
      </c>
      <c r="AA185" s="835">
        <f t="shared" si="101"/>
        <v>612</v>
      </c>
      <c r="AB185" s="812">
        <v>180</v>
      </c>
      <c r="AC185" s="812">
        <f t="shared" si="103"/>
        <v>0</v>
      </c>
      <c r="AD185" s="783" t="s">
        <v>585</v>
      </c>
      <c r="AE185" s="783" t="s">
        <v>611</v>
      </c>
      <c r="AF185" s="784"/>
      <c r="AG185" s="836" t="s">
        <v>590</v>
      </c>
      <c r="AH185" s="990">
        <f>J185</f>
        <v>180</v>
      </c>
      <c r="AI185" s="837"/>
      <c r="AJ185" s="990"/>
      <c r="AK185" s="837"/>
      <c r="AL185" s="838"/>
      <c r="AM185" s="995"/>
      <c r="AN185" s="865">
        <f>J185</f>
        <v>180</v>
      </c>
      <c r="AO185" s="865"/>
      <c r="AP185" s="995"/>
      <c r="AQ185" s="865">
        <f>J185</f>
        <v>180</v>
      </c>
      <c r="AR185" s="995"/>
      <c r="AS185" s="865"/>
      <c r="AT185" s="865"/>
      <c r="AU185" s="866"/>
      <c r="AV185" s="867" t="s">
        <v>577</v>
      </c>
      <c r="AW185" s="884">
        <f t="shared" si="93"/>
        <v>30</v>
      </c>
      <c r="AX185" s="884">
        <f t="shared" si="94"/>
        <v>30</v>
      </c>
      <c r="AY185" s="884">
        <f t="shared" si="95"/>
        <v>24</v>
      </c>
      <c r="AZ185" s="884">
        <f t="shared" si="96"/>
        <v>6</v>
      </c>
      <c r="BA185" s="884">
        <f t="shared" si="97"/>
        <v>30</v>
      </c>
      <c r="BB185" s="884">
        <f t="shared" si="98"/>
        <v>30</v>
      </c>
      <c r="BC185" s="884">
        <f t="shared" si="99"/>
        <v>30</v>
      </c>
      <c r="BD185" s="932">
        <f t="shared" si="77"/>
        <v>180</v>
      </c>
      <c r="BE185" s="933">
        <f t="shared" si="78"/>
        <v>0</v>
      </c>
      <c r="BF185" s="1096"/>
      <c r="BG185" s="1096" t="s">
        <v>1376</v>
      </c>
      <c r="BH185" s="1097" t="s">
        <v>1329</v>
      </c>
    </row>
    <row r="186" s="711" customFormat="1" ht="39" customHeight="1" spans="1:60">
      <c r="A186" s="736">
        <v>45790</v>
      </c>
      <c r="B186" s="737" t="s">
        <v>1546</v>
      </c>
      <c r="C186" s="738" t="s">
        <v>1303</v>
      </c>
      <c r="D186" s="739">
        <v>4500166307</v>
      </c>
      <c r="E186" s="910"/>
      <c r="F186" s="739" t="s">
        <v>1547</v>
      </c>
      <c r="G186" s="742" t="s">
        <v>575</v>
      </c>
      <c r="H186" s="742" t="s">
        <v>575</v>
      </c>
      <c r="I186" s="951" t="s">
        <v>576</v>
      </c>
      <c r="J186" s="780">
        <v>504</v>
      </c>
      <c r="K186" s="780">
        <v>0</v>
      </c>
      <c r="L186" s="780">
        <v>12</v>
      </c>
      <c r="M186" s="784">
        <f t="shared" si="100"/>
        <v>42</v>
      </c>
      <c r="N186" s="782">
        <v>45836</v>
      </c>
      <c r="O186" s="782">
        <v>45833</v>
      </c>
      <c r="P186" s="783"/>
      <c r="Q186" s="783" t="s">
        <v>582</v>
      </c>
      <c r="R186" s="783" t="s">
        <v>1548</v>
      </c>
      <c r="S186" s="810" t="s">
        <v>1549</v>
      </c>
      <c r="T186" s="810"/>
      <c r="U186" s="810" t="s">
        <v>1525</v>
      </c>
      <c r="V186" s="811"/>
      <c r="W186" s="811"/>
      <c r="X186" s="812" t="s">
        <v>1550</v>
      </c>
      <c r="Y186" s="783" t="s">
        <v>685</v>
      </c>
      <c r="Z186" s="835">
        <v>3.5671</v>
      </c>
      <c r="AA186" s="835">
        <f t="shared" si="101"/>
        <v>1797.8184</v>
      </c>
      <c r="AB186" s="812">
        <v>504</v>
      </c>
      <c r="AC186" s="812">
        <f t="shared" si="103"/>
        <v>0</v>
      </c>
      <c r="AD186" s="1110" t="s">
        <v>1551</v>
      </c>
      <c r="AE186" s="783" t="s">
        <v>611</v>
      </c>
      <c r="AF186" s="784"/>
      <c r="AG186" s="836" t="s">
        <v>590</v>
      </c>
      <c r="AH186" s="990">
        <f>J186</f>
        <v>504</v>
      </c>
      <c r="AI186" s="837"/>
      <c r="AJ186" s="990"/>
      <c r="AK186" s="837"/>
      <c r="AL186" s="838"/>
      <c r="AM186" s="990"/>
      <c r="AN186" s="865">
        <f>J186</f>
        <v>504</v>
      </c>
      <c r="AO186" s="865"/>
      <c r="AP186" s="995"/>
      <c r="AQ186" s="865">
        <f>J186</f>
        <v>504</v>
      </c>
      <c r="AR186" s="995"/>
      <c r="AS186" s="865"/>
      <c r="AT186" s="865"/>
      <c r="AU186" s="866"/>
      <c r="AV186" s="867" t="s">
        <v>577</v>
      </c>
      <c r="AW186" s="884">
        <f t="shared" si="93"/>
        <v>84</v>
      </c>
      <c r="AX186" s="884">
        <f t="shared" si="94"/>
        <v>84</v>
      </c>
      <c r="AY186" s="884">
        <f t="shared" si="95"/>
        <v>67.2</v>
      </c>
      <c r="AZ186" s="884">
        <f t="shared" si="96"/>
        <v>16.8</v>
      </c>
      <c r="BA186" s="884">
        <f t="shared" si="97"/>
        <v>84</v>
      </c>
      <c r="BB186" s="884">
        <f t="shared" si="98"/>
        <v>84</v>
      </c>
      <c r="BC186" s="884">
        <f t="shared" si="99"/>
        <v>84</v>
      </c>
      <c r="BD186" s="933">
        <f t="shared" si="77"/>
        <v>504</v>
      </c>
      <c r="BE186" s="1074">
        <f t="shared" si="78"/>
        <v>0</v>
      </c>
      <c r="BF186" s="1096"/>
      <c r="BG186" s="1096" t="s">
        <v>1376</v>
      </c>
      <c r="BH186" s="1097" t="s">
        <v>1329</v>
      </c>
    </row>
    <row r="187" s="711" customFormat="1" ht="39" customHeight="1" spans="1:60">
      <c r="A187" s="736">
        <v>45765</v>
      </c>
      <c r="B187" s="737" t="s">
        <v>1552</v>
      </c>
      <c r="C187" s="738" t="s">
        <v>1553</v>
      </c>
      <c r="D187" s="739">
        <v>4500164228</v>
      </c>
      <c r="E187" s="910" t="s">
        <v>1554</v>
      </c>
      <c r="F187" s="739" t="s">
        <v>1555</v>
      </c>
      <c r="G187" s="742" t="s">
        <v>972</v>
      </c>
      <c r="H187" s="742" t="s">
        <v>972</v>
      </c>
      <c r="I187" s="1061" t="s">
        <v>576</v>
      </c>
      <c r="J187" s="780">
        <v>2004</v>
      </c>
      <c r="K187" s="780">
        <v>0</v>
      </c>
      <c r="L187" s="780">
        <v>6</v>
      </c>
      <c r="M187" s="784">
        <f t="shared" si="100"/>
        <v>334</v>
      </c>
      <c r="N187" s="782">
        <v>45810</v>
      </c>
      <c r="O187" s="782">
        <v>45838</v>
      </c>
      <c r="P187" s="783"/>
      <c r="Q187" s="783" t="s">
        <v>582</v>
      </c>
      <c r="R187" s="783"/>
      <c r="S187" s="810" t="s">
        <v>1556</v>
      </c>
      <c r="T187" s="810"/>
      <c r="U187" s="810" t="s">
        <v>585</v>
      </c>
      <c r="V187" s="811"/>
      <c r="W187" s="811"/>
      <c r="X187" s="812" t="s">
        <v>1557</v>
      </c>
      <c r="Y187" s="783" t="s">
        <v>1558</v>
      </c>
      <c r="Z187" s="835">
        <v>3.5</v>
      </c>
      <c r="AA187" s="835">
        <f t="shared" si="101"/>
        <v>7014</v>
      </c>
      <c r="AB187" s="812">
        <f>1890+114</f>
        <v>2004</v>
      </c>
      <c r="AC187" s="812">
        <f t="shared" si="103"/>
        <v>0</v>
      </c>
      <c r="AD187" s="1074" t="s">
        <v>585</v>
      </c>
      <c r="AE187" s="783" t="s">
        <v>611</v>
      </c>
      <c r="AF187" s="784" t="s">
        <v>1559</v>
      </c>
      <c r="AG187" s="836" t="s">
        <v>590</v>
      </c>
      <c r="AH187" s="990">
        <f>J187</f>
        <v>2004</v>
      </c>
      <c r="AI187" s="837"/>
      <c r="AJ187" s="990"/>
      <c r="AK187" s="837"/>
      <c r="AL187" s="838"/>
      <c r="AM187" s="995">
        <f>J187</f>
        <v>2004</v>
      </c>
      <c r="AN187" s="865"/>
      <c r="AO187" s="865"/>
      <c r="AP187" s="995">
        <f>J187</f>
        <v>2004</v>
      </c>
      <c r="AQ187" s="865"/>
      <c r="AR187" s="995"/>
      <c r="AS187" s="865"/>
      <c r="AT187" s="865"/>
      <c r="AU187" s="866"/>
      <c r="AV187" s="867" t="s">
        <v>577</v>
      </c>
      <c r="AW187" s="884">
        <f t="shared" si="93"/>
        <v>334</v>
      </c>
      <c r="AX187" s="884">
        <f t="shared" si="94"/>
        <v>334</v>
      </c>
      <c r="AY187" s="884">
        <f t="shared" si="95"/>
        <v>267.2</v>
      </c>
      <c r="AZ187" s="884">
        <f t="shared" si="96"/>
        <v>66.8</v>
      </c>
      <c r="BA187" s="884">
        <f t="shared" si="97"/>
        <v>334</v>
      </c>
      <c r="BB187" s="884">
        <f t="shared" si="98"/>
        <v>334</v>
      </c>
      <c r="BC187" s="884">
        <f t="shared" si="99"/>
        <v>334</v>
      </c>
      <c r="BD187" s="932">
        <f t="shared" si="77"/>
        <v>2004</v>
      </c>
      <c r="BE187" s="933">
        <f t="shared" si="78"/>
        <v>0</v>
      </c>
      <c r="BF187" s="1096" t="s">
        <v>1132</v>
      </c>
      <c r="BG187" s="1096" t="s">
        <v>1266</v>
      </c>
      <c r="BH187" s="1097" t="s">
        <v>1072</v>
      </c>
    </row>
    <row r="188" s="711" customFormat="1" ht="39" customHeight="1" spans="1:60">
      <c r="A188" s="736">
        <v>45798</v>
      </c>
      <c r="B188" s="737" t="s">
        <v>1560</v>
      </c>
      <c r="C188" s="738" t="s">
        <v>600</v>
      </c>
      <c r="D188" s="739">
        <v>4500167106</v>
      </c>
      <c r="E188" s="910" t="s">
        <v>1561</v>
      </c>
      <c r="F188" s="739" t="s">
        <v>1562</v>
      </c>
      <c r="G188" s="742" t="s">
        <v>1563</v>
      </c>
      <c r="H188" s="742" t="s">
        <v>1563</v>
      </c>
      <c r="I188" s="778" t="s">
        <v>576</v>
      </c>
      <c r="J188" s="780">
        <v>1791</v>
      </c>
      <c r="K188" s="780">
        <v>0</v>
      </c>
      <c r="L188" s="780">
        <v>3</v>
      </c>
      <c r="M188" s="784">
        <f t="shared" si="100"/>
        <v>597</v>
      </c>
      <c r="N188" s="782">
        <v>45838</v>
      </c>
      <c r="O188" s="782">
        <v>45834</v>
      </c>
      <c r="P188" s="783" t="s">
        <v>1564</v>
      </c>
      <c r="Q188" s="783" t="s">
        <v>582</v>
      </c>
      <c r="R188" s="783"/>
      <c r="S188" s="810" t="s">
        <v>1565</v>
      </c>
      <c r="T188" s="810"/>
      <c r="U188" s="810" t="s">
        <v>585</v>
      </c>
      <c r="V188" s="811"/>
      <c r="W188" s="811"/>
      <c r="X188" s="812" t="s">
        <v>1566</v>
      </c>
      <c r="Y188" s="783" t="s">
        <v>1567</v>
      </c>
      <c r="Z188" s="835">
        <v>2.2101</v>
      </c>
      <c r="AA188" s="835">
        <f t="shared" si="101"/>
        <v>3958.2891</v>
      </c>
      <c r="AB188" s="812">
        <f>1776+15</f>
        <v>1791</v>
      </c>
      <c r="AC188" s="812">
        <f t="shared" si="103"/>
        <v>0</v>
      </c>
      <c r="AD188" s="1074" t="s">
        <v>585</v>
      </c>
      <c r="AE188" s="783" t="s">
        <v>611</v>
      </c>
      <c r="AF188" s="784"/>
      <c r="AG188" s="836" t="s">
        <v>590</v>
      </c>
      <c r="AH188" s="990"/>
      <c r="AI188" s="837">
        <f>J188</f>
        <v>1791</v>
      </c>
      <c r="AJ188" s="990"/>
      <c r="AK188" s="837"/>
      <c r="AL188" s="838"/>
      <c r="AM188" s="995"/>
      <c r="AN188" s="865">
        <f t="shared" ref="AN188:AN210" si="104">J188</f>
        <v>1791</v>
      </c>
      <c r="AO188" s="865"/>
      <c r="AP188" s="995"/>
      <c r="AQ188" s="865">
        <f t="shared" ref="AQ188:AQ193" si="105">J188</f>
        <v>1791</v>
      </c>
      <c r="AR188" s="995"/>
      <c r="AS188" s="865"/>
      <c r="AT188" s="865"/>
      <c r="AU188" s="866"/>
      <c r="AV188" s="867" t="s">
        <v>577</v>
      </c>
      <c r="AW188" s="884">
        <f t="shared" si="93"/>
        <v>298.5</v>
      </c>
      <c r="AX188" s="884">
        <f t="shared" si="94"/>
        <v>298.5</v>
      </c>
      <c r="AY188" s="884">
        <f t="shared" si="95"/>
        <v>238.8</v>
      </c>
      <c r="AZ188" s="884">
        <f t="shared" si="96"/>
        <v>59.7</v>
      </c>
      <c r="BA188" s="884">
        <f t="shared" si="97"/>
        <v>298.5</v>
      </c>
      <c r="BB188" s="884">
        <f t="shared" si="98"/>
        <v>298.5</v>
      </c>
      <c r="BC188" s="884">
        <f t="shared" si="99"/>
        <v>298.5</v>
      </c>
      <c r="BD188" s="932">
        <f t="shared" si="77"/>
        <v>1791</v>
      </c>
      <c r="BE188" s="933">
        <f t="shared" si="78"/>
        <v>0</v>
      </c>
      <c r="BF188" s="1096"/>
      <c r="BG188" s="1096" t="s">
        <v>1377</v>
      </c>
      <c r="BH188" s="1097"/>
    </row>
    <row r="189" s="711" customFormat="1" ht="39" customHeight="1" spans="1:60">
      <c r="A189" s="736">
        <v>45799</v>
      </c>
      <c r="B189" s="737" t="s">
        <v>457</v>
      </c>
      <c r="C189" s="738" t="s">
        <v>762</v>
      </c>
      <c r="D189" s="739">
        <v>4500167501</v>
      </c>
      <c r="E189" s="910" t="s">
        <v>1568</v>
      </c>
      <c r="F189" s="739" t="s">
        <v>1569</v>
      </c>
      <c r="G189" s="742" t="s">
        <v>925</v>
      </c>
      <c r="H189" s="742" t="s">
        <v>662</v>
      </c>
      <c r="I189" s="1061" t="s">
        <v>664</v>
      </c>
      <c r="J189" s="780">
        <v>504</v>
      </c>
      <c r="K189" s="780">
        <v>0</v>
      </c>
      <c r="L189" s="780">
        <v>12</v>
      </c>
      <c r="M189" s="784">
        <f t="shared" si="100"/>
        <v>42</v>
      </c>
      <c r="N189" s="782">
        <v>45838</v>
      </c>
      <c r="O189" s="782">
        <v>45834</v>
      </c>
      <c r="P189" s="783"/>
      <c r="Q189" s="783" t="s">
        <v>582</v>
      </c>
      <c r="R189" s="783" t="s">
        <v>1570</v>
      </c>
      <c r="S189" s="810" t="s">
        <v>1289</v>
      </c>
      <c r="T189" s="810"/>
      <c r="U189" s="810" t="s">
        <v>1290</v>
      </c>
      <c r="V189" s="811" t="s">
        <v>1571</v>
      </c>
      <c r="W189" s="811"/>
      <c r="X189" s="812" t="s">
        <v>1572</v>
      </c>
      <c r="Y189" s="783" t="s">
        <v>942</v>
      </c>
      <c r="Z189" s="835">
        <v>3.6923</v>
      </c>
      <c r="AA189" s="835">
        <f t="shared" si="101"/>
        <v>1860.9192</v>
      </c>
      <c r="AB189" s="812">
        <v>504</v>
      </c>
      <c r="AC189" s="812">
        <f t="shared" si="103"/>
        <v>0</v>
      </c>
      <c r="AD189" s="987" t="s">
        <v>610</v>
      </c>
      <c r="AE189" s="783" t="s">
        <v>611</v>
      </c>
      <c r="AF189" s="784" t="s">
        <v>1573</v>
      </c>
      <c r="AG189" s="836" t="s">
        <v>590</v>
      </c>
      <c r="AH189" s="990"/>
      <c r="AI189" s="837"/>
      <c r="AJ189" s="990"/>
      <c r="AK189" s="837">
        <f>J189</f>
        <v>504</v>
      </c>
      <c r="AL189" s="838"/>
      <c r="AM189" s="990"/>
      <c r="AN189" s="865">
        <f t="shared" si="104"/>
        <v>504</v>
      </c>
      <c r="AO189" s="865"/>
      <c r="AP189" s="995"/>
      <c r="AQ189" s="865">
        <f t="shared" si="105"/>
        <v>504</v>
      </c>
      <c r="AR189" s="995"/>
      <c r="AS189" s="865"/>
      <c r="AT189" s="865"/>
      <c r="AU189" s="866"/>
      <c r="AV189" s="867" t="s">
        <v>577</v>
      </c>
      <c r="AW189" s="884"/>
      <c r="AX189" s="884">
        <f>J189</f>
        <v>504</v>
      </c>
      <c r="AY189" s="884"/>
      <c r="AZ189" s="884"/>
      <c r="BA189" s="884"/>
      <c r="BB189" s="884"/>
      <c r="BC189" s="884"/>
      <c r="BD189" s="932">
        <f t="shared" ref="BD189:BD252" si="106">SUM(AW189:BC189)</f>
        <v>504</v>
      </c>
      <c r="BE189" s="933">
        <f t="shared" ref="BE189:BE246" si="107">J189-BD189</f>
        <v>0</v>
      </c>
      <c r="BF189" s="1096"/>
      <c r="BG189" s="1096" t="s">
        <v>1377</v>
      </c>
      <c r="BH189" s="1097"/>
    </row>
    <row r="190" s="711" customFormat="1" ht="39" customHeight="1" spans="1:60">
      <c r="A190" s="736">
        <v>45799</v>
      </c>
      <c r="B190" s="737" t="s">
        <v>457</v>
      </c>
      <c r="C190" s="738" t="s">
        <v>762</v>
      </c>
      <c r="D190" s="739">
        <v>4500167501</v>
      </c>
      <c r="E190" s="910" t="s">
        <v>1574</v>
      </c>
      <c r="F190" s="739" t="s">
        <v>1575</v>
      </c>
      <c r="G190" s="742" t="s">
        <v>933</v>
      </c>
      <c r="H190" s="742" t="s">
        <v>674</v>
      </c>
      <c r="I190" s="1061" t="s">
        <v>676</v>
      </c>
      <c r="J190" s="780">
        <v>504</v>
      </c>
      <c r="K190" s="780">
        <v>0</v>
      </c>
      <c r="L190" s="780">
        <v>12</v>
      </c>
      <c r="M190" s="784">
        <f t="shared" si="100"/>
        <v>42</v>
      </c>
      <c r="N190" s="782">
        <v>45838</v>
      </c>
      <c r="O190" s="782">
        <v>45834</v>
      </c>
      <c r="P190" s="783"/>
      <c r="Q190" s="783" t="s">
        <v>582</v>
      </c>
      <c r="R190" s="783" t="s">
        <v>1570</v>
      </c>
      <c r="S190" s="810" t="s">
        <v>1289</v>
      </c>
      <c r="T190" s="810"/>
      <c r="U190" s="810" t="s">
        <v>1290</v>
      </c>
      <c r="V190" s="811" t="s">
        <v>1571</v>
      </c>
      <c r="W190" s="811"/>
      <c r="X190" s="812" t="s">
        <v>1576</v>
      </c>
      <c r="Y190" s="783" t="s">
        <v>942</v>
      </c>
      <c r="Z190" s="835">
        <v>3.6923</v>
      </c>
      <c r="AA190" s="835">
        <f t="shared" si="101"/>
        <v>1860.9192</v>
      </c>
      <c r="AB190" s="812">
        <v>504</v>
      </c>
      <c r="AC190" s="812">
        <f t="shared" si="103"/>
        <v>0</v>
      </c>
      <c r="AD190" s="987" t="s">
        <v>610</v>
      </c>
      <c r="AE190" s="783" t="s">
        <v>611</v>
      </c>
      <c r="AF190" s="784" t="s">
        <v>1573</v>
      </c>
      <c r="AG190" s="836" t="s">
        <v>590</v>
      </c>
      <c r="AH190" s="990"/>
      <c r="AI190" s="837" t="s">
        <v>1577</v>
      </c>
      <c r="AJ190" s="990"/>
      <c r="AK190" s="837">
        <f>J190</f>
        <v>504</v>
      </c>
      <c r="AL190" s="838"/>
      <c r="AM190" s="990"/>
      <c r="AN190" s="865">
        <f t="shared" si="104"/>
        <v>504</v>
      </c>
      <c r="AO190" s="865"/>
      <c r="AP190" s="995"/>
      <c r="AQ190" s="865">
        <f t="shared" si="105"/>
        <v>504</v>
      </c>
      <c r="AR190" s="995"/>
      <c r="AS190" s="865"/>
      <c r="AT190" s="865"/>
      <c r="AU190" s="866"/>
      <c r="AV190" s="867" t="s">
        <v>577</v>
      </c>
      <c r="AW190" s="884"/>
      <c r="AX190" s="884"/>
      <c r="AY190" s="884"/>
      <c r="AZ190" s="884"/>
      <c r="BA190" s="884">
        <f>J190</f>
        <v>504</v>
      </c>
      <c r="BB190" s="884"/>
      <c r="BC190" s="884"/>
      <c r="BD190" s="932">
        <f t="shared" si="106"/>
        <v>504</v>
      </c>
      <c r="BE190" s="933">
        <f t="shared" si="107"/>
        <v>0</v>
      </c>
      <c r="BF190" s="1096"/>
      <c r="BG190" s="1096" t="s">
        <v>1377</v>
      </c>
      <c r="BH190" s="1097"/>
    </row>
    <row r="191" s="711" customFormat="1" ht="39" customHeight="1" spans="1:60">
      <c r="A191" s="736">
        <v>45800</v>
      </c>
      <c r="B191" s="737" t="s">
        <v>1578</v>
      </c>
      <c r="C191" s="738" t="s">
        <v>922</v>
      </c>
      <c r="D191" s="739">
        <v>4500167713</v>
      </c>
      <c r="E191" s="910"/>
      <c r="F191" s="739" t="s">
        <v>1579</v>
      </c>
      <c r="G191" s="742" t="s">
        <v>735</v>
      </c>
      <c r="H191" s="742" t="s">
        <v>575</v>
      </c>
      <c r="I191" s="951" t="s">
        <v>576</v>
      </c>
      <c r="J191" s="780">
        <v>480</v>
      </c>
      <c r="K191" s="780">
        <v>0</v>
      </c>
      <c r="L191" s="780">
        <v>12</v>
      </c>
      <c r="M191" s="784">
        <f t="shared" si="100"/>
        <v>40</v>
      </c>
      <c r="N191" s="782">
        <v>45838</v>
      </c>
      <c r="O191" s="782">
        <v>45834</v>
      </c>
      <c r="P191" s="783"/>
      <c r="Q191" s="783" t="s">
        <v>582</v>
      </c>
      <c r="R191" s="783" t="s">
        <v>1580</v>
      </c>
      <c r="S191" s="810" t="s">
        <v>1543</v>
      </c>
      <c r="T191" s="810"/>
      <c r="U191" s="810" t="s">
        <v>1581</v>
      </c>
      <c r="V191" s="811"/>
      <c r="W191" s="811"/>
      <c r="X191" s="812" t="s">
        <v>1582</v>
      </c>
      <c r="Y191" s="783" t="s">
        <v>989</v>
      </c>
      <c r="Z191" s="835">
        <v>3.6923</v>
      </c>
      <c r="AA191" s="835">
        <f t="shared" si="101"/>
        <v>1772.304</v>
      </c>
      <c r="AB191" s="812">
        <v>480</v>
      </c>
      <c r="AC191" s="812">
        <f t="shared" si="103"/>
        <v>0</v>
      </c>
      <c r="AD191" s="1074" t="s">
        <v>610</v>
      </c>
      <c r="AE191" s="783" t="s">
        <v>611</v>
      </c>
      <c r="AF191" s="784" t="s">
        <v>1583</v>
      </c>
      <c r="AG191" s="836" t="s">
        <v>590</v>
      </c>
      <c r="AH191" s="990"/>
      <c r="AI191" s="837"/>
      <c r="AJ191" s="990"/>
      <c r="AK191" s="837">
        <f>J191</f>
        <v>480</v>
      </c>
      <c r="AL191" s="838"/>
      <c r="AM191" s="990"/>
      <c r="AN191" s="865">
        <f t="shared" si="104"/>
        <v>480</v>
      </c>
      <c r="AO191" s="865"/>
      <c r="AP191" s="995"/>
      <c r="AQ191" s="865">
        <f t="shared" si="105"/>
        <v>480</v>
      </c>
      <c r="AR191" s="995"/>
      <c r="AS191" s="865"/>
      <c r="AT191" s="865"/>
      <c r="AU191" s="866"/>
      <c r="AV191" s="867" t="s">
        <v>577</v>
      </c>
      <c r="AW191" s="884">
        <f t="shared" ref="AW191:AW204" si="108">J191/60*10</f>
        <v>80</v>
      </c>
      <c r="AX191" s="884">
        <f t="shared" ref="AX191:AX204" si="109">J191/60*10</f>
        <v>80</v>
      </c>
      <c r="AY191" s="884">
        <f t="shared" ref="AY191:AY204" si="110">J191/60*8</f>
        <v>64</v>
      </c>
      <c r="AZ191" s="884">
        <f t="shared" ref="AZ191:AZ204" si="111">J191/60*2</f>
        <v>16</v>
      </c>
      <c r="BA191" s="884">
        <f t="shared" ref="BA191:BA204" si="112">J191/60*10</f>
        <v>80</v>
      </c>
      <c r="BB191" s="884">
        <f t="shared" ref="BB191:BB204" si="113">J191/60*10</f>
        <v>80</v>
      </c>
      <c r="BC191" s="884">
        <f t="shared" ref="BC191:BC204" si="114">J191/60*10</f>
        <v>80</v>
      </c>
      <c r="BD191" s="932">
        <f t="shared" si="106"/>
        <v>480</v>
      </c>
      <c r="BE191" s="933">
        <f t="shared" si="107"/>
        <v>0</v>
      </c>
      <c r="BF191" s="1096"/>
      <c r="BG191" s="1096" t="s">
        <v>1377</v>
      </c>
      <c r="BH191" s="1097"/>
    </row>
    <row r="192" s="711" customFormat="1" ht="39" customHeight="1" spans="1:60">
      <c r="A192" s="736">
        <v>45803</v>
      </c>
      <c r="B192" s="737" t="s">
        <v>1584</v>
      </c>
      <c r="C192" s="738" t="s">
        <v>1585</v>
      </c>
      <c r="D192" s="739">
        <v>4500167894</v>
      </c>
      <c r="E192" s="910" t="s">
        <v>627</v>
      </c>
      <c r="F192" s="739" t="s">
        <v>1586</v>
      </c>
      <c r="G192" s="742" t="s">
        <v>575</v>
      </c>
      <c r="H192" s="742" t="s">
        <v>575</v>
      </c>
      <c r="I192" s="778" t="s">
        <v>576</v>
      </c>
      <c r="J192" s="780">
        <v>1860</v>
      </c>
      <c r="K192" s="780">
        <v>0</v>
      </c>
      <c r="L192" s="780">
        <v>12</v>
      </c>
      <c r="M192" s="784">
        <f t="shared" si="100"/>
        <v>155</v>
      </c>
      <c r="N192" s="782">
        <v>45839</v>
      </c>
      <c r="O192" s="782">
        <f t="shared" ref="O192:O198" si="115">N192-4</f>
        <v>45835</v>
      </c>
      <c r="P192" s="782"/>
      <c r="Q192" s="783" t="s">
        <v>582</v>
      </c>
      <c r="R192" s="783" t="s">
        <v>1587</v>
      </c>
      <c r="S192" s="810" t="s">
        <v>1549</v>
      </c>
      <c r="T192" s="810"/>
      <c r="U192" s="810" t="s">
        <v>585</v>
      </c>
      <c r="V192" s="811"/>
      <c r="W192" s="811"/>
      <c r="X192" s="812" t="s">
        <v>1588</v>
      </c>
      <c r="Y192" s="783" t="s">
        <v>627</v>
      </c>
      <c r="Z192" s="835">
        <v>3.6835</v>
      </c>
      <c r="AA192" s="835">
        <f t="shared" si="101"/>
        <v>6851.31</v>
      </c>
      <c r="AB192" s="812">
        <f>1824+36</f>
        <v>1860</v>
      </c>
      <c r="AC192" s="812">
        <f t="shared" si="103"/>
        <v>0</v>
      </c>
      <c r="AD192" s="1074" t="s">
        <v>585</v>
      </c>
      <c r="AE192" s="783" t="s">
        <v>611</v>
      </c>
      <c r="AF192" s="784" t="s">
        <v>1589</v>
      </c>
      <c r="AG192" s="836" t="s">
        <v>590</v>
      </c>
      <c r="AH192" s="990"/>
      <c r="AI192" s="837">
        <f>J192</f>
        <v>1860</v>
      </c>
      <c r="AJ192" s="990"/>
      <c r="AK192" s="837"/>
      <c r="AL192" s="838"/>
      <c r="AM192" s="990"/>
      <c r="AN192" s="865">
        <f t="shared" si="104"/>
        <v>1860</v>
      </c>
      <c r="AO192" s="865"/>
      <c r="AP192" s="995"/>
      <c r="AQ192" s="865">
        <f t="shared" si="105"/>
        <v>1860</v>
      </c>
      <c r="AR192" s="995"/>
      <c r="AS192" s="865"/>
      <c r="AT192" s="865"/>
      <c r="AU192" s="865"/>
      <c r="AV192" s="867" t="s">
        <v>577</v>
      </c>
      <c r="AW192" s="884">
        <f t="shared" si="108"/>
        <v>310</v>
      </c>
      <c r="AX192" s="884">
        <f t="shared" si="109"/>
        <v>310</v>
      </c>
      <c r="AY192" s="884">
        <f t="shared" si="110"/>
        <v>248</v>
      </c>
      <c r="AZ192" s="884">
        <f t="shared" si="111"/>
        <v>62</v>
      </c>
      <c r="BA192" s="884">
        <f t="shared" si="112"/>
        <v>310</v>
      </c>
      <c r="BB192" s="884">
        <f t="shared" si="113"/>
        <v>310</v>
      </c>
      <c r="BC192" s="884">
        <f t="shared" si="114"/>
        <v>310</v>
      </c>
      <c r="BD192" s="932">
        <f t="shared" si="106"/>
        <v>1860</v>
      </c>
      <c r="BE192" s="933">
        <f t="shared" si="107"/>
        <v>0</v>
      </c>
      <c r="BF192" s="1096"/>
      <c r="BG192" s="1096"/>
      <c r="BH192" s="1097"/>
    </row>
    <row r="193" s="711" customFormat="1" ht="39" customHeight="1" spans="1:60">
      <c r="A193" s="736">
        <v>45721</v>
      </c>
      <c r="B193" s="737" t="s">
        <v>1590</v>
      </c>
      <c r="C193" s="738" t="s">
        <v>697</v>
      </c>
      <c r="D193" s="739">
        <v>4500159197</v>
      </c>
      <c r="E193" s="910"/>
      <c r="F193" s="739" t="s">
        <v>1591</v>
      </c>
      <c r="G193" s="742" t="s">
        <v>575</v>
      </c>
      <c r="H193" s="742" t="s">
        <v>575</v>
      </c>
      <c r="I193" s="778" t="s">
        <v>576</v>
      </c>
      <c r="J193" s="780">
        <v>2160</v>
      </c>
      <c r="K193" s="780">
        <v>0</v>
      </c>
      <c r="L193" s="780">
        <v>12</v>
      </c>
      <c r="M193" s="784">
        <f t="shared" si="100"/>
        <v>180</v>
      </c>
      <c r="N193" s="782">
        <v>45839</v>
      </c>
      <c r="O193" s="782">
        <f t="shared" si="115"/>
        <v>45835</v>
      </c>
      <c r="P193" s="783"/>
      <c r="Q193" s="783" t="s">
        <v>582</v>
      </c>
      <c r="R193" s="783" t="s">
        <v>1592</v>
      </c>
      <c r="S193" s="810" t="s">
        <v>876</v>
      </c>
      <c r="T193" s="810"/>
      <c r="U193" s="810" t="s">
        <v>1593</v>
      </c>
      <c r="V193" s="811"/>
      <c r="W193" s="811"/>
      <c r="X193" s="812" t="s">
        <v>1594</v>
      </c>
      <c r="Y193" s="783" t="s">
        <v>782</v>
      </c>
      <c r="Z193" s="835">
        <v>3.4</v>
      </c>
      <c r="AA193" s="835">
        <f t="shared" si="101"/>
        <v>7344</v>
      </c>
      <c r="AB193" s="812">
        <f>1872+288</f>
        <v>2160</v>
      </c>
      <c r="AC193" s="812">
        <f t="shared" si="103"/>
        <v>0</v>
      </c>
      <c r="AD193" s="783" t="s">
        <v>610</v>
      </c>
      <c r="AE193" s="783" t="s">
        <v>611</v>
      </c>
      <c r="AF193" s="784" t="s">
        <v>1595</v>
      </c>
      <c r="AG193" s="836" t="s">
        <v>590</v>
      </c>
      <c r="AH193" s="990"/>
      <c r="AI193" s="837">
        <f>J193</f>
        <v>2160</v>
      </c>
      <c r="AJ193" s="990"/>
      <c r="AK193" s="837"/>
      <c r="AL193" s="838"/>
      <c r="AM193" s="995"/>
      <c r="AN193" s="865">
        <f t="shared" si="104"/>
        <v>2160</v>
      </c>
      <c r="AO193" s="865"/>
      <c r="AP193" s="995"/>
      <c r="AQ193" s="865">
        <f t="shared" si="105"/>
        <v>2160</v>
      </c>
      <c r="AR193" s="995"/>
      <c r="AS193" s="865"/>
      <c r="AT193" s="865"/>
      <c r="AU193" s="866"/>
      <c r="AV193" s="867" t="s">
        <v>577</v>
      </c>
      <c r="AW193" s="884">
        <f t="shared" si="108"/>
        <v>360</v>
      </c>
      <c r="AX193" s="884">
        <f t="shared" si="109"/>
        <v>360</v>
      </c>
      <c r="AY193" s="884">
        <f t="shared" si="110"/>
        <v>288</v>
      </c>
      <c r="AZ193" s="884">
        <f t="shared" si="111"/>
        <v>72</v>
      </c>
      <c r="BA193" s="884">
        <f t="shared" si="112"/>
        <v>360</v>
      </c>
      <c r="BB193" s="884">
        <f t="shared" si="113"/>
        <v>360</v>
      </c>
      <c r="BC193" s="884">
        <f t="shared" si="114"/>
        <v>360</v>
      </c>
      <c r="BD193" s="932">
        <f t="shared" si="106"/>
        <v>2160</v>
      </c>
      <c r="BE193" s="933">
        <f t="shared" si="107"/>
        <v>0</v>
      </c>
      <c r="BF193" s="1096"/>
      <c r="BG193" s="1096" t="s">
        <v>1377</v>
      </c>
      <c r="BH193" s="1097" t="s">
        <v>610</v>
      </c>
    </row>
    <row r="194" s="711" customFormat="1" ht="39" customHeight="1" spans="1:60">
      <c r="A194" s="736">
        <v>45790</v>
      </c>
      <c r="B194" s="737" t="s">
        <v>1596</v>
      </c>
      <c r="C194" s="738" t="s">
        <v>911</v>
      </c>
      <c r="D194" s="739">
        <v>4500166233</v>
      </c>
      <c r="E194" s="740">
        <v>4041588208</v>
      </c>
      <c r="F194" s="739" t="s">
        <v>1597</v>
      </c>
      <c r="G194" s="764" t="s">
        <v>913</v>
      </c>
      <c r="H194" s="742" t="s">
        <v>964</v>
      </c>
      <c r="I194" s="951" t="s">
        <v>576</v>
      </c>
      <c r="J194" s="780">
        <v>600</v>
      </c>
      <c r="K194" s="801">
        <v>0</v>
      </c>
      <c r="L194" s="801">
        <v>6</v>
      </c>
      <c r="M194" s="784">
        <f t="shared" si="100"/>
        <v>100</v>
      </c>
      <c r="N194" s="782">
        <v>45840</v>
      </c>
      <c r="O194" s="782">
        <f t="shared" si="115"/>
        <v>45836</v>
      </c>
      <c r="P194" s="783"/>
      <c r="Q194" s="783" t="s">
        <v>582</v>
      </c>
      <c r="R194" s="783"/>
      <c r="S194" s="810" t="s">
        <v>1543</v>
      </c>
      <c r="T194" s="810"/>
      <c r="U194" s="810" t="s">
        <v>1598</v>
      </c>
      <c r="V194" s="811"/>
      <c r="W194" s="811"/>
      <c r="X194" s="812" t="s">
        <v>1599</v>
      </c>
      <c r="Y194" s="783" t="s">
        <v>352</v>
      </c>
      <c r="Z194" s="835">
        <v>3.6988</v>
      </c>
      <c r="AA194" s="835">
        <f t="shared" si="101"/>
        <v>2219.28</v>
      </c>
      <c r="AB194" s="812">
        <v>600</v>
      </c>
      <c r="AC194" s="812">
        <f t="shared" si="103"/>
        <v>0</v>
      </c>
      <c r="AD194" s="783" t="s">
        <v>610</v>
      </c>
      <c r="AE194" s="783" t="s">
        <v>611</v>
      </c>
      <c r="AF194" s="784" t="s">
        <v>1600</v>
      </c>
      <c r="AG194" s="836" t="s">
        <v>590</v>
      </c>
      <c r="AH194" s="990"/>
      <c r="AI194" s="837"/>
      <c r="AJ194" s="990"/>
      <c r="AK194" s="837">
        <f t="shared" ref="AK194:AK199" si="116">J194</f>
        <v>600</v>
      </c>
      <c r="AL194" s="838"/>
      <c r="AM194" s="990"/>
      <c r="AN194" s="865">
        <f t="shared" si="104"/>
        <v>600</v>
      </c>
      <c r="AO194" s="865"/>
      <c r="AP194" s="995"/>
      <c r="AQ194" s="865"/>
      <c r="AR194" s="995"/>
      <c r="AS194" s="865">
        <f>J194</f>
        <v>600</v>
      </c>
      <c r="AT194" s="865"/>
      <c r="AU194" s="866"/>
      <c r="AV194" s="867" t="s">
        <v>577</v>
      </c>
      <c r="AW194" s="884">
        <f t="shared" si="108"/>
        <v>100</v>
      </c>
      <c r="AX194" s="884">
        <f t="shared" si="109"/>
        <v>100</v>
      </c>
      <c r="AY194" s="884">
        <f t="shared" si="110"/>
        <v>80</v>
      </c>
      <c r="AZ194" s="884">
        <f t="shared" si="111"/>
        <v>20</v>
      </c>
      <c r="BA194" s="884">
        <f t="shared" si="112"/>
        <v>100</v>
      </c>
      <c r="BB194" s="884">
        <f t="shared" si="113"/>
        <v>100</v>
      </c>
      <c r="BC194" s="884">
        <f t="shared" si="114"/>
        <v>100</v>
      </c>
      <c r="BD194" s="933">
        <f t="shared" si="106"/>
        <v>600</v>
      </c>
      <c r="BE194" s="1074">
        <f t="shared" si="107"/>
        <v>0</v>
      </c>
      <c r="BF194" s="1096"/>
      <c r="BG194" s="1096" t="s">
        <v>1377</v>
      </c>
      <c r="BH194" s="1097" t="s">
        <v>610</v>
      </c>
    </row>
    <row r="195" s="711" customFormat="1" ht="39" customHeight="1" spans="1:60">
      <c r="A195" s="736">
        <v>45806</v>
      </c>
      <c r="B195" s="1050" t="s">
        <v>1601</v>
      </c>
      <c r="C195" s="738" t="s">
        <v>922</v>
      </c>
      <c r="D195" s="739">
        <v>4500168264</v>
      </c>
      <c r="E195" s="737"/>
      <c r="F195" s="739" t="s">
        <v>1602</v>
      </c>
      <c r="G195" s="742" t="s">
        <v>735</v>
      </c>
      <c r="H195" s="742" t="s">
        <v>575</v>
      </c>
      <c r="I195" s="778" t="s">
        <v>576</v>
      </c>
      <c r="J195" s="780">
        <v>360</v>
      </c>
      <c r="K195" s="780">
        <v>0</v>
      </c>
      <c r="L195" s="780">
        <v>12</v>
      </c>
      <c r="M195" s="784">
        <f t="shared" si="100"/>
        <v>30</v>
      </c>
      <c r="N195" s="782">
        <v>45842</v>
      </c>
      <c r="O195" s="782">
        <f t="shared" si="115"/>
        <v>45838</v>
      </c>
      <c r="P195" s="783"/>
      <c r="Q195" s="783" t="s">
        <v>582</v>
      </c>
      <c r="R195" s="783" t="s">
        <v>1570</v>
      </c>
      <c r="S195" s="810" t="s">
        <v>1603</v>
      </c>
      <c r="T195" s="810"/>
      <c r="U195" s="810" t="s">
        <v>585</v>
      </c>
      <c r="V195" s="811"/>
      <c r="W195" s="811"/>
      <c r="X195" s="812" t="s">
        <v>1604</v>
      </c>
      <c r="Y195" s="783" t="s">
        <v>989</v>
      </c>
      <c r="Z195" s="835">
        <v>3.6923</v>
      </c>
      <c r="AA195" s="835">
        <f t="shared" si="101"/>
        <v>1329.228</v>
      </c>
      <c r="AB195" s="812">
        <v>360</v>
      </c>
      <c r="AC195" s="812">
        <f t="shared" si="103"/>
        <v>0</v>
      </c>
      <c r="AD195" s="1074" t="s">
        <v>585</v>
      </c>
      <c r="AE195" s="783" t="s">
        <v>611</v>
      </c>
      <c r="AF195" s="784" t="s">
        <v>1605</v>
      </c>
      <c r="AG195" s="836" t="s">
        <v>590</v>
      </c>
      <c r="AH195" s="990"/>
      <c r="AI195" s="837"/>
      <c r="AJ195" s="990"/>
      <c r="AK195" s="837">
        <f t="shared" si="116"/>
        <v>360</v>
      </c>
      <c r="AL195" s="838"/>
      <c r="AM195" s="995"/>
      <c r="AN195" s="865">
        <f t="shared" si="104"/>
        <v>360</v>
      </c>
      <c r="AO195" s="865"/>
      <c r="AP195" s="995"/>
      <c r="AQ195" s="865">
        <f>J195</f>
        <v>360</v>
      </c>
      <c r="AR195" s="995"/>
      <c r="AS195" s="865"/>
      <c r="AT195" s="865"/>
      <c r="AU195" s="866"/>
      <c r="AV195" s="867" t="s">
        <v>577</v>
      </c>
      <c r="AW195" s="884">
        <f t="shared" si="108"/>
        <v>60</v>
      </c>
      <c r="AX195" s="884">
        <f t="shared" si="109"/>
        <v>60</v>
      </c>
      <c r="AY195" s="884">
        <f t="shared" si="110"/>
        <v>48</v>
      </c>
      <c r="AZ195" s="884">
        <f t="shared" si="111"/>
        <v>12</v>
      </c>
      <c r="BA195" s="884">
        <f t="shared" si="112"/>
        <v>60</v>
      </c>
      <c r="BB195" s="884">
        <f t="shared" si="113"/>
        <v>60</v>
      </c>
      <c r="BC195" s="884">
        <f t="shared" si="114"/>
        <v>60</v>
      </c>
      <c r="BD195" s="932">
        <f t="shared" si="106"/>
        <v>360</v>
      </c>
      <c r="BE195" s="933">
        <f t="shared" si="107"/>
        <v>0</v>
      </c>
      <c r="BF195" s="1096"/>
      <c r="BG195" s="1096"/>
      <c r="BH195" s="1097"/>
    </row>
    <row r="196" s="711" customFormat="1" ht="39" customHeight="1" spans="1:60">
      <c r="A196" s="736">
        <v>45806</v>
      </c>
      <c r="B196" s="1050" t="s">
        <v>1606</v>
      </c>
      <c r="C196" s="738" t="s">
        <v>922</v>
      </c>
      <c r="D196" s="739">
        <v>4500168275</v>
      </c>
      <c r="E196" s="737"/>
      <c r="F196" s="739" t="s">
        <v>1607</v>
      </c>
      <c r="G196" s="742" t="s">
        <v>735</v>
      </c>
      <c r="H196" s="742" t="s">
        <v>575</v>
      </c>
      <c r="I196" s="778" t="s">
        <v>576</v>
      </c>
      <c r="J196" s="780">
        <v>60</v>
      </c>
      <c r="K196" s="780">
        <v>0</v>
      </c>
      <c r="L196" s="780">
        <v>12</v>
      </c>
      <c r="M196" s="784">
        <f t="shared" si="100"/>
        <v>5</v>
      </c>
      <c r="N196" s="782">
        <v>45842</v>
      </c>
      <c r="O196" s="782">
        <f t="shared" si="115"/>
        <v>45838</v>
      </c>
      <c r="P196" s="783"/>
      <c r="Q196" s="783" t="s">
        <v>582</v>
      </c>
      <c r="R196" s="783" t="s">
        <v>1531</v>
      </c>
      <c r="S196" s="810" t="s">
        <v>1608</v>
      </c>
      <c r="T196" s="810"/>
      <c r="U196" s="810" t="s">
        <v>585</v>
      </c>
      <c r="V196" s="811"/>
      <c r="W196" s="811"/>
      <c r="X196" s="812" t="s">
        <v>1609</v>
      </c>
      <c r="Y196" s="783" t="s">
        <v>1610</v>
      </c>
      <c r="Z196" s="835">
        <v>3.5671</v>
      </c>
      <c r="AA196" s="835">
        <f t="shared" si="101"/>
        <v>214.026</v>
      </c>
      <c r="AB196" s="812">
        <v>60</v>
      </c>
      <c r="AC196" s="812">
        <f t="shared" si="103"/>
        <v>0</v>
      </c>
      <c r="AD196" s="1074" t="s">
        <v>585</v>
      </c>
      <c r="AE196" s="783" t="s">
        <v>611</v>
      </c>
      <c r="AF196" s="784" t="s">
        <v>1611</v>
      </c>
      <c r="AG196" s="836" t="s">
        <v>590</v>
      </c>
      <c r="AH196" s="990"/>
      <c r="AI196" s="837"/>
      <c r="AJ196" s="990"/>
      <c r="AK196" s="837">
        <f t="shared" si="116"/>
        <v>60</v>
      </c>
      <c r="AL196" s="838"/>
      <c r="AM196" s="995"/>
      <c r="AN196" s="865">
        <f t="shared" si="104"/>
        <v>60</v>
      </c>
      <c r="AO196" s="865"/>
      <c r="AP196" s="995"/>
      <c r="AQ196" s="865">
        <f>J196</f>
        <v>60</v>
      </c>
      <c r="AR196" s="995"/>
      <c r="AS196" s="865"/>
      <c r="AT196" s="865"/>
      <c r="AU196" s="866"/>
      <c r="AV196" s="867" t="s">
        <v>577</v>
      </c>
      <c r="AW196" s="884">
        <f t="shared" si="108"/>
        <v>10</v>
      </c>
      <c r="AX196" s="884">
        <f t="shared" si="109"/>
        <v>10</v>
      </c>
      <c r="AY196" s="884">
        <f t="shared" si="110"/>
        <v>8</v>
      </c>
      <c r="AZ196" s="884">
        <f t="shared" si="111"/>
        <v>2</v>
      </c>
      <c r="BA196" s="884">
        <f t="shared" si="112"/>
        <v>10</v>
      </c>
      <c r="BB196" s="884">
        <f t="shared" si="113"/>
        <v>10</v>
      </c>
      <c r="BC196" s="884">
        <f t="shared" si="114"/>
        <v>10</v>
      </c>
      <c r="BD196" s="932">
        <f t="shared" si="106"/>
        <v>60</v>
      </c>
      <c r="BE196" s="933">
        <f t="shared" si="107"/>
        <v>0</v>
      </c>
      <c r="BF196" s="1096"/>
      <c r="BG196" s="1096"/>
      <c r="BH196" s="1097"/>
    </row>
    <row r="197" s="711" customFormat="1" ht="39" customHeight="1" spans="1:60">
      <c r="A197" s="736">
        <v>45776</v>
      </c>
      <c r="B197" s="737" t="s">
        <v>629</v>
      </c>
      <c r="C197" s="738" t="s">
        <v>630</v>
      </c>
      <c r="D197" s="739">
        <v>4500165120</v>
      </c>
      <c r="E197" s="740">
        <v>5200006697</v>
      </c>
      <c r="F197" s="739" t="s">
        <v>1612</v>
      </c>
      <c r="G197" s="742" t="s">
        <v>633</v>
      </c>
      <c r="H197" s="742" t="s">
        <v>634</v>
      </c>
      <c r="I197" s="778" t="s">
        <v>576</v>
      </c>
      <c r="J197" s="780">
        <v>1200</v>
      </c>
      <c r="K197" s="780">
        <v>0</v>
      </c>
      <c r="L197" s="780">
        <v>4</v>
      </c>
      <c r="M197" s="784">
        <f t="shared" si="100"/>
        <v>300</v>
      </c>
      <c r="N197" s="782">
        <v>45842</v>
      </c>
      <c r="O197" s="782">
        <f t="shared" si="115"/>
        <v>45838</v>
      </c>
      <c r="P197" s="783"/>
      <c r="Q197" s="783" t="s">
        <v>582</v>
      </c>
      <c r="R197" s="783" t="s">
        <v>1613</v>
      </c>
      <c r="S197" s="810" t="s">
        <v>1101</v>
      </c>
      <c r="T197" s="810"/>
      <c r="U197" s="810" t="s">
        <v>1614</v>
      </c>
      <c r="V197" s="811"/>
      <c r="W197" s="811"/>
      <c r="X197" s="812" t="s">
        <v>1615</v>
      </c>
      <c r="Y197" s="783" t="s">
        <v>1191</v>
      </c>
      <c r="Z197" s="835">
        <v>3.5816</v>
      </c>
      <c r="AA197" s="835">
        <f t="shared" si="101"/>
        <v>4297.92</v>
      </c>
      <c r="AB197" s="812">
        <f>864+336</f>
        <v>1200</v>
      </c>
      <c r="AC197" s="812">
        <f t="shared" si="103"/>
        <v>0</v>
      </c>
      <c r="AD197" s="1074" t="s">
        <v>610</v>
      </c>
      <c r="AE197" s="783" t="s">
        <v>611</v>
      </c>
      <c r="AF197" s="784" t="s">
        <v>1616</v>
      </c>
      <c r="AG197" s="836" t="s">
        <v>590</v>
      </c>
      <c r="AH197" s="990"/>
      <c r="AI197" s="837"/>
      <c r="AJ197" s="990"/>
      <c r="AK197" s="837">
        <f t="shared" si="116"/>
        <v>1200</v>
      </c>
      <c r="AL197" s="838"/>
      <c r="AM197" s="990"/>
      <c r="AN197" s="865">
        <f t="shared" si="104"/>
        <v>1200</v>
      </c>
      <c r="AO197" s="865"/>
      <c r="AP197" s="995"/>
      <c r="AQ197" s="865"/>
      <c r="AR197" s="995"/>
      <c r="AS197" s="865">
        <f>J197</f>
        <v>1200</v>
      </c>
      <c r="AT197" s="865"/>
      <c r="AU197" s="866"/>
      <c r="AV197" s="867" t="s">
        <v>577</v>
      </c>
      <c r="AW197" s="884">
        <f t="shared" si="108"/>
        <v>200</v>
      </c>
      <c r="AX197" s="884">
        <f t="shared" si="109"/>
        <v>200</v>
      </c>
      <c r="AY197" s="884">
        <f t="shared" si="110"/>
        <v>160</v>
      </c>
      <c r="AZ197" s="884">
        <f t="shared" si="111"/>
        <v>40</v>
      </c>
      <c r="BA197" s="884">
        <f t="shared" si="112"/>
        <v>200</v>
      </c>
      <c r="BB197" s="884">
        <f t="shared" si="113"/>
        <v>200</v>
      </c>
      <c r="BC197" s="884">
        <f t="shared" si="114"/>
        <v>200</v>
      </c>
      <c r="BD197" s="932">
        <f t="shared" si="106"/>
        <v>1200</v>
      </c>
      <c r="BE197" s="933">
        <f t="shared" si="107"/>
        <v>0</v>
      </c>
      <c r="BF197" s="1096"/>
      <c r="BG197" s="1096" t="s">
        <v>1377</v>
      </c>
      <c r="BH197" s="1097" t="s">
        <v>610</v>
      </c>
    </row>
    <row r="198" s="711" customFormat="1" ht="39" customHeight="1" spans="1:60">
      <c r="A198" s="736">
        <v>45797</v>
      </c>
      <c r="B198" s="737" t="s">
        <v>1617</v>
      </c>
      <c r="C198" s="738" t="s">
        <v>1379</v>
      </c>
      <c r="D198" s="739">
        <v>4500166992</v>
      </c>
      <c r="E198" s="740">
        <v>250400000359</v>
      </c>
      <c r="F198" s="739" t="s">
        <v>1618</v>
      </c>
      <c r="G198" s="742" t="s">
        <v>735</v>
      </c>
      <c r="H198" s="742" t="s">
        <v>575</v>
      </c>
      <c r="I198" s="778" t="s">
        <v>576</v>
      </c>
      <c r="J198" s="780">
        <v>1740</v>
      </c>
      <c r="K198" s="780">
        <v>0</v>
      </c>
      <c r="L198" s="780">
        <v>12</v>
      </c>
      <c r="M198" s="784">
        <f t="shared" si="100"/>
        <v>145</v>
      </c>
      <c r="N198" s="782">
        <v>45842</v>
      </c>
      <c r="O198" s="782">
        <f t="shared" si="115"/>
        <v>45838</v>
      </c>
      <c r="P198" s="783"/>
      <c r="Q198" s="783" t="s">
        <v>582</v>
      </c>
      <c r="R198" s="783"/>
      <c r="S198" s="810" t="s">
        <v>1448</v>
      </c>
      <c r="T198" s="810"/>
      <c r="U198" s="810" t="s">
        <v>585</v>
      </c>
      <c r="V198" s="811"/>
      <c r="W198" s="811"/>
      <c r="X198" s="812" t="s">
        <v>1619</v>
      </c>
      <c r="Y198" s="783" t="s">
        <v>1620</v>
      </c>
      <c r="Z198" s="835">
        <v>3.6835</v>
      </c>
      <c r="AA198" s="835">
        <f t="shared" si="101"/>
        <v>6409.29</v>
      </c>
      <c r="AB198" s="812">
        <f>1692+48</f>
        <v>1740</v>
      </c>
      <c r="AC198" s="812">
        <f t="shared" si="103"/>
        <v>0</v>
      </c>
      <c r="AD198" s="1074" t="s">
        <v>585</v>
      </c>
      <c r="AE198" s="783" t="s">
        <v>611</v>
      </c>
      <c r="AF198" s="784" t="s">
        <v>1621</v>
      </c>
      <c r="AG198" s="836" t="s">
        <v>590</v>
      </c>
      <c r="AH198" s="990"/>
      <c r="AI198" s="837"/>
      <c r="AJ198" s="990"/>
      <c r="AK198" s="837">
        <f t="shared" si="116"/>
        <v>1740</v>
      </c>
      <c r="AL198" s="838"/>
      <c r="AM198" s="995"/>
      <c r="AN198" s="865">
        <f t="shared" si="104"/>
        <v>1740</v>
      </c>
      <c r="AO198" s="865"/>
      <c r="AP198" s="995"/>
      <c r="AQ198" s="865">
        <f t="shared" ref="AQ198:AQ203" si="117">J198</f>
        <v>1740</v>
      </c>
      <c r="AR198" s="995"/>
      <c r="AS198" s="865"/>
      <c r="AT198" s="865"/>
      <c r="AU198" s="866"/>
      <c r="AV198" s="867" t="s">
        <v>577</v>
      </c>
      <c r="AW198" s="884">
        <f t="shared" si="108"/>
        <v>290</v>
      </c>
      <c r="AX198" s="884">
        <f t="shared" si="109"/>
        <v>290</v>
      </c>
      <c r="AY198" s="884">
        <f t="shared" si="110"/>
        <v>232</v>
      </c>
      <c r="AZ198" s="884">
        <f t="shared" si="111"/>
        <v>58</v>
      </c>
      <c r="BA198" s="884">
        <f t="shared" si="112"/>
        <v>290</v>
      </c>
      <c r="BB198" s="884">
        <f t="shared" si="113"/>
        <v>290</v>
      </c>
      <c r="BC198" s="884">
        <f t="shared" si="114"/>
        <v>290</v>
      </c>
      <c r="BD198" s="932">
        <f t="shared" si="106"/>
        <v>1740</v>
      </c>
      <c r="BE198" s="933">
        <f t="shared" si="107"/>
        <v>0</v>
      </c>
      <c r="BF198" s="1096"/>
      <c r="BG198" s="1096" t="s">
        <v>1377</v>
      </c>
      <c r="BH198" s="1097"/>
    </row>
    <row r="199" s="711" customFormat="1" ht="39" customHeight="1" spans="1:60">
      <c r="A199" s="736">
        <v>45792</v>
      </c>
      <c r="B199" s="737" t="s">
        <v>1622</v>
      </c>
      <c r="C199" s="738" t="s">
        <v>922</v>
      </c>
      <c r="D199" s="739">
        <v>4500166563</v>
      </c>
      <c r="E199" s="910"/>
      <c r="F199" s="739" t="s">
        <v>1623</v>
      </c>
      <c r="G199" s="742" t="s">
        <v>735</v>
      </c>
      <c r="H199" s="742" t="s">
        <v>575</v>
      </c>
      <c r="I199" s="778" t="s">
        <v>576</v>
      </c>
      <c r="J199" s="780">
        <v>360</v>
      </c>
      <c r="K199" s="780">
        <v>0</v>
      </c>
      <c r="L199" s="780">
        <v>12</v>
      </c>
      <c r="M199" s="784">
        <f t="shared" si="100"/>
        <v>30</v>
      </c>
      <c r="N199" s="782">
        <v>45828</v>
      </c>
      <c r="O199" s="782">
        <v>45834</v>
      </c>
      <c r="P199" s="783"/>
      <c r="Q199" s="783" t="s">
        <v>582</v>
      </c>
      <c r="R199" s="783" t="s">
        <v>1232</v>
      </c>
      <c r="S199" s="810" t="s">
        <v>1624</v>
      </c>
      <c r="T199" s="810"/>
      <c r="U199" s="810" t="s">
        <v>1625</v>
      </c>
      <c r="V199" s="811"/>
      <c r="W199" s="811"/>
      <c r="X199" s="812" t="s">
        <v>1626</v>
      </c>
      <c r="Y199" s="783" t="s">
        <v>989</v>
      </c>
      <c r="Z199" s="835">
        <v>3.5671</v>
      </c>
      <c r="AA199" s="835">
        <f t="shared" si="101"/>
        <v>1284.156</v>
      </c>
      <c r="AB199" s="812">
        <v>360</v>
      </c>
      <c r="AC199" s="812">
        <f t="shared" si="103"/>
        <v>0</v>
      </c>
      <c r="AD199" s="783" t="s">
        <v>610</v>
      </c>
      <c r="AE199" s="783" t="s">
        <v>611</v>
      </c>
      <c r="AF199" s="784" t="s">
        <v>1627</v>
      </c>
      <c r="AG199" s="836" t="s">
        <v>590</v>
      </c>
      <c r="AH199" s="990"/>
      <c r="AI199" s="837"/>
      <c r="AJ199" s="990"/>
      <c r="AK199" s="837">
        <f t="shared" si="116"/>
        <v>360</v>
      </c>
      <c r="AL199" s="838"/>
      <c r="AM199" s="990"/>
      <c r="AN199" s="865">
        <f t="shared" si="104"/>
        <v>360</v>
      </c>
      <c r="AO199" s="865"/>
      <c r="AP199" s="995"/>
      <c r="AQ199" s="865">
        <f t="shared" si="117"/>
        <v>360</v>
      </c>
      <c r="AR199" s="995"/>
      <c r="AS199" s="865"/>
      <c r="AT199" s="865"/>
      <c r="AU199" s="866"/>
      <c r="AV199" s="867" t="s">
        <v>577</v>
      </c>
      <c r="AW199" s="884">
        <f t="shared" si="108"/>
        <v>60</v>
      </c>
      <c r="AX199" s="884">
        <f t="shared" si="109"/>
        <v>60</v>
      </c>
      <c r="AY199" s="884">
        <f t="shared" si="110"/>
        <v>48</v>
      </c>
      <c r="AZ199" s="884">
        <f t="shared" si="111"/>
        <v>12</v>
      </c>
      <c r="BA199" s="884">
        <f t="shared" si="112"/>
        <v>60</v>
      </c>
      <c r="BB199" s="884">
        <f t="shared" si="113"/>
        <v>60</v>
      </c>
      <c r="BC199" s="884">
        <f t="shared" si="114"/>
        <v>60</v>
      </c>
      <c r="BD199" s="932">
        <f t="shared" si="106"/>
        <v>360</v>
      </c>
      <c r="BE199" s="933">
        <f t="shared" si="107"/>
        <v>0</v>
      </c>
      <c r="BF199" s="1096"/>
      <c r="BG199" s="1096" t="s">
        <v>1377</v>
      </c>
      <c r="BH199" s="1097" t="s">
        <v>610</v>
      </c>
    </row>
    <row r="200" s="711" customFormat="1" ht="39" customHeight="1" spans="1:60">
      <c r="A200" s="736">
        <v>45775</v>
      </c>
      <c r="B200" s="737" t="s">
        <v>1628</v>
      </c>
      <c r="C200" s="738" t="s">
        <v>697</v>
      </c>
      <c r="D200" s="739">
        <v>4500165116</v>
      </c>
      <c r="E200" s="910" t="s">
        <v>1629</v>
      </c>
      <c r="F200" s="739" t="s">
        <v>1630</v>
      </c>
      <c r="G200" s="742" t="s">
        <v>972</v>
      </c>
      <c r="H200" s="742" t="s">
        <v>972</v>
      </c>
      <c r="I200" s="1061" t="s">
        <v>576</v>
      </c>
      <c r="J200" s="780">
        <v>1632</v>
      </c>
      <c r="K200" s="780">
        <v>0</v>
      </c>
      <c r="L200" s="780">
        <v>6</v>
      </c>
      <c r="M200" s="784">
        <f t="shared" si="100"/>
        <v>272</v>
      </c>
      <c r="N200" s="782">
        <v>45834</v>
      </c>
      <c r="O200" s="782">
        <f>N200-3</f>
        <v>45831</v>
      </c>
      <c r="P200" s="783"/>
      <c r="Q200" s="783" t="s">
        <v>582</v>
      </c>
      <c r="R200" s="783" t="s">
        <v>1580</v>
      </c>
      <c r="S200" s="810" t="s">
        <v>1101</v>
      </c>
      <c r="T200" s="810"/>
      <c r="U200" s="810" t="s">
        <v>1631</v>
      </c>
      <c r="V200" s="811"/>
      <c r="W200" s="811"/>
      <c r="X200" s="812" t="s">
        <v>1632</v>
      </c>
      <c r="Y200" s="783" t="s">
        <v>1444</v>
      </c>
      <c r="Z200" s="835">
        <v>3.5</v>
      </c>
      <c r="AA200" s="835">
        <f t="shared" si="101"/>
        <v>5712</v>
      </c>
      <c r="AB200" s="812">
        <f>1458+174</f>
        <v>1632</v>
      </c>
      <c r="AC200" s="812">
        <f t="shared" si="103"/>
        <v>0</v>
      </c>
      <c r="AD200" s="1073" t="s">
        <v>610</v>
      </c>
      <c r="AE200" s="783" t="s">
        <v>611</v>
      </c>
      <c r="AF200" s="784" t="s">
        <v>1633</v>
      </c>
      <c r="AG200" s="836" t="s">
        <v>590</v>
      </c>
      <c r="AH200" s="990"/>
      <c r="AI200" s="837">
        <f>J200</f>
        <v>1632</v>
      </c>
      <c r="AJ200" s="990"/>
      <c r="AK200" s="837"/>
      <c r="AL200" s="838"/>
      <c r="AM200" s="995"/>
      <c r="AN200" s="865">
        <f t="shared" si="104"/>
        <v>1632</v>
      </c>
      <c r="AO200" s="865"/>
      <c r="AP200" s="995"/>
      <c r="AQ200" s="865">
        <f t="shared" si="117"/>
        <v>1632</v>
      </c>
      <c r="AR200" s="995"/>
      <c r="AS200" s="865"/>
      <c r="AT200" s="865"/>
      <c r="AU200" s="866"/>
      <c r="AV200" s="867" t="s">
        <v>577</v>
      </c>
      <c r="AW200" s="884">
        <f t="shared" si="108"/>
        <v>272</v>
      </c>
      <c r="AX200" s="884">
        <f t="shared" si="109"/>
        <v>272</v>
      </c>
      <c r="AY200" s="884">
        <f t="shared" si="110"/>
        <v>217.6</v>
      </c>
      <c r="AZ200" s="884">
        <f t="shared" si="111"/>
        <v>54.4</v>
      </c>
      <c r="BA200" s="884">
        <f t="shared" si="112"/>
        <v>272</v>
      </c>
      <c r="BB200" s="884">
        <f t="shared" si="113"/>
        <v>272</v>
      </c>
      <c r="BC200" s="884">
        <f t="shared" si="114"/>
        <v>272</v>
      </c>
      <c r="BD200" s="932">
        <f t="shared" si="106"/>
        <v>1632</v>
      </c>
      <c r="BE200" s="933">
        <f t="shared" si="107"/>
        <v>0</v>
      </c>
      <c r="BF200" s="1096"/>
      <c r="BG200" s="1096" t="s">
        <v>1377</v>
      </c>
      <c r="BH200" s="1097" t="s">
        <v>610</v>
      </c>
    </row>
    <row r="201" s="711" customFormat="1" ht="39" customHeight="1" spans="1:60">
      <c r="A201" s="736">
        <v>45775</v>
      </c>
      <c r="B201" s="737" t="s">
        <v>1628</v>
      </c>
      <c r="C201" s="738" t="s">
        <v>697</v>
      </c>
      <c r="D201" s="739">
        <v>4500165116</v>
      </c>
      <c r="E201" s="910" t="s">
        <v>1634</v>
      </c>
      <c r="F201" s="739" t="s">
        <v>1635</v>
      </c>
      <c r="G201" s="742" t="s">
        <v>972</v>
      </c>
      <c r="H201" s="742" t="s">
        <v>972</v>
      </c>
      <c r="I201" s="1061" t="s">
        <v>576</v>
      </c>
      <c r="J201" s="780">
        <v>558</v>
      </c>
      <c r="K201" s="780">
        <v>0</v>
      </c>
      <c r="L201" s="780">
        <v>6</v>
      </c>
      <c r="M201" s="784">
        <f t="shared" si="100"/>
        <v>93</v>
      </c>
      <c r="N201" s="782">
        <v>45834</v>
      </c>
      <c r="O201" s="782">
        <f>N201-3</f>
        <v>45831</v>
      </c>
      <c r="P201" s="783"/>
      <c r="Q201" s="783" t="s">
        <v>582</v>
      </c>
      <c r="R201" s="783" t="s">
        <v>1580</v>
      </c>
      <c r="S201" s="810" t="s">
        <v>1101</v>
      </c>
      <c r="T201" s="810"/>
      <c r="U201" s="810" t="s">
        <v>1631</v>
      </c>
      <c r="V201" s="811"/>
      <c r="W201" s="811"/>
      <c r="X201" s="812" t="s">
        <v>1632</v>
      </c>
      <c r="Y201" s="783" t="s">
        <v>1444</v>
      </c>
      <c r="Z201" s="835">
        <v>3.5</v>
      </c>
      <c r="AA201" s="835">
        <f t="shared" si="101"/>
        <v>1953</v>
      </c>
      <c r="AB201" s="812">
        <f>486+72</f>
        <v>558</v>
      </c>
      <c r="AC201" s="812">
        <f t="shared" si="103"/>
        <v>0</v>
      </c>
      <c r="AD201" s="804"/>
      <c r="AE201" s="783" t="s">
        <v>611</v>
      </c>
      <c r="AF201" s="784" t="s">
        <v>1636</v>
      </c>
      <c r="AG201" s="836" t="s">
        <v>590</v>
      </c>
      <c r="AH201" s="990"/>
      <c r="AI201" s="837">
        <f>J201</f>
        <v>558</v>
      </c>
      <c r="AJ201" s="990"/>
      <c r="AK201" s="837"/>
      <c r="AL201" s="838"/>
      <c r="AM201" s="995"/>
      <c r="AN201" s="865">
        <f t="shared" si="104"/>
        <v>558</v>
      </c>
      <c r="AO201" s="865"/>
      <c r="AP201" s="995"/>
      <c r="AQ201" s="865">
        <f t="shared" si="117"/>
        <v>558</v>
      </c>
      <c r="AR201" s="995"/>
      <c r="AS201" s="865"/>
      <c r="AT201" s="865"/>
      <c r="AU201" s="866"/>
      <c r="AV201" s="867" t="s">
        <v>577</v>
      </c>
      <c r="AW201" s="884">
        <f t="shared" si="108"/>
        <v>93</v>
      </c>
      <c r="AX201" s="884">
        <f t="shared" si="109"/>
        <v>93</v>
      </c>
      <c r="AY201" s="884">
        <f t="shared" si="110"/>
        <v>74.4</v>
      </c>
      <c r="AZ201" s="884">
        <f t="shared" si="111"/>
        <v>18.6</v>
      </c>
      <c r="BA201" s="884">
        <f t="shared" si="112"/>
        <v>93</v>
      </c>
      <c r="BB201" s="884">
        <f t="shared" si="113"/>
        <v>93</v>
      </c>
      <c r="BC201" s="884">
        <f t="shared" si="114"/>
        <v>93</v>
      </c>
      <c r="BD201" s="932">
        <f t="shared" si="106"/>
        <v>558</v>
      </c>
      <c r="BE201" s="933">
        <f t="shared" si="107"/>
        <v>0</v>
      </c>
      <c r="BF201" s="1096"/>
      <c r="BG201" s="1096" t="s">
        <v>1377</v>
      </c>
      <c r="BH201" s="1097" t="s">
        <v>610</v>
      </c>
    </row>
    <row r="202" s="711" customFormat="1" ht="39" customHeight="1" spans="1:60">
      <c r="A202" s="736">
        <v>45798</v>
      </c>
      <c r="B202" s="737" t="s">
        <v>921</v>
      </c>
      <c r="C202" s="738" t="s">
        <v>922</v>
      </c>
      <c r="D202" s="739">
        <v>4500167394</v>
      </c>
      <c r="E202" s="910" t="s">
        <v>1637</v>
      </c>
      <c r="F202" s="739" t="s">
        <v>1638</v>
      </c>
      <c r="G202" s="742" t="s">
        <v>937</v>
      </c>
      <c r="H202" s="742" t="s">
        <v>666</v>
      </c>
      <c r="I202" s="1061" t="s">
        <v>668</v>
      </c>
      <c r="J202" s="780">
        <v>504</v>
      </c>
      <c r="K202" s="780">
        <v>0</v>
      </c>
      <c r="L202" s="780">
        <v>12</v>
      </c>
      <c r="M202" s="784">
        <f t="shared" si="100"/>
        <v>42</v>
      </c>
      <c r="N202" s="782">
        <v>45835</v>
      </c>
      <c r="O202" s="782">
        <v>45831</v>
      </c>
      <c r="P202" s="783"/>
      <c r="Q202" s="783" t="s">
        <v>582</v>
      </c>
      <c r="R202" s="783" t="s">
        <v>1639</v>
      </c>
      <c r="S202" s="810" t="s">
        <v>1289</v>
      </c>
      <c r="T202" s="810"/>
      <c r="U202" s="810" t="s">
        <v>1290</v>
      </c>
      <c r="V202" s="811" t="s">
        <v>1640</v>
      </c>
      <c r="W202" s="811"/>
      <c r="X202" s="812" t="s">
        <v>1641</v>
      </c>
      <c r="Y202" s="783" t="s">
        <v>931</v>
      </c>
      <c r="Z202" s="835">
        <v>3.9581</v>
      </c>
      <c r="AA202" s="835">
        <f t="shared" si="101"/>
        <v>1994.8824</v>
      </c>
      <c r="AB202" s="812">
        <v>504</v>
      </c>
      <c r="AC202" s="812">
        <f t="shared" si="103"/>
        <v>0</v>
      </c>
      <c r="AD202" s="783" t="s">
        <v>610</v>
      </c>
      <c r="AE202" s="783" t="s">
        <v>611</v>
      </c>
      <c r="AF202" s="784" t="s">
        <v>1642</v>
      </c>
      <c r="AG202" s="836" t="s">
        <v>590</v>
      </c>
      <c r="AH202" s="990"/>
      <c r="AI202" s="837"/>
      <c r="AJ202" s="990"/>
      <c r="AK202" s="837">
        <f>J202</f>
        <v>504</v>
      </c>
      <c r="AL202" s="838"/>
      <c r="AM202" s="995"/>
      <c r="AN202" s="865">
        <f t="shared" si="104"/>
        <v>504</v>
      </c>
      <c r="AO202" s="865"/>
      <c r="AP202" s="995"/>
      <c r="AQ202" s="865">
        <f t="shared" si="117"/>
        <v>504</v>
      </c>
      <c r="AR202" s="995"/>
      <c r="AS202" s="865"/>
      <c r="AT202" s="865"/>
      <c r="AU202" s="866"/>
      <c r="AV202" s="867" t="s">
        <v>577</v>
      </c>
      <c r="AW202" s="884">
        <f>J202</f>
        <v>504</v>
      </c>
      <c r="AX202" s="884"/>
      <c r="AY202" s="884"/>
      <c r="AZ202" s="884"/>
      <c r="BA202" s="884"/>
      <c r="BB202" s="884"/>
      <c r="BC202" s="884"/>
      <c r="BD202" s="932">
        <f t="shared" si="106"/>
        <v>504</v>
      </c>
      <c r="BE202" s="933">
        <f t="shared" si="107"/>
        <v>0</v>
      </c>
      <c r="BF202" s="1096"/>
      <c r="BG202" s="1096" t="s">
        <v>1377</v>
      </c>
      <c r="BH202" s="1097"/>
    </row>
    <row r="203" s="711" customFormat="1" ht="39" customHeight="1" spans="1:60">
      <c r="A203" s="736">
        <v>45769</v>
      </c>
      <c r="B203" s="737" t="s">
        <v>1182</v>
      </c>
      <c r="C203" s="738" t="s">
        <v>762</v>
      </c>
      <c r="D203" s="739">
        <v>4500163807</v>
      </c>
      <c r="E203" s="740">
        <v>240030</v>
      </c>
      <c r="F203" s="739" t="s">
        <v>1643</v>
      </c>
      <c r="G203" s="742" t="s">
        <v>575</v>
      </c>
      <c r="H203" s="742" t="s">
        <v>575</v>
      </c>
      <c r="I203" s="778" t="s">
        <v>576</v>
      </c>
      <c r="J203" s="780">
        <v>708</v>
      </c>
      <c r="K203" s="780">
        <v>0</v>
      </c>
      <c r="L203" s="780">
        <v>12</v>
      </c>
      <c r="M203" s="784">
        <f t="shared" si="100"/>
        <v>59</v>
      </c>
      <c r="N203" s="782">
        <v>45842</v>
      </c>
      <c r="O203" s="782">
        <f>N203-4</f>
        <v>45838</v>
      </c>
      <c r="P203" s="783"/>
      <c r="Q203" s="783" t="s">
        <v>582</v>
      </c>
      <c r="R203" s="783" t="s">
        <v>1244</v>
      </c>
      <c r="S203" s="810" t="s">
        <v>1115</v>
      </c>
      <c r="T203" s="810"/>
      <c r="U203" s="810" t="s">
        <v>1185</v>
      </c>
      <c r="V203" s="811"/>
      <c r="W203" s="811"/>
      <c r="X203" s="812" t="s">
        <v>1644</v>
      </c>
      <c r="Y203" s="783" t="s">
        <v>1645</v>
      </c>
      <c r="Z203" s="835">
        <v>3.6923</v>
      </c>
      <c r="AA203" s="835">
        <f t="shared" si="101"/>
        <v>2614.1484</v>
      </c>
      <c r="AB203" s="812">
        <v>708</v>
      </c>
      <c r="AC203" s="812">
        <f t="shared" si="103"/>
        <v>0</v>
      </c>
      <c r="AD203" s="783" t="s">
        <v>610</v>
      </c>
      <c r="AE203" s="783" t="s">
        <v>611</v>
      </c>
      <c r="AF203" s="784" t="s">
        <v>1646</v>
      </c>
      <c r="AG203" s="836" t="s">
        <v>590</v>
      </c>
      <c r="AH203" s="990"/>
      <c r="AI203" s="837">
        <f>J203</f>
        <v>708</v>
      </c>
      <c r="AJ203" s="990"/>
      <c r="AK203" s="837"/>
      <c r="AL203" s="838"/>
      <c r="AM203" s="995"/>
      <c r="AN203" s="865">
        <f t="shared" si="104"/>
        <v>708</v>
      </c>
      <c r="AO203" s="865"/>
      <c r="AP203" s="995"/>
      <c r="AQ203" s="865">
        <f t="shared" si="117"/>
        <v>708</v>
      </c>
      <c r="AR203" s="995"/>
      <c r="AS203" s="865"/>
      <c r="AT203" s="865"/>
      <c r="AU203" s="866"/>
      <c r="AV203" s="867" t="s">
        <v>577</v>
      </c>
      <c r="AW203" s="884">
        <f t="shared" ref="AW203:AW212" si="118">J203/60*10</f>
        <v>118</v>
      </c>
      <c r="AX203" s="884">
        <f t="shared" ref="AX203:AX212" si="119">J203/60*10</f>
        <v>118</v>
      </c>
      <c r="AY203" s="884">
        <f t="shared" ref="AY203:AY212" si="120">J203/60*8</f>
        <v>94.4</v>
      </c>
      <c r="AZ203" s="884">
        <f t="shared" ref="AZ203:AZ212" si="121">J203/60*2</f>
        <v>23.6</v>
      </c>
      <c r="BA203" s="884">
        <f t="shared" ref="BA203:BA212" si="122">J203/60*10</f>
        <v>118</v>
      </c>
      <c r="BB203" s="884">
        <f t="shared" ref="BB203:BB212" si="123">J203/60*10</f>
        <v>118</v>
      </c>
      <c r="BC203" s="884">
        <f t="shared" ref="BC203:BC212" si="124">J203/60*10</f>
        <v>118</v>
      </c>
      <c r="BD203" s="932">
        <f t="shared" si="106"/>
        <v>708</v>
      </c>
      <c r="BE203" s="933">
        <f t="shared" si="107"/>
        <v>0</v>
      </c>
      <c r="BF203" s="1096"/>
      <c r="BG203" s="1096" t="s">
        <v>1377</v>
      </c>
      <c r="BH203" s="1097" t="s">
        <v>610</v>
      </c>
    </row>
    <row r="204" s="711" customFormat="1" ht="39" customHeight="1" spans="1:60">
      <c r="A204" s="736">
        <v>45807</v>
      </c>
      <c r="B204" s="1112" t="s">
        <v>1647</v>
      </c>
      <c r="C204" s="738" t="s">
        <v>922</v>
      </c>
      <c r="D204" s="744">
        <v>4500170289</v>
      </c>
      <c r="E204" s="737">
        <v>5200007051</v>
      </c>
      <c r="F204" s="744" t="s">
        <v>1648</v>
      </c>
      <c r="G204" s="742" t="s">
        <v>633</v>
      </c>
      <c r="H204" s="742" t="s">
        <v>634</v>
      </c>
      <c r="I204" s="778" t="s">
        <v>576</v>
      </c>
      <c r="J204" s="780">
        <v>600</v>
      </c>
      <c r="K204" s="780">
        <v>0</v>
      </c>
      <c r="L204" s="780">
        <v>4</v>
      </c>
      <c r="M204" s="784">
        <f t="shared" si="100"/>
        <v>150</v>
      </c>
      <c r="N204" s="782">
        <v>45844</v>
      </c>
      <c r="O204" s="782">
        <v>45840</v>
      </c>
      <c r="P204" s="1114" t="s">
        <v>1649</v>
      </c>
      <c r="Q204" s="783" t="s">
        <v>582</v>
      </c>
      <c r="R204" s="783" t="s">
        <v>1650</v>
      </c>
      <c r="S204" s="810" t="s">
        <v>1651</v>
      </c>
      <c r="T204" s="810"/>
      <c r="U204" s="810" t="s">
        <v>1652</v>
      </c>
      <c r="V204" s="811"/>
      <c r="W204" s="811"/>
      <c r="X204" s="812" t="s">
        <v>1653</v>
      </c>
      <c r="Y204" s="783" t="s">
        <v>1195</v>
      </c>
      <c r="Z204" s="835">
        <v>3.7152</v>
      </c>
      <c r="AA204" s="835">
        <f t="shared" si="101"/>
        <v>2229.12</v>
      </c>
      <c r="AB204" s="812">
        <v>600</v>
      </c>
      <c r="AC204" s="812">
        <f t="shared" si="103"/>
        <v>0</v>
      </c>
      <c r="AD204" s="783" t="s">
        <v>610</v>
      </c>
      <c r="AE204" s="783" t="s">
        <v>611</v>
      </c>
      <c r="AF204" s="784" t="s">
        <v>1654</v>
      </c>
      <c r="AG204" s="836" t="s">
        <v>590</v>
      </c>
      <c r="AH204" s="990"/>
      <c r="AI204" s="837"/>
      <c r="AJ204" s="990"/>
      <c r="AK204" s="837">
        <f>J204</f>
        <v>600</v>
      </c>
      <c r="AL204" s="838"/>
      <c r="AM204" s="995"/>
      <c r="AN204" s="865">
        <f t="shared" si="104"/>
        <v>600</v>
      </c>
      <c r="AO204" s="865"/>
      <c r="AP204" s="995"/>
      <c r="AQ204" s="865"/>
      <c r="AR204" s="995"/>
      <c r="AS204" s="865">
        <f>J204</f>
        <v>600</v>
      </c>
      <c r="AT204" s="865"/>
      <c r="AU204" s="866"/>
      <c r="AV204" s="867" t="s">
        <v>577</v>
      </c>
      <c r="AW204" s="884">
        <f t="shared" si="118"/>
        <v>100</v>
      </c>
      <c r="AX204" s="884">
        <f t="shared" si="119"/>
        <v>100</v>
      </c>
      <c r="AY204" s="884">
        <f t="shared" si="120"/>
        <v>80</v>
      </c>
      <c r="AZ204" s="884">
        <f t="shared" si="121"/>
        <v>20</v>
      </c>
      <c r="BA204" s="884">
        <f t="shared" si="122"/>
        <v>100</v>
      </c>
      <c r="BB204" s="884">
        <f t="shared" si="123"/>
        <v>100</v>
      </c>
      <c r="BC204" s="884">
        <f t="shared" si="124"/>
        <v>100</v>
      </c>
      <c r="BD204" s="932">
        <f t="shared" si="106"/>
        <v>600</v>
      </c>
      <c r="BE204" s="933">
        <f t="shared" si="107"/>
        <v>0</v>
      </c>
      <c r="BF204" s="1096"/>
      <c r="BG204" s="1096"/>
      <c r="BH204" s="1097"/>
    </row>
    <row r="205" s="711" customFormat="1" ht="39" customHeight="1" spans="1:60">
      <c r="A205" s="736">
        <v>45803</v>
      </c>
      <c r="B205" s="737" t="s">
        <v>757</v>
      </c>
      <c r="C205" s="738" t="s">
        <v>580</v>
      </c>
      <c r="D205" s="739">
        <v>4500166290</v>
      </c>
      <c r="E205" s="740">
        <v>20858536</v>
      </c>
      <c r="F205" s="739" t="s">
        <v>1655</v>
      </c>
      <c r="G205" s="742" t="s">
        <v>575</v>
      </c>
      <c r="H205" s="742" t="s">
        <v>575</v>
      </c>
      <c r="I205" s="778" t="s">
        <v>576</v>
      </c>
      <c r="J205" s="780">
        <v>72</v>
      </c>
      <c r="K205" s="780">
        <v>0</v>
      </c>
      <c r="L205" s="780">
        <v>12</v>
      </c>
      <c r="M205" s="784">
        <f t="shared" si="100"/>
        <v>6</v>
      </c>
      <c r="N205" s="782">
        <v>45845</v>
      </c>
      <c r="O205" s="782">
        <v>45841</v>
      </c>
      <c r="P205" s="782"/>
      <c r="Q205" s="783" t="s">
        <v>582</v>
      </c>
      <c r="R205" s="783" t="s">
        <v>1656</v>
      </c>
      <c r="S205" s="810" t="s">
        <v>1565</v>
      </c>
      <c r="T205" s="810"/>
      <c r="U205" s="810" t="s">
        <v>1657</v>
      </c>
      <c r="V205" s="811"/>
      <c r="W205" s="811"/>
      <c r="X205" s="812" t="s">
        <v>1003</v>
      </c>
      <c r="Y205" s="783" t="s">
        <v>755</v>
      </c>
      <c r="Z205" s="835">
        <v>3.9581</v>
      </c>
      <c r="AA205" s="835">
        <f t="shared" si="101"/>
        <v>284.9832</v>
      </c>
      <c r="AB205" s="812">
        <v>72</v>
      </c>
      <c r="AC205" s="812">
        <f t="shared" si="103"/>
        <v>0</v>
      </c>
      <c r="AD205" s="783" t="s">
        <v>610</v>
      </c>
      <c r="AE205" s="783" t="s">
        <v>611</v>
      </c>
      <c r="AF205" s="784" t="s">
        <v>1658</v>
      </c>
      <c r="AG205" s="836" t="s">
        <v>590</v>
      </c>
      <c r="AH205" s="990"/>
      <c r="AI205" s="837">
        <f>J205</f>
        <v>72</v>
      </c>
      <c r="AJ205" s="990"/>
      <c r="AK205" s="837"/>
      <c r="AL205" s="838"/>
      <c r="AM205" s="990"/>
      <c r="AN205" s="865">
        <f t="shared" si="104"/>
        <v>72</v>
      </c>
      <c r="AO205" s="865"/>
      <c r="AP205" s="995"/>
      <c r="AQ205" s="865">
        <f t="shared" ref="AQ205:AQ210" si="125">J205</f>
        <v>72</v>
      </c>
      <c r="AR205" s="995"/>
      <c r="AS205" s="865"/>
      <c r="AT205" s="865"/>
      <c r="AU205" s="865"/>
      <c r="AV205" s="867" t="s">
        <v>577</v>
      </c>
      <c r="AW205" s="884">
        <f t="shared" si="118"/>
        <v>12</v>
      </c>
      <c r="AX205" s="884">
        <f t="shared" si="119"/>
        <v>12</v>
      </c>
      <c r="AY205" s="884">
        <f t="shared" si="120"/>
        <v>9.6</v>
      </c>
      <c r="AZ205" s="884">
        <f t="shared" si="121"/>
        <v>2.4</v>
      </c>
      <c r="BA205" s="884">
        <f t="shared" si="122"/>
        <v>12</v>
      </c>
      <c r="BB205" s="884">
        <f t="shared" si="123"/>
        <v>12</v>
      </c>
      <c r="BC205" s="884">
        <f t="shared" si="124"/>
        <v>12</v>
      </c>
      <c r="BD205" s="932">
        <f t="shared" si="106"/>
        <v>72</v>
      </c>
      <c r="BE205" s="933">
        <f t="shared" si="107"/>
        <v>0</v>
      </c>
      <c r="BF205" s="1096"/>
      <c r="BG205" s="1096"/>
      <c r="BH205" s="1097"/>
    </row>
    <row r="206" s="711" customFormat="1" ht="39" customHeight="1" spans="1:60">
      <c r="A206" s="736">
        <v>45805</v>
      </c>
      <c r="B206" s="737" t="s">
        <v>1659</v>
      </c>
      <c r="C206" s="738" t="s">
        <v>1084</v>
      </c>
      <c r="D206" s="739">
        <v>4500166748</v>
      </c>
      <c r="E206" s="740"/>
      <c r="F206" s="739" t="s">
        <v>1660</v>
      </c>
      <c r="G206" s="742" t="s">
        <v>735</v>
      </c>
      <c r="H206" s="742" t="s">
        <v>575</v>
      </c>
      <c r="I206" s="778" t="s">
        <v>576</v>
      </c>
      <c r="J206" s="780">
        <v>504</v>
      </c>
      <c r="K206" s="780">
        <v>0</v>
      </c>
      <c r="L206" s="780">
        <v>12</v>
      </c>
      <c r="M206" s="784">
        <f t="shared" si="100"/>
        <v>42</v>
      </c>
      <c r="N206" s="782">
        <v>45841</v>
      </c>
      <c r="O206" s="782">
        <v>45847</v>
      </c>
      <c r="P206" s="783"/>
      <c r="Q206" s="783" t="s">
        <v>582</v>
      </c>
      <c r="R206" s="783" t="s">
        <v>1661</v>
      </c>
      <c r="S206" s="810" t="s">
        <v>1565</v>
      </c>
      <c r="T206" s="810"/>
      <c r="U206" s="810" t="s">
        <v>1662</v>
      </c>
      <c r="V206" s="811"/>
      <c r="W206" s="811"/>
      <c r="X206" s="812" t="s">
        <v>1663</v>
      </c>
      <c r="Y206" s="783" t="s">
        <v>989</v>
      </c>
      <c r="Z206" s="835">
        <v>3.6923</v>
      </c>
      <c r="AA206" s="835">
        <f t="shared" si="101"/>
        <v>1860.9192</v>
      </c>
      <c r="AB206" s="812">
        <v>504</v>
      </c>
      <c r="AC206" s="812">
        <f t="shared" si="103"/>
        <v>0</v>
      </c>
      <c r="AD206" s="783" t="s">
        <v>610</v>
      </c>
      <c r="AE206" s="783" t="s">
        <v>611</v>
      </c>
      <c r="AF206" s="784" t="s">
        <v>1664</v>
      </c>
      <c r="AG206" s="836" t="s">
        <v>590</v>
      </c>
      <c r="AH206" s="990"/>
      <c r="AI206" s="837"/>
      <c r="AJ206" s="990"/>
      <c r="AK206" s="837">
        <f>J206</f>
        <v>504</v>
      </c>
      <c r="AL206" s="838"/>
      <c r="AM206" s="990"/>
      <c r="AN206" s="865">
        <f t="shared" si="104"/>
        <v>504</v>
      </c>
      <c r="AO206" s="865"/>
      <c r="AP206" s="995"/>
      <c r="AQ206" s="865">
        <f t="shared" si="125"/>
        <v>504</v>
      </c>
      <c r="AR206" s="995"/>
      <c r="AS206" s="865"/>
      <c r="AT206" s="865"/>
      <c r="AU206" s="866"/>
      <c r="AV206" s="867" t="s">
        <v>577</v>
      </c>
      <c r="AW206" s="884">
        <f t="shared" si="118"/>
        <v>84</v>
      </c>
      <c r="AX206" s="884">
        <f t="shared" si="119"/>
        <v>84</v>
      </c>
      <c r="AY206" s="884">
        <f t="shared" si="120"/>
        <v>67.2</v>
      </c>
      <c r="AZ206" s="884">
        <f t="shared" si="121"/>
        <v>16.8</v>
      </c>
      <c r="BA206" s="884">
        <f t="shared" si="122"/>
        <v>84</v>
      </c>
      <c r="BB206" s="884">
        <f t="shared" si="123"/>
        <v>84</v>
      </c>
      <c r="BC206" s="884">
        <f t="shared" si="124"/>
        <v>84</v>
      </c>
      <c r="BD206" s="932">
        <f t="shared" si="106"/>
        <v>504</v>
      </c>
      <c r="BE206" s="933">
        <f t="shared" si="107"/>
        <v>0</v>
      </c>
      <c r="BF206" s="1096"/>
      <c r="BG206" s="1096"/>
      <c r="BH206" s="1097"/>
    </row>
    <row r="207" s="711" customFormat="1" ht="39" customHeight="1" spans="1:60">
      <c r="A207" s="1113">
        <v>45804</v>
      </c>
      <c r="B207" s="711" t="s">
        <v>1126</v>
      </c>
      <c r="C207" s="971" t="s">
        <v>762</v>
      </c>
      <c r="D207" s="739">
        <v>4500167998</v>
      </c>
      <c r="E207" s="737" t="s">
        <v>1665</v>
      </c>
      <c r="F207" s="739" t="s">
        <v>1666</v>
      </c>
      <c r="G207" s="742" t="s">
        <v>575</v>
      </c>
      <c r="H207" s="742" t="s">
        <v>575</v>
      </c>
      <c r="I207" s="778" t="s">
        <v>576</v>
      </c>
      <c r="J207" s="780">
        <v>504</v>
      </c>
      <c r="K207" s="780">
        <v>0</v>
      </c>
      <c r="L207" s="780">
        <v>12</v>
      </c>
      <c r="M207" s="784">
        <f t="shared" si="100"/>
        <v>42</v>
      </c>
      <c r="N207" s="782">
        <v>45847</v>
      </c>
      <c r="O207" s="782">
        <f>N207-4</f>
        <v>45843</v>
      </c>
      <c r="P207" s="783"/>
      <c r="Q207" s="783" t="s">
        <v>582</v>
      </c>
      <c r="R207" s="783" t="s">
        <v>1570</v>
      </c>
      <c r="S207" s="810" t="s">
        <v>1667</v>
      </c>
      <c r="T207" s="810"/>
      <c r="U207" s="810" t="s">
        <v>585</v>
      </c>
      <c r="V207" s="811"/>
      <c r="W207" s="811"/>
      <c r="X207" s="812" t="s">
        <v>1668</v>
      </c>
      <c r="Y207" s="783" t="s">
        <v>820</v>
      </c>
      <c r="Z207" s="835">
        <v>3.6923</v>
      </c>
      <c r="AA207" s="835">
        <f t="shared" si="101"/>
        <v>1860.9192</v>
      </c>
      <c r="AB207" s="812">
        <v>504</v>
      </c>
      <c r="AC207" s="812">
        <f t="shared" si="103"/>
        <v>0</v>
      </c>
      <c r="AD207" s="1074" t="s">
        <v>585</v>
      </c>
      <c r="AE207" s="783" t="s">
        <v>611</v>
      </c>
      <c r="AF207" s="784" t="s">
        <v>1669</v>
      </c>
      <c r="AG207" s="836" t="s">
        <v>590</v>
      </c>
      <c r="AH207" s="990"/>
      <c r="AI207" s="837">
        <f>J207</f>
        <v>504</v>
      </c>
      <c r="AJ207" s="990"/>
      <c r="AK207" s="837"/>
      <c r="AL207" s="838"/>
      <c r="AM207" s="995"/>
      <c r="AN207" s="865">
        <f t="shared" si="104"/>
        <v>504</v>
      </c>
      <c r="AO207" s="865"/>
      <c r="AP207" s="995"/>
      <c r="AQ207" s="865">
        <f t="shared" si="125"/>
        <v>504</v>
      </c>
      <c r="AR207" s="995"/>
      <c r="AS207" s="865"/>
      <c r="AT207" s="865"/>
      <c r="AU207" s="866"/>
      <c r="AV207" s="867" t="s">
        <v>577</v>
      </c>
      <c r="AW207" s="884">
        <f t="shared" si="118"/>
        <v>84</v>
      </c>
      <c r="AX207" s="884">
        <f t="shared" si="119"/>
        <v>84</v>
      </c>
      <c r="AY207" s="884">
        <f t="shared" si="120"/>
        <v>67.2</v>
      </c>
      <c r="AZ207" s="884">
        <f t="shared" si="121"/>
        <v>16.8</v>
      </c>
      <c r="BA207" s="884">
        <f t="shared" si="122"/>
        <v>84</v>
      </c>
      <c r="BB207" s="884">
        <f t="shared" si="123"/>
        <v>84</v>
      </c>
      <c r="BC207" s="884">
        <f t="shared" si="124"/>
        <v>84</v>
      </c>
      <c r="BD207" s="932">
        <f t="shared" si="106"/>
        <v>504</v>
      </c>
      <c r="BE207" s="933">
        <f t="shared" si="107"/>
        <v>0</v>
      </c>
      <c r="BF207" s="1096"/>
      <c r="BG207" s="1096"/>
      <c r="BH207" s="1097"/>
    </row>
    <row r="208" s="711" customFormat="1" ht="39" customHeight="1" spans="1:60">
      <c r="A208" s="736">
        <v>45790</v>
      </c>
      <c r="B208" s="711" t="s">
        <v>1182</v>
      </c>
      <c r="C208" s="738" t="s">
        <v>762</v>
      </c>
      <c r="D208" s="739">
        <v>4500164499</v>
      </c>
      <c r="E208" s="737" t="s">
        <v>1670</v>
      </c>
      <c r="F208" s="739" t="s">
        <v>1671</v>
      </c>
      <c r="G208" s="742" t="s">
        <v>575</v>
      </c>
      <c r="H208" s="742" t="s">
        <v>700</v>
      </c>
      <c r="I208" s="1061" t="s">
        <v>701</v>
      </c>
      <c r="J208" s="780">
        <v>2000</v>
      </c>
      <c r="K208" s="780">
        <v>0</v>
      </c>
      <c r="L208" s="780">
        <v>1</v>
      </c>
      <c r="M208" s="784">
        <f t="shared" si="100"/>
        <v>2000</v>
      </c>
      <c r="N208" s="782">
        <v>45835</v>
      </c>
      <c r="O208" s="782">
        <f>N208-3</f>
        <v>45832</v>
      </c>
      <c r="P208" s="783" t="s">
        <v>1672</v>
      </c>
      <c r="Q208" s="783" t="s">
        <v>582</v>
      </c>
      <c r="R208" s="783"/>
      <c r="S208" s="810" t="s">
        <v>1366</v>
      </c>
      <c r="T208" s="810"/>
      <c r="U208" s="810" t="s">
        <v>1673</v>
      </c>
      <c r="V208" s="811"/>
      <c r="W208" s="811"/>
      <c r="X208" s="812" t="s">
        <v>1674</v>
      </c>
      <c r="Y208" s="783" t="s">
        <v>1645</v>
      </c>
      <c r="Z208" s="835">
        <v>8.8357</v>
      </c>
      <c r="AA208" s="835">
        <f t="shared" si="101"/>
        <v>17671.4</v>
      </c>
      <c r="AB208" s="812">
        <f>257+1743</f>
        <v>2000</v>
      </c>
      <c r="AC208" s="812">
        <f t="shared" si="103"/>
        <v>0</v>
      </c>
      <c r="AD208" s="783"/>
      <c r="AE208" s="783" t="s">
        <v>611</v>
      </c>
      <c r="AF208" s="784" t="s">
        <v>1675</v>
      </c>
      <c r="AG208" s="836" t="s">
        <v>590</v>
      </c>
      <c r="AH208" s="990"/>
      <c r="AI208" s="837">
        <f>J208</f>
        <v>2000</v>
      </c>
      <c r="AJ208" s="990"/>
      <c r="AK208" s="837"/>
      <c r="AL208" s="838"/>
      <c r="AM208" s="995"/>
      <c r="AN208" s="865">
        <f t="shared" si="104"/>
        <v>2000</v>
      </c>
      <c r="AO208" s="865"/>
      <c r="AP208" s="995"/>
      <c r="AQ208" s="865">
        <f t="shared" si="125"/>
        <v>2000</v>
      </c>
      <c r="AR208" s="995"/>
      <c r="AS208" s="865"/>
      <c r="AT208" s="865"/>
      <c r="AU208" s="866"/>
      <c r="AV208" s="867" t="s">
        <v>577</v>
      </c>
      <c r="AW208" s="884">
        <f t="shared" si="118"/>
        <v>333.333333333333</v>
      </c>
      <c r="AX208" s="884">
        <f t="shared" si="119"/>
        <v>333.333333333333</v>
      </c>
      <c r="AY208" s="884">
        <f t="shared" si="120"/>
        <v>266.666666666667</v>
      </c>
      <c r="AZ208" s="884">
        <f t="shared" si="121"/>
        <v>66.6666666666667</v>
      </c>
      <c r="BA208" s="884">
        <f t="shared" si="122"/>
        <v>333.333333333333</v>
      </c>
      <c r="BB208" s="884">
        <f t="shared" si="123"/>
        <v>333.333333333333</v>
      </c>
      <c r="BC208" s="884">
        <f t="shared" si="124"/>
        <v>333.333333333333</v>
      </c>
      <c r="BD208" s="932">
        <f t="shared" si="106"/>
        <v>2000</v>
      </c>
      <c r="BE208" s="933">
        <f t="shared" si="107"/>
        <v>0</v>
      </c>
      <c r="BF208" s="1096"/>
      <c r="BG208" s="1096"/>
      <c r="BH208" s="1097"/>
    </row>
    <row r="209" s="711" customFormat="1" ht="39" customHeight="1" spans="1:60">
      <c r="A209" s="736">
        <v>45803</v>
      </c>
      <c r="B209" s="737" t="s">
        <v>748</v>
      </c>
      <c r="C209" s="738" t="s">
        <v>749</v>
      </c>
      <c r="D209" s="739">
        <v>4500166289</v>
      </c>
      <c r="E209" s="740">
        <v>20858535</v>
      </c>
      <c r="F209" s="739" t="s">
        <v>1676</v>
      </c>
      <c r="G209" s="742" t="s">
        <v>575</v>
      </c>
      <c r="H209" s="742" t="s">
        <v>575</v>
      </c>
      <c r="I209" s="778" t="s">
        <v>576</v>
      </c>
      <c r="J209" s="780">
        <v>1428</v>
      </c>
      <c r="K209" s="780">
        <v>0</v>
      </c>
      <c r="L209" s="780">
        <v>12</v>
      </c>
      <c r="M209" s="784">
        <f t="shared" si="100"/>
        <v>119</v>
      </c>
      <c r="N209" s="782">
        <v>45845</v>
      </c>
      <c r="O209" s="782">
        <v>45841</v>
      </c>
      <c r="P209" s="782"/>
      <c r="Q209" s="783" t="s">
        <v>582</v>
      </c>
      <c r="R209" s="783" t="s">
        <v>1656</v>
      </c>
      <c r="S209" s="810" t="s">
        <v>1565</v>
      </c>
      <c r="T209" s="810"/>
      <c r="U209" s="810" t="s">
        <v>1657</v>
      </c>
      <c r="V209" s="811"/>
      <c r="W209" s="811"/>
      <c r="X209" s="812" t="s">
        <v>1122</v>
      </c>
      <c r="Y209" s="783" t="s">
        <v>755</v>
      </c>
      <c r="Z209" s="835">
        <v>3.9493</v>
      </c>
      <c r="AA209" s="835">
        <f t="shared" si="101"/>
        <v>5639.6004</v>
      </c>
      <c r="AB209" s="812">
        <v>1428</v>
      </c>
      <c r="AC209" s="812">
        <f t="shared" si="103"/>
        <v>0</v>
      </c>
      <c r="AD209" s="783" t="s">
        <v>610</v>
      </c>
      <c r="AE209" s="783" t="s">
        <v>611</v>
      </c>
      <c r="AF209" s="784" t="s">
        <v>1677</v>
      </c>
      <c r="AG209" s="836" t="s">
        <v>590</v>
      </c>
      <c r="AH209" s="990"/>
      <c r="AI209" s="837">
        <f>J209</f>
        <v>1428</v>
      </c>
      <c r="AJ209" s="990"/>
      <c r="AK209" s="837"/>
      <c r="AL209" s="838"/>
      <c r="AM209" s="990"/>
      <c r="AN209" s="865">
        <f t="shared" si="104"/>
        <v>1428</v>
      </c>
      <c r="AO209" s="865"/>
      <c r="AP209" s="995"/>
      <c r="AQ209" s="865">
        <f t="shared" si="125"/>
        <v>1428</v>
      </c>
      <c r="AR209" s="995"/>
      <c r="AS209" s="865"/>
      <c r="AT209" s="865"/>
      <c r="AU209" s="865"/>
      <c r="AV209" s="867" t="s">
        <v>577</v>
      </c>
      <c r="AW209" s="884">
        <f t="shared" si="118"/>
        <v>238</v>
      </c>
      <c r="AX209" s="884">
        <f t="shared" si="119"/>
        <v>238</v>
      </c>
      <c r="AY209" s="884">
        <f t="shared" si="120"/>
        <v>190.4</v>
      </c>
      <c r="AZ209" s="884">
        <f t="shared" si="121"/>
        <v>47.6</v>
      </c>
      <c r="BA209" s="884">
        <f t="shared" si="122"/>
        <v>238</v>
      </c>
      <c r="BB209" s="884">
        <f t="shared" si="123"/>
        <v>238</v>
      </c>
      <c r="BC209" s="884">
        <f t="shared" si="124"/>
        <v>238</v>
      </c>
      <c r="BD209" s="932">
        <f t="shared" si="106"/>
        <v>1428</v>
      </c>
      <c r="BE209" s="933">
        <f t="shared" si="107"/>
        <v>0</v>
      </c>
      <c r="BF209" s="1096"/>
      <c r="BG209" s="1096"/>
      <c r="BH209" s="1097"/>
    </row>
    <row r="210" s="711" customFormat="1" ht="39" customHeight="1" spans="1:60">
      <c r="A210" s="736">
        <v>45786</v>
      </c>
      <c r="B210" s="737" t="s">
        <v>994</v>
      </c>
      <c r="C210" s="738" t="s">
        <v>762</v>
      </c>
      <c r="D210" s="739">
        <v>4500164068</v>
      </c>
      <c r="E210" s="910" t="s">
        <v>1678</v>
      </c>
      <c r="F210" s="739" t="s">
        <v>1679</v>
      </c>
      <c r="G210" s="742" t="s">
        <v>575</v>
      </c>
      <c r="H210" s="742" t="s">
        <v>700</v>
      </c>
      <c r="I210" s="1061" t="s">
        <v>701</v>
      </c>
      <c r="J210" s="780">
        <v>22764</v>
      </c>
      <c r="K210" s="780">
        <v>0</v>
      </c>
      <c r="L210" s="780">
        <v>1</v>
      </c>
      <c r="M210" s="784">
        <f t="shared" si="100"/>
        <v>22764</v>
      </c>
      <c r="N210" s="782">
        <v>45839</v>
      </c>
      <c r="O210" s="782">
        <f>N210-4</f>
        <v>45835</v>
      </c>
      <c r="P210" s="783" t="s">
        <v>1680</v>
      </c>
      <c r="Q210" s="783" t="s">
        <v>582</v>
      </c>
      <c r="R210" s="783" t="s">
        <v>1613</v>
      </c>
      <c r="S210" s="810" t="s">
        <v>1342</v>
      </c>
      <c r="T210" s="810"/>
      <c r="U210" s="810" t="s">
        <v>703</v>
      </c>
      <c r="V210" s="811"/>
      <c r="W210" s="811"/>
      <c r="X210" s="812" t="s">
        <v>1681</v>
      </c>
      <c r="Y210" s="783" t="s">
        <v>1298</v>
      </c>
      <c r="Z210" s="835">
        <v>8.7564</v>
      </c>
      <c r="AA210" s="835">
        <f t="shared" si="101"/>
        <v>199330.6896</v>
      </c>
      <c r="AB210" s="812">
        <f>3744+4056+624+1440+3744+3432+3360+2364</f>
        <v>22764</v>
      </c>
      <c r="AC210" s="812">
        <f t="shared" si="103"/>
        <v>0</v>
      </c>
      <c r="AD210" s="783" t="s">
        <v>610</v>
      </c>
      <c r="AE210" s="783" t="s">
        <v>611</v>
      </c>
      <c r="AF210" s="1072" t="s">
        <v>1682</v>
      </c>
      <c r="AG210" s="836" t="s">
        <v>590</v>
      </c>
      <c r="AH210" s="990">
        <f>J210</f>
        <v>22764</v>
      </c>
      <c r="AI210" s="837"/>
      <c r="AJ210" s="990"/>
      <c r="AK210" s="837"/>
      <c r="AL210" s="838"/>
      <c r="AM210" s="995"/>
      <c r="AN210" s="865">
        <f t="shared" si="104"/>
        <v>22764</v>
      </c>
      <c r="AO210" s="865"/>
      <c r="AP210" s="995"/>
      <c r="AQ210" s="865">
        <f t="shared" si="125"/>
        <v>22764</v>
      </c>
      <c r="AR210" s="995"/>
      <c r="AS210" s="865"/>
      <c r="AT210" s="865"/>
      <c r="AU210" s="866"/>
      <c r="AV210" s="867" t="s">
        <v>577</v>
      </c>
      <c r="AW210" s="884">
        <f t="shared" si="118"/>
        <v>3794</v>
      </c>
      <c r="AX210" s="884">
        <f t="shared" si="119"/>
        <v>3794</v>
      </c>
      <c r="AY210" s="884">
        <f t="shared" si="120"/>
        <v>3035.2</v>
      </c>
      <c r="AZ210" s="884">
        <f t="shared" si="121"/>
        <v>758.8</v>
      </c>
      <c r="BA210" s="884">
        <f t="shared" si="122"/>
        <v>3794</v>
      </c>
      <c r="BB210" s="884">
        <f t="shared" si="123"/>
        <v>3794</v>
      </c>
      <c r="BC210" s="884">
        <f t="shared" si="124"/>
        <v>3794</v>
      </c>
      <c r="BD210" s="932">
        <f t="shared" si="106"/>
        <v>22764</v>
      </c>
      <c r="BE210" s="933">
        <f t="shared" si="107"/>
        <v>0</v>
      </c>
      <c r="BF210" s="1096"/>
      <c r="BG210" s="1096" t="s">
        <v>1377</v>
      </c>
      <c r="BH210" s="1097" t="s">
        <v>1329</v>
      </c>
    </row>
    <row r="211" s="711" customFormat="1" ht="39" customHeight="1" spans="1:60">
      <c r="A211" s="736">
        <v>45784</v>
      </c>
      <c r="B211" s="737" t="s">
        <v>1683</v>
      </c>
      <c r="C211" s="738" t="s">
        <v>1684</v>
      </c>
      <c r="D211" s="739">
        <v>4500165661</v>
      </c>
      <c r="E211" s="740">
        <v>5000001871</v>
      </c>
      <c r="F211" s="739" t="s">
        <v>1685</v>
      </c>
      <c r="G211" s="742" t="s">
        <v>1686</v>
      </c>
      <c r="H211" s="742" t="s">
        <v>689</v>
      </c>
      <c r="I211" s="778" t="s">
        <v>576</v>
      </c>
      <c r="J211" s="780">
        <v>8000</v>
      </c>
      <c r="K211" s="780">
        <v>0</v>
      </c>
      <c r="L211" s="780">
        <v>8</v>
      </c>
      <c r="M211" s="784">
        <f t="shared" si="100"/>
        <v>1000</v>
      </c>
      <c r="N211" s="782">
        <v>45833</v>
      </c>
      <c r="O211" s="782">
        <v>45847</v>
      </c>
      <c r="P211" s="782"/>
      <c r="Q211" s="783" t="s">
        <v>582</v>
      </c>
      <c r="R211" s="783" t="s">
        <v>1513</v>
      </c>
      <c r="S211" s="810" t="s">
        <v>1212</v>
      </c>
      <c r="T211" s="810"/>
      <c r="U211" s="810" t="s">
        <v>1687</v>
      </c>
      <c r="V211" s="811" t="s">
        <v>1688</v>
      </c>
      <c r="W211" s="811"/>
      <c r="X211" s="812" t="s">
        <v>1689</v>
      </c>
      <c r="Y211" s="783" t="s">
        <v>1690</v>
      </c>
      <c r="Z211" s="835">
        <v>3.4599</v>
      </c>
      <c r="AA211" s="835">
        <f t="shared" si="101"/>
        <v>27679.2</v>
      </c>
      <c r="AB211" s="812">
        <f>6848+1152</f>
        <v>8000</v>
      </c>
      <c r="AC211" s="812">
        <f t="shared" si="103"/>
        <v>0</v>
      </c>
      <c r="AD211" s="783" t="s">
        <v>610</v>
      </c>
      <c r="AE211" s="783" t="s">
        <v>611</v>
      </c>
      <c r="AF211" s="784" t="s">
        <v>1691</v>
      </c>
      <c r="AG211" s="836" t="s">
        <v>590</v>
      </c>
      <c r="AH211" s="990"/>
      <c r="AI211" s="837">
        <f t="shared" ref="AI211:AI220" si="126">J211</f>
        <v>8000</v>
      </c>
      <c r="AJ211" s="990"/>
      <c r="AK211" s="837"/>
      <c r="AL211" s="838"/>
      <c r="AM211" s="990"/>
      <c r="AN211" s="865"/>
      <c r="AO211" s="865">
        <f>J211</f>
        <v>8000</v>
      </c>
      <c r="AP211" s="995"/>
      <c r="AQ211" s="865">
        <f t="shared" ref="AQ211:AQ226" si="127">J211</f>
        <v>8000</v>
      </c>
      <c r="AR211" s="995"/>
      <c r="AS211" s="865"/>
      <c r="AT211" s="865"/>
      <c r="AU211" s="865">
        <f>J211</f>
        <v>8000</v>
      </c>
      <c r="AV211" s="867" t="s">
        <v>1692</v>
      </c>
      <c r="AW211" s="884">
        <f t="shared" ref="AW211:AW220" si="128">J211/60*10</f>
        <v>1333.33333333333</v>
      </c>
      <c r="AX211" s="884">
        <f t="shared" ref="AX211:AX220" si="129">J211/60*10</f>
        <v>1333.33333333333</v>
      </c>
      <c r="AY211" s="884">
        <f t="shared" ref="AY211:AY220" si="130">J211/60*8</f>
        <v>1066.66666666667</v>
      </c>
      <c r="AZ211" s="884">
        <f t="shared" ref="AZ211:AZ220" si="131">J211/60*2</f>
        <v>266.666666666667</v>
      </c>
      <c r="BA211" s="884">
        <f t="shared" ref="BA211:BA220" si="132">J211/60*10</f>
        <v>1333.33333333333</v>
      </c>
      <c r="BB211" s="884">
        <f t="shared" ref="BB211:BB220" si="133">J211/60*10</f>
        <v>1333.33333333333</v>
      </c>
      <c r="BC211" s="884">
        <f t="shared" ref="BC211:BC220" si="134">J211/60*10</f>
        <v>1333.33333333333</v>
      </c>
      <c r="BD211" s="932">
        <f t="shared" si="106"/>
        <v>8000</v>
      </c>
      <c r="BE211" s="958">
        <f t="shared" si="107"/>
        <v>0</v>
      </c>
      <c r="BF211" s="1096"/>
      <c r="BG211" s="1096" t="s">
        <v>1377</v>
      </c>
      <c r="BH211" s="1097" t="s">
        <v>610</v>
      </c>
    </row>
    <row r="212" s="711" customFormat="1" ht="39" customHeight="1" spans="1:60">
      <c r="A212" s="736">
        <v>45784</v>
      </c>
      <c r="B212" s="737" t="s">
        <v>1683</v>
      </c>
      <c r="C212" s="738" t="s">
        <v>1684</v>
      </c>
      <c r="D212" s="739">
        <v>4500165661</v>
      </c>
      <c r="E212" s="910" t="s">
        <v>1693</v>
      </c>
      <c r="F212" s="739" t="s">
        <v>1694</v>
      </c>
      <c r="G212" s="742" t="s">
        <v>1686</v>
      </c>
      <c r="H212" s="742" t="s">
        <v>689</v>
      </c>
      <c r="I212" s="778" t="s">
        <v>576</v>
      </c>
      <c r="J212" s="780">
        <v>8000</v>
      </c>
      <c r="K212" s="780">
        <v>0</v>
      </c>
      <c r="L212" s="780">
        <v>8</v>
      </c>
      <c r="M212" s="784">
        <f t="shared" si="100"/>
        <v>1000</v>
      </c>
      <c r="N212" s="782">
        <v>45833</v>
      </c>
      <c r="O212" s="782">
        <v>45847</v>
      </c>
      <c r="P212" s="782"/>
      <c r="Q212" s="783" t="s">
        <v>582</v>
      </c>
      <c r="R212" s="783" t="s">
        <v>1513</v>
      </c>
      <c r="S212" s="810" t="s">
        <v>1212</v>
      </c>
      <c r="T212" s="810"/>
      <c r="U212" s="810" t="s">
        <v>1687</v>
      </c>
      <c r="V212" s="811" t="s">
        <v>1688</v>
      </c>
      <c r="W212" s="811"/>
      <c r="X212" s="812" t="s">
        <v>1689</v>
      </c>
      <c r="Y212" s="783" t="s">
        <v>1690</v>
      </c>
      <c r="Z212" s="835">
        <v>3.4599</v>
      </c>
      <c r="AA212" s="835">
        <f t="shared" si="101"/>
        <v>27679.2</v>
      </c>
      <c r="AB212" s="812">
        <v>8000</v>
      </c>
      <c r="AC212" s="812">
        <f t="shared" ref="AC212:AC220" si="135">AB212-J212</f>
        <v>0</v>
      </c>
      <c r="AD212" s="783" t="s">
        <v>610</v>
      </c>
      <c r="AE212" s="783" t="s">
        <v>611</v>
      </c>
      <c r="AF212" s="784" t="s">
        <v>1691</v>
      </c>
      <c r="AG212" s="836" t="s">
        <v>590</v>
      </c>
      <c r="AH212" s="990"/>
      <c r="AI212" s="837">
        <f t="shared" si="126"/>
        <v>8000</v>
      </c>
      <c r="AJ212" s="990"/>
      <c r="AK212" s="837"/>
      <c r="AL212" s="838"/>
      <c r="AM212" s="990"/>
      <c r="AN212" s="865"/>
      <c r="AO212" s="865">
        <f t="shared" ref="AO212:AO218" si="136">J212</f>
        <v>8000</v>
      </c>
      <c r="AP212" s="995"/>
      <c r="AQ212" s="865">
        <f t="shared" si="127"/>
        <v>8000</v>
      </c>
      <c r="AR212" s="995"/>
      <c r="AS212" s="865"/>
      <c r="AT212" s="865"/>
      <c r="AU212" s="865">
        <f t="shared" ref="AU212:AU218" si="137">J212</f>
        <v>8000</v>
      </c>
      <c r="AV212" s="867" t="s">
        <v>1692</v>
      </c>
      <c r="AW212" s="884">
        <f t="shared" si="128"/>
        <v>1333.33333333333</v>
      </c>
      <c r="AX212" s="884">
        <f t="shared" si="129"/>
        <v>1333.33333333333</v>
      </c>
      <c r="AY212" s="884">
        <f t="shared" si="130"/>
        <v>1066.66666666667</v>
      </c>
      <c r="AZ212" s="884">
        <f t="shared" si="131"/>
        <v>266.666666666667</v>
      </c>
      <c r="BA212" s="884">
        <f t="shared" si="132"/>
        <v>1333.33333333333</v>
      </c>
      <c r="BB212" s="884">
        <f t="shared" si="133"/>
        <v>1333.33333333333</v>
      </c>
      <c r="BC212" s="884">
        <f t="shared" si="134"/>
        <v>1333.33333333333</v>
      </c>
      <c r="BD212" s="932">
        <f t="shared" si="106"/>
        <v>8000</v>
      </c>
      <c r="BE212" s="958">
        <f t="shared" si="107"/>
        <v>0</v>
      </c>
      <c r="BF212" s="1096"/>
      <c r="BG212" s="1096" t="s">
        <v>1377</v>
      </c>
      <c r="BH212" s="1097" t="s">
        <v>610</v>
      </c>
    </row>
    <row r="213" s="711" customFormat="1" ht="39" customHeight="1" spans="1:60">
      <c r="A213" s="736">
        <v>45784</v>
      </c>
      <c r="B213" s="737" t="s">
        <v>1683</v>
      </c>
      <c r="C213" s="738" t="s">
        <v>1684</v>
      </c>
      <c r="D213" s="739">
        <v>4500165661</v>
      </c>
      <c r="E213" s="910" t="s">
        <v>1693</v>
      </c>
      <c r="F213" s="739" t="s">
        <v>1695</v>
      </c>
      <c r="G213" s="742" t="s">
        <v>1686</v>
      </c>
      <c r="H213" s="742" t="s">
        <v>689</v>
      </c>
      <c r="I213" s="778" t="s">
        <v>576</v>
      </c>
      <c r="J213" s="780">
        <v>8000</v>
      </c>
      <c r="K213" s="780">
        <v>0</v>
      </c>
      <c r="L213" s="780">
        <v>8</v>
      </c>
      <c r="M213" s="784">
        <f t="shared" si="100"/>
        <v>1000</v>
      </c>
      <c r="N213" s="782">
        <v>45833</v>
      </c>
      <c r="O213" s="782">
        <v>45847</v>
      </c>
      <c r="P213" s="782"/>
      <c r="Q213" s="783" t="s">
        <v>582</v>
      </c>
      <c r="R213" s="783" t="s">
        <v>1513</v>
      </c>
      <c r="S213" s="810" t="s">
        <v>1212</v>
      </c>
      <c r="T213" s="810"/>
      <c r="U213" s="810" t="s">
        <v>1687</v>
      </c>
      <c r="V213" s="811" t="s">
        <v>1688</v>
      </c>
      <c r="W213" s="811"/>
      <c r="X213" s="812" t="s">
        <v>1689</v>
      </c>
      <c r="Y213" s="783" t="s">
        <v>1690</v>
      </c>
      <c r="Z213" s="835">
        <v>3.4599</v>
      </c>
      <c r="AA213" s="835">
        <f t="shared" si="101"/>
        <v>27679.2</v>
      </c>
      <c r="AB213" s="812">
        <f>608+3896+3496</f>
        <v>8000</v>
      </c>
      <c r="AC213" s="812">
        <f t="shared" si="135"/>
        <v>0</v>
      </c>
      <c r="AD213" s="783" t="s">
        <v>610</v>
      </c>
      <c r="AE213" s="783" t="s">
        <v>611</v>
      </c>
      <c r="AF213" s="784" t="s">
        <v>1691</v>
      </c>
      <c r="AG213" s="836" t="s">
        <v>590</v>
      </c>
      <c r="AH213" s="990"/>
      <c r="AI213" s="837">
        <f t="shared" si="126"/>
        <v>8000</v>
      </c>
      <c r="AJ213" s="990"/>
      <c r="AK213" s="837"/>
      <c r="AL213" s="838"/>
      <c r="AM213" s="990"/>
      <c r="AN213" s="865"/>
      <c r="AO213" s="865">
        <f t="shared" si="136"/>
        <v>8000</v>
      </c>
      <c r="AP213" s="995"/>
      <c r="AQ213" s="865">
        <f t="shared" si="127"/>
        <v>8000</v>
      </c>
      <c r="AR213" s="995"/>
      <c r="AS213" s="865"/>
      <c r="AT213" s="865"/>
      <c r="AU213" s="865">
        <f t="shared" si="137"/>
        <v>8000</v>
      </c>
      <c r="AV213" s="867" t="s">
        <v>1692</v>
      </c>
      <c r="AW213" s="884">
        <f t="shared" si="128"/>
        <v>1333.33333333333</v>
      </c>
      <c r="AX213" s="884">
        <f t="shared" si="129"/>
        <v>1333.33333333333</v>
      </c>
      <c r="AY213" s="884">
        <f t="shared" si="130"/>
        <v>1066.66666666667</v>
      </c>
      <c r="AZ213" s="884">
        <f t="shared" si="131"/>
        <v>266.666666666667</v>
      </c>
      <c r="BA213" s="884">
        <f t="shared" si="132"/>
        <v>1333.33333333333</v>
      </c>
      <c r="BB213" s="884">
        <f t="shared" si="133"/>
        <v>1333.33333333333</v>
      </c>
      <c r="BC213" s="884">
        <f t="shared" si="134"/>
        <v>1333.33333333333</v>
      </c>
      <c r="BD213" s="932">
        <f t="shared" si="106"/>
        <v>8000</v>
      </c>
      <c r="BE213" s="958">
        <f t="shared" si="107"/>
        <v>0</v>
      </c>
      <c r="BF213" s="1096"/>
      <c r="BG213" s="1096" t="str">
        <f>VLOOKUP(D213&amp;F213&amp;H213&amp;J213&amp;Y213,转B版本!C:AK,35,FALSE)</f>
        <v>全套B版本</v>
      </c>
      <c r="BH213" s="1097" t="s">
        <v>610</v>
      </c>
    </row>
    <row r="214" s="711" customFormat="1" ht="39" customHeight="1" spans="1:60">
      <c r="A214" s="736">
        <v>45784</v>
      </c>
      <c r="B214" s="737" t="s">
        <v>1683</v>
      </c>
      <c r="C214" s="738" t="s">
        <v>1684</v>
      </c>
      <c r="D214" s="739">
        <v>4500165661</v>
      </c>
      <c r="E214" s="910" t="s">
        <v>1693</v>
      </c>
      <c r="F214" s="739" t="s">
        <v>1696</v>
      </c>
      <c r="G214" s="742" t="s">
        <v>1686</v>
      </c>
      <c r="H214" s="742" t="s">
        <v>689</v>
      </c>
      <c r="I214" s="778" t="s">
        <v>576</v>
      </c>
      <c r="J214" s="780">
        <v>7512</v>
      </c>
      <c r="K214" s="780">
        <v>0</v>
      </c>
      <c r="L214" s="780">
        <v>8</v>
      </c>
      <c r="M214" s="784">
        <f t="shared" si="100"/>
        <v>939</v>
      </c>
      <c r="N214" s="782">
        <v>45833</v>
      </c>
      <c r="O214" s="782">
        <v>45847</v>
      </c>
      <c r="P214" s="782"/>
      <c r="Q214" s="783" t="s">
        <v>582</v>
      </c>
      <c r="R214" s="783" t="s">
        <v>1513</v>
      </c>
      <c r="S214" s="810" t="s">
        <v>1212</v>
      </c>
      <c r="T214" s="810"/>
      <c r="U214" s="810" t="s">
        <v>1687</v>
      </c>
      <c r="V214" s="811" t="s">
        <v>1688</v>
      </c>
      <c r="W214" s="811"/>
      <c r="X214" s="812" t="s">
        <v>1689</v>
      </c>
      <c r="Y214" s="783" t="s">
        <v>1690</v>
      </c>
      <c r="Z214" s="835">
        <v>3.4599</v>
      </c>
      <c r="AA214" s="835">
        <f t="shared" si="101"/>
        <v>25990.7688</v>
      </c>
      <c r="AB214" s="812">
        <f>984+6528</f>
        <v>7512</v>
      </c>
      <c r="AC214" s="812">
        <f t="shared" si="135"/>
        <v>0</v>
      </c>
      <c r="AD214" s="783" t="s">
        <v>610</v>
      </c>
      <c r="AE214" s="783" t="s">
        <v>611</v>
      </c>
      <c r="AF214" s="784" t="s">
        <v>1691</v>
      </c>
      <c r="AG214" s="836" t="s">
        <v>590</v>
      </c>
      <c r="AH214" s="990"/>
      <c r="AI214" s="837">
        <f t="shared" si="126"/>
        <v>7512</v>
      </c>
      <c r="AJ214" s="990"/>
      <c r="AK214" s="837"/>
      <c r="AL214" s="838"/>
      <c r="AM214" s="990"/>
      <c r="AN214" s="865"/>
      <c r="AO214" s="865">
        <f t="shared" si="136"/>
        <v>7512</v>
      </c>
      <c r="AP214" s="995"/>
      <c r="AQ214" s="865">
        <f t="shared" si="127"/>
        <v>7512</v>
      </c>
      <c r="AR214" s="995"/>
      <c r="AS214" s="865"/>
      <c r="AT214" s="865"/>
      <c r="AU214" s="865">
        <f t="shared" si="137"/>
        <v>7512</v>
      </c>
      <c r="AV214" s="867" t="s">
        <v>1692</v>
      </c>
      <c r="AW214" s="884">
        <f t="shared" si="128"/>
        <v>1252</v>
      </c>
      <c r="AX214" s="884">
        <f t="shared" si="129"/>
        <v>1252</v>
      </c>
      <c r="AY214" s="884">
        <f t="shared" si="130"/>
        <v>1001.6</v>
      </c>
      <c r="AZ214" s="884">
        <f t="shared" si="131"/>
        <v>250.4</v>
      </c>
      <c r="BA214" s="884">
        <f t="shared" si="132"/>
        <v>1252</v>
      </c>
      <c r="BB214" s="884">
        <f t="shared" si="133"/>
        <v>1252</v>
      </c>
      <c r="BC214" s="884">
        <f t="shared" si="134"/>
        <v>1252</v>
      </c>
      <c r="BD214" s="932">
        <f t="shared" si="106"/>
        <v>7512</v>
      </c>
      <c r="BE214" s="933">
        <f t="shared" si="107"/>
        <v>0</v>
      </c>
      <c r="BF214" s="1096"/>
      <c r="BG214" s="1096" t="str">
        <f>VLOOKUP(D214&amp;F214&amp;H214&amp;J214&amp;Y214,转B版本!C:AK,35,FALSE)</f>
        <v>全套B版本</v>
      </c>
      <c r="BH214" s="1097" t="s">
        <v>610</v>
      </c>
    </row>
    <row r="215" s="711" customFormat="1" ht="39" customHeight="1" spans="1:60">
      <c r="A215" s="736">
        <v>45784</v>
      </c>
      <c r="B215" s="737" t="s">
        <v>1683</v>
      </c>
      <c r="C215" s="738" t="s">
        <v>1684</v>
      </c>
      <c r="D215" s="739">
        <v>4500165661</v>
      </c>
      <c r="E215" s="910" t="s">
        <v>1693</v>
      </c>
      <c r="F215" s="739" t="s">
        <v>1697</v>
      </c>
      <c r="G215" s="742" t="s">
        <v>1686</v>
      </c>
      <c r="H215" s="742" t="s">
        <v>689</v>
      </c>
      <c r="I215" s="778" t="s">
        <v>576</v>
      </c>
      <c r="J215" s="780">
        <v>360</v>
      </c>
      <c r="K215" s="780">
        <v>0</v>
      </c>
      <c r="L215" s="780">
        <v>8</v>
      </c>
      <c r="M215" s="784">
        <f t="shared" si="100"/>
        <v>45</v>
      </c>
      <c r="N215" s="782">
        <v>45833</v>
      </c>
      <c r="O215" s="782">
        <v>45847</v>
      </c>
      <c r="P215" s="782"/>
      <c r="Q215" s="783" t="s">
        <v>582</v>
      </c>
      <c r="R215" s="783" t="s">
        <v>1513</v>
      </c>
      <c r="S215" s="810" t="s">
        <v>1212</v>
      </c>
      <c r="T215" s="810"/>
      <c r="U215" s="810" t="s">
        <v>1687</v>
      </c>
      <c r="V215" s="811" t="s">
        <v>1688</v>
      </c>
      <c r="W215" s="811"/>
      <c r="X215" s="812" t="s">
        <v>1689</v>
      </c>
      <c r="Y215" s="783" t="s">
        <v>1690</v>
      </c>
      <c r="Z215" s="835">
        <v>3.4599</v>
      </c>
      <c r="AA215" s="835">
        <f t="shared" si="101"/>
        <v>1245.564</v>
      </c>
      <c r="AB215" s="812">
        <v>360</v>
      </c>
      <c r="AC215" s="812">
        <f t="shared" si="135"/>
        <v>0</v>
      </c>
      <c r="AD215" s="783" t="s">
        <v>610</v>
      </c>
      <c r="AE215" s="783" t="s">
        <v>611</v>
      </c>
      <c r="AF215" s="784" t="s">
        <v>1691</v>
      </c>
      <c r="AG215" s="836" t="s">
        <v>590</v>
      </c>
      <c r="AH215" s="990"/>
      <c r="AI215" s="837">
        <f t="shared" si="126"/>
        <v>360</v>
      </c>
      <c r="AJ215" s="990"/>
      <c r="AK215" s="837"/>
      <c r="AL215" s="838"/>
      <c r="AM215" s="990"/>
      <c r="AN215" s="865"/>
      <c r="AO215" s="865">
        <f t="shared" si="136"/>
        <v>360</v>
      </c>
      <c r="AP215" s="995"/>
      <c r="AQ215" s="865">
        <f t="shared" si="127"/>
        <v>360</v>
      </c>
      <c r="AR215" s="995"/>
      <c r="AS215" s="865"/>
      <c r="AT215" s="865"/>
      <c r="AU215" s="865">
        <f t="shared" si="137"/>
        <v>360</v>
      </c>
      <c r="AV215" s="867" t="s">
        <v>1692</v>
      </c>
      <c r="AW215" s="884">
        <f t="shared" si="128"/>
        <v>60</v>
      </c>
      <c r="AX215" s="884">
        <f t="shared" si="129"/>
        <v>60</v>
      </c>
      <c r="AY215" s="884">
        <f t="shared" si="130"/>
        <v>48</v>
      </c>
      <c r="AZ215" s="884">
        <f t="shared" si="131"/>
        <v>12</v>
      </c>
      <c r="BA215" s="884">
        <f t="shared" si="132"/>
        <v>60</v>
      </c>
      <c r="BB215" s="884">
        <f t="shared" si="133"/>
        <v>60</v>
      </c>
      <c r="BC215" s="884">
        <f t="shared" si="134"/>
        <v>60</v>
      </c>
      <c r="BD215" s="932">
        <f t="shared" si="106"/>
        <v>360</v>
      </c>
      <c r="BE215" s="933">
        <f t="shared" si="107"/>
        <v>0</v>
      </c>
      <c r="BF215" s="1096"/>
      <c r="BG215" s="1096" t="str">
        <f>VLOOKUP(D215&amp;F215&amp;H215&amp;J215&amp;Y215,转B版本!C:AK,35,FALSE)</f>
        <v>全套B版本</v>
      </c>
      <c r="BH215" s="1097" t="s">
        <v>610</v>
      </c>
    </row>
    <row r="216" s="711" customFormat="1" ht="39" customHeight="1" spans="1:60">
      <c r="A216" s="736">
        <v>45784</v>
      </c>
      <c r="B216" s="737" t="s">
        <v>1683</v>
      </c>
      <c r="C216" s="738" t="s">
        <v>1684</v>
      </c>
      <c r="D216" s="739">
        <v>4500165661</v>
      </c>
      <c r="E216" s="910" t="s">
        <v>1693</v>
      </c>
      <c r="F216" s="739" t="s">
        <v>1698</v>
      </c>
      <c r="G216" s="742" t="s">
        <v>1686</v>
      </c>
      <c r="H216" s="742" t="s">
        <v>689</v>
      </c>
      <c r="I216" s="778" t="s">
        <v>576</v>
      </c>
      <c r="J216" s="780">
        <v>7200</v>
      </c>
      <c r="K216" s="780">
        <v>0</v>
      </c>
      <c r="L216" s="780">
        <v>8</v>
      </c>
      <c r="M216" s="784">
        <f t="shared" si="100"/>
        <v>900</v>
      </c>
      <c r="N216" s="782">
        <v>45833</v>
      </c>
      <c r="O216" s="782">
        <v>45847</v>
      </c>
      <c r="P216" s="782"/>
      <c r="Q216" s="783" t="s">
        <v>582</v>
      </c>
      <c r="R216" s="783" t="s">
        <v>1513</v>
      </c>
      <c r="S216" s="810" t="s">
        <v>1699</v>
      </c>
      <c r="T216" s="810"/>
      <c r="U216" s="810" t="s">
        <v>1687</v>
      </c>
      <c r="V216" s="811"/>
      <c r="W216" s="811"/>
      <c r="X216" s="812" t="s">
        <v>1700</v>
      </c>
      <c r="Y216" s="783" t="s">
        <v>1690</v>
      </c>
      <c r="Z216" s="835">
        <v>3.4599</v>
      </c>
      <c r="AA216" s="835">
        <f t="shared" si="101"/>
        <v>24911.28</v>
      </c>
      <c r="AB216" s="812">
        <f>96+7104</f>
        <v>7200</v>
      </c>
      <c r="AC216" s="812">
        <f t="shared" si="135"/>
        <v>0</v>
      </c>
      <c r="AD216" s="783" t="s">
        <v>610</v>
      </c>
      <c r="AE216" s="783" t="s">
        <v>611</v>
      </c>
      <c r="AF216" s="784" t="s">
        <v>1691</v>
      </c>
      <c r="AG216" s="836" t="s">
        <v>590</v>
      </c>
      <c r="AH216" s="990"/>
      <c r="AI216" s="837">
        <f t="shared" si="126"/>
        <v>7200</v>
      </c>
      <c r="AJ216" s="990"/>
      <c r="AK216" s="837"/>
      <c r="AL216" s="838"/>
      <c r="AM216" s="990"/>
      <c r="AN216" s="865"/>
      <c r="AO216" s="865">
        <f t="shared" si="136"/>
        <v>7200</v>
      </c>
      <c r="AP216" s="995"/>
      <c r="AQ216" s="865">
        <f t="shared" si="127"/>
        <v>7200</v>
      </c>
      <c r="AR216" s="995"/>
      <c r="AS216" s="865"/>
      <c r="AT216" s="865"/>
      <c r="AU216" s="865">
        <f t="shared" si="137"/>
        <v>7200</v>
      </c>
      <c r="AV216" s="867" t="s">
        <v>1692</v>
      </c>
      <c r="AW216" s="884">
        <f t="shared" si="128"/>
        <v>1200</v>
      </c>
      <c r="AX216" s="884">
        <f t="shared" si="129"/>
        <v>1200</v>
      </c>
      <c r="AY216" s="884">
        <f t="shared" si="130"/>
        <v>960</v>
      </c>
      <c r="AZ216" s="884">
        <f t="shared" si="131"/>
        <v>240</v>
      </c>
      <c r="BA216" s="884">
        <f t="shared" si="132"/>
        <v>1200</v>
      </c>
      <c r="BB216" s="884">
        <f t="shared" si="133"/>
        <v>1200</v>
      </c>
      <c r="BC216" s="884">
        <f t="shared" si="134"/>
        <v>1200</v>
      </c>
      <c r="BD216" s="932">
        <f t="shared" si="106"/>
        <v>7200</v>
      </c>
      <c r="BE216" s="933">
        <f t="shared" si="107"/>
        <v>0</v>
      </c>
      <c r="BF216" s="1096"/>
      <c r="BG216" s="1096" t="str">
        <f>VLOOKUP(D216&amp;F216&amp;H216&amp;J216&amp;Y216,转B版本!C:AK,35,FALSE)</f>
        <v>全套B版本</v>
      </c>
      <c r="BH216" s="1097" t="s">
        <v>610</v>
      </c>
    </row>
    <row r="217" s="711" customFormat="1" ht="39" customHeight="1" spans="1:60">
      <c r="A217" s="736">
        <v>45784</v>
      </c>
      <c r="B217" s="737" t="s">
        <v>1683</v>
      </c>
      <c r="C217" s="738" t="s">
        <v>1684</v>
      </c>
      <c r="D217" s="739">
        <v>4500165661</v>
      </c>
      <c r="E217" s="910" t="s">
        <v>1693</v>
      </c>
      <c r="F217" s="739" t="s">
        <v>1701</v>
      </c>
      <c r="G217" s="742" t="s">
        <v>1686</v>
      </c>
      <c r="H217" s="742" t="s">
        <v>689</v>
      </c>
      <c r="I217" s="778" t="s">
        <v>576</v>
      </c>
      <c r="J217" s="780">
        <f>240</f>
        <v>240</v>
      </c>
      <c r="K217" s="780">
        <v>0</v>
      </c>
      <c r="L217" s="780">
        <v>8</v>
      </c>
      <c r="M217" s="784">
        <f t="shared" si="100"/>
        <v>30</v>
      </c>
      <c r="N217" s="782">
        <v>45833</v>
      </c>
      <c r="O217" s="782">
        <v>45847</v>
      </c>
      <c r="P217" s="782"/>
      <c r="Q217" s="783" t="s">
        <v>582</v>
      </c>
      <c r="R217" s="783" t="s">
        <v>1513</v>
      </c>
      <c r="S217" s="810" t="s">
        <v>1702</v>
      </c>
      <c r="T217" s="810"/>
      <c r="U217" s="810" t="s">
        <v>1687</v>
      </c>
      <c r="V217" s="811"/>
      <c r="W217" s="811"/>
      <c r="X217" s="812" t="s">
        <v>1703</v>
      </c>
      <c r="Y217" s="783" t="s">
        <v>1690</v>
      </c>
      <c r="Z217" s="835">
        <v>3.4599</v>
      </c>
      <c r="AA217" s="835">
        <f t="shared" si="101"/>
        <v>830.376</v>
      </c>
      <c r="AB217" s="812">
        <v>240</v>
      </c>
      <c r="AC217" s="812">
        <f t="shared" si="135"/>
        <v>0</v>
      </c>
      <c r="AD217" s="783" t="s">
        <v>610</v>
      </c>
      <c r="AE217" s="783" t="s">
        <v>611</v>
      </c>
      <c r="AF217" s="784" t="s">
        <v>1691</v>
      </c>
      <c r="AG217" s="836" t="s">
        <v>590</v>
      </c>
      <c r="AH217" s="990"/>
      <c r="AI217" s="837">
        <f t="shared" si="126"/>
        <v>240</v>
      </c>
      <c r="AJ217" s="990"/>
      <c r="AK217" s="837"/>
      <c r="AL217" s="838"/>
      <c r="AM217" s="990"/>
      <c r="AN217" s="865"/>
      <c r="AO217" s="865">
        <f t="shared" si="136"/>
        <v>240</v>
      </c>
      <c r="AP217" s="995"/>
      <c r="AQ217" s="865">
        <f t="shared" si="127"/>
        <v>240</v>
      </c>
      <c r="AR217" s="995"/>
      <c r="AS217" s="865"/>
      <c r="AT217" s="865"/>
      <c r="AU217" s="865">
        <f t="shared" si="137"/>
        <v>240</v>
      </c>
      <c r="AV217" s="867" t="s">
        <v>1692</v>
      </c>
      <c r="AW217" s="884">
        <f t="shared" si="128"/>
        <v>40</v>
      </c>
      <c r="AX217" s="884">
        <f t="shared" si="129"/>
        <v>40</v>
      </c>
      <c r="AY217" s="884">
        <f t="shared" si="130"/>
        <v>32</v>
      </c>
      <c r="AZ217" s="884">
        <f t="shared" si="131"/>
        <v>8</v>
      </c>
      <c r="BA217" s="884">
        <f t="shared" si="132"/>
        <v>40</v>
      </c>
      <c r="BB217" s="884">
        <f t="shared" si="133"/>
        <v>40</v>
      </c>
      <c r="BC217" s="884">
        <f t="shared" si="134"/>
        <v>40</v>
      </c>
      <c r="BD217" s="932">
        <f t="shared" si="106"/>
        <v>240</v>
      </c>
      <c r="BE217" s="933">
        <f t="shared" si="107"/>
        <v>0</v>
      </c>
      <c r="BF217" s="1096"/>
      <c r="BG217" s="1096" t="str">
        <f>VLOOKUP(D217&amp;F217&amp;H217&amp;J217&amp;Y217,转B版本!C:AK,35,FALSE)</f>
        <v>全套B版本</v>
      </c>
      <c r="BH217" s="1097" t="s">
        <v>610</v>
      </c>
    </row>
    <row r="218" s="711" customFormat="1" ht="39" customHeight="1" spans="1:60">
      <c r="A218" s="736">
        <v>45789</v>
      </c>
      <c r="B218" s="737" t="s">
        <v>1683</v>
      </c>
      <c r="C218" s="738" t="s">
        <v>1684</v>
      </c>
      <c r="D218" s="739">
        <v>4500165661</v>
      </c>
      <c r="E218" s="910" t="s">
        <v>1693</v>
      </c>
      <c r="F218" s="739" t="s">
        <v>1704</v>
      </c>
      <c r="G218" s="742" t="s">
        <v>1686</v>
      </c>
      <c r="H218" s="742" t="s">
        <v>689</v>
      </c>
      <c r="I218" s="778" t="s">
        <v>576</v>
      </c>
      <c r="J218" s="780">
        <v>4800</v>
      </c>
      <c r="K218" s="780">
        <v>0</v>
      </c>
      <c r="L218" s="780">
        <v>8</v>
      </c>
      <c r="M218" s="784">
        <f t="shared" si="100"/>
        <v>600</v>
      </c>
      <c r="N218" s="782">
        <v>45833</v>
      </c>
      <c r="O218" s="782">
        <v>45847</v>
      </c>
      <c r="P218" s="782"/>
      <c r="Q218" s="783" t="s">
        <v>582</v>
      </c>
      <c r="R218" s="783" t="s">
        <v>1513</v>
      </c>
      <c r="S218" s="810" t="s">
        <v>1212</v>
      </c>
      <c r="T218" s="810"/>
      <c r="U218" s="810" t="s">
        <v>1687</v>
      </c>
      <c r="V218" s="811" t="s">
        <v>1688</v>
      </c>
      <c r="W218" s="811"/>
      <c r="X218" s="812" t="s">
        <v>1705</v>
      </c>
      <c r="Y218" s="783" t="s">
        <v>1690</v>
      </c>
      <c r="Z218" s="835">
        <v>3.4599</v>
      </c>
      <c r="AA218" s="835">
        <f t="shared" si="101"/>
        <v>16607.52</v>
      </c>
      <c r="AB218" s="812">
        <v>4800</v>
      </c>
      <c r="AC218" s="812">
        <f t="shared" si="135"/>
        <v>0</v>
      </c>
      <c r="AD218" s="783" t="s">
        <v>610</v>
      </c>
      <c r="AE218" s="783" t="s">
        <v>611</v>
      </c>
      <c r="AF218" s="784" t="s">
        <v>1691</v>
      </c>
      <c r="AG218" s="836" t="s">
        <v>590</v>
      </c>
      <c r="AH218" s="990"/>
      <c r="AI218" s="837">
        <f t="shared" si="126"/>
        <v>4800</v>
      </c>
      <c r="AJ218" s="990"/>
      <c r="AK218" s="837"/>
      <c r="AL218" s="838"/>
      <c r="AM218" s="990"/>
      <c r="AN218" s="865"/>
      <c r="AO218" s="865">
        <f t="shared" si="136"/>
        <v>4800</v>
      </c>
      <c r="AP218" s="995"/>
      <c r="AQ218" s="865">
        <f t="shared" si="127"/>
        <v>4800</v>
      </c>
      <c r="AR218" s="995"/>
      <c r="AS218" s="865"/>
      <c r="AT218" s="865"/>
      <c r="AU218" s="865">
        <f t="shared" si="137"/>
        <v>4800</v>
      </c>
      <c r="AV218" s="867" t="s">
        <v>1692</v>
      </c>
      <c r="AW218" s="884">
        <f t="shared" si="128"/>
        <v>800</v>
      </c>
      <c r="AX218" s="884">
        <f t="shared" si="129"/>
        <v>800</v>
      </c>
      <c r="AY218" s="884">
        <f t="shared" si="130"/>
        <v>640</v>
      </c>
      <c r="AZ218" s="884">
        <f t="shared" si="131"/>
        <v>160</v>
      </c>
      <c r="BA218" s="884">
        <f t="shared" si="132"/>
        <v>800</v>
      </c>
      <c r="BB218" s="884">
        <f t="shared" si="133"/>
        <v>800</v>
      </c>
      <c r="BC218" s="884">
        <f t="shared" si="134"/>
        <v>800</v>
      </c>
      <c r="BD218" s="932">
        <f t="shared" si="106"/>
        <v>4800</v>
      </c>
      <c r="BE218" s="933">
        <f t="shared" si="107"/>
        <v>0</v>
      </c>
      <c r="BF218" s="1096"/>
      <c r="BG218" s="1096" t="str">
        <f>VLOOKUP(D218&amp;F218&amp;H218&amp;J218&amp;Y218,转B版本!C:AK,35,FALSE)</f>
        <v>全套B版本</v>
      </c>
      <c r="BH218" s="1097" t="s">
        <v>610</v>
      </c>
    </row>
    <row r="219" s="711" customFormat="1" ht="39" customHeight="1" spans="1:60">
      <c r="A219" s="736">
        <v>45785</v>
      </c>
      <c r="B219" s="737" t="s">
        <v>1706</v>
      </c>
      <c r="C219" s="738" t="s">
        <v>1707</v>
      </c>
      <c r="D219" s="739">
        <v>4500165406</v>
      </c>
      <c r="E219" s="910" t="s">
        <v>1708</v>
      </c>
      <c r="F219" s="739" t="s">
        <v>1709</v>
      </c>
      <c r="G219" s="742" t="s">
        <v>575</v>
      </c>
      <c r="H219" s="742" t="s">
        <v>575</v>
      </c>
      <c r="I219" s="778" t="s">
        <v>576</v>
      </c>
      <c r="J219" s="780">
        <v>1992</v>
      </c>
      <c r="K219" s="780">
        <v>0</v>
      </c>
      <c r="L219" s="780">
        <v>12</v>
      </c>
      <c r="M219" s="784">
        <f t="shared" si="100"/>
        <v>166</v>
      </c>
      <c r="N219" s="782">
        <v>45848</v>
      </c>
      <c r="O219" s="782">
        <v>45845</v>
      </c>
      <c r="P219" s="783"/>
      <c r="Q219" s="783" t="s">
        <v>582</v>
      </c>
      <c r="R219" s="783" t="s">
        <v>1244</v>
      </c>
      <c r="S219" s="810" t="s">
        <v>1212</v>
      </c>
      <c r="T219" s="810"/>
      <c r="U219" s="810" t="s">
        <v>1710</v>
      </c>
      <c r="V219" s="811"/>
      <c r="W219" s="811"/>
      <c r="X219" s="812" t="s">
        <v>1711</v>
      </c>
      <c r="Y219" s="783" t="s">
        <v>1712</v>
      </c>
      <c r="Z219" s="835">
        <v>3.9493</v>
      </c>
      <c r="AA219" s="835">
        <f t="shared" si="101"/>
        <v>7867.0056</v>
      </c>
      <c r="AB219" s="812">
        <v>1992</v>
      </c>
      <c r="AC219" s="812">
        <f t="shared" si="135"/>
        <v>0</v>
      </c>
      <c r="AD219" s="1073" t="s">
        <v>610</v>
      </c>
      <c r="AE219" s="783" t="s">
        <v>611</v>
      </c>
      <c r="AF219" s="784" t="s">
        <v>1713</v>
      </c>
      <c r="AG219" s="836" t="s">
        <v>590</v>
      </c>
      <c r="AH219" s="990"/>
      <c r="AI219" s="837">
        <f t="shared" si="126"/>
        <v>1992</v>
      </c>
      <c r="AJ219" s="990"/>
      <c r="AK219" s="837"/>
      <c r="AL219" s="838"/>
      <c r="AM219" s="995"/>
      <c r="AN219" s="865">
        <f t="shared" ref="AN219:AN237" si="138">J219</f>
        <v>1992</v>
      </c>
      <c r="AO219" s="865"/>
      <c r="AP219" s="995"/>
      <c r="AQ219" s="865">
        <f t="shared" si="127"/>
        <v>1992</v>
      </c>
      <c r="AR219" s="995"/>
      <c r="AS219" s="865"/>
      <c r="AT219" s="865"/>
      <c r="AU219" s="866"/>
      <c r="AV219" s="867" t="s">
        <v>577</v>
      </c>
      <c r="AW219" s="884">
        <f t="shared" si="128"/>
        <v>332</v>
      </c>
      <c r="AX219" s="884">
        <f t="shared" si="129"/>
        <v>332</v>
      </c>
      <c r="AY219" s="884">
        <f t="shared" si="130"/>
        <v>265.6</v>
      </c>
      <c r="AZ219" s="884">
        <f t="shared" si="131"/>
        <v>66.4</v>
      </c>
      <c r="BA219" s="884">
        <f t="shared" si="132"/>
        <v>332</v>
      </c>
      <c r="BB219" s="884">
        <f t="shared" si="133"/>
        <v>332</v>
      </c>
      <c r="BC219" s="884">
        <f t="shared" si="134"/>
        <v>332</v>
      </c>
      <c r="BD219" s="932">
        <f t="shared" si="106"/>
        <v>1992</v>
      </c>
      <c r="BE219" s="933">
        <f t="shared" si="107"/>
        <v>0</v>
      </c>
      <c r="BF219" s="1096"/>
      <c r="BG219" s="1096" t="s">
        <v>1714</v>
      </c>
      <c r="BH219" s="1097" t="s">
        <v>1377</v>
      </c>
    </row>
    <row r="220" s="711" customFormat="1" ht="39" customHeight="1" spans="1:60">
      <c r="A220" s="736">
        <v>45785</v>
      </c>
      <c r="B220" s="737" t="s">
        <v>1706</v>
      </c>
      <c r="C220" s="738" t="s">
        <v>1707</v>
      </c>
      <c r="D220" s="739">
        <v>4500165406</v>
      </c>
      <c r="E220" s="910" t="s">
        <v>1715</v>
      </c>
      <c r="F220" s="739" t="s">
        <v>1716</v>
      </c>
      <c r="G220" s="742" t="s">
        <v>575</v>
      </c>
      <c r="H220" s="742" t="s">
        <v>575</v>
      </c>
      <c r="I220" s="778" t="s">
        <v>576</v>
      </c>
      <c r="J220" s="780">
        <v>3012</v>
      </c>
      <c r="K220" s="780">
        <v>0</v>
      </c>
      <c r="L220" s="780">
        <v>12</v>
      </c>
      <c r="M220" s="784">
        <f t="shared" ref="M220:M283" si="139">J220/L220</f>
        <v>251</v>
      </c>
      <c r="N220" s="782">
        <v>45848</v>
      </c>
      <c r="O220" s="782">
        <v>45845</v>
      </c>
      <c r="P220" s="783"/>
      <c r="Q220" s="783" t="s">
        <v>582</v>
      </c>
      <c r="R220" s="783" t="s">
        <v>1244</v>
      </c>
      <c r="S220" s="810" t="s">
        <v>1212</v>
      </c>
      <c r="T220" s="810"/>
      <c r="U220" s="810" t="s">
        <v>1710</v>
      </c>
      <c r="V220" s="811"/>
      <c r="W220" s="811"/>
      <c r="X220" s="812" t="s">
        <v>1711</v>
      </c>
      <c r="Y220" s="783" t="s">
        <v>1712</v>
      </c>
      <c r="Z220" s="835">
        <v>3.9274</v>
      </c>
      <c r="AA220" s="835">
        <f t="shared" ref="AA220:AA283" si="140">Z220*J220</f>
        <v>11829.3288</v>
      </c>
      <c r="AB220" s="812">
        <v>3012</v>
      </c>
      <c r="AC220" s="812">
        <f t="shared" si="135"/>
        <v>0</v>
      </c>
      <c r="AD220" s="804"/>
      <c r="AE220" s="783" t="s">
        <v>611</v>
      </c>
      <c r="AF220" s="784" t="s">
        <v>1713</v>
      </c>
      <c r="AG220" s="836" t="s">
        <v>590</v>
      </c>
      <c r="AH220" s="990"/>
      <c r="AI220" s="837">
        <f t="shared" si="126"/>
        <v>3012</v>
      </c>
      <c r="AJ220" s="990"/>
      <c r="AK220" s="837"/>
      <c r="AL220" s="838"/>
      <c r="AM220" s="995"/>
      <c r="AN220" s="865">
        <f t="shared" si="138"/>
        <v>3012</v>
      </c>
      <c r="AO220" s="865"/>
      <c r="AP220" s="995"/>
      <c r="AQ220" s="865">
        <f t="shared" si="127"/>
        <v>3012</v>
      </c>
      <c r="AR220" s="995"/>
      <c r="AS220" s="865"/>
      <c r="AT220" s="865"/>
      <c r="AU220" s="866"/>
      <c r="AV220" s="867" t="s">
        <v>577</v>
      </c>
      <c r="AW220" s="884">
        <f t="shared" si="128"/>
        <v>502</v>
      </c>
      <c r="AX220" s="884">
        <f t="shared" si="129"/>
        <v>502</v>
      </c>
      <c r="AY220" s="884">
        <f t="shared" si="130"/>
        <v>401.6</v>
      </c>
      <c r="AZ220" s="884">
        <f t="shared" si="131"/>
        <v>100.4</v>
      </c>
      <c r="BA220" s="884">
        <f t="shared" si="132"/>
        <v>502</v>
      </c>
      <c r="BB220" s="884">
        <f t="shared" si="133"/>
        <v>502</v>
      </c>
      <c r="BC220" s="884">
        <f t="shared" si="134"/>
        <v>502</v>
      </c>
      <c r="BD220" s="932">
        <f t="shared" si="106"/>
        <v>3012</v>
      </c>
      <c r="BE220" s="933">
        <f t="shared" si="107"/>
        <v>0</v>
      </c>
      <c r="BF220" s="1096"/>
      <c r="BG220" s="1096" t="s">
        <v>1376</v>
      </c>
      <c r="BH220" s="1097" t="s">
        <v>1377</v>
      </c>
    </row>
    <row r="221" s="711" customFormat="1" ht="39" customHeight="1" spans="1:60">
      <c r="A221" s="736">
        <v>45818</v>
      </c>
      <c r="B221" s="737" t="s">
        <v>646</v>
      </c>
      <c r="C221" s="738" t="s">
        <v>600</v>
      </c>
      <c r="D221" s="739">
        <v>4500169465</v>
      </c>
      <c r="E221" s="910" t="s">
        <v>891</v>
      </c>
      <c r="F221" s="739" t="s">
        <v>1717</v>
      </c>
      <c r="G221" s="742" t="s">
        <v>666</v>
      </c>
      <c r="H221" s="742" t="s">
        <v>667</v>
      </c>
      <c r="I221" s="778" t="s">
        <v>668</v>
      </c>
      <c r="J221" s="780">
        <v>864</v>
      </c>
      <c r="K221" s="780">
        <v>0</v>
      </c>
      <c r="L221" s="780">
        <v>12</v>
      </c>
      <c r="M221" s="784">
        <f t="shared" si="139"/>
        <v>72</v>
      </c>
      <c r="N221" s="782">
        <v>45849</v>
      </c>
      <c r="O221" s="782">
        <v>45845</v>
      </c>
      <c r="P221" s="916"/>
      <c r="Q221" s="783" t="s">
        <v>582</v>
      </c>
      <c r="R221" s="783" t="s">
        <v>1513</v>
      </c>
      <c r="S221" s="810" t="s">
        <v>1718</v>
      </c>
      <c r="T221" s="810"/>
      <c r="U221" s="810" t="s">
        <v>1719</v>
      </c>
      <c r="V221" s="811"/>
      <c r="W221" s="811"/>
      <c r="X221" s="812" t="s">
        <v>1720</v>
      </c>
      <c r="Y221" s="783" t="s">
        <v>878</v>
      </c>
      <c r="Z221" s="835">
        <v>2.2154</v>
      </c>
      <c r="AA221" s="835">
        <f t="shared" si="140"/>
        <v>1914.1056</v>
      </c>
      <c r="AB221" s="812">
        <v>864</v>
      </c>
      <c r="AC221" s="812">
        <f t="shared" ref="AC221:AC230" si="141">AB221-J221</f>
        <v>0</v>
      </c>
      <c r="AD221" s="783" t="s">
        <v>610</v>
      </c>
      <c r="AE221" s="783" t="s">
        <v>611</v>
      </c>
      <c r="AF221" s="784"/>
      <c r="AG221" s="836" t="s">
        <v>590</v>
      </c>
      <c r="AH221" s="990"/>
      <c r="AI221" s="837">
        <f t="shared" ref="AI221:AI226" si="142">J221</f>
        <v>864</v>
      </c>
      <c r="AJ221" s="990"/>
      <c r="AK221" s="837"/>
      <c r="AL221" s="838"/>
      <c r="AM221" s="995"/>
      <c r="AN221" s="865">
        <f t="shared" si="138"/>
        <v>864</v>
      </c>
      <c r="AO221" s="865"/>
      <c r="AP221" s="995"/>
      <c r="AQ221" s="865">
        <f t="shared" si="127"/>
        <v>864</v>
      </c>
      <c r="AR221" s="995"/>
      <c r="AS221" s="865"/>
      <c r="AT221" s="865"/>
      <c r="AU221" s="866"/>
      <c r="AV221" s="867" t="s">
        <v>577</v>
      </c>
      <c r="AW221" s="884">
        <f>J221</f>
        <v>864</v>
      </c>
      <c r="AX221" s="884"/>
      <c r="AY221" s="884"/>
      <c r="AZ221" s="884"/>
      <c r="BA221" s="884"/>
      <c r="BB221" s="884"/>
      <c r="BC221" s="884"/>
      <c r="BD221" s="932">
        <f t="shared" si="106"/>
        <v>864</v>
      </c>
      <c r="BE221" s="933">
        <f t="shared" si="107"/>
        <v>0</v>
      </c>
      <c r="BF221" s="1096"/>
      <c r="BG221" s="1096"/>
      <c r="BH221" s="1097"/>
    </row>
    <row r="222" s="711" customFormat="1" ht="39" customHeight="1" spans="1:60">
      <c r="A222" s="736">
        <v>45818</v>
      </c>
      <c r="B222" s="737" t="s">
        <v>646</v>
      </c>
      <c r="C222" s="738" t="s">
        <v>600</v>
      </c>
      <c r="D222" s="739">
        <v>4500169465</v>
      </c>
      <c r="E222" s="910" t="s">
        <v>885</v>
      </c>
      <c r="F222" s="739" t="s">
        <v>1721</v>
      </c>
      <c r="G222" s="742" t="s">
        <v>670</v>
      </c>
      <c r="H222" s="742" t="s">
        <v>671</v>
      </c>
      <c r="I222" s="778" t="s">
        <v>672</v>
      </c>
      <c r="J222" s="780">
        <v>816</v>
      </c>
      <c r="K222" s="780">
        <v>0</v>
      </c>
      <c r="L222" s="780">
        <v>12</v>
      </c>
      <c r="M222" s="784">
        <f t="shared" si="139"/>
        <v>68</v>
      </c>
      <c r="N222" s="782">
        <v>45849</v>
      </c>
      <c r="O222" s="782">
        <v>45845</v>
      </c>
      <c r="P222" s="916"/>
      <c r="Q222" s="783" t="s">
        <v>582</v>
      </c>
      <c r="R222" s="783" t="s">
        <v>1513</v>
      </c>
      <c r="S222" s="810" t="s">
        <v>1718</v>
      </c>
      <c r="T222" s="810"/>
      <c r="U222" s="810" t="s">
        <v>1719</v>
      </c>
      <c r="V222" s="811"/>
      <c r="W222" s="811"/>
      <c r="X222" s="812" t="s">
        <v>1722</v>
      </c>
      <c r="Y222" s="783" t="s">
        <v>878</v>
      </c>
      <c r="Z222" s="835">
        <v>2.2154</v>
      </c>
      <c r="AA222" s="835">
        <f t="shared" si="140"/>
        <v>1807.7664</v>
      </c>
      <c r="AB222" s="812">
        <v>816</v>
      </c>
      <c r="AC222" s="812">
        <f t="shared" si="141"/>
        <v>0</v>
      </c>
      <c r="AD222" s="783" t="s">
        <v>610</v>
      </c>
      <c r="AE222" s="783" t="s">
        <v>611</v>
      </c>
      <c r="AF222" s="784"/>
      <c r="AG222" s="836" t="s">
        <v>590</v>
      </c>
      <c r="AH222" s="990"/>
      <c r="AI222" s="837">
        <f t="shared" si="142"/>
        <v>816</v>
      </c>
      <c r="AJ222" s="990"/>
      <c r="AK222" s="837"/>
      <c r="AL222" s="838"/>
      <c r="AM222" s="995"/>
      <c r="AN222" s="865">
        <f t="shared" si="138"/>
        <v>816</v>
      </c>
      <c r="AO222" s="865"/>
      <c r="AP222" s="995"/>
      <c r="AQ222" s="865">
        <f t="shared" si="127"/>
        <v>816</v>
      </c>
      <c r="AR222" s="995"/>
      <c r="AS222" s="865"/>
      <c r="AT222" s="865"/>
      <c r="AU222" s="866"/>
      <c r="AV222" s="867" t="s">
        <v>577</v>
      </c>
      <c r="AW222" s="884"/>
      <c r="AX222" s="884"/>
      <c r="AY222" s="884">
        <f>J222</f>
        <v>816</v>
      </c>
      <c r="AZ222" s="884"/>
      <c r="BA222" s="884"/>
      <c r="BB222" s="884"/>
      <c r="BC222" s="884"/>
      <c r="BD222" s="932">
        <f t="shared" si="106"/>
        <v>816</v>
      </c>
      <c r="BE222" s="933">
        <f t="shared" si="107"/>
        <v>0</v>
      </c>
      <c r="BF222" s="1096"/>
      <c r="BG222" s="1096"/>
      <c r="BH222" s="1097"/>
    </row>
    <row r="223" s="711" customFormat="1" ht="39" customHeight="1" spans="1:60">
      <c r="A223" s="736">
        <v>45818</v>
      </c>
      <c r="B223" s="737" t="s">
        <v>646</v>
      </c>
      <c r="C223" s="738" t="s">
        <v>600</v>
      </c>
      <c r="D223" s="739">
        <v>4500169465</v>
      </c>
      <c r="E223" s="910" t="s">
        <v>879</v>
      </c>
      <c r="F223" s="739" t="s">
        <v>1723</v>
      </c>
      <c r="G223" s="742" t="s">
        <v>662</v>
      </c>
      <c r="H223" s="742" t="s">
        <v>663</v>
      </c>
      <c r="I223" s="778" t="s">
        <v>664</v>
      </c>
      <c r="J223" s="780">
        <v>816</v>
      </c>
      <c r="K223" s="780">
        <v>0</v>
      </c>
      <c r="L223" s="780">
        <v>12</v>
      </c>
      <c r="M223" s="784">
        <f t="shared" si="139"/>
        <v>68</v>
      </c>
      <c r="N223" s="782">
        <v>45849</v>
      </c>
      <c r="O223" s="782">
        <v>45845</v>
      </c>
      <c r="P223" s="916"/>
      <c r="Q223" s="783" t="s">
        <v>582</v>
      </c>
      <c r="R223" s="783" t="s">
        <v>1513</v>
      </c>
      <c r="S223" s="810" t="s">
        <v>1718</v>
      </c>
      <c r="T223" s="810"/>
      <c r="U223" s="810" t="s">
        <v>1719</v>
      </c>
      <c r="V223" s="811"/>
      <c r="W223" s="811"/>
      <c r="X223" s="812" t="s">
        <v>1724</v>
      </c>
      <c r="Y223" s="783" t="s">
        <v>878</v>
      </c>
      <c r="Z223" s="835">
        <v>2.2154</v>
      </c>
      <c r="AA223" s="835">
        <f t="shared" si="140"/>
        <v>1807.7664</v>
      </c>
      <c r="AB223" s="812">
        <v>816</v>
      </c>
      <c r="AC223" s="812">
        <f t="shared" si="141"/>
        <v>0</v>
      </c>
      <c r="AD223" s="783" t="s">
        <v>610</v>
      </c>
      <c r="AE223" s="783" t="s">
        <v>611</v>
      </c>
      <c r="AF223" s="784"/>
      <c r="AG223" s="836" t="s">
        <v>590</v>
      </c>
      <c r="AH223" s="990"/>
      <c r="AI223" s="837">
        <f t="shared" si="142"/>
        <v>816</v>
      </c>
      <c r="AJ223" s="990"/>
      <c r="AK223" s="837"/>
      <c r="AL223" s="838"/>
      <c r="AM223" s="995"/>
      <c r="AN223" s="865">
        <f t="shared" si="138"/>
        <v>816</v>
      </c>
      <c r="AO223" s="865"/>
      <c r="AP223" s="995"/>
      <c r="AQ223" s="865">
        <f t="shared" si="127"/>
        <v>816</v>
      </c>
      <c r="AR223" s="995"/>
      <c r="AS223" s="865"/>
      <c r="AT223" s="865"/>
      <c r="AU223" s="866"/>
      <c r="AV223" s="867" t="s">
        <v>577</v>
      </c>
      <c r="AW223" s="884"/>
      <c r="AX223" s="884">
        <f>J223</f>
        <v>816</v>
      </c>
      <c r="AY223" s="884"/>
      <c r="AZ223" s="884"/>
      <c r="BA223" s="884"/>
      <c r="BB223" s="884"/>
      <c r="BC223" s="884"/>
      <c r="BD223" s="932">
        <f t="shared" si="106"/>
        <v>816</v>
      </c>
      <c r="BE223" s="933">
        <f t="shared" si="107"/>
        <v>0</v>
      </c>
      <c r="BF223" s="1096"/>
      <c r="BG223" s="1096"/>
      <c r="BH223" s="1097"/>
    </row>
    <row r="224" s="711" customFormat="1" ht="39" customHeight="1" spans="1:60">
      <c r="A224" s="736">
        <v>45818</v>
      </c>
      <c r="B224" s="737" t="s">
        <v>646</v>
      </c>
      <c r="C224" s="738" t="s">
        <v>600</v>
      </c>
      <c r="D224" s="739">
        <v>4500169465</v>
      </c>
      <c r="E224" s="910" t="s">
        <v>888</v>
      </c>
      <c r="F224" s="739" t="s">
        <v>1725</v>
      </c>
      <c r="G224" s="742" t="s">
        <v>658</v>
      </c>
      <c r="H224" s="742" t="s">
        <v>659</v>
      </c>
      <c r="I224" s="778" t="s">
        <v>660</v>
      </c>
      <c r="J224" s="780">
        <v>780</v>
      </c>
      <c r="K224" s="780">
        <v>0</v>
      </c>
      <c r="L224" s="780">
        <v>12</v>
      </c>
      <c r="M224" s="784">
        <f t="shared" si="139"/>
        <v>65</v>
      </c>
      <c r="N224" s="782">
        <v>45849</v>
      </c>
      <c r="O224" s="782">
        <v>45845</v>
      </c>
      <c r="P224" s="916"/>
      <c r="Q224" s="783" t="s">
        <v>582</v>
      </c>
      <c r="R224" s="783" t="s">
        <v>1513</v>
      </c>
      <c r="S224" s="810" t="s">
        <v>1718</v>
      </c>
      <c r="T224" s="810"/>
      <c r="U224" s="810" t="s">
        <v>1719</v>
      </c>
      <c r="V224" s="811"/>
      <c r="W224" s="811"/>
      <c r="X224" s="812" t="s">
        <v>1726</v>
      </c>
      <c r="Y224" s="783" t="s">
        <v>878</v>
      </c>
      <c r="Z224" s="835">
        <v>2.2154</v>
      </c>
      <c r="AA224" s="835">
        <f t="shared" si="140"/>
        <v>1728.012</v>
      </c>
      <c r="AB224" s="812">
        <v>780</v>
      </c>
      <c r="AC224" s="812">
        <f t="shared" si="141"/>
        <v>0</v>
      </c>
      <c r="AD224" s="783" t="s">
        <v>610</v>
      </c>
      <c r="AE224" s="783" t="s">
        <v>611</v>
      </c>
      <c r="AF224" s="784"/>
      <c r="AG224" s="836" t="s">
        <v>590</v>
      </c>
      <c r="AH224" s="990"/>
      <c r="AI224" s="837">
        <f t="shared" si="142"/>
        <v>780</v>
      </c>
      <c r="AJ224" s="990"/>
      <c r="AK224" s="837"/>
      <c r="AL224" s="838"/>
      <c r="AM224" s="995"/>
      <c r="AN224" s="865">
        <f t="shared" si="138"/>
        <v>780</v>
      </c>
      <c r="AO224" s="865"/>
      <c r="AP224" s="995"/>
      <c r="AQ224" s="865">
        <f t="shared" si="127"/>
        <v>780</v>
      </c>
      <c r="AR224" s="995"/>
      <c r="AS224" s="865"/>
      <c r="AT224" s="865"/>
      <c r="AU224" s="866"/>
      <c r="AV224" s="867" t="s">
        <v>577</v>
      </c>
      <c r="AW224" s="884"/>
      <c r="AX224" s="884"/>
      <c r="AY224" s="884"/>
      <c r="AZ224" s="884"/>
      <c r="BA224" s="884"/>
      <c r="BB224" s="884"/>
      <c r="BC224" s="884">
        <f>J224</f>
        <v>780</v>
      </c>
      <c r="BD224" s="932">
        <f t="shared" si="106"/>
        <v>780</v>
      </c>
      <c r="BE224" s="933">
        <f t="shared" si="107"/>
        <v>0</v>
      </c>
      <c r="BF224" s="1096"/>
      <c r="BG224" s="1096"/>
      <c r="BH224" s="1097"/>
    </row>
    <row r="225" s="711" customFormat="1" ht="39" customHeight="1" spans="1:60">
      <c r="A225" s="736">
        <v>45818</v>
      </c>
      <c r="B225" s="737" t="s">
        <v>646</v>
      </c>
      <c r="C225" s="738" t="s">
        <v>600</v>
      </c>
      <c r="D225" s="739">
        <v>4500169465</v>
      </c>
      <c r="E225" s="910" t="s">
        <v>874</v>
      </c>
      <c r="F225" s="739" t="s">
        <v>1727</v>
      </c>
      <c r="G225" s="742" t="s">
        <v>648</v>
      </c>
      <c r="H225" s="742" t="s">
        <v>649</v>
      </c>
      <c r="I225" s="778" t="s">
        <v>650</v>
      </c>
      <c r="J225" s="780">
        <v>744</v>
      </c>
      <c r="K225" s="780">
        <v>0</v>
      </c>
      <c r="L225" s="780">
        <v>12</v>
      </c>
      <c r="M225" s="784">
        <f t="shared" si="139"/>
        <v>62</v>
      </c>
      <c r="N225" s="782">
        <v>45849</v>
      </c>
      <c r="O225" s="782">
        <v>45845</v>
      </c>
      <c r="P225" s="916"/>
      <c r="Q225" s="783" t="s">
        <v>582</v>
      </c>
      <c r="R225" s="783" t="s">
        <v>1513</v>
      </c>
      <c r="S225" s="810" t="s">
        <v>1718</v>
      </c>
      <c r="T225" s="810"/>
      <c r="U225" s="810" t="s">
        <v>1719</v>
      </c>
      <c r="V225" s="811"/>
      <c r="W225" s="811"/>
      <c r="X225" s="812" t="s">
        <v>1728</v>
      </c>
      <c r="Y225" s="783" t="s">
        <v>878</v>
      </c>
      <c r="Z225" s="835">
        <v>2.2154</v>
      </c>
      <c r="AA225" s="835">
        <f t="shared" si="140"/>
        <v>1648.2576</v>
      </c>
      <c r="AB225" s="812">
        <v>744</v>
      </c>
      <c r="AC225" s="812">
        <f t="shared" si="141"/>
        <v>0</v>
      </c>
      <c r="AD225" s="783" t="s">
        <v>610</v>
      </c>
      <c r="AE225" s="783" t="s">
        <v>611</v>
      </c>
      <c r="AF225" s="784"/>
      <c r="AG225" s="836" t="s">
        <v>590</v>
      </c>
      <c r="AH225" s="990"/>
      <c r="AI225" s="837">
        <f t="shared" si="142"/>
        <v>744</v>
      </c>
      <c r="AJ225" s="990"/>
      <c r="AK225" s="837"/>
      <c r="AL225" s="838"/>
      <c r="AM225" s="995"/>
      <c r="AN225" s="865">
        <f t="shared" si="138"/>
        <v>744</v>
      </c>
      <c r="AO225" s="865"/>
      <c r="AP225" s="995"/>
      <c r="AQ225" s="865">
        <f t="shared" si="127"/>
        <v>744</v>
      </c>
      <c r="AR225" s="995"/>
      <c r="AS225" s="865"/>
      <c r="AT225" s="865"/>
      <c r="AU225" s="866"/>
      <c r="AV225" s="867" t="s">
        <v>577</v>
      </c>
      <c r="AW225" s="884"/>
      <c r="AX225" s="884"/>
      <c r="AY225" s="884"/>
      <c r="AZ225" s="884"/>
      <c r="BA225" s="884"/>
      <c r="BB225" s="884">
        <f>J225</f>
        <v>744</v>
      </c>
      <c r="BC225" s="884"/>
      <c r="BD225" s="932">
        <f t="shared" si="106"/>
        <v>744</v>
      </c>
      <c r="BE225" s="933">
        <f t="shared" si="107"/>
        <v>0</v>
      </c>
      <c r="BF225" s="1096"/>
      <c r="BG225" s="1096"/>
      <c r="BH225" s="1097"/>
    </row>
    <row r="226" s="711" customFormat="1" ht="39" customHeight="1" spans="1:60">
      <c r="A226" s="736">
        <v>45818</v>
      </c>
      <c r="B226" s="737" t="s">
        <v>646</v>
      </c>
      <c r="C226" s="738" t="s">
        <v>600</v>
      </c>
      <c r="D226" s="739">
        <v>4500169465</v>
      </c>
      <c r="E226" s="910" t="s">
        <v>882</v>
      </c>
      <c r="F226" s="739" t="s">
        <v>1729</v>
      </c>
      <c r="G226" s="742" t="s">
        <v>674</v>
      </c>
      <c r="H226" s="742" t="s">
        <v>675</v>
      </c>
      <c r="I226" s="778" t="s">
        <v>676</v>
      </c>
      <c r="J226" s="780">
        <v>744</v>
      </c>
      <c r="K226" s="780">
        <v>0</v>
      </c>
      <c r="L226" s="780">
        <v>12</v>
      </c>
      <c r="M226" s="784">
        <f t="shared" si="139"/>
        <v>62</v>
      </c>
      <c r="N226" s="782">
        <v>45849</v>
      </c>
      <c r="O226" s="782">
        <v>45845</v>
      </c>
      <c r="P226" s="916"/>
      <c r="Q226" s="783" t="s">
        <v>582</v>
      </c>
      <c r="R226" s="783" t="s">
        <v>1513</v>
      </c>
      <c r="S226" s="810" t="s">
        <v>1718</v>
      </c>
      <c r="T226" s="810"/>
      <c r="U226" s="810" t="s">
        <v>1719</v>
      </c>
      <c r="V226" s="811"/>
      <c r="W226" s="811"/>
      <c r="X226" s="812" t="s">
        <v>1730</v>
      </c>
      <c r="Y226" s="783" t="s">
        <v>878</v>
      </c>
      <c r="Z226" s="835">
        <v>2.2154</v>
      </c>
      <c r="AA226" s="835">
        <f t="shared" si="140"/>
        <v>1648.2576</v>
      </c>
      <c r="AB226" s="812">
        <v>744</v>
      </c>
      <c r="AC226" s="812">
        <f t="shared" si="141"/>
        <v>0</v>
      </c>
      <c r="AD226" s="783" t="s">
        <v>610</v>
      </c>
      <c r="AE226" s="783" t="s">
        <v>611</v>
      </c>
      <c r="AF226" s="784"/>
      <c r="AG226" s="836" t="s">
        <v>590</v>
      </c>
      <c r="AH226" s="990"/>
      <c r="AI226" s="837">
        <f t="shared" si="142"/>
        <v>744</v>
      </c>
      <c r="AJ226" s="990"/>
      <c r="AK226" s="837"/>
      <c r="AL226" s="838"/>
      <c r="AM226" s="995"/>
      <c r="AN226" s="865">
        <f t="shared" si="138"/>
        <v>744</v>
      </c>
      <c r="AO226" s="865"/>
      <c r="AP226" s="995"/>
      <c r="AQ226" s="865">
        <f t="shared" si="127"/>
        <v>744</v>
      </c>
      <c r="AR226" s="995"/>
      <c r="AS226" s="865"/>
      <c r="AT226" s="865"/>
      <c r="AU226" s="866"/>
      <c r="AV226" s="867" t="s">
        <v>577</v>
      </c>
      <c r="AW226" s="884"/>
      <c r="AX226" s="884"/>
      <c r="AY226" s="884"/>
      <c r="AZ226" s="884"/>
      <c r="BA226" s="884">
        <f>J226</f>
        <v>744</v>
      </c>
      <c r="BB226" s="884"/>
      <c r="BC226" s="884"/>
      <c r="BD226" s="932">
        <f t="shared" si="106"/>
        <v>744</v>
      </c>
      <c r="BE226" s="933">
        <f t="shared" si="107"/>
        <v>0</v>
      </c>
      <c r="BF226" s="1096"/>
      <c r="BG226" s="1096"/>
      <c r="BH226" s="1097"/>
    </row>
    <row r="227" s="711" customFormat="1" ht="39" customHeight="1" spans="1:60">
      <c r="A227" s="736">
        <v>45812</v>
      </c>
      <c r="B227" s="737" t="s">
        <v>1049</v>
      </c>
      <c r="C227" s="738" t="s">
        <v>567</v>
      </c>
      <c r="D227" s="739">
        <v>4500168921</v>
      </c>
      <c r="E227" s="910" t="s">
        <v>1731</v>
      </c>
      <c r="F227" s="739" t="s">
        <v>1732</v>
      </c>
      <c r="G227" s="1055" t="s">
        <v>897</v>
      </c>
      <c r="H227" s="742" t="s">
        <v>569</v>
      </c>
      <c r="I227" s="778" t="s">
        <v>576</v>
      </c>
      <c r="J227" s="780">
        <v>1020</v>
      </c>
      <c r="K227" s="780">
        <v>0</v>
      </c>
      <c r="L227" s="780">
        <v>12</v>
      </c>
      <c r="M227" s="784">
        <f t="shared" si="139"/>
        <v>85</v>
      </c>
      <c r="N227" s="782">
        <v>45847</v>
      </c>
      <c r="O227" s="782">
        <v>45843</v>
      </c>
      <c r="P227" s="783" t="s">
        <v>1733</v>
      </c>
      <c r="Q227" s="783" t="s">
        <v>582</v>
      </c>
      <c r="R227" s="783" t="s">
        <v>1734</v>
      </c>
      <c r="S227" s="810" t="s">
        <v>1735</v>
      </c>
      <c r="T227" s="810"/>
      <c r="U227" s="810" t="s">
        <v>1736</v>
      </c>
      <c r="V227" s="811"/>
      <c r="W227" s="811"/>
      <c r="X227" s="812" t="s">
        <v>1737</v>
      </c>
      <c r="Y227" s="783" t="s">
        <v>1057</v>
      </c>
      <c r="Z227" s="835">
        <v>3.5583</v>
      </c>
      <c r="AA227" s="835">
        <f t="shared" si="140"/>
        <v>3629.466</v>
      </c>
      <c r="AB227" s="812">
        <v>1020</v>
      </c>
      <c r="AC227" s="812">
        <f t="shared" si="141"/>
        <v>0</v>
      </c>
      <c r="AD227" s="783" t="s">
        <v>610</v>
      </c>
      <c r="AE227" s="783" t="s">
        <v>611</v>
      </c>
      <c r="AF227" s="784" t="s">
        <v>1738</v>
      </c>
      <c r="AG227" s="836" t="s">
        <v>590</v>
      </c>
      <c r="AH227" s="990"/>
      <c r="AI227" s="837"/>
      <c r="AJ227" s="990"/>
      <c r="AK227" s="837">
        <f>J227</f>
        <v>1020</v>
      </c>
      <c r="AL227" s="838"/>
      <c r="AM227" s="995"/>
      <c r="AN227" s="865">
        <f t="shared" si="138"/>
        <v>1020</v>
      </c>
      <c r="AO227" s="865"/>
      <c r="AP227" s="995"/>
      <c r="AQ227" s="865"/>
      <c r="AR227" s="995"/>
      <c r="AS227" s="865">
        <f>J227</f>
        <v>1020</v>
      </c>
      <c r="AT227" s="865"/>
      <c r="AU227" s="866"/>
      <c r="AV227" s="867" t="s">
        <v>577</v>
      </c>
      <c r="AW227" s="884">
        <f t="shared" ref="AW227:AW232" si="143">J227/60*10</f>
        <v>170</v>
      </c>
      <c r="AX227" s="884">
        <f t="shared" ref="AX227:AX232" si="144">J227/60*10</f>
        <v>170</v>
      </c>
      <c r="AY227" s="884">
        <f t="shared" ref="AY227:AY232" si="145">J227/60*8</f>
        <v>136</v>
      </c>
      <c r="AZ227" s="884">
        <f t="shared" ref="AZ227:AZ232" si="146">J227/60*2</f>
        <v>34</v>
      </c>
      <c r="BA227" s="884">
        <f t="shared" ref="BA227:BA232" si="147">J227/60*10</f>
        <v>170</v>
      </c>
      <c r="BB227" s="884">
        <f t="shared" ref="BB227:BB232" si="148">J227/60*10</f>
        <v>170</v>
      </c>
      <c r="BC227" s="884">
        <f t="shared" ref="BC227:BC232" si="149">J227/60*10</f>
        <v>170</v>
      </c>
      <c r="BD227" s="932">
        <f t="shared" si="106"/>
        <v>1020</v>
      </c>
      <c r="BE227" s="933">
        <f t="shared" si="107"/>
        <v>0</v>
      </c>
      <c r="BF227" s="1096"/>
      <c r="BG227" s="1096"/>
      <c r="BH227" s="1097"/>
    </row>
    <row r="228" s="711" customFormat="1" ht="39" customHeight="1" spans="1:60">
      <c r="A228" s="736">
        <v>45740</v>
      </c>
      <c r="B228" s="737" t="s">
        <v>856</v>
      </c>
      <c r="C228" s="738" t="s">
        <v>567</v>
      </c>
      <c r="D228" s="739">
        <v>4500160886</v>
      </c>
      <c r="E228" s="910" t="s">
        <v>1739</v>
      </c>
      <c r="F228" s="739" t="s">
        <v>1740</v>
      </c>
      <c r="G228" s="742" t="s">
        <v>859</v>
      </c>
      <c r="H228" s="742" t="s">
        <v>859</v>
      </c>
      <c r="I228" s="1061" t="s">
        <v>576</v>
      </c>
      <c r="J228" s="780">
        <v>1346</v>
      </c>
      <c r="K228" s="780">
        <v>0</v>
      </c>
      <c r="L228" s="780">
        <v>1</v>
      </c>
      <c r="M228" s="784">
        <f t="shared" si="139"/>
        <v>1346</v>
      </c>
      <c r="N228" s="782">
        <v>45849</v>
      </c>
      <c r="O228" s="782">
        <v>45845</v>
      </c>
      <c r="P228" s="783" t="s">
        <v>1741</v>
      </c>
      <c r="Q228" s="783" t="s">
        <v>582</v>
      </c>
      <c r="R228" s="783" t="s">
        <v>1734</v>
      </c>
      <c r="S228" s="810" t="s">
        <v>1608</v>
      </c>
      <c r="T228" s="810"/>
      <c r="U228" s="810" t="s">
        <v>1455</v>
      </c>
      <c r="V228" s="811"/>
      <c r="W228" s="811"/>
      <c r="X228" s="812" t="s">
        <v>1456</v>
      </c>
      <c r="Y228" s="783" t="s">
        <v>865</v>
      </c>
      <c r="Z228" s="835">
        <v>3.6</v>
      </c>
      <c r="AA228" s="835">
        <f t="shared" si="140"/>
        <v>4845.6</v>
      </c>
      <c r="AB228" s="812">
        <v>1346</v>
      </c>
      <c r="AC228" s="812">
        <f t="shared" si="141"/>
        <v>0</v>
      </c>
      <c r="AD228" s="1110" t="s">
        <v>610</v>
      </c>
      <c r="AE228" s="783" t="s">
        <v>611</v>
      </c>
      <c r="AF228" s="784" t="s">
        <v>1742</v>
      </c>
      <c r="AG228" s="836" t="s">
        <v>590</v>
      </c>
      <c r="AH228" s="990"/>
      <c r="AI228" s="837"/>
      <c r="AJ228" s="990"/>
      <c r="AK228" s="837">
        <f>J228</f>
        <v>1346</v>
      </c>
      <c r="AL228" s="838"/>
      <c r="AM228" s="995"/>
      <c r="AN228" s="865">
        <f t="shared" si="138"/>
        <v>1346</v>
      </c>
      <c r="AO228" s="865"/>
      <c r="AP228" s="995"/>
      <c r="AQ228" s="865"/>
      <c r="AR228" s="995"/>
      <c r="AS228" s="865">
        <f>J228</f>
        <v>1346</v>
      </c>
      <c r="AT228" s="865"/>
      <c r="AU228" s="866"/>
      <c r="AV228" s="867" t="s">
        <v>577</v>
      </c>
      <c r="AW228" s="884">
        <f t="shared" si="143"/>
        <v>224.333333333333</v>
      </c>
      <c r="AX228" s="884">
        <f t="shared" si="144"/>
        <v>224.333333333333</v>
      </c>
      <c r="AY228" s="884">
        <f t="shared" si="145"/>
        <v>179.466666666667</v>
      </c>
      <c r="AZ228" s="884">
        <f t="shared" si="146"/>
        <v>44.8666666666667</v>
      </c>
      <c r="BA228" s="884">
        <f t="shared" si="147"/>
        <v>224.333333333333</v>
      </c>
      <c r="BB228" s="884">
        <f t="shared" si="148"/>
        <v>224.333333333333</v>
      </c>
      <c r="BC228" s="884">
        <f t="shared" si="149"/>
        <v>224.333333333333</v>
      </c>
      <c r="BD228" s="932">
        <f t="shared" si="106"/>
        <v>1346</v>
      </c>
      <c r="BE228" s="933">
        <f t="shared" si="107"/>
        <v>0</v>
      </c>
      <c r="BF228" s="1096"/>
      <c r="BG228" s="1096" t="str">
        <f>VLOOKUP(D228&amp;F228&amp;H228&amp;J228&amp;Y228,转B版本!C:AK,35,FALSE)</f>
        <v>全套B版本</v>
      </c>
      <c r="BH228" s="1097" t="s">
        <v>610</v>
      </c>
    </row>
    <row r="229" s="711" customFormat="1" ht="39" customHeight="1" spans="1:60">
      <c r="A229" s="736">
        <v>45800</v>
      </c>
      <c r="B229" s="737" t="s">
        <v>821</v>
      </c>
      <c r="C229" s="738" t="s">
        <v>762</v>
      </c>
      <c r="D229" s="739">
        <v>4500159670</v>
      </c>
      <c r="E229" s="910" t="s">
        <v>1743</v>
      </c>
      <c r="F229" s="739" t="s">
        <v>1744</v>
      </c>
      <c r="G229" s="742" t="s">
        <v>575</v>
      </c>
      <c r="H229" s="742" t="s">
        <v>575</v>
      </c>
      <c r="I229" s="778" t="s">
        <v>576</v>
      </c>
      <c r="J229" s="780">
        <v>3096</v>
      </c>
      <c r="K229" s="780">
        <v>0</v>
      </c>
      <c r="L229" s="780">
        <v>12</v>
      </c>
      <c r="M229" s="784">
        <f t="shared" si="139"/>
        <v>258</v>
      </c>
      <c r="N229" s="782">
        <v>45849</v>
      </c>
      <c r="O229" s="782">
        <v>45845</v>
      </c>
      <c r="P229" s="783"/>
      <c r="Q229" s="783" t="s">
        <v>582</v>
      </c>
      <c r="R229" s="783" t="s">
        <v>1580</v>
      </c>
      <c r="S229" s="810" t="s">
        <v>1543</v>
      </c>
      <c r="T229" s="810"/>
      <c r="U229" s="810" t="s">
        <v>585</v>
      </c>
      <c r="V229" s="811"/>
      <c r="W229" s="811"/>
      <c r="X229" s="812" t="s">
        <v>1745</v>
      </c>
      <c r="Y229" s="783" t="s">
        <v>825</v>
      </c>
      <c r="Z229" s="835">
        <v>3.6615</v>
      </c>
      <c r="AA229" s="835">
        <f t="shared" si="140"/>
        <v>11336.004</v>
      </c>
      <c r="AB229" s="812">
        <v>3096</v>
      </c>
      <c r="AC229" s="812">
        <f t="shared" si="141"/>
        <v>0</v>
      </c>
      <c r="AD229" s="783" t="s">
        <v>585</v>
      </c>
      <c r="AE229" s="783" t="s">
        <v>611</v>
      </c>
      <c r="AF229" s="784" t="s">
        <v>1746</v>
      </c>
      <c r="AG229" s="836" t="s">
        <v>590</v>
      </c>
      <c r="AH229" s="990"/>
      <c r="AI229" s="837">
        <f>J229</f>
        <v>3096</v>
      </c>
      <c r="AJ229" s="990"/>
      <c r="AK229" s="837"/>
      <c r="AL229" s="838"/>
      <c r="AM229" s="995"/>
      <c r="AN229" s="865">
        <f t="shared" si="138"/>
        <v>3096</v>
      </c>
      <c r="AO229" s="865"/>
      <c r="AP229" s="995"/>
      <c r="AQ229" s="865">
        <f>J229</f>
        <v>3096</v>
      </c>
      <c r="AR229" s="995"/>
      <c r="AS229" s="865"/>
      <c r="AT229" s="865"/>
      <c r="AU229" s="866"/>
      <c r="AV229" s="867" t="s">
        <v>577</v>
      </c>
      <c r="AW229" s="884">
        <f t="shared" si="143"/>
        <v>516</v>
      </c>
      <c r="AX229" s="884">
        <f t="shared" si="144"/>
        <v>516</v>
      </c>
      <c r="AY229" s="884">
        <f t="shared" si="145"/>
        <v>412.8</v>
      </c>
      <c r="AZ229" s="884">
        <f t="shared" si="146"/>
        <v>103.2</v>
      </c>
      <c r="BA229" s="884">
        <f t="shared" si="147"/>
        <v>516</v>
      </c>
      <c r="BB229" s="884">
        <f t="shared" si="148"/>
        <v>516</v>
      </c>
      <c r="BC229" s="884">
        <f t="shared" si="149"/>
        <v>516</v>
      </c>
      <c r="BD229" s="932">
        <f t="shared" si="106"/>
        <v>3096</v>
      </c>
      <c r="BE229" s="933">
        <f t="shared" si="107"/>
        <v>0</v>
      </c>
      <c r="BF229" s="1096"/>
      <c r="BG229" s="1096" t="s">
        <v>1377</v>
      </c>
      <c r="BH229" s="1097" t="s">
        <v>610</v>
      </c>
    </row>
    <row r="230" s="711" customFormat="1" ht="39" customHeight="1" spans="1:60">
      <c r="A230" s="736">
        <v>45814</v>
      </c>
      <c r="B230" s="737" t="s">
        <v>1747</v>
      </c>
      <c r="C230" s="738" t="s">
        <v>1379</v>
      </c>
      <c r="D230" s="739">
        <v>4500169127</v>
      </c>
      <c r="E230" s="910" t="s">
        <v>1748</v>
      </c>
      <c r="F230" s="739" t="s">
        <v>1749</v>
      </c>
      <c r="G230" s="742" t="s">
        <v>735</v>
      </c>
      <c r="H230" s="742" t="s">
        <v>575</v>
      </c>
      <c r="I230" s="778" t="s">
        <v>576</v>
      </c>
      <c r="J230" s="780">
        <v>1500</v>
      </c>
      <c r="K230" s="780">
        <v>0</v>
      </c>
      <c r="L230" s="780">
        <v>12</v>
      </c>
      <c r="M230" s="784">
        <f t="shared" si="139"/>
        <v>125</v>
      </c>
      <c r="N230" s="782">
        <v>45849</v>
      </c>
      <c r="O230" s="782">
        <v>45845</v>
      </c>
      <c r="P230" s="783"/>
      <c r="Q230" s="783" t="s">
        <v>582</v>
      </c>
      <c r="R230" s="783"/>
      <c r="S230" s="810" t="s">
        <v>1667</v>
      </c>
      <c r="T230" s="810"/>
      <c r="U230" s="810" t="s">
        <v>585</v>
      </c>
      <c r="V230" s="811"/>
      <c r="W230" s="811"/>
      <c r="X230" s="812" t="s">
        <v>1750</v>
      </c>
      <c r="Y230" s="783" t="s">
        <v>1620</v>
      </c>
      <c r="Z230" s="835">
        <v>3.5583</v>
      </c>
      <c r="AA230" s="835">
        <f t="shared" si="140"/>
        <v>5337.45</v>
      </c>
      <c r="AB230" s="812">
        <v>1500</v>
      </c>
      <c r="AC230" s="812">
        <f t="shared" si="141"/>
        <v>0</v>
      </c>
      <c r="AD230" s="783" t="s">
        <v>585</v>
      </c>
      <c r="AE230" s="783" t="s">
        <v>611</v>
      </c>
      <c r="AF230" s="784"/>
      <c r="AG230" s="836" t="s">
        <v>590</v>
      </c>
      <c r="AH230" s="990"/>
      <c r="AI230" s="837"/>
      <c r="AJ230" s="990"/>
      <c r="AK230" s="837">
        <f>J230</f>
        <v>1500</v>
      </c>
      <c r="AL230" s="838"/>
      <c r="AM230" s="995"/>
      <c r="AN230" s="865">
        <f t="shared" si="138"/>
        <v>1500</v>
      </c>
      <c r="AO230" s="865"/>
      <c r="AP230" s="995"/>
      <c r="AQ230" s="865">
        <f>J230</f>
        <v>1500</v>
      </c>
      <c r="AR230" s="995"/>
      <c r="AS230" s="865"/>
      <c r="AT230" s="865"/>
      <c r="AU230" s="866"/>
      <c r="AV230" s="867" t="s">
        <v>577</v>
      </c>
      <c r="AW230" s="884">
        <f t="shared" si="143"/>
        <v>250</v>
      </c>
      <c r="AX230" s="884">
        <f t="shared" si="144"/>
        <v>250</v>
      </c>
      <c r="AY230" s="884">
        <f t="shared" si="145"/>
        <v>200</v>
      </c>
      <c r="AZ230" s="884">
        <f t="shared" si="146"/>
        <v>50</v>
      </c>
      <c r="BA230" s="884">
        <f t="shared" si="147"/>
        <v>250</v>
      </c>
      <c r="BB230" s="884">
        <f t="shared" si="148"/>
        <v>250</v>
      </c>
      <c r="BC230" s="884">
        <f t="shared" si="149"/>
        <v>250</v>
      </c>
      <c r="BD230" s="932">
        <f t="shared" si="106"/>
        <v>1500</v>
      </c>
      <c r="BE230" s="933">
        <f t="shared" si="107"/>
        <v>0</v>
      </c>
      <c r="BF230" s="1096"/>
      <c r="BG230" s="1096"/>
      <c r="BH230" s="1097"/>
    </row>
    <row r="231" s="711" customFormat="1" ht="39" customHeight="1" spans="1:60">
      <c r="A231" s="736">
        <v>45811</v>
      </c>
      <c r="B231" s="737" t="s">
        <v>177</v>
      </c>
      <c r="C231" s="738" t="s">
        <v>600</v>
      </c>
      <c r="D231" s="739">
        <v>4500168782</v>
      </c>
      <c r="E231" s="910" t="s">
        <v>1751</v>
      </c>
      <c r="F231" s="739" t="s">
        <v>1752</v>
      </c>
      <c r="G231" s="742" t="s">
        <v>689</v>
      </c>
      <c r="H231" s="742" t="s">
        <v>689</v>
      </c>
      <c r="I231" s="778" t="s">
        <v>576</v>
      </c>
      <c r="J231" s="780">
        <v>1608</v>
      </c>
      <c r="K231" s="780">
        <v>0</v>
      </c>
      <c r="L231" s="780">
        <v>8</v>
      </c>
      <c r="M231" s="784">
        <f t="shared" si="139"/>
        <v>201</v>
      </c>
      <c r="N231" s="782">
        <v>45852</v>
      </c>
      <c r="O231" s="782">
        <v>45848</v>
      </c>
      <c r="P231" s="783"/>
      <c r="Q231" s="783" t="s">
        <v>582</v>
      </c>
      <c r="R231" s="783" t="s">
        <v>1753</v>
      </c>
      <c r="S231" s="810" t="s">
        <v>1608</v>
      </c>
      <c r="T231" s="810"/>
      <c r="U231" s="810" t="s">
        <v>585</v>
      </c>
      <c r="V231" s="811" t="s">
        <v>1754</v>
      </c>
      <c r="W231" s="811"/>
      <c r="X231" s="812" t="s">
        <v>1519</v>
      </c>
      <c r="Y231" s="783" t="s">
        <v>695</v>
      </c>
      <c r="Z231" s="835">
        <v>2.1336</v>
      </c>
      <c r="AA231" s="835">
        <f t="shared" si="140"/>
        <v>3430.8288</v>
      </c>
      <c r="AB231" s="812">
        <v>1608</v>
      </c>
      <c r="AC231" s="812">
        <f t="shared" ref="AC231:AC261" si="150">AB231-J231</f>
        <v>0</v>
      </c>
      <c r="AD231" s="783" t="s">
        <v>610</v>
      </c>
      <c r="AE231" s="783" t="s">
        <v>611</v>
      </c>
      <c r="AF231" s="784"/>
      <c r="AG231" s="836" t="s">
        <v>590</v>
      </c>
      <c r="AH231" s="990"/>
      <c r="AI231" s="837">
        <f>J231</f>
        <v>1608</v>
      </c>
      <c r="AJ231" s="990"/>
      <c r="AK231" s="837"/>
      <c r="AL231" s="838"/>
      <c r="AM231" s="995"/>
      <c r="AN231" s="865">
        <f t="shared" si="138"/>
        <v>1608</v>
      </c>
      <c r="AO231" s="865"/>
      <c r="AP231" s="995"/>
      <c r="AQ231" s="865">
        <f>J231</f>
        <v>1608</v>
      </c>
      <c r="AR231" s="995"/>
      <c r="AS231" s="865"/>
      <c r="AT231" s="865"/>
      <c r="AU231" s="866"/>
      <c r="AV231" s="867" t="s">
        <v>577</v>
      </c>
      <c r="AW231" s="884">
        <f t="shared" si="143"/>
        <v>268</v>
      </c>
      <c r="AX231" s="884">
        <f t="shared" si="144"/>
        <v>268</v>
      </c>
      <c r="AY231" s="884">
        <f t="shared" si="145"/>
        <v>214.4</v>
      </c>
      <c r="AZ231" s="884">
        <f t="shared" si="146"/>
        <v>53.6</v>
      </c>
      <c r="BA231" s="884">
        <f t="shared" si="147"/>
        <v>268</v>
      </c>
      <c r="BB231" s="884">
        <f t="shared" si="148"/>
        <v>268</v>
      </c>
      <c r="BC231" s="884">
        <f t="shared" si="149"/>
        <v>268</v>
      </c>
      <c r="BD231" s="932">
        <f t="shared" si="106"/>
        <v>1608</v>
      </c>
      <c r="BE231" s="933">
        <f t="shared" si="107"/>
        <v>0</v>
      </c>
      <c r="BF231" s="1096"/>
      <c r="BG231" s="1096"/>
      <c r="BH231" s="1097"/>
    </row>
    <row r="232" s="711" customFormat="1" ht="39" customHeight="1" spans="1:60">
      <c r="A232" s="736">
        <v>45797</v>
      </c>
      <c r="B232" s="737" t="s">
        <v>1755</v>
      </c>
      <c r="C232" s="738" t="s">
        <v>567</v>
      </c>
      <c r="D232" s="739">
        <v>4500167182</v>
      </c>
      <c r="E232" s="910" t="s">
        <v>1756</v>
      </c>
      <c r="F232" s="739" t="s">
        <v>1757</v>
      </c>
      <c r="G232" s="1055" t="s">
        <v>897</v>
      </c>
      <c r="H232" s="742" t="s">
        <v>569</v>
      </c>
      <c r="I232" s="778" t="s">
        <v>576</v>
      </c>
      <c r="J232" s="780">
        <v>1200</v>
      </c>
      <c r="K232" s="780">
        <v>0</v>
      </c>
      <c r="L232" s="780">
        <v>12</v>
      </c>
      <c r="M232" s="784">
        <f t="shared" si="139"/>
        <v>100</v>
      </c>
      <c r="N232" s="782">
        <v>45854</v>
      </c>
      <c r="O232" s="782">
        <v>45850</v>
      </c>
      <c r="P232" s="783"/>
      <c r="Q232" s="783" t="s">
        <v>582</v>
      </c>
      <c r="R232" s="783" t="s">
        <v>1734</v>
      </c>
      <c r="S232" s="810" t="s">
        <v>1448</v>
      </c>
      <c r="T232" s="810"/>
      <c r="U232" s="810" t="s">
        <v>1758</v>
      </c>
      <c r="V232" s="811"/>
      <c r="W232" s="811"/>
      <c r="X232" s="812" t="s">
        <v>1759</v>
      </c>
      <c r="Y232" s="783" t="s">
        <v>968</v>
      </c>
      <c r="Z232" s="835">
        <v>3.6835</v>
      </c>
      <c r="AA232" s="835">
        <f t="shared" si="140"/>
        <v>4420.2</v>
      </c>
      <c r="AB232" s="812">
        <f>1200</f>
        <v>1200</v>
      </c>
      <c r="AC232" s="812">
        <f t="shared" si="150"/>
        <v>0</v>
      </c>
      <c r="AD232" s="783" t="s">
        <v>610</v>
      </c>
      <c r="AE232" s="783" t="s">
        <v>611</v>
      </c>
      <c r="AF232" s="784" t="s">
        <v>1760</v>
      </c>
      <c r="AG232" s="836" t="s">
        <v>590</v>
      </c>
      <c r="AH232" s="990"/>
      <c r="AI232" s="837"/>
      <c r="AJ232" s="990"/>
      <c r="AK232" s="837">
        <f>J232</f>
        <v>1200</v>
      </c>
      <c r="AL232" s="838"/>
      <c r="AM232" s="995"/>
      <c r="AN232" s="865">
        <f t="shared" si="138"/>
        <v>1200</v>
      </c>
      <c r="AO232" s="865"/>
      <c r="AP232" s="995"/>
      <c r="AQ232" s="865"/>
      <c r="AR232" s="995"/>
      <c r="AS232" s="865">
        <f>J232</f>
        <v>1200</v>
      </c>
      <c r="AT232" s="865"/>
      <c r="AU232" s="866"/>
      <c r="AV232" s="867" t="s">
        <v>577</v>
      </c>
      <c r="AW232" s="884">
        <f t="shared" si="143"/>
        <v>200</v>
      </c>
      <c r="AX232" s="884">
        <f t="shared" si="144"/>
        <v>200</v>
      </c>
      <c r="AY232" s="884">
        <f t="shared" si="145"/>
        <v>160</v>
      </c>
      <c r="AZ232" s="884">
        <f t="shared" si="146"/>
        <v>40</v>
      </c>
      <c r="BA232" s="884">
        <f t="shared" si="147"/>
        <v>200</v>
      </c>
      <c r="BB232" s="884">
        <f t="shared" si="148"/>
        <v>200</v>
      </c>
      <c r="BC232" s="884">
        <f t="shared" si="149"/>
        <v>200</v>
      </c>
      <c r="BD232" s="932">
        <f t="shared" si="106"/>
        <v>1200</v>
      </c>
      <c r="BE232" s="933">
        <f t="shared" si="107"/>
        <v>0</v>
      </c>
      <c r="BF232" s="1096"/>
      <c r="BG232" s="1096" t="s">
        <v>1377</v>
      </c>
      <c r="BH232" s="1097" t="s">
        <v>610</v>
      </c>
    </row>
    <row r="233" s="711" customFormat="1" ht="39" customHeight="1" spans="1:60">
      <c r="A233" s="736">
        <v>45819</v>
      </c>
      <c r="B233" s="737" t="s">
        <v>1009</v>
      </c>
      <c r="C233" s="738" t="s">
        <v>630</v>
      </c>
      <c r="D233" s="739">
        <v>4500169640</v>
      </c>
      <c r="E233" s="910" t="s">
        <v>1761</v>
      </c>
      <c r="F233" s="739" t="s">
        <v>1762</v>
      </c>
      <c r="G233" s="742" t="s">
        <v>721</v>
      </c>
      <c r="H233" s="742" t="s">
        <v>722</v>
      </c>
      <c r="I233" s="778" t="s">
        <v>664</v>
      </c>
      <c r="J233" s="780">
        <v>1200</v>
      </c>
      <c r="K233" s="780">
        <v>0</v>
      </c>
      <c r="L233" s="780">
        <v>6</v>
      </c>
      <c r="M233" s="784">
        <f t="shared" si="139"/>
        <v>200</v>
      </c>
      <c r="N233" s="782">
        <v>45854</v>
      </c>
      <c r="O233" s="782">
        <v>45850</v>
      </c>
      <c r="P233" s="783"/>
      <c r="Q233" s="783" t="s">
        <v>582</v>
      </c>
      <c r="R233" s="783" t="s">
        <v>1229</v>
      </c>
      <c r="S233" s="810" t="s">
        <v>1763</v>
      </c>
      <c r="T233" s="810"/>
      <c r="U233" s="810" t="s">
        <v>1764</v>
      </c>
      <c r="V233" s="811"/>
      <c r="W233" s="811"/>
      <c r="X233" s="812" t="s">
        <v>1765</v>
      </c>
      <c r="Y233" s="783" t="s">
        <v>1766</v>
      </c>
      <c r="Z233" s="835">
        <v>3.5677</v>
      </c>
      <c r="AA233" s="835">
        <f t="shared" si="140"/>
        <v>4281.24</v>
      </c>
      <c r="AB233" s="812">
        <v>1200</v>
      </c>
      <c r="AC233" s="812">
        <f t="shared" si="150"/>
        <v>0</v>
      </c>
      <c r="AD233" s="783" t="s">
        <v>610</v>
      </c>
      <c r="AE233" s="783" t="s">
        <v>611</v>
      </c>
      <c r="AF233" s="784" t="s">
        <v>1767</v>
      </c>
      <c r="AG233" s="836" t="s">
        <v>590</v>
      </c>
      <c r="AH233" s="990"/>
      <c r="AI233" s="837"/>
      <c r="AJ233" s="990"/>
      <c r="AK233" s="837">
        <f>J233</f>
        <v>1200</v>
      </c>
      <c r="AL233" s="838"/>
      <c r="AM233" s="995"/>
      <c r="AN233" s="865">
        <f t="shared" si="138"/>
        <v>1200</v>
      </c>
      <c r="AO233" s="865"/>
      <c r="AP233" s="995"/>
      <c r="AQ233" s="865">
        <f>J233</f>
        <v>1200</v>
      </c>
      <c r="AR233" s="995"/>
      <c r="AS233" s="865"/>
      <c r="AT233" s="865"/>
      <c r="AU233" s="866"/>
      <c r="AV233" s="867" t="s">
        <v>577</v>
      </c>
      <c r="AW233" s="884"/>
      <c r="AX233" s="884">
        <f>J233</f>
        <v>1200</v>
      </c>
      <c r="AY233" s="884"/>
      <c r="AZ233" s="884"/>
      <c r="BA233" s="884"/>
      <c r="BB233" s="884"/>
      <c r="BC233" s="884"/>
      <c r="BD233" s="932">
        <f t="shared" si="106"/>
        <v>1200</v>
      </c>
      <c r="BE233" s="933">
        <f t="shared" si="107"/>
        <v>0</v>
      </c>
      <c r="BF233" s="1096"/>
      <c r="BG233" s="1096"/>
      <c r="BH233" s="1097"/>
    </row>
    <row r="234" s="711" customFormat="1" ht="39" customHeight="1" spans="1:60">
      <c r="A234" s="736">
        <v>45819</v>
      </c>
      <c r="B234" s="737" t="s">
        <v>1009</v>
      </c>
      <c r="C234" s="738" t="s">
        <v>630</v>
      </c>
      <c r="D234" s="739">
        <v>4500169640</v>
      </c>
      <c r="E234" s="910" t="s">
        <v>1761</v>
      </c>
      <c r="F234" s="739" t="s">
        <v>1768</v>
      </c>
      <c r="G234" s="742" t="s">
        <v>712</v>
      </c>
      <c r="H234" s="742" t="s">
        <v>713</v>
      </c>
      <c r="I234" s="778" t="s">
        <v>668</v>
      </c>
      <c r="J234" s="780">
        <v>804</v>
      </c>
      <c r="K234" s="780">
        <v>0</v>
      </c>
      <c r="L234" s="780">
        <v>6</v>
      </c>
      <c r="M234" s="784">
        <f t="shared" si="139"/>
        <v>134</v>
      </c>
      <c r="N234" s="782">
        <v>45854</v>
      </c>
      <c r="O234" s="782">
        <v>45850</v>
      </c>
      <c r="P234" s="783"/>
      <c r="Q234" s="783" t="s">
        <v>582</v>
      </c>
      <c r="R234" s="783" t="s">
        <v>1229</v>
      </c>
      <c r="S234" s="810" t="s">
        <v>1763</v>
      </c>
      <c r="T234" s="810"/>
      <c r="U234" s="810" t="s">
        <v>1764</v>
      </c>
      <c r="V234" s="811"/>
      <c r="W234" s="811"/>
      <c r="X234" s="812" t="s">
        <v>1769</v>
      </c>
      <c r="Y234" s="783" t="s">
        <v>1766</v>
      </c>
      <c r="Z234" s="835">
        <v>3.5765</v>
      </c>
      <c r="AA234" s="835">
        <f t="shared" si="140"/>
        <v>2875.506</v>
      </c>
      <c r="AB234" s="812">
        <v>804</v>
      </c>
      <c r="AC234" s="812">
        <f t="shared" si="150"/>
        <v>0</v>
      </c>
      <c r="AD234" s="783" t="s">
        <v>610</v>
      </c>
      <c r="AE234" s="783" t="s">
        <v>611</v>
      </c>
      <c r="AF234" s="784" t="s">
        <v>1767</v>
      </c>
      <c r="AG234" s="836" t="s">
        <v>590</v>
      </c>
      <c r="AH234" s="990"/>
      <c r="AI234" s="837"/>
      <c r="AJ234" s="990"/>
      <c r="AK234" s="837">
        <f>J234</f>
        <v>804</v>
      </c>
      <c r="AL234" s="838"/>
      <c r="AM234" s="995"/>
      <c r="AN234" s="865">
        <f t="shared" si="138"/>
        <v>804</v>
      </c>
      <c r="AO234" s="865"/>
      <c r="AP234" s="995"/>
      <c r="AQ234" s="865">
        <f>J234</f>
        <v>804</v>
      </c>
      <c r="AR234" s="995"/>
      <c r="AS234" s="865"/>
      <c r="AT234" s="865"/>
      <c r="AU234" s="866"/>
      <c r="AV234" s="867" t="s">
        <v>577</v>
      </c>
      <c r="AW234" s="884">
        <f>J234</f>
        <v>804</v>
      </c>
      <c r="AX234" s="884"/>
      <c r="AY234" s="884"/>
      <c r="AZ234" s="884"/>
      <c r="BA234" s="884"/>
      <c r="BB234" s="884"/>
      <c r="BC234" s="884"/>
      <c r="BD234" s="932">
        <f t="shared" si="106"/>
        <v>804</v>
      </c>
      <c r="BE234" s="933">
        <f t="shared" si="107"/>
        <v>0</v>
      </c>
      <c r="BF234" s="1096"/>
      <c r="BG234" s="1096"/>
      <c r="BH234" s="1097"/>
    </row>
    <row r="235" s="711" customFormat="1" ht="39" customHeight="1" spans="1:60">
      <c r="A235" s="736">
        <v>45818</v>
      </c>
      <c r="B235" s="737" t="s">
        <v>1770</v>
      </c>
      <c r="C235" s="738" t="s">
        <v>922</v>
      </c>
      <c r="D235" s="739">
        <v>4500169530</v>
      </c>
      <c r="E235" s="910"/>
      <c r="F235" s="739" t="s">
        <v>1771</v>
      </c>
      <c r="G235" s="742" t="s">
        <v>735</v>
      </c>
      <c r="H235" s="742" t="s">
        <v>575</v>
      </c>
      <c r="I235" s="778" t="s">
        <v>576</v>
      </c>
      <c r="J235" s="780">
        <v>240</v>
      </c>
      <c r="K235" s="780">
        <v>0</v>
      </c>
      <c r="L235" s="780">
        <v>12</v>
      </c>
      <c r="M235" s="784">
        <f t="shared" si="139"/>
        <v>20</v>
      </c>
      <c r="N235" s="782">
        <v>45854</v>
      </c>
      <c r="O235" s="782">
        <v>45850</v>
      </c>
      <c r="P235" s="783"/>
      <c r="Q235" s="783" t="s">
        <v>582</v>
      </c>
      <c r="R235" s="783" t="s">
        <v>1772</v>
      </c>
      <c r="S235" s="810" t="s">
        <v>1735</v>
      </c>
      <c r="T235" s="810"/>
      <c r="U235" s="810" t="s">
        <v>1773</v>
      </c>
      <c r="V235" s="811"/>
      <c r="W235" s="811"/>
      <c r="X235" s="812" t="s">
        <v>1774</v>
      </c>
      <c r="Y235" s="783" t="s">
        <v>1610</v>
      </c>
      <c r="Z235" s="835">
        <v>3.6923</v>
      </c>
      <c r="AA235" s="835">
        <f t="shared" si="140"/>
        <v>886.152</v>
      </c>
      <c r="AB235" s="812">
        <v>240</v>
      </c>
      <c r="AC235" s="812">
        <f t="shared" si="150"/>
        <v>0</v>
      </c>
      <c r="AD235" s="783" t="s">
        <v>610</v>
      </c>
      <c r="AE235" s="783" t="s">
        <v>611</v>
      </c>
      <c r="AF235" s="784" t="s">
        <v>1775</v>
      </c>
      <c r="AG235" s="836" t="s">
        <v>590</v>
      </c>
      <c r="AH235" s="990"/>
      <c r="AI235" s="837"/>
      <c r="AJ235" s="990"/>
      <c r="AK235" s="837">
        <f>J235</f>
        <v>240</v>
      </c>
      <c r="AL235" s="838"/>
      <c r="AM235" s="995"/>
      <c r="AN235" s="865">
        <f t="shared" si="138"/>
        <v>240</v>
      </c>
      <c r="AO235" s="865"/>
      <c r="AP235" s="995"/>
      <c r="AQ235" s="865">
        <f>J235</f>
        <v>240</v>
      </c>
      <c r="AR235" s="995"/>
      <c r="AS235" s="865"/>
      <c r="AT235" s="865"/>
      <c r="AU235" s="866"/>
      <c r="AV235" s="867" t="s">
        <v>577</v>
      </c>
      <c r="AW235" s="884">
        <f>J235/60*10</f>
        <v>40</v>
      </c>
      <c r="AX235" s="884">
        <f>J235/60*10</f>
        <v>40</v>
      </c>
      <c r="AY235" s="884">
        <f>J235/60*8</f>
        <v>32</v>
      </c>
      <c r="AZ235" s="884">
        <f>J235/60*2</f>
        <v>8</v>
      </c>
      <c r="BA235" s="884">
        <f>J235/60*10</f>
        <v>40</v>
      </c>
      <c r="BB235" s="884">
        <f>J235/60*10</f>
        <v>40</v>
      </c>
      <c r="BC235" s="884">
        <f>J235/60*10</f>
        <v>40</v>
      </c>
      <c r="BD235" s="932">
        <f t="shared" si="106"/>
        <v>240</v>
      </c>
      <c r="BE235" s="933">
        <f t="shared" si="107"/>
        <v>0</v>
      </c>
      <c r="BF235" s="1096"/>
      <c r="BG235" s="1096"/>
      <c r="BH235" s="1097"/>
    </row>
    <row r="236" s="711" customFormat="1" ht="39" customHeight="1" spans="1:60">
      <c r="A236" s="736">
        <v>45786</v>
      </c>
      <c r="B236" s="737" t="s">
        <v>994</v>
      </c>
      <c r="C236" s="738" t="s">
        <v>762</v>
      </c>
      <c r="D236" s="739">
        <v>4500163516</v>
      </c>
      <c r="E236" s="910" t="s">
        <v>1776</v>
      </c>
      <c r="F236" s="739" t="s">
        <v>1777</v>
      </c>
      <c r="G236" s="742" t="s">
        <v>575</v>
      </c>
      <c r="H236" s="742" t="s">
        <v>575</v>
      </c>
      <c r="I236" s="778" t="s">
        <v>576</v>
      </c>
      <c r="J236" s="780">
        <v>996</v>
      </c>
      <c r="K236" s="780">
        <v>0</v>
      </c>
      <c r="L236" s="780">
        <v>12</v>
      </c>
      <c r="M236" s="784">
        <f t="shared" si="139"/>
        <v>83</v>
      </c>
      <c r="N236" s="782">
        <v>45855</v>
      </c>
      <c r="O236" s="782">
        <v>45852</v>
      </c>
      <c r="P236" s="783"/>
      <c r="Q236" s="783" t="s">
        <v>582</v>
      </c>
      <c r="R236" s="783"/>
      <c r="S236" s="810" t="s">
        <v>1342</v>
      </c>
      <c r="T236" s="810"/>
      <c r="U236" s="810" t="s">
        <v>585</v>
      </c>
      <c r="V236" s="811"/>
      <c r="W236" s="811"/>
      <c r="X236" s="812" t="s">
        <v>1778</v>
      </c>
      <c r="Y236" s="783" t="s">
        <v>1298</v>
      </c>
      <c r="Z236" s="835">
        <v>3.6923</v>
      </c>
      <c r="AA236" s="835">
        <f t="shared" si="140"/>
        <v>3677.5308</v>
      </c>
      <c r="AB236" s="812">
        <v>996</v>
      </c>
      <c r="AC236" s="812">
        <f t="shared" si="150"/>
        <v>0</v>
      </c>
      <c r="AD236" s="1110" t="s">
        <v>585</v>
      </c>
      <c r="AE236" s="783" t="s">
        <v>611</v>
      </c>
      <c r="AF236" s="784" t="s">
        <v>1779</v>
      </c>
      <c r="AG236" s="836" t="s">
        <v>590</v>
      </c>
      <c r="AH236" s="990"/>
      <c r="AI236" s="837">
        <f>J236</f>
        <v>996</v>
      </c>
      <c r="AJ236" s="990"/>
      <c r="AK236" s="837"/>
      <c r="AL236" s="838"/>
      <c r="AM236" s="995"/>
      <c r="AN236" s="865">
        <f t="shared" si="138"/>
        <v>996</v>
      </c>
      <c r="AO236" s="865"/>
      <c r="AP236" s="995"/>
      <c r="AQ236" s="865">
        <f>J236</f>
        <v>996</v>
      </c>
      <c r="AR236" s="995"/>
      <c r="AS236" s="865"/>
      <c r="AT236" s="865"/>
      <c r="AU236" s="866"/>
      <c r="AV236" s="867" t="s">
        <v>577</v>
      </c>
      <c r="AW236" s="884">
        <f>J236/60*10</f>
        <v>166</v>
      </c>
      <c r="AX236" s="884">
        <f>J236/60*10</f>
        <v>166</v>
      </c>
      <c r="AY236" s="884">
        <f>J236/60*8</f>
        <v>132.8</v>
      </c>
      <c r="AZ236" s="884">
        <f>J236/60*2</f>
        <v>33.2</v>
      </c>
      <c r="BA236" s="884">
        <f>J236/60*10</f>
        <v>166</v>
      </c>
      <c r="BB236" s="884">
        <f>J236/60*10</f>
        <v>166</v>
      </c>
      <c r="BC236" s="884">
        <f>J236/60*10</f>
        <v>166</v>
      </c>
      <c r="BD236" s="932">
        <f t="shared" si="106"/>
        <v>996</v>
      </c>
      <c r="BE236" s="933">
        <f t="shared" si="107"/>
        <v>0</v>
      </c>
      <c r="BF236" s="1096"/>
      <c r="BG236" s="1096" t="str">
        <f>VLOOKUP(D236&amp;F236&amp;H236&amp;J236&amp;Y236,转B版本!C:AK,35,FALSE)</f>
        <v>全套B版本</v>
      </c>
      <c r="BH236" s="1097" t="s">
        <v>610</v>
      </c>
    </row>
    <row r="237" s="711" customFormat="1" ht="39" customHeight="1" spans="1:60">
      <c r="A237" s="736">
        <v>45819</v>
      </c>
      <c r="B237" s="737" t="s">
        <v>177</v>
      </c>
      <c r="C237" s="738" t="s">
        <v>600</v>
      </c>
      <c r="D237" s="739">
        <v>4500169687</v>
      </c>
      <c r="E237" s="910" t="s">
        <v>1780</v>
      </c>
      <c r="F237" s="739" t="s">
        <v>1781</v>
      </c>
      <c r="G237" s="742" t="s">
        <v>689</v>
      </c>
      <c r="H237" s="742" t="s">
        <v>689</v>
      </c>
      <c r="I237" s="778" t="s">
        <v>576</v>
      </c>
      <c r="J237" s="780">
        <v>2216</v>
      </c>
      <c r="K237" s="780">
        <v>0</v>
      </c>
      <c r="L237" s="780">
        <v>8</v>
      </c>
      <c r="M237" s="784">
        <f t="shared" si="139"/>
        <v>277</v>
      </c>
      <c r="N237" s="782">
        <v>45855</v>
      </c>
      <c r="O237" s="782">
        <v>45852</v>
      </c>
      <c r="P237" s="783"/>
      <c r="Q237" s="783" t="s">
        <v>582</v>
      </c>
      <c r="R237" s="783" t="s">
        <v>1772</v>
      </c>
      <c r="S237" s="810" t="s">
        <v>1763</v>
      </c>
      <c r="T237" s="810"/>
      <c r="U237" s="810" t="s">
        <v>585</v>
      </c>
      <c r="V237" s="811" t="s">
        <v>1782</v>
      </c>
      <c r="W237" s="811"/>
      <c r="X237" s="812" t="s">
        <v>1519</v>
      </c>
      <c r="Y237" s="783" t="s">
        <v>695</v>
      </c>
      <c r="Z237" s="835">
        <v>2.1336</v>
      </c>
      <c r="AA237" s="835">
        <f t="shared" si="140"/>
        <v>4728.0576</v>
      </c>
      <c r="AB237" s="812">
        <f>2192+24</f>
        <v>2216</v>
      </c>
      <c r="AC237" s="812">
        <f t="shared" si="150"/>
        <v>0</v>
      </c>
      <c r="AD237" s="783" t="s">
        <v>610</v>
      </c>
      <c r="AE237" s="783" t="s">
        <v>611</v>
      </c>
      <c r="AF237" s="784"/>
      <c r="AG237" s="836" t="s">
        <v>590</v>
      </c>
      <c r="AH237" s="990"/>
      <c r="AI237" s="837">
        <f>J237</f>
        <v>2216</v>
      </c>
      <c r="AJ237" s="990"/>
      <c r="AK237" s="837"/>
      <c r="AL237" s="838"/>
      <c r="AM237" s="995"/>
      <c r="AN237" s="865">
        <f t="shared" si="138"/>
        <v>2216</v>
      </c>
      <c r="AO237" s="865"/>
      <c r="AP237" s="995"/>
      <c r="AQ237" s="865">
        <f>J237</f>
        <v>2216</v>
      </c>
      <c r="AR237" s="995"/>
      <c r="AS237" s="865"/>
      <c r="AT237" s="865"/>
      <c r="AU237" s="866"/>
      <c r="AV237" s="867" t="s">
        <v>577</v>
      </c>
      <c r="AW237" s="884">
        <f>J237/60*10</f>
        <v>369.333333333333</v>
      </c>
      <c r="AX237" s="884">
        <f>J237/60*10</f>
        <v>369.333333333333</v>
      </c>
      <c r="AY237" s="884">
        <f>J237/60*8</f>
        <v>295.466666666667</v>
      </c>
      <c r="AZ237" s="884">
        <f>J237/60*2</f>
        <v>73.8666666666667</v>
      </c>
      <c r="BA237" s="884">
        <f>J237/60*10</f>
        <v>369.333333333333</v>
      </c>
      <c r="BB237" s="884">
        <f>J237/60*10</f>
        <v>369.333333333333</v>
      </c>
      <c r="BC237" s="884">
        <f>J237/60*10</f>
        <v>369.333333333333</v>
      </c>
      <c r="BD237" s="932">
        <f t="shared" si="106"/>
        <v>2216</v>
      </c>
      <c r="BE237" s="933">
        <f t="shared" si="107"/>
        <v>0</v>
      </c>
      <c r="BF237" s="1096"/>
      <c r="BG237" s="1096"/>
      <c r="BH237" s="1097"/>
    </row>
    <row r="238" s="711" customFormat="1" ht="39" customHeight="1" spans="1:60">
      <c r="A238" s="736">
        <v>45826</v>
      </c>
      <c r="B238" s="737" t="s">
        <v>646</v>
      </c>
      <c r="C238" s="738" t="s">
        <v>600</v>
      </c>
      <c r="D238" s="739">
        <v>4500170488</v>
      </c>
      <c r="E238" s="910" t="s">
        <v>891</v>
      </c>
      <c r="F238" s="739" t="s">
        <v>1783</v>
      </c>
      <c r="G238" s="742" t="s">
        <v>666</v>
      </c>
      <c r="H238" s="742" t="s">
        <v>667</v>
      </c>
      <c r="I238" s="778" t="s">
        <v>668</v>
      </c>
      <c r="J238" s="780">
        <v>132</v>
      </c>
      <c r="K238" s="780">
        <v>0</v>
      </c>
      <c r="L238" s="780">
        <v>12</v>
      </c>
      <c r="M238" s="784">
        <f t="shared" si="139"/>
        <v>11</v>
      </c>
      <c r="N238" s="782">
        <v>45856</v>
      </c>
      <c r="O238" s="782">
        <v>45852</v>
      </c>
      <c r="P238" s="783"/>
      <c r="Q238" s="783" t="s">
        <v>582</v>
      </c>
      <c r="R238" s="783" t="s">
        <v>1784</v>
      </c>
      <c r="S238" s="810" t="s">
        <v>1785</v>
      </c>
      <c r="T238" s="810"/>
      <c r="U238" s="810" t="s">
        <v>1719</v>
      </c>
      <c r="V238" s="811"/>
      <c r="W238" s="811"/>
      <c r="X238" s="812" t="s">
        <v>1786</v>
      </c>
      <c r="Y238" s="783" t="s">
        <v>1787</v>
      </c>
      <c r="Z238" s="835">
        <v>2.2154</v>
      </c>
      <c r="AA238" s="835">
        <f t="shared" si="140"/>
        <v>292.4328</v>
      </c>
      <c r="AB238" s="812">
        <v>132</v>
      </c>
      <c r="AC238" s="812">
        <f t="shared" si="150"/>
        <v>0</v>
      </c>
      <c r="AD238" s="783" t="s">
        <v>610</v>
      </c>
      <c r="AE238" s="783" t="s">
        <v>611</v>
      </c>
      <c r="AF238" s="784"/>
      <c r="AG238" s="836" t="s">
        <v>590</v>
      </c>
      <c r="AH238" s="990"/>
      <c r="AI238" s="837">
        <f t="shared" ref="AI238:AI244" si="151">J238</f>
        <v>132</v>
      </c>
      <c r="AJ238" s="990"/>
      <c r="AK238" s="837"/>
      <c r="AL238" s="838"/>
      <c r="AM238" s="995"/>
      <c r="AN238" s="865">
        <f t="shared" ref="AN238:AN266" si="152">J238</f>
        <v>132</v>
      </c>
      <c r="AO238" s="865"/>
      <c r="AP238" s="995"/>
      <c r="AQ238" s="865">
        <f t="shared" ref="AQ238:AQ248" si="153">J238</f>
        <v>132</v>
      </c>
      <c r="AR238" s="995"/>
      <c r="AS238" s="865"/>
      <c r="AT238" s="865"/>
      <c r="AU238" s="866"/>
      <c r="AV238" s="867" t="s">
        <v>577</v>
      </c>
      <c r="AW238" s="884">
        <f>J238</f>
        <v>132</v>
      </c>
      <c r="AX238" s="884"/>
      <c r="AY238" s="884"/>
      <c r="AZ238" s="884"/>
      <c r="BA238" s="884"/>
      <c r="BB238" s="884"/>
      <c r="BC238" s="884"/>
      <c r="BD238" s="932">
        <f t="shared" si="106"/>
        <v>132</v>
      </c>
      <c r="BE238" s="933">
        <f t="shared" ref="BE238:BE301" si="154">J238-BD238</f>
        <v>0</v>
      </c>
      <c r="BF238" s="1096"/>
      <c r="BG238" s="1096"/>
      <c r="BH238" s="1097"/>
    </row>
    <row r="239" s="711" customFormat="1" ht="39" customHeight="1" spans="1:60">
      <c r="A239" s="736">
        <v>45826</v>
      </c>
      <c r="B239" s="737" t="s">
        <v>646</v>
      </c>
      <c r="C239" s="738" t="s">
        <v>600</v>
      </c>
      <c r="D239" s="739">
        <v>4500170488</v>
      </c>
      <c r="E239" s="910" t="s">
        <v>885</v>
      </c>
      <c r="F239" s="739" t="s">
        <v>1788</v>
      </c>
      <c r="G239" s="742" t="s">
        <v>670</v>
      </c>
      <c r="H239" s="742" t="s">
        <v>671</v>
      </c>
      <c r="I239" s="778" t="s">
        <v>672</v>
      </c>
      <c r="J239" s="780">
        <v>180</v>
      </c>
      <c r="K239" s="780">
        <v>0</v>
      </c>
      <c r="L239" s="780">
        <v>12</v>
      </c>
      <c r="M239" s="784">
        <f t="shared" si="139"/>
        <v>15</v>
      </c>
      <c r="N239" s="782">
        <v>45856</v>
      </c>
      <c r="O239" s="782">
        <v>45852</v>
      </c>
      <c r="P239" s="783"/>
      <c r="Q239" s="783" t="s">
        <v>582</v>
      </c>
      <c r="R239" s="783" t="s">
        <v>1784</v>
      </c>
      <c r="S239" s="810" t="s">
        <v>1785</v>
      </c>
      <c r="T239" s="810"/>
      <c r="U239" s="810" t="s">
        <v>1719</v>
      </c>
      <c r="V239" s="811"/>
      <c r="W239" s="811"/>
      <c r="X239" s="812" t="s">
        <v>1786</v>
      </c>
      <c r="Y239" s="783" t="s">
        <v>1787</v>
      </c>
      <c r="Z239" s="835">
        <v>2.2154</v>
      </c>
      <c r="AA239" s="835">
        <f t="shared" si="140"/>
        <v>398.772</v>
      </c>
      <c r="AB239" s="812">
        <v>180</v>
      </c>
      <c r="AC239" s="812">
        <f t="shared" si="150"/>
        <v>0</v>
      </c>
      <c r="AD239" s="783" t="s">
        <v>610</v>
      </c>
      <c r="AE239" s="783" t="s">
        <v>611</v>
      </c>
      <c r="AF239" s="784"/>
      <c r="AG239" s="836" t="s">
        <v>590</v>
      </c>
      <c r="AH239" s="990"/>
      <c r="AI239" s="837">
        <f t="shared" si="151"/>
        <v>180</v>
      </c>
      <c r="AJ239" s="990"/>
      <c r="AK239" s="837"/>
      <c r="AL239" s="838"/>
      <c r="AM239" s="995"/>
      <c r="AN239" s="865">
        <f t="shared" si="152"/>
        <v>180</v>
      </c>
      <c r="AO239" s="865"/>
      <c r="AP239" s="995"/>
      <c r="AQ239" s="865">
        <f t="shared" si="153"/>
        <v>180</v>
      </c>
      <c r="AR239" s="995"/>
      <c r="AS239" s="865"/>
      <c r="AT239" s="865"/>
      <c r="AU239" s="866"/>
      <c r="AV239" s="867" t="s">
        <v>577</v>
      </c>
      <c r="AW239" s="884"/>
      <c r="AX239" s="884"/>
      <c r="AY239" s="884">
        <f>J239</f>
        <v>180</v>
      </c>
      <c r="AZ239" s="884"/>
      <c r="BA239" s="884"/>
      <c r="BB239" s="884"/>
      <c r="BC239" s="884"/>
      <c r="BD239" s="932">
        <f t="shared" si="106"/>
        <v>180</v>
      </c>
      <c r="BE239" s="933">
        <f t="shared" si="154"/>
        <v>0</v>
      </c>
      <c r="BF239" s="1096"/>
      <c r="BG239" s="1096"/>
      <c r="BH239" s="1097"/>
    </row>
    <row r="240" s="711" customFormat="1" ht="39" customHeight="1" spans="1:60">
      <c r="A240" s="736">
        <v>45826</v>
      </c>
      <c r="B240" s="737" t="s">
        <v>646</v>
      </c>
      <c r="C240" s="738" t="s">
        <v>600</v>
      </c>
      <c r="D240" s="739">
        <v>4500170488</v>
      </c>
      <c r="E240" s="910" t="s">
        <v>879</v>
      </c>
      <c r="F240" s="739" t="s">
        <v>1789</v>
      </c>
      <c r="G240" s="742" t="s">
        <v>662</v>
      </c>
      <c r="H240" s="742" t="s">
        <v>663</v>
      </c>
      <c r="I240" s="778" t="s">
        <v>664</v>
      </c>
      <c r="J240" s="780">
        <v>180</v>
      </c>
      <c r="K240" s="780">
        <v>0</v>
      </c>
      <c r="L240" s="780">
        <v>12</v>
      </c>
      <c r="M240" s="784">
        <f t="shared" si="139"/>
        <v>15</v>
      </c>
      <c r="N240" s="782">
        <v>45856</v>
      </c>
      <c r="O240" s="782">
        <v>45852</v>
      </c>
      <c r="P240" s="783"/>
      <c r="Q240" s="783" t="s">
        <v>582</v>
      </c>
      <c r="R240" s="783" t="s">
        <v>1784</v>
      </c>
      <c r="S240" s="810" t="s">
        <v>1785</v>
      </c>
      <c r="T240" s="810"/>
      <c r="U240" s="810" t="s">
        <v>1719</v>
      </c>
      <c r="V240" s="811"/>
      <c r="W240" s="811"/>
      <c r="X240" s="812" t="s">
        <v>1786</v>
      </c>
      <c r="Y240" s="783" t="s">
        <v>1787</v>
      </c>
      <c r="Z240" s="835">
        <v>2.2154</v>
      </c>
      <c r="AA240" s="835">
        <f t="shared" si="140"/>
        <v>398.772</v>
      </c>
      <c r="AB240" s="812">
        <v>180</v>
      </c>
      <c r="AC240" s="812">
        <f t="shared" si="150"/>
        <v>0</v>
      </c>
      <c r="AD240" s="783" t="s">
        <v>610</v>
      </c>
      <c r="AE240" s="783" t="s">
        <v>611</v>
      </c>
      <c r="AF240" s="784"/>
      <c r="AG240" s="836" t="s">
        <v>590</v>
      </c>
      <c r="AH240" s="990"/>
      <c r="AI240" s="837">
        <f t="shared" si="151"/>
        <v>180</v>
      </c>
      <c r="AJ240" s="990"/>
      <c r="AK240" s="837"/>
      <c r="AL240" s="838"/>
      <c r="AM240" s="995"/>
      <c r="AN240" s="865">
        <f t="shared" si="152"/>
        <v>180</v>
      </c>
      <c r="AO240" s="865"/>
      <c r="AP240" s="995"/>
      <c r="AQ240" s="865">
        <f t="shared" si="153"/>
        <v>180</v>
      </c>
      <c r="AR240" s="995"/>
      <c r="AS240" s="865"/>
      <c r="AT240" s="865"/>
      <c r="AU240" s="866"/>
      <c r="AV240" s="867" t="s">
        <v>577</v>
      </c>
      <c r="AW240" s="884"/>
      <c r="AX240" s="884">
        <f>J240</f>
        <v>180</v>
      </c>
      <c r="AY240" s="884"/>
      <c r="AZ240" s="884"/>
      <c r="BA240" s="884"/>
      <c r="BB240" s="884"/>
      <c r="BC240" s="884"/>
      <c r="BD240" s="932">
        <f t="shared" si="106"/>
        <v>180</v>
      </c>
      <c r="BE240" s="933">
        <f t="shared" si="154"/>
        <v>0</v>
      </c>
      <c r="BF240" s="1096"/>
      <c r="BG240" s="1096"/>
      <c r="BH240" s="1097"/>
    </row>
    <row r="241" s="711" customFormat="1" ht="39" customHeight="1" spans="1:60">
      <c r="A241" s="736">
        <v>45826</v>
      </c>
      <c r="B241" s="737" t="s">
        <v>646</v>
      </c>
      <c r="C241" s="738" t="s">
        <v>600</v>
      </c>
      <c r="D241" s="739">
        <v>4500170488</v>
      </c>
      <c r="E241" s="910" t="s">
        <v>888</v>
      </c>
      <c r="F241" s="739" t="s">
        <v>1790</v>
      </c>
      <c r="G241" s="742" t="s">
        <v>658</v>
      </c>
      <c r="H241" s="742" t="s">
        <v>659</v>
      </c>
      <c r="I241" s="778" t="s">
        <v>660</v>
      </c>
      <c r="J241" s="780">
        <v>216</v>
      </c>
      <c r="K241" s="780">
        <v>0</v>
      </c>
      <c r="L241" s="780">
        <v>12</v>
      </c>
      <c r="M241" s="784">
        <f t="shared" si="139"/>
        <v>18</v>
      </c>
      <c r="N241" s="782">
        <v>45856</v>
      </c>
      <c r="O241" s="782">
        <v>45852</v>
      </c>
      <c r="P241" s="783"/>
      <c r="Q241" s="783" t="s">
        <v>582</v>
      </c>
      <c r="R241" s="783" t="s">
        <v>1784</v>
      </c>
      <c r="S241" s="810" t="s">
        <v>1785</v>
      </c>
      <c r="T241" s="810"/>
      <c r="U241" s="810" t="s">
        <v>1719</v>
      </c>
      <c r="V241" s="811"/>
      <c r="W241" s="811"/>
      <c r="X241" s="812" t="s">
        <v>1786</v>
      </c>
      <c r="Y241" s="783" t="s">
        <v>1787</v>
      </c>
      <c r="Z241" s="835">
        <v>2.2154</v>
      </c>
      <c r="AA241" s="835">
        <f t="shared" si="140"/>
        <v>478.5264</v>
      </c>
      <c r="AB241" s="812">
        <v>216</v>
      </c>
      <c r="AC241" s="812">
        <f t="shared" si="150"/>
        <v>0</v>
      </c>
      <c r="AD241" s="783" t="s">
        <v>610</v>
      </c>
      <c r="AE241" s="783" t="s">
        <v>611</v>
      </c>
      <c r="AF241" s="784"/>
      <c r="AG241" s="836" t="s">
        <v>590</v>
      </c>
      <c r="AH241" s="990"/>
      <c r="AI241" s="837">
        <f t="shared" si="151"/>
        <v>216</v>
      </c>
      <c r="AJ241" s="990"/>
      <c r="AK241" s="837"/>
      <c r="AL241" s="838"/>
      <c r="AM241" s="995"/>
      <c r="AN241" s="865">
        <f t="shared" si="152"/>
        <v>216</v>
      </c>
      <c r="AO241" s="865"/>
      <c r="AP241" s="995"/>
      <c r="AQ241" s="865">
        <f t="shared" si="153"/>
        <v>216</v>
      </c>
      <c r="AR241" s="995"/>
      <c r="AS241" s="865"/>
      <c r="AT241" s="865"/>
      <c r="AU241" s="866"/>
      <c r="AV241" s="867" t="s">
        <v>577</v>
      </c>
      <c r="AW241" s="884"/>
      <c r="AX241" s="884"/>
      <c r="AY241" s="884"/>
      <c r="AZ241" s="884"/>
      <c r="BA241" s="884"/>
      <c r="BB241" s="884"/>
      <c r="BC241" s="884">
        <f>J241</f>
        <v>216</v>
      </c>
      <c r="BD241" s="932">
        <f t="shared" si="106"/>
        <v>216</v>
      </c>
      <c r="BE241" s="933">
        <f t="shared" si="154"/>
        <v>0</v>
      </c>
      <c r="BF241" s="1096"/>
      <c r="BG241" s="1096"/>
      <c r="BH241" s="1097"/>
    </row>
    <row r="242" s="711" customFormat="1" ht="39" customHeight="1" spans="1:60">
      <c r="A242" s="736">
        <v>45826</v>
      </c>
      <c r="B242" s="737" t="s">
        <v>646</v>
      </c>
      <c r="C242" s="738" t="s">
        <v>600</v>
      </c>
      <c r="D242" s="739">
        <v>4500170488</v>
      </c>
      <c r="E242" s="910" t="s">
        <v>874</v>
      </c>
      <c r="F242" s="739" t="s">
        <v>1791</v>
      </c>
      <c r="G242" s="742" t="s">
        <v>648</v>
      </c>
      <c r="H242" s="742" t="s">
        <v>649</v>
      </c>
      <c r="I242" s="778" t="s">
        <v>650</v>
      </c>
      <c r="J242" s="780">
        <v>252</v>
      </c>
      <c r="K242" s="780">
        <v>0</v>
      </c>
      <c r="L242" s="780">
        <v>12</v>
      </c>
      <c r="M242" s="784">
        <f t="shared" si="139"/>
        <v>21</v>
      </c>
      <c r="N242" s="782">
        <v>45856</v>
      </c>
      <c r="O242" s="782">
        <v>45852</v>
      </c>
      <c r="P242" s="783"/>
      <c r="Q242" s="783" t="s">
        <v>582</v>
      </c>
      <c r="R242" s="783" t="s">
        <v>1784</v>
      </c>
      <c r="S242" s="810" t="s">
        <v>1785</v>
      </c>
      <c r="T242" s="810"/>
      <c r="U242" s="810" t="s">
        <v>1719</v>
      </c>
      <c r="V242" s="811"/>
      <c r="W242" s="811"/>
      <c r="X242" s="812" t="s">
        <v>1786</v>
      </c>
      <c r="Y242" s="783" t="s">
        <v>1787</v>
      </c>
      <c r="Z242" s="835">
        <v>2.2154</v>
      </c>
      <c r="AA242" s="835">
        <f t="shared" si="140"/>
        <v>558.2808</v>
      </c>
      <c r="AB242" s="812">
        <v>252</v>
      </c>
      <c r="AC242" s="812">
        <f t="shared" si="150"/>
        <v>0</v>
      </c>
      <c r="AD242" s="783" t="s">
        <v>610</v>
      </c>
      <c r="AE242" s="783" t="s">
        <v>611</v>
      </c>
      <c r="AF242" s="784"/>
      <c r="AG242" s="836" t="s">
        <v>590</v>
      </c>
      <c r="AH242" s="990"/>
      <c r="AI242" s="837">
        <f t="shared" si="151"/>
        <v>252</v>
      </c>
      <c r="AJ242" s="990"/>
      <c r="AK242" s="837"/>
      <c r="AL242" s="838"/>
      <c r="AM242" s="995"/>
      <c r="AN242" s="865">
        <f t="shared" si="152"/>
        <v>252</v>
      </c>
      <c r="AO242" s="865"/>
      <c r="AP242" s="995"/>
      <c r="AQ242" s="865">
        <f t="shared" si="153"/>
        <v>252</v>
      </c>
      <c r="AR242" s="995"/>
      <c r="AS242" s="865"/>
      <c r="AT242" s="865"/>
      <c r="AU242" s="866"/>
      <c r="AV242" s="867" t="s">
        <v>577</v>
      </c>
      <c r="AW242" s="884"/>
      <c r="AX242" s="884"/>
      <c r="AY242" s="884"/>
      <c r="AZ242" s="884"/>
      <c r="BA242" s="884"/>
      <c r="BB242" s="884">
        <f>J242</f>
        <v>252</v>
      </c>
      <c r="BC242" s="884"/>
      <c r="BD242" s="932">
        <f t="shared" si="106"/>
        <v>252</v>
      </c>
      <c r="BE242" s="933">
        <f t="shared" si="154"/>
        <v>0</v>
      </c>
      <c r="BF242" s="1096"/>
      <c r="BG242" s="1096"/>
      <c r="BH242" s="1097"/>
    </row>
    <row r="243" s="711" customFormat="1" ht="39" customHeight="1" spans="1:60">
      <c r="A243" s="736">
        <v>45826</v>
      </c>
      <c r="B243" s="737" t="s">
        <v>646</v>
      </c>
      <c r="C243" s="738" t="s">
        <v>600</v>
      </c>
      <c r="D243" s="739">
        <v>4500170488</v>
      </c>
      <c r="E243" s="910" t="s">
        <v>882</v>
      </c>
      <c r="F243" s="739" t="s">
        <v>1792</v>
      </c>
      <c r="G243" s="742" t="s">
        <v>674</v>
      </c>
      <c r="H243" s="742" t="s">
        <v>675</v>
      </c>
      <c r="I243" s="778" t="s">
        <v>676</v>
      </c>
      <c r="J243" s="780">
        <v>252</v>
      </c>
      <c r="K243" s="780">
        <v>0</v>
      </c>
      <c r="L243" s="780">
        <v>12</v>
      </c>
      <c r="M243" s="784">
        <f t="shared" si="139"/>
        <v>21</v>
      </c>
      <c r="N243" s="782">
        <v>45856</v>
      </c>
      <c r="O243" s="782">
        <v>45852</v>
      </c>
      <c r="P243" s="783"/>
      <c r="Q243" s="783" t="s">
        <v>582</v>
      </c>
      <c r="R243" s="783" t="s">
        <v>1784</v>
      </c>
      <c r="S243" s="810" t="s">
        <v>1785</v>
      </c>
      <c r="T243" s="810"/>
      <c r="U243" s="810" t="s">
        <v>1719</v>
      </c>
      <c r="V243" s="811"/>
      <c r="W243" s="811"/>
      <c r="X243" s="812" t="s">
        <v>1786</v>
      </c>
      <c r="Y243" s="783" t="s">
        <v>1787</v>
      </c>
      <c r="Z243" s="835">
        <v>2.2154</v>
      </c>
      <c r="AA243" s="835">
        <f t="shared" si="140"/>
        <v>558.2808</v>
      </c>
      <c r="AB243" s="812">
        <v>252</v>
      </c>
      <c r="AC243" s="812">
        <f t="shared" si="150"/>
        <v>0</v>
      </c>
      <c r="AD243" s="783" t="s">
        <v>610</v>
      </c>
      <c r="AE243" s="783" t="s">
        <v>611</v>
      </c>
      <c r="AF243" s="784"/>
      <c r="AG243" s="836" t="s">
        <v>590</v>
      </c>
      <c r="AH243" s="990"/>
      <c r="AI243" s="837">
        <f t="shared" si="151"/>
        <v>252</v>
      </c>
      <c r="AJ243" s="990"/>
      <c r="AK243" s="837"/>
      <c r="AL243" s="838"/>
      <c r="AM243" s="995"/>
      <c r="AN243" s="865">
        <f t="shared" si="152"/>
        <v>252</v>
      </c>
      <c r="AO243" s="865"/>
      <c r="AP243" s="995"/>
      <c r="AQ243" s="865">
        <f t="shared" si="153"/>
        <v>252</v>
      </c>
      <c r="AR243" s="995"/>
      <c r="AS243" s="865"/>
      <c r="AT243" s="865"/>
      <c r="AU243" s="866"/>
      <c r="AV243" s="867" t="s">
        <v>577</v>
      </c>
      <c r="AW243" s="884"/>
      <c r="AX243" s="884"/>
      <c r="AY243" s="884"/>
      <c r="AZ243" s="884"/>
      <c r="BA243" s="884">
        <f>J243</f>
        <v>252</v>
      </c>
      <c r="BB243" s="884"/>
      <c r="BC243" s="884"/>
      <c r="BD243" s="932">
        <f t="shared" si="106"/>
        <v>252</v>
      </c>
      <c r="BE243" s="933">
        <f t="shared" si="154"/>
        <v>0</v>
      </c>
      <c r="BF243" s="1096"/>
      <c r="BG243" s="1096"/>
      <c r="BH243" s="1097"/>
    </row>
    <row r="244" s="711" customFormat="1" ht="39" customHeight="1" spans="1:60">
      <c r="A244" s="736">
        <v>45771</v>
      </c>
      <c r="B244" s="737" t="s">
        <v>1793</v>
      </c>
      <c r="C244" s="738" t="s">
        <v>1794</v>
      </c>
      <c r="D244" s="739">
        <v>4500164774</v>
      </c>
      <c r="E244" s="910" t="s">
        <v>1795</v>
      </c>
      <c r="F244" s="739" t="s">
        <v>1796</v>
      </c>
      <c r="G244" s="742" t="s">
        <v>735</v>
      </c>
      <c r="H244" s="742" t="s">
        <v>575</v>
      </c>
      <c r="I244" s="778" t="s">
        <v>576</v>
      </c>
      <c r="J244" s="780">
        <v>192</v>
      </c>
      <c r="K244" s="780">
        <v>0</v>
      </c>
      <c r="L244" s="780">
        <v>12</v>
      </c>
      <c r="M244" s="784">
        <f t="shared" si="139"/>
        <v>16</v>
      </c>
      <c r="N244" s="782">
        <v>45859</v>
      </c>
      <c r="O244" s="782">
        <f>N244-4</f>
        <v>45855</v>
      </c>
      <c r="P244" s="783"/>
      <c r="Q244" s="783" t="s">
        <v>582</v>
      </c>
      <c r="R244" s="783" t="s">
        <v>1797</v>
      </c>
      <c r="S244" s="810" t="s">
        <v>1798</v>
      </c>
      <c r="T244" s="810"/>
      <c r="U244" s="810" t="s">
        <v>1799</v>
      </c>
      <c r="V244" s="811"/>
      <c r="W244" s="811" t="s">
        <v>1800</v>
      </c>
      <c r="X244" s="812" t="s">
        <v>1801</v>
      </c>
      <c r="Y244" s="783" t="s">
        <v>802</v>
      </c>
      <c r="Z244" s="835">
        <v>3.6923</v>
      </c>
      <c r="AA244" s="835">
        <f t="shared" si="140"/>
        <v>708.9216</v>
      </c>
      <c r="AB244" s="812">
        <v>192</v>
      </c>
      <c r="AC244" s="812">
        <f t="shared" si="150"/>
        <v>0</v>
      </c>
      <c r="AD244" s="783" t="s">
        <v>610</v>
      </c>
      <c r="AE244" s="783" t="s">
        <v>611</v>
      </c>
      <c r="AF244" s="784"/>
      <c r="AG244" s="836" t="s">
        <v>590</v>
      </c>
      <c r="AH244" s="990"/>
      <c r="AI244" s="837"/>
      <c r="AJ244" s="990"/>
      <c r="AK244" s="837">
        <f>J244</f>
        <v>192</v>
      </c>
      <c r="AL244" s="838"/>
      <c r="AM244" s="995"/>
      <c r="AN244" s="865">
        <f t="shared" si="152"/>
        <v>192</v>
      </c>
      <c r="AO244" s="865"/>
      <c r="AP244" s="995"/>
      <c r="AQ244" s="865">
        <f t="shared" si="153"/>
        <v>192</v>
      </c>
      <c r="AR244" s="995"/>
      <c r="AS244" s="865"/>
      <c r="AT244" s="865"/>
      <c r="AU244" s="866"/>
      <c r="AV244" s="867" t="s">
        <v>577</v>
      </c>
      <c r="AW244" s="884">
        <f t="shared" ref="AW244:AW284" si="155">J244/60*10</f>
        <v>32</v>
      </c>
      <c r="AX244" s="884">
        <f t="shared" ref="AX244:AX284" si="156">J244/60*10</f>
        <v>32</v>
      </c>
      <c r="AY244" s="884">
        <f t="shared" ref="AY244:AY284" si="157">J244/60*8</f>
        <v>25.6</v>
      </c>
      <c r="AZ244" s="884">
        <f t="shared" ref="AZ244:AZ284" si="158">J244/60*2</f>
        <v>6.4</v>
      </c>
      <c r="BA244" s="884">
        <f t="shared" ref="BA244:BA284" si="159">J244/60*10</f>
        <v>32</v>
      </c>
      <c r="BB244" s="884">
        <f t="shared" ref="BB244:BB284" si="160">J244/60*10</f>
        <v>32</v>
      </c>
      <c r="BC244" s="884">
        <f t="shared" ref="BC244:BC284" si="161">J244/60*10</f>
        <v>32</v>
      </c>
      <c r="BD244" s="932">
        <f t="shared" si="106"/>
        <v>192</v>
      </c>
      <c r="BE244" s="933">
        <f t="shared" si="154"/>
        <v>0</v>
      </c>
      <c r="BF244" s="1096"/>
      <c r="BG244" s="1096" t="str">
        <f>VLOOKUP(D244&amp;F244&amp;H244&amp;J244&amp;Y244,转B版本!C:AK,35,FALSE)</f>
        <v>全套B版本</v>
      </c>
      <c r="BH244" s="1097" t="s">
        <v>610</v>
      </c>
    </row>
    <row r="245" s="711" customFormat="1" ht="39" customHeight="1" spans="1:60">
      <c r="A245" s="736">
        <v>45771</v>
      </c>
      <c r="B245" s="737" t="s">
        <v>1802</v>
      </c>
      <c r="C245" s="738" t="s">
        <v>867</v>
      </c>
      <c r="D245" s="739">
        <v>4500159848</v>
      </c>
      <c r="E245" s="910" t="s">
        <v>1803</v>
      </c>
      <c r="F245" s="739" t="s">
        <v>1804</v>
      </c>
      <c r="G245" s="742" t="s">
        <v>735</v>
      </c>
      <c r="H245" s="742" t="s">
        <v>575</v>
      </c>
      <c r="I245" s="778" t="s">
        <v>576</v>
      </c>
      <c r="J245" s="780">
        <v>96</v>
      </c>
      <c r="K245" s="780">
        <v>0</v>
      </c>
      <c r="L245" s="780">
        <v>12</v>
      </c>
      <c r="M245" s="784">
        <f t="shared" si="139"/>
        <v>8</v>
      </c>
      <c r="N245" s="782">
        <v>45859</v>
      </c>
      <c r="O245" s="782">
        <f>N245-4</f>
        <v>45855</v>
      </c>
      <c r="P245" s="783"/>
      <c r="Q245" s="783" t="s">
        <v>582</v>
      </c>
      <c r="R245" s="783" t="s">
        <v>1784</v>
      </c>
      <c r="S245" s="810" t="s">
        <v>1798</v>
      </c>
      <c r="T245" s="810"/>
      <c r="U245" s="810" t="s">
        <v>1799</v>
      </c>
      <c r="V245" s="811"/>
      <c r="W245" s="811" t="s">
        <v>1800</v>
      </c>
      <c r="X245" s="812" t="s">
        <v>1805</v>
      </c>
      <c r="Y245" s="783" t="s">
        <v>802</v>
      </c>
      <c r="Z245" s="835">
        <v>3.6923</v>
      </c>
      <c r="AA245" s="835">
        <f t="shared" si="140"/>
        <v>354.4608</v>
      </c>
      <c r="AB245" s="812">
        <v>96</v>
      </c>
      <c r="AC245" s="812">
        <f t="shared" si="150"/>
        <v>0</v>
      </c>
      <c r="AD245" s="783" t="s">
        <v>610</v>
      </c>
      <c r="AE245" s="783" t="s">
        <v>611</v>
      </c>
      <c r="AF245" s="784"/>
      <c r="AG245" s="836" t="s">
        <v>590</v>
      </c>
      <c r="AH245" s="990"/>
      <c r="AI245" s="837"/>
      <c r="AJ245" s="990"/>
      <c r="AK245" s="837">
        <f>J245</f>
        <v>96</v>
      </c>
      <c r="AL245" s="838"/>
      <c r="AM245" s="995"/>
      <c r="AN245" s="865">
        <f t="shared" si="152"/>
        <v>96</v>
      </c>
      <c r="AO245" s="865"/>
      <c r="AP245" s="995"/>
      <c r="AQ245" s="865">
        <f t="shared" si="153"/>
        <v>96</v>
      </c>
      <c r="AR245" s="995"/>
      <c r="AS245" s="865"/>
      <c r="AT245" s="865"/>
      <c r="AU245" s="866"/>
      <c r="AV245" s="867" t="s">
        <v>577</v>
      </c>
      <c r="AW245" s="884">
        <f t="shared" si="155"/>
        <v>16</v>
      </c>
      <c r="AX245" s="884">
        <f t="shared" si="156"/>
        <v>16</v>
      </c>
      <c r="AY245" s="884">
        <f t="shared" si="157"/>
        <v>12.8</v>
      </c>
      <c r="AZ245" s="884">
        <f t="shared" si="158"/>
        <v>3.2</v>
      </c>
      <c r="BA245" s="884">
        <f t="shared" si="159"/>
        <v>16</v>
      </c>
      <c r="BB245" s="884">
        <f t="shared" si="160"/>
        <v>16</v>
      </c>
      <c r="BC245" s="884">
        <f t="shared" si="161"/>
        <v>16</v>
      </c>
      <c r="BD245" s="932">
        <f t="shared" si="106"/>
        <v>96</v>
      </c>
      <c r="BE245" s="933">
        <f t="shared" si="154"/>
        <v>0</v>
      </c>
      <c r="BF245" s="1096"/>
      <c r="BG245" s="1096" t="str">
        <f>VLOOKUP(D245&amp;F245&amp;H245&amp;J245&amp;Y245,转B版本!C:AK,35,FALSE)</f>
        <v>全套B版本</v>
      </c>
      <c r="BH245" s="1097" t="s">
        <v>610</v>
      </c>
    </row>
    <row r="246" s="711" customFormat="1" ht="39" customHeight="1" spans="1:60">
      <c r="A246" s="736">
        <v>45814</v>
      </c>
      <c r="B246" s="737" t="s">
        <v>1487</v>
      </c>
      <c r="C246" s="738" t="s">
        <v>771</v>
      </c>
      <c r="D246" s="739">
        <v>4500169306</v>
      </c>
      <c r="E246" s="910" t="s">
        <v>1806</v>
      </c>
      <c r="F246" s="739" t="s">
        <v>1807</v>
      </c>
      <c r="G246" s="1055" t="s">
        <v>897</v>
      </c>
      <c r="H246" s="742" t="s">
        <v>569</v>
      </c>
      <c r="I246" s="778" t="s">
        <v>576</v>
      </c>
      <c r="J246" s="780">
        <v>672</v>
      </c>
      <c r="K246" s="780">
        <v>0</v>
      </c>
      <c r="L246" s="780">
        <v>12</v>
      </c>
      <c r="M246" s="784">
        <f t="shared" si="139"/>
        <v>56</v>
      </c>
      <c r="N246" s="782">
        <v>45859</v>
      </c>
      <c r="O246" s="782">
        <f>N246-4</f>
        <v>45855</v>
      </c>
      <c r="P246" s="783"/>
      <c r="Q246" s="783" t="s">
        <v>582</v>
      </c>
      <c r="R246" s="783" t="s">
        <v>1784</v>
      </c>
      <c r="S246" s="810" t="s">
        <v>1808</v>
      </c>
      <c r="T246" s="810"/>
      <c r="U246" s="810" t="s">
        <v>1809</v>
      </c>
      <c r="V246" s="811"/>
      <c r="W246" s="811" t="s">
        <v>1810</v>
      </c>
      <c r="X246" s="812" t="s">
        <v>1811</v>
      </c>
      <c r="Y246" s="783" t="s">
        <v>1091</v>
      </c>
      <c r="Z246" s="835">
        <v>3.6923</v>
      </c>
      <c r="AA246" s="835">
        <f t="shared" si="140"/>
        <v>2481.2256</v>
      </c>
      <c r="AB246" s="812">
        <v>672</v>
      </c>
      <c r="AC246" s="812">
        <f t="shared" si="150"/>
        <v>0</v>
      </c>
      <c r="AD246" s="783" t="s">
        <v>610</v>
      </c>
      <c r="AE246" s="783" t="s">
        <v>611</v>
      </c>
      <c r="AF246" s="784"/>
      <c r="AG246" s="836" t="s">
        <v>590</v>
      </c>
      <c r="AH246" s="990"/>
      <c r="AI246" s="837"/>
      <c r="AJ246" s="990"/>
      <c r="AK246" s="837">
        <f>J246</f>
        <v>672</v>
      </c>
      <c r="AL246" s="838"/>
      <c r="AM246" s="995"/>
      <c r="AN246" s="865">
        <f t="shared" si="152"/>
        <v>672</v>
      </c>
      <c r="AO246" s="865"/>
      <c r="AP246" s="995"/>
      <c r="AQ246" s="865"/>
      <c r="AR246" s="995"/>
      <c r="AS246" s="865">
        <f>J246</f>
        <v>672</v>
      </c>
      <c r="AT246" s="865"/>
      <c r="AU246" s="866"/>
      <c r="AV246" s="867" t="s">
        <v>577</v>
      </c>
      <c r="AW246" s="884">
        <f t="shared" si="155"/>
        <v>112</v>
      </c>
      <c r="AX246" s="884">
        <f t="shared" si="156"/>
        <v>112</v>
      </c>
      <c r="AY246" s="884">
        <f t="shared" si="157"/>
        <v>89.6</v>
      </c>
      <c r="AZ246" s="884">
        <f t="shared" si="158"/>
        <v>22.4</v>
      </c>
      <c r="BA246" s="884">
        <f t="shared" si="159"/>
        <v>112</v>
      </c>
      <c r="BB246" s="884">
        <f t="shared" si="160"/>
        <v>112</v>
      </c>
      <c r="BC246" s="884">
        <f t="shared" si="161"/>
        <v>112</v>
      </c>
      <c r="BD246" s="932">
        <f t="shared" si="106"/>
        <v>672</v>
      </c>
      <c r="BE246" s="933">
        <f t="shared" si="154"/>
        <v>0</v>
      </c>
      <c r="BF246" s="1096"/>
      <c r="BG246" s="1096"/>
      <c r="BH246" s="1097"/>
    </row>
    <row r="247" s="711" customFormat="1" ht="39" customHeight="1" spans="1:60">
      <c r="A247" s="736">
        <v>45819</v>
      </c>
      <c r="B247" s="737" t="s">
        <v>177</v>
      </c>
      <c r="C247" s="738" t="s">
        <v>600</v>
      </c>
      <c r="D247" s="739">
        <v>4500169692</v>
      </c>
      <c r="E247" s="910" t="s">
        <v>1812</v>
      </c>
      <c r="F247" s="739" t="s">
        <v>1813</v>
      </c>
      <c r="G247" s="742" t="s">
        <v>689</v>
      </c>
      <c r="H247" s="742" t="s">
        <v>689</v>
      </c>
      <c r="I247" s="778" t="s">
        <v>576</v>
      </c>
      <c r="J247" s="780">
        <v>1592</v>
      </c>
      <c r="K247" s="780">
        <v>0</v>
      </c>
      <c r="L247" s="780">
        <v>8</v>
      </c>
      <c r="M247" s="784">
        <f t="shared" si="139"/>
        <v>199</v>
      </c>
      <c r="N247" s="782">
        <v>45859</v>
      </c>
      <c r="O247" s="782">
        <f>N247-4</f>
        <v>45855</v>
      </c>
      <c r="P247" s="783"/>
      <c r="Q247" s="783" t="s">
        <v>582</v>
      </c>
      <c r="R247" s="783" t="s">
        <v>1753</v>
      </c>
      <c r="S247" s="810" t="s">
        <v>1763</v>
      </c>
      <c r="T247" s="810"/>
      <c r="U247" s="810" t="s">
        <v>585</v>
      </c>
      <c r="V247" s="811" t="s">
        <v>1782</v>
      </c>
      <c r="W247" s="811"/>
      <c r="X247" s="812" t="s">
        <v>1519</v>
      </c>
      <c r="Y247" s="783" t="s">
        <v>695</v>
      </c>
      <c r="Z247" s="835">
        <v>2.1336</v>
      </c>
      <c r="AA247" s="835">
        <f t="shared" si="140"/>
        <v>3396.6912</v>
      </c>
      <c r="AB247" s="812">
        <f>248+1344</f>
        <v>1592</v>
      </c>
      <c r="AC247" s="812">
        <f t="shared" si="150"/>
        <v>0</v>
      </c>
      <c r="AD247" s="783" t="s">
        <v>610</v>
      </c>
      <c r="AE247" s="783" t="s">
        <v>611</v>
      </c>
      <c r="AF247" s="784"/>
      <c r="AG247" s="836" t="s">
        <v>590</v>
      </c>
      <c r="AH247" s="990"/>
      <c r="AI247" s="837">
        <f t="shared" ref="AI247:AI252" si="162">J247</f>
        <v>1592</v>
      </c>
      <c r="AJ247" s="990"/>
      <c r="AK247" s="837"/>
      <c r="AL247" s="838"/>
      <c r="AM247" s="995"/>
      <c r="AN247" s="865">
        <f t="shared" si="152"/>
        <v>1592</v>
      </c>
      <c r="AO247" s="865"/>
      <c r="AP247" s="995"/>
      <c r="AQ247" s="865">
        <f t="shared" ref="AQ247:AQ270" si="163">J247</f>
        <v>1592</v>
      </c>
      <c r="AR247" s="995"/>
      <c r="AS247" s="865"/>
      <c r="AT247" s="865"/>
      <c r="AU247" s="866"/>
      <c r="AV247" s="867" t="s">
        <v>577</v>
      </c>
      <c r="AW247" s="884">
        <f t="shared" si="155"/>
        <v>265.333333333333</v>
      </c>
      <c r="AX247" s="884">
        <f t="shared" si="156"/>
        <v>265.333333333333</v>
      </c>
      <c r="AY247" s="884">
        <f t="shared" si="157"/>
        <v>212.266666666667</v>
      </c>
      <c r="AZ247" s="884">
        <f t="shared" si="158"/>
        <v>53.0666666666667</v>
      </c>
      <c r="BA247" s="884">
        <f t="shared" si="159"/>
        <v>265.333333333333</v>
      </c>
      <c r="BB247" s="884">
        <f t="shared" si="160"/>
        <v>265.333333333333</v>
      </c>
      <c r="BC247" s="884">
        <f t="shared" si="161"/>
        <v>265.333333333333</v>
      </c>
      <c r="BD247" s="932">
        <f t="shared" si="106"/>
        <v>1592</v>
      </c>
      <c r="BE247" s="933">
        <f t="shared" si="154"/>
        <v>0</v>
      </c>
      <c r="BF247" s="1096"/>
      <c r="BG247" s="1096"/>
      <c r="BH247" s="1097"/>
    </row>
    <row r="248" s="711" customFormat="1" ht="39" customHeight="1" spans="1:60">
      <c r="A248" s="736">
        <v>45814</v>
      </c>
      <c r="B248" s="737" t="s">
        <v>812</v>
      </c>
      <c r="C248" s="738" t="s">
        <v>762</v>
      </c>
      <c r="D248" s="739">
        <v>4500159839</v>
      </c>
      <c r="E248" s="910" t="s">
        <v>1814</v>
      </c>
      <c r="F248" s="739" t="s">
        <v>1815</v>
      </c>
      <c r="G248" s="742" t="s">
        <v>815</v>
      </c>
      <c r="H248" s="742" t="s">
        <v>815</v>
      </c>
      <c r="I248" s="778" t="s">
        <v>576</v>
      </c>
      <c r="J248" s="780">
        <v>2016</v>
      </c>
      <c r="K248" s="780">
        <v>0</v>
      </c>
      <c r="L248" s="780">
        <v>4</v>
      </c>
      <c r="M248" s="784">
        <f t="shared" si="139"/>
        <v>504</v>
      </c>
      <c r="N248" s="782">
        <v>45854</v>
      </c>
      <c r="O248" s="782">
        <v>45850</v>
      </c>
      <c r="P248" s="783"/>
      <c r="Q248" s="783" t="s">
        <v>582</v>
      </c>
      <c r="R248" s="783" t="s">
        <v>1241</v>
      </c>
      <c r="S248" s="810" t="s">
        <v>1816</v>
      </c>
      <c r="T248" s="810"/>
      <c r="U248" s="810" t="s">
        <v>1817</v>
      </c>
      <c r="V248" s="811"/>
      <c r="W248" s="811"/>
      <c r="X248" s="812" t="s">
        <v>1818</v>
      </c>
      <c r="Y248" s="783" t="s">
        <v>820</v>
      </c>
      <c r="Z248" s="835">
        <v>3.7065</v>
      </c>
      <c r="AA248" s="835">
        <f t="shared" si="140"/>
        <v>7472.304</v>
      </c>
      <c r="AB248" s="812">
        <f>1584+432</f>
        <v>2016</v>
      </c>
      <c r="AC248" s="812">
        <f t="shared" si="150"/>
        <v>0</v>
      </c>
      <c r="AD248" s="783" t="s">
        <v>610</v>
      </c>
      <c r="AE248" s="783" t="s">
        <v>611</v>
      </c>
      <c r="AF248" s="784" t="s">
        <v>1819</v>
      </c>
      <c r="AG248" s="836" t="s">
        <v>590</v>
      </c>
      <c r="AH248" s="990"/>
      <c r="AI248" s="837">
        <f t="shared" si="162"/>
        <v>2016</v>
      </c>
      <c r="AJ248" s="990"/>
      <c r="AK248" s="837"/>
      <c r="AL248" s="838"/>
      <c r="AM248" s="995"/>
      <c r="AN248" s="865">
        <f t="shared" si="152"/>
        <v>2016</v>
      </c>
      <c r="AO248" s="865"/>
      <c r="AP248" s="995"/>
      <c r="AQ248" s="865">
        <f t="shared" si="163"/>
        <v>2016</v>
      </c>
      <c r="AR248" s="995"/>
      <c r="AS248" s="865"/>
      <c r="AT248" s="865"/>
      <c r="AU248" s="866"/>
      <c r="AV248" s="867" t="s">
        <v>577</v>
      </c>
      <c r="AW248" s="884">
        <f t="shared" si="155"/>
        <v>336</v>
      </c>
      <c r="AX248" s="884">
        <f t="shared" si="156"/>
        <v>336</v>
      </c>
      <c r="AY248" s="884">
        <f t="shared" si="157"/>
        <v>268.8</v>
      </c>
      <c r="AZ248" s="884">
        <f t="shared" si="158"/>
        <v>67.2</v>
      </c>
      <c r="BA248" s="884">
        <f t="shared" si="159"/>
        <v>336</v>
      </c>
      <c r="BB248" s="884">
        <f t="shared" si="160"/>
        <v>336</v>
      </c>
      <c r="BC248" s="884">
        <f t="shared" si="161"/>
        <v>336</v>
      </c>
      <c r="BD248" s="932">
        <f t="shared" si="106"/>
        <v>2016</v>
      </c>
      <c r="BE248" s="933">
        <f t="shared" si="154"/>
        <v>0</v>
      </c>
      <c r="BF248" s="1096"/>
      <c r="BG248" s="1096"/>
      <c r="BH248" s="1097"/>
    </row>
    <row r="249" s="711" customFormat="1" ht="39" customHeight="1" spans="1:60">
      <c r="A249" s="736">
        <v>45821</v>
      </c>
      <c r="B249" s="737" t="s">
        <v>757</v>
      </c>
      <c r="C249" s="738" t="s">
        <v>580</v>
      </c>
      <c r="D249" s="739">
        <v>4500169287</v>
      </c>
      <c r="E249" s="910" t="s">
        <v>1820</v>
      </c>
      <c r="F249" s="739" t="s">
        <v>1821</v>
      </c>
      <c r="G249" s="742" t="s">
        <v>575</v>
      </c>
      <c r="H249" s="742" t="s">
        <v>575</v>
      </c>
      <c r="I249" s="778" t="s">
        <v>576</v>
      </c>
      <c r="J249" s="780">
        <v>60</v>
      </c>
      <c r="K249" s="780">
        <v>0</v>
      </c>
      <c r="L249" s="780">
        <v>12</v>
      </c>
      <c r="M249" s="784">
        <f t="shared" si="139"/>
        <v>5</v>
      </c>
      <c r="N249" s="782">
        <v>45859</v>
      </c>
      <c r="O249" s="782">
        <f>N249-4</f>
        <v>45855</v>
      </c>
      <c r="P249" s="783"/>
      <c r="Q249" s="783" t="s">
        <v>582</v>
      </c>
      <c r="R249" s="783" t="s">
        <v>1822</v>
      </c>
      <c r="S249" s="810" t="s">
        <v>1823</v>
      </c>
      <c r="T249" s="810"/>
      <c r="U249" s="810" t="s">
        <v>1824</v>
      </c>
      <c r="V249" s="811"/>
      <c r="W249" s="811"/>
      <c r="X249" s="812" t="s">
        <v>1003</v>
      </c>
      <c r="Y249" s="783" t="s">
        <v>755</v>
      </c>
      <c r="Z249" s="835">
        <v>3.9581</v>
      </c>
      <c r="AA249" s="835">
        <f t="shared" si="140"/>
        <v>237.486</v>
      </c>
      <c r="AB249" s="812">
        <v>60</v>
      </c>
      <c r="AC249" s="812">
        <f t="shared" si="150"/>
        <v>0</v>
      </c>
      <c r="AD249" s="783" t="s">
        <v>610</v>
      </c>
      <c r="AE249" s="783" t="s">
        <v>611</v>
      </c>
      <c r="AF249" s="784" t="s">
        <v>1825</v>
      </c>
      <c r="AG249" s="836" t="s">
        <v>590</v>
      </c>
      <c r="AH249" s="990"/>
      <c r="AI249" s="837">
        <f t="shared" si="162"/>
        <v>60</v>
      </c>
      <c r="AJ249" s="990"/>
      <c r="AK249" s="837"/>
      <c r="AL249" s="838"/>
      <c r="AM249" s="995"/>
      <c r="AN249" s="865">
        <f t="shared" si="152"/>
        <v>60</v>
      </c>
      <c r="AO249" s="865"/>
      <c r="AP249" s="252"/>
      <c r="AQ249" s="865">
        <f t="shared" si="163"/>
        <v>60</v>
      </c>
      <c r="AR249" s="252"/>
      <c r="AS249" s="865"/>
      <c r="AT249" s="865"/>
      <c r="AU249" s="866"/>
      <c r="AV249" s="867" t="s">
        <v>577</v>
      </c>
      <c r="AW249" s="884">
        <f t="shared" si="155"/>
        <v>10</v>
      </c>
      <c r="AX249" s="884">
        <f t="shared" si="156"/>
        <v>10</v>
      </c>
      <c r="AY249" s="884">
        <f t="shared" si="157"/>
        <v>8</v>
      </c>
      <c r="AZ249" s="884">
        <f t="shared" si="158"/>
        <v>2</v>
      </c>
      <c r="BA249" s="884">
        <f t="shared" si="159"/>
        <v>10</v>
      </c>
      <c r="BB249" s="884">
        <f t="shared" si="160"/>
        <v>10</v>
      </c>
      <c r="BC249" s="884">
        <f t="shared" si="161"/>
        <v>10</v>
      </c>
      <c r="BD249" s="932">
        <f t="shared" si="106"/>
        <v>60</v>
      </c>
      <c r="BE249" s="933">
        <f t="shared" si="154"/>
        <v>0</v>
      </c>
      <c r="BF249" s="1096"/>
      <c r="BG249" s="1096"/>
      <c r="BH249" s="1097"/>
    </row>
    <row r="250" s="711" customFormat="1" ht="39" customHeight="1" spans="1:60">
      <c r="A250" s="736">
        <v>45814</v>
      </c>
      <c r="B250" s="737" t="s">
        <v>748</v>
      </c>
      <c r="C250" s="738" t="s">
        <v>749</v>
      </c>
      <c r="D250" s="739">
        <v>4500169286</v>
      </c>
      <c r="E250" s="910" t="s">
        <v>1826</v>
      </c>
      <c r="F250" s="739" t="s">
        <v>1827</v>
      </c>
      <c r="G250" s="742" t="s">
        <v>575</v>
      </c>
      <c r="H250" s="742" t="s">
        <v>575</v>
      </c>
      <c r="I250" s="778" t="s">
        <v>576</v>
      </c>
      <c r="J250" s="780">
        <v>1440</v>
      </c>
      <c r="K250" s="780">
        <v>0</v>
      </c>
      <c r="L250" s="780">
        <v>12</v>
      </c>
      <c r="M250" s="784">
        <f t="shared" si="139"/>
        <v>120</v>
      </c>
      <c r="N250" s="782">
        <v>45859</v>
      </c>
      <c r="O250" s="782">
        <v>45855</v>
      </c>
      <c r="P250" s="783"/>
      <c r="Q250" s="783" t="s">
        <v>582</v>
      </c>
      <c r="R250" s="783" t="s">
        <v>1822</v>
      </c>
      <c r="S250" s="810" t="s">
        <v>1823</v>
      </c>
      <c r="T250" s="810"/>
      <c r="U250" s="810" t="s">
        <v>1824</v>
      </c>
      <c r="V250" s="811"/>
      <c r="W250" s="811" t="s">
        <v>1828</v>
      </c>
      <c r="X250" s="812" t="s">
        <v>1122</v>
      </c>
      <c r="Y250" s="783" t="s">
        <v>755</v>
      </c>
      <c r="Z250" s="835">
        <v>3.9042</v>
      </c>
      <c r="AA250" s="835">
        <f t="shared" si="140"/>
        <v>5622.048</v>
      </c>
      <c r="AB250" s="812">
        <v>1440</v>
      </c>
      <c r="AC250" s="812">
        <f t="shared" si="150"/>
        <v>0</v>
      </c>
      <c r="AD250" s="783" t="s">
        <v>610</v>
      </c>
      <c r="AE250" s="783" t="s">
        <v>611</v>
      </c>
      <c r="AF250" s="784" t="s">
        <v>1829</v>
      </c>
      <c r="AG250" s="836" t="s">
        <v>590</v>
      </c>
      <c r="AH250" s="990"/>
      <c r="AI250" s="837">
        <f t="shared" si="162"/>
        <v>1440</v>
      </c>
      <c r="AJ250" s="990"/>
      <c r="AK250" s="837"/>
      <c r="AL250" s="838"/>
      <c r="AM250" s="995"/>
      <c r="AN250" s="865">
        <f t="shared" si="152"/>
        <v>1440</v>
      </c>
      <c r="AO250" s="865"/>
      <c r="AP250" s="252"/>
      <c r="AQ250" s="865">
        <f t="shared" si="163"/>
        <v>1440</v>
      </c>
      <c r="AR250" s="252"/>
      <c r="AS250" s="865"/>
      <c r="AT250" s="865"/>
      <c r="AU250" s="866"/>
      <c r="AV250" s="867" t="s">
        <v>577</v>
      </c>
      <c r="AW250" s="884">
        <f t="shared" si="155"/>
        <v>240</v>
      </c>
      <c r="AX250" s="884">
        <f t="shared" si="156"/>
        <v>240</v>
      </c>
      <c r="AY250" s="884">
        <f t="shared" si="157"/>
        <v>192</v>
      </c>
      <c r="AZ250" s="884">
        <f t="shared" si="158"/>
        <v>48</v>
      </c>
      <c r="BA250" s="884">
        <f t="shared" si="159"/>
        <v>240</v>
      </c>
      <c r="BB250" s="884">
        <f t="shared" si="160"/>
        <v>240</v>
      </c>
      <c r="BC250" s="884">
        <f t="shared" si="161"/>
        <v>240</v>
      </c>
      <c r="BD250" s="932">
        <f t="shared" si="106"/>
        <v>1440</v>
      </c>
      <c r="BE250" s="933">
        <f t="shared" si="154"/>
        <v>0</v>
      </c>
      <c r="BF250" s="1096"/>
      <c r="BG250" s="1096"/>
      <c r="BH250" s="1097"/>
    </row>
    <row r="251" s="711" customFormat="1" ht="39" customHeight="1" spans="1:60">
      <c r="A251" s="736">
        <v>45826</v>
      </c>
      <c r="B251" s="737" t="s">
        <v>789</v>
      </c>
      <c r="C251" s="738" t="s">
        <v>749</v>
      </c>
      <c r="D251" s="739">
        <v>4500170480</v>
      </c>
      <c r="E251" s="910" t="s">
        <v>1830</v>
      </c>
      <c r="F251" s="739" t="s">
        <v>1831</v>
      </c>
      <c r="G251" s="742" t="s">
        <v>575</v>
      </c>
      <c r="H251" s="742" t="s">
        <v>575</v>
      </c>
      <c r="I251" s="778" t="s">
        <v>576</v>
      </c>
      <c r="J251" s="780">
        <v>1200</v>
      </c>
      <c r="K251" s="780">
        <v>0</v>
      </c>
      <c r="L251" s="780">
        <v>12</v>
      </c>
      <c r="M251" s="784">
        <f t="shared" si="139"/>
        <v>100</v>
      </c>
      <c r="N251" s="782">
        <v>45862</v>
      </c>
      <c r="O251" s="782">
        <v>45859</v>
      </c>
      <c r="P251" s="783"/>
      <c r="Q251" s="783" t="s">
        <v>582</v>
      </c>
      <c r="R251" s="783" t="s">
        <v>1772</v>
      </c>
      <c r="S251" s="810" t="s">
        <v>1785</v>
      </c>
      <c r="T251" s="810"/>
      <c r="U251" s="810" t="s">
        <v>1832</v>
      </c>
      <c r="V251" s="811"/>
      <c r="W251" s="811"/>
      <c r="X251" s="812" t="s">
        <v>1833</v>
      </c>
      <c r="Y251" s="783" t="s">
        <v>1480</v>
      </c>
      <c r="Z251" s="835">
        <v>3.6835</v>
      </c>
      <c r="AA251" s="835">
        <f t="shared" si="140"/>
        <v>4420.2</v>
      </c>
      <c r="AB251" s="812">
        <v>1200</v>
      </c>
      <c r="AC251" s="812">
        <f t="shared" si="150"/>
        <v>0</v>
      </c>
      <c r="AD251" s="783" t="s">
        <v>610</v>
      </c>
      <c r="AE251" s="783" t="s">
        <v>611</v>
      </c>
      <c r="AF251" s="784" t="s">
        <v>1834</v>
      </c>
      <c r="AG251" s="836" t="s">
        <v>590</v>
      </c>
      <c r="AH251" s="990"/>
      <c r="AI251" s="837">
        <f t="shared" si="162"/>
        <v>1200</v>
      </c>
      <c r="AJ251" s="990"/>
      <c r="AK251" s="837"/>
      <c r="AL251" s="838"/>
      <c r="AM251" s="995"/>
      <c r="AN251" s="865">
        <f t="shared" si="152"/>
        <v>1200</v>
      </c>
      <c r="AO251" s="865"/>
      <c r="AP251" s="252"/>
      <c r="AQ251" s="865">
        <f t="shared" si="163"/>
        <v>1200</v>
      </c>
      <c r="AR251" s="252"/>
      <c r="AS251" s="865"/>
      <c r="AT251" s="865"/>
      <c r="AU251" s="866"/>
      <c r="AV251" s="867" t="s">
        <v>577</v>
      </c>
      <c r="AW251" s="884">
        <f t="shared" si="155"/>
        <v>200</v>
      </c>
      <c r="AX251" s="884">
        <f t="shared" si="156"/>
        <v>200</v>
      </c>
      <c r="AY251" s="884">
        <f t="shared" si="157"/>
        <v>160</v>
      </c>
      <c r="AZ251" s="884">
        <f t="shared" si="158"/>
        <v>40</v>
      </c>
      <c r="BA251" s="884">
        <f t="shared" si="159"/>
        <v>200</v>
      </c>
      <c r="BB251" s="884">
        <f t="shared" si="160"/>
        <v>200</v>
      </c>
      <c r="BC251" s="884">
        <f t="shared" si="161"/>
        <v>200</v>
      </c>
      <c r="BD251" s="932">
        <f t="shared" si="106"/>
        <v>1200</v>
      </c>
      <c r="BE251" s="933">
        <f t="shared" si="154"/>
        <v>0</v>
      </c>
      <c r="BF251" s="1096"/>
      <c r="BG251" s="1096"/>
      <c r="BH251" s="1097"/>
    </row>
    <row r="252" s="711" customFormat="1" ht="39" customHeight="1" spans="1:60">
      <c r="A252" s="736">
        <v>45814</v>
      </c>
      <c r="B252" s="1098" t="s">
        <v>1835</v>
      </c>
      <c r="C252" s="738" t="s">
        <v>1836</v>
      </c>
      <c r="D252" s="739">
        <v>4500169186</v>
      </c>
      <c r="E252" s="737"/>
      <c r="F252" s="739" t="s">
        <v>1837</v>
      </c>
      <c r="G252" s="742" t="s">
        <v>575</v>
      </c>
      <c r="H252" s="742" t="s">
        <v>575</v>
      </c>
      <c r="I252" s="778" t="s">
        <v>576</v>
      </c>
      <c r="J252" s="780">
        <v>3804</v>
      </c>
      <c r="K252" s="780">
        <v>0</v>
      </c>
      <c r="L252" s="780">
        <v>12</v>
      </c>
      <c r="M252" s="784">
        <f t="shared" si="139"/>
        <v>317</v>
      </c>
      <c r="N252" s="782">
        <v>45863</v>
      </c>
      <c r="O252" s="782">
        <v>45859</v>
      </c>
      <c r="P252" s="783"/>
      <c r="Q252" s="783" t="s">
        <v>582</v>
      </c>
      <c r="R252" s="783" t="s">
        <v>1838</v>
      </c>
      <c r="S252" s="810" t="s">
        <v>1667</v>
      </c>
      <c r="T252" s="810"/>
      <c r="U252" s="810" t="s">
        <v>1839</v>
      </c>
      <c r="V252" s="811"/>
      <c r="W252" s="811"/>
      <c r="X252" s="812" t="s">
        <v>1840</v>
      </c>
      <c r="Y252" s="783" t="s">
        <v>1841</v>
      </c>
      <c r="Z252" s="835">
        <v>3.6615</v>
      </c>
      <c r="AA252" s="835">
        <f t="shared" si="140"/>
        <v>13928.346</v>
      </c>
      <c r="AB252" s="812">
        <f>3528+276</f>
        <v>3804</v>
      </c>
      <c r="AC252" s="812">
        <f t="shared" si="150"/>
        <v>0</v>
      </c>
      <c r="AD252" s="783" t="s">
        <v>610</v>
      </c>
      <c r="AE252" s="783" t="s">
        <v>611</v>
      </c>
      <c r="AF252" s="784" t="s">
        <v>1842</v>
      </c>
      <c r="AG252" s="836" t="s">
        <v>590</v>
      </c>
      <c r="AH252" s="990"/>
      <c r="AI252" s="837">
        <f t="shared" si="162"/>
        <v>3804</v>
      </c>
      <c r="AJ252" s="990"/>
      <c r="AK252" s="837"/>
      <c r="AL252" s="838"/>
      <c r="AM252" s="995"/>
      <c r="AN252" s="865">
        <f t="shared" si="152"/>
        <v>3804</v>
      </c>
      <c r="AO252" s="865"/>
      <c r="AP252" s="252"/>
      <c r="AQ252" s="865">
        <f t="shared" si="163"/>
        <v>3804</v>
      </c>
      <c r="AR252" s="252"/>
      <c r="AS252" s="865"/>
      <c r="AT252" s="865"/>
      <c r="AU252" s="866"/>
      <c r="AV252" s="867" t="s">
        <v>577</v>
      </c>
      <c r="AW252" s="884">
        <f t="shared" si="155"/>
        <v>634</v>
      </c>
      <c r="AX252" s="884">
        <f t="shared" si="156"/>
        <v>634</v>
      </c>
      <c r="AY252" s="884">
        <f t="shared" si="157"/>
        <v>507.2</v>
      </c>
      <c r="AZ252" s="884">
        <f t="shared" si="158"/>
        <v>126.8</v>
      </c>
      <c r="BA252" s="884">
        <f t="shared" si="159"/>
        <v>634</v>
      </c>
      <c r="BB252" s="884">
        <f t="shared" si="160"/>
        <v>634</v>
      </c>
      <c r="BC252" s="884">
        <f t="shared" si="161"/>
        <v>634</v>
      </c>
      <c r="BD252" s="932">
        <f t="shared" si="106"/>
        <v>3804</v>
      </c>
      <c r="BE252" s="933">
        <f t="shared" si="154"/>
        <v>0</v>
      </c>
      <c r="BF252" s="1096"/>
      <c r="BG252" s="1096"/>
      <c r="BH252" s="1097"/>
    </row>
    <row r="253" s="711" customFormat="1" ht="39" customHeight="1" spans="1:60">
      <c r="A253" s="736">
        <v>45818</v>
      </c>
      <c r="B253" s="737" t="s">
        <v>1843</v>
      </c>
      <c r="C253" s="738" t="s">
        <v>1844</v>
      </c>
      <c r="D253" s="739">
        <v>4500169604</v>
      </c>
      <c r="E253" s="910"/>
      <c r="F253" s="739" t="s">
        <v>1845</v>
      </c>
      <c r="G253" s="742" t="s">
        <v>735</v>
      </c>
      <c r="H253" s="742" t="s">
        <v>575</v>
      </c>
      <c r="I253" s="778" t="s">
        <v>576</v>
      </c>
      <c r="J253" s="780">
        <v>240</v>
      </c>
      <c r="K253" s="780">
        <v>0</v>
      </c>
      <c r="L253" s="780">
        <v>12</v>
      </c>
      <c r="M253" s="784">
        <f t="shared" si="139"/>
        <v>20</v>
      </c>
      <c r="N253" s="782">
        <v>45863</v>
      </c>
      <c r="O253" s="782">
        <v>45859</v>
      </c>
      <c r="P253" s="783"/>
      <c r="Q253" s="783" t="s">
        <v>582</v>
      </c>
      <c r="R253" s="783" t="s">
        <v>1797</v>
      </c>
      <c r="S253" s="810" t="s">
        <v>1846</v>
      </c>
      <c r="T253" s="810"/>
      <c r="U253" s="810" t="s">
        <v>1847</v>
      </c>
      <c r="V253" s="811"/>
      <c r="W253" s="811"/>
      <c r="X253" s="812" t="s">
        <v>1848</v>
      </c>
      <c r="Y253" s="783" t="s">
        <v>802</v>
      </c>
      <c r="Z253" s="835">
        <v>3.5671</v>
      </c>
      <c r="AA253" s="835">
        <f t="shared" si="140"/>
        <v>856.104</v>
      </c>
      <c r="AB253" s="812">
        <v>240</v>
      </c>
      <c r="AC253" s="812">
        <f t="shared" si="150"/>
        <v>0</v>
      </c>
      <c r="AD253" s="783" t="s">
        <v>610</v>
      </c>
      <c r="AE253" s="783" t="s">
        <v>611</v>
      </c>
      <c r="AF253" s="784"/>
      <c r="AG253" s="836" t="s">
        <v>590</v>
      </c>
      <c r="AH253" s="990"/>
      <c r="AI253" s="837"/>
      <c r="AJ253" s="990"/>
      <c r="AK253" s="837">
        <f>J253</f>
        <v>240</v>
      </c>
      <c r="AL253" s="838"/>
      <c r="AM253" s="995"/>
      <c r="AN253" s="865">
        <f t="shared" si="152"/>
        <v>240</v>
      </c>
      <c r="AO253" s="865"/>
      <c r="AP253" s="252"/>
      <c r="AQ253" s="865">
        <f t="shared" si="163"/>
        <v>240</v>
      </c>
      <c r="AR253" s="252"/>
      <c r="AS253" s="865"/>
      <c r="AT253" s="865"/>
      <c r="AU253" s="866"/>
      <c r="AV253" s="867" t="s">
        <v>577</v>
      </c>
      <c r="AW253" s="884">
        <f t="shared" si="155"/>
        <v>40</v>
      </c>
      <c r="AX253" s="884">
        <f t="shared" si="156"/>
        <v>40</v>
      </c>
      <c r="AY253" s="884">
        <f t="shared" si="157"/>
        <v>32</v>
      </c>
      <c r="AZ253" s="884">
        <f t="shared" si="158"/>
        <v>8</v>
      </c>
      <c r="BA253" s="884">
        <f t="shared" si="159"/>
        <v>40</v>
      </c>
      <c r="BB253" s="884">
        <f t="shared" si="160"/>
        <v>40</v>
      </c>
      <c r="BC253" s="884">
        <f t="shared" si="161"/>
        <v>40</v>
      </c>
      <c r="BD253" s="932">
        <f t="shared" ref="BD253:BD316" si="164">SUM(AW253:BC253)</f>
        <v>240</v>
      </c>
      <c r="BE253" s="933">
        <f t="shared" si="154"/>
        <v>0</v>
      </c>
      <c r="BF253" s="1096"/>
      <c r="BG253" s="1096"/>
      <c r="BH253" s="1097"/>
    </row>
    <row r="254" s="711" customFormat="1" ht="39" customHeight="1" spans="1:60">
      <c r="A254" s="736">
        <v>45653</v>
      </c>
      <c r="B254" s="737" t="s">
        <v>696</v>
      </c>
      <c r="C254" s="738" t="s">
        <v>697</v>
      </c>
      <c r="D254" s="739">
        <v>4500154916</v>
      </c>
      <c r="E254" s="910" t="s">
        <v>698</v>
      </c>
      <c r="F254" s="739" t="s">
        <v>1849</v>
      </c>
      <c r="G254" s="742" t="s">
        <v>575</v>
      </c>
      <c r="H254" s="742" t="s">
        <v>575</v>
      </c>
      <c r="I254" s="778" t="s">
        <v>576</v>
      </c>
      <c r="J254" s="780">
        <v>3816</v>
      </c>
      <c r="K254" s="780">
        <v>0</v>
      </c>
      <c r="L254" s="780">
        <v>12</v>
      </c>
      <c r="M254" s="784">
        <f t="shared" si="139"/>
        <v>318</v>
      </c>
      <c r="N254" s="782">
        <v>45863</v>
      </c>
      <c r="O254" s="782">
        <v>45859</v>
      </c>
      <c r="P254" s="783"/>
      <c r="Q254" s="783" t="s">
        <v>582</v>
      </c>
      <c r="R254" s="783" t="s">
        <v>1850</v>
      </c>
      <c r="S254" s="810" t="s">
        <v>1851</v>
      </c>
      <c r="T254" s="810"/>
      <c r="U254" s="810" t="s">
        <v>1852</v>
      </c>
      <c r="V254" s="811"/>
      <c r="W254" s="811" t="s">
        <v>1853</v>
      </c>
      <c r="X254" s="812" t="s">
        <v>1854</v>
      </c>
      <c r="Y254" s="783" t="s">
        <v>782</v>
      </c>
      <c r="Z254" s="835">
        <v>3.4</v>
      </c>
      <c r="AA254" s="835">
        <f t="shared" si="140"/>
        <v>12974.4</v>
      </c>
      <c r="AB254" s="812">
        <f>504+1296+2016</f>
        <v>3816</v>
      </c>
      <c r="AC254" s="812">
        <f t="shared" si="150"/>
        <v>0</v>
      </c>
      <c r="AD254" s="783" t="s">
        <v>610</v>
      </c>
      <c r="AE254" s="783" t="s">
        <v>611</v>
      </c>
      <c r="AF254" s="784" t="s">
        <v>1855</v>
      </c>
      <c r="AG254" s="836" t="s">
        <v>590</v>
      </c>
      <c r="AH254" s="990"/>
      <c r="AI254" s="837">
        <f>J254</f>
        <v>3816</v>
      </c>
      <c r="AJ254" s="990"/>
      <c r="AK254" s="837"/>
      <c r="AL254" s="838"/>
      <c r="AM254" s="995"/>
      <c r="AN254" s="865">
        <f t="shared" si="152"/>
        <v>3816</v>
      </c>
      <c r="AO254" s="865"/>
      <c r="AP254" s="252"/>
      <c r="AQ254" s="865">
        <f t="shared" si="163"/>
        <v>3816</v>
      </c>
      <c r="AR254" s="252"/>
      <c r="AS254" s="865"/>
      <c r="AT254" s="865"/>
      <c r="AU254" s="866"/>
      <c r="AV254" s="867" t="s">
        <v>577</v>
      </c>
      <c r="AW254" s="884">
        <f t="shared" si="155"/>
        <v>636</v>
      </c>
      <c r="AX254" s="884">
        <f t="shared" si="156"/>
        <v>636</v>
      </c>
      <c r="AY254" s="884">
        <f t="shared" si="157"/>
        <v>508.8</v>
      </c>
      <c r="AZ254" s="884">
        <f t="shared" si="158"/>
        <v>127.2</v>
      </c>
      <c r="BA254" s="884">
        <f t="shared" si="159"/>
        <v>636</v>
      </c>
      <c r="BB254" s="884">
        <f t="shared" si="160"/>
        <v>636</v>
      </c>
      <c r="BC254" s="884">
        <f t="shared" si="161"/>
        <v>636</v>
      </c>
      <c r="BD254" s="932">
        <f t="shared" si="164"/>
        <v>3816</v>
      </c>
      <c r="BE254" s="933">
        <f t="shared" si="154"/>
        <v>0</v>
      </c>
      <c r="BF254" s="1096" t="s">
        <v>1132</v>
      </c>
      <c r="BG254" s="1096" t="s">
        <v>1266</v>
      </c>
      <c r="BH254" s="1097" t="s">
        <v>1072</v>
      </c>
    </row>
    <row r="255" s="711" customFormat="1" ht="39" customHeight="1" spans="1:60">
      <c r="A255" s="736">
        <v>45653</v>
      </c>
      <c r="B255" s="737" t="s">
        <v>696</v>
      </c>
      <c r="C255" s="738" t="s">
        <v>697</v>
      </c>
      <c r="D255" s="739">
        <v>4500154916</v>
      </c>
      <c r="E255" s="910" t="s">
        <v>706</v>
      </c>
      <c r="F255" s="739" t="s">
        <v>1856</v>
      </c>
      <c r="G255" s="742" t="s">
        <v>575</v>
      </c>
      <c r="H255" s="742" t="s">
        <v>575</v>
      </c>
      <c r="I255" s="778" t="s">
        <v>576</v>
      </c>
      <c r="J255" s="780">
        <v>1260</v>
      </c>
      <c r="K255" s="780">
        <v>0</v>
      </c>
      <c r="L255" s="780">
        <v>12</v>
      </c>
      <c r="M255" s="784">
        <f t="shared" si="139"/>
        <v>105</v>
      </c>
      <c r="N255" s="782">
        <v>45863</v>
      </c>
      <c r="O255" s="782">
        <v>45859</v>
      </c>
      <c r="P255" s="783"/>
      <c r="Q255" s="783" t="s">
        <v>582</v>
      </c>
      <c r="R255" s="783" t="s">
        <v>1857</v>
      </c>
      <c r="S255" s="810" t="s">
        <v>1851</v>
      </c>
      <c r="T255" s="810"/>
      <c r="U255" s="810" t="s">
        <v>1852</v>
      </c>
      <c r="V255" s="811"/>
      <c r="W255" s="811" t="s">
        <v>1853</v>
      </c>
      <c r="X255" s="812" t="s">
        <v>1854</v>
      </c>
      <c r="Y255" s="783" t="s">
        <v>782</v>
      </c>
      <c r="Z255" s="835">
        <v>3.4</v>
      </c>
      <c r="AA255" s="835">
        <f t="shared" si="140"/>
        <v>4284</v>
      </c>
      <c r="AB255" s="812">
        <v>1260</v>
      </c>
      <c r="AC255" s="812">
        <f t="shared" si="150"/>
        <v>0</v>
      </c>
      <c r="AD255" s="783" t="s">
        <v>610</v>
      </c>
      <c r="AE255" s="783" t="s">
        <v>611</v>
      </c>
      <c r="AF255" s="784"/>
      <c r="AG255" s="836" t="s">
        <v>590</v>
      </c>
      <c r="AH255" s="990"/>
      <c r="AI255" s="837">
        <f>J255</f>
        <v>1260</v>
      </c>
      <c r="AJ255" s="990"/>
      <c r="AK255" s="837"/>
      <c r="AL255" s="838"/>
      <c r="AM255" s="995"/>
      <c r="AN255" s="865">
        <f t="shared" si="152"/>
        <v>1260</v>
      </c>
      <c r="AO255" s="865"/>
      <c r="AP255" s="252"/>
      <c r="AQ255" s="865">
        <f t="shared" si="163"/>
        <v>1260</v>
      </c>
      <c r="AR255" s="252"/>
      <c r="AS255" s="865"/>
      <c r="AT255" s="865"/>
      <c r="AU255" s="866"/>
      <c r="AV255" s="867" t="s">
        <v>577</v>
      </c>
      <c r="AW255" s="884">
        <f t="shared" si="155"/>
        <v>210</v>
      </c>
      <c r="AX255" s="884">
        <f t="shared" si="156"/>
        <v>210</v>
      </c>
      <c r="AY255" s="884">
        <f t="shared" si="157"/>
        <v>168</v>
      </c>
      <c r="AZ255" s="884">
        <f t="shared" si="158"/>
        <v>42</v>
      </c>
      <c r="BA255" s="884">
        <f t="shared" si="159"/>
        <v>210</v>
      </c>
      <c r="BB255" s="884">
        <f t="shared" si="160"/>
        <v>210</v>
      </c>
      <c r="BC255" s="884">
        <f t="shared" si="161"/>
        <v>210</v>
      </c>
      <c r="BD255" s="932">
        <f t="shared" si="164"/>
        <v>1260</v>
      </c>
      <c r="BE255" s="933">
        <f t="shared" si="154"/>
        <v>0</v>
      </c>
      <c r="BF255" s="1096" t="s">
        <v>1132</v>
      </c>
      <c r="BG255" s="1096" t="s">
        <v>1322</v>
      </c>
      <c r="BH255" s="1097" t="s">
        <v>1329</v>
      </c>
    </row>
    <row r="256" s="711" customFormat="1" ht="39" customHeight="1" spans="1:60">
      <c r="A256" s="736">
        <v>45796</v>
      </c>
      <c r="B256" s="737" t="s">
        <v>1858</v>
      </c>
      <c r="C256" s="738" t="s">
        <v>1303</v>
      </c>
      <c r="D256" s="739">
        <v>4500166920</v>
      </c>
      <c r="E256" s="910" t="s">
        <v>1859</v>
      </c>
      <c r="F256" s="739" t="s">
        <v>1860</v>
      </c>
      <c r="G256" s="742" t="s">
        <v>735</v>
      </c>
      <c r="H256" s="742" t="s">
        <v>575</v>
      </c>
      <c r="I256" s="778" t="s">
        <v>576</v>
      </c>
      <c r="J256" s="780">
        <v>552</v>
      </c>
      <c r="K256" s="780">
        <v>0</v>
      </c>
      <c r="L256" s="780">
        <v>12</v>
      </c>
      <c r="M256" s="784">
        <f t="shared" si="139"/>
        <v>46</v>
      </c>
      <c r="N256" s="782">
        <v>45860</v>
      </c>
      <c r="O256" s="782">
        <v>45856</v>
      </c>
      <c r="P256" s="783"/>
      <c r="Q256" s="783" t="s">
        <v>582</v>
      </c>
      <c r="R256" s="783" t="s">
        <v>1797</v>
      </c>
      <c r="S256" s="810" t="s">
        <v>1861</v>
      </c>
      <c r="T256" s="810"/>
      <c r="U256" s="810" t="s">
        <v>1862</v>
      </c>
      <c r="V256" s="811"/>
      <c r="W256" s="811"/>
      <c r="X256" s="812" t="s">
        <v>1863</v>
      </c>
      <c r="Y256" s="783" t="s">
        <v>740</v>
      </c>
      <c r="Z256" s="835">
        <v>3.6923</v>
      </c>
      <c r="AA256" s="835">
        <f t="shared" si="140"/>
        <v>2038.1496</v>
      </c>
      <c r="AB256" s="812">
        <v>552</v>
      </c>
      <c r="AC256" s="812">
        <f t="shared" si="150"/>
        <v>0</v>
      </c>
      <c r="AD256" s="783" t="s">
        <v>610</v>
      </c>
      <c r="AE256" s="783" t="s">
        <v>611</v>
      </c>
      <c r="AF256" s="784" t="s">
        <v>1864</v>
      </c>
      <c r="AG256" s="836" t="s">
        <v>590</v>
      </c>
      <c r="AH256" s="990"/>
      <c r="AI256" s="837"/>
      <c r="AJ256" s="990"/>
      <c r="AK256" s="837">
        <f>J256</f>
        <v>552</v>
      </c>
      <c r="AL256" s="838"/>
      <c r="AM256" s="995"/>
      <c r="AN256" s="865">
        <f t="shared" si="152"/>
        <v>552</v>
      </c>
      <c r="AO256" s="865"/>
      <c r="AP256" s="995"/>
      <c r="AQ256" s="865">
        <f t="shared" si="163"/>
        <v>552</v>
      </c>
      <c r="AR256" s="995"/>
      <c r="AS256" s="865"/>
      <c r="AT256" s="865"/>
      <c r="AU256" s="866"/>
      <c r="AV256" s="867" t="s">
        <v>577</v>
      </c>
      <c r="AW256" s="884">
        <f t="shared" si="155"/>
        <v>92</v>
      </c>
      <c r="AX256" s="884">
        <f t="shared" si="156"/>
        <v>92</v>
      </c>
      <c r="AY256" s="884">
        <f t="shared" si="157"/>
        <v>73.6</v>
      </c>
      <c r="AZ256" s="884">
        <f t="shared" si="158"/>
        <v>18.4</v>
      </c>
      <c r="BA256" s="884">
        <f t="shared" si="159"/>
        <v>92</v>
      </c>
      <c r="BB256" s="884">
        <f t="shared" si="160"/>
        <v>92</v>
      </c>
      <c r="BC256" s="884">
        <f t="shared" si="161"/>
        <v>92</v>
      </c>
      <c r="BD256" s="932">
        <f t="shared" si="164"/>
        <v>552</v>
      </c>
      <c r="BE256" s="933">
        <f t="shared" si="154"/>
        <v>0</v>
      </c>
      <c r="BF256" s="1096"/>
      <c r="BG256" s="1096" t="s">
        <v>1377</v>
      </c>
      <c r="BH256" s="1097" t="s">
        <v>610</v>
      </c>
    </row>
    <row r="257" s="711" customFormat="1" ht="39" customHeight="1" spans="1:60">
      <c r="A257" s="736">
        <v>45825</v>
      </c>
      <c r="B257" s="737" t="s">
        <v>1865</v>
      </c>
      <c r="C257" s="738" t="s">
        <v>762</v>
      </c>
      <c r="D257" s="739">
        <v>4500170361</v>
      </c>
      <c r="E257" s="910"/>
      <c r="F257" s="739" t="s">
        <v>1866</v>
      </c>
      <c r="G257" s="742" t="s">
        <v>575</v>
      </c>
      <c r="H257" s="742" t="s">
        <v>575</v>
      </c>
      <c r="I257" s="778" t="s">
        <v>576</v>
      </c>
      <c r="J257" s="780">
        <v>4764</v>
      </c>
      <c r="K257" s="780">
        <v>0</v>
      </c>
      <c r="L257" s="780">
        <v>12</v>
      </c>
      <c r="M257" s="784">
        <f t="shared" si="139"/>
        <v>397</v>
      </c>
      <c r="N257" s="782">
        <v>45863</v>
      </c>
      <c r="O257" s="782">
        <v>45859</v>
      </c>
      <c r="P257" s="783"/>
      <c r="Q257" s="783" t="s">
        <v>582</v>
      </c>
      <c r="R257" s="783" t="s">
        <v>1867</v>
      </c>
      <c r="S257" s="810" t="s">
        <v>1868</v>
      </c>
      <c r="T257" s="810"/>
      <c r="U257" s="810" t="s">
        <v>585</v>
      </c>
      <c r="V257" s="811"/>
      <c r="W257" s="811"/>
      <c r="X257" s="812" t="s">
        <v>1869</v>
      </c>
      <c r="Y257" s="783" t="s">
        <v>820</v>
      </c>
      <c r="Z257" s="835">
        <v>3.6615</v>
      </c>
      <c r="AA257" s="835">
        <f t="shared" si="140"/>
        <v>17443.386</v>
      </c>
      <c r="AB257" s="812">
        <f>4536+228</f>
        <v>4764</v>
      </c>
      <c r="AC257" s="812">
        <f t="shared" si="150"/>
        <v>0</v>
      </c>
      <c r="AD257" s="783" t="s">
        <v>610</v>
      </c>
      <c r="AE257" s="783" t="s">
        <v>611</v>
      </c>
      <c r="AF257" s="784"/>
      <c r="AG257" s="836" t="s">
        <v>590</v>
      </c>
      <c r="AH257" s="990"/>
      <c r="AI257" s="837">
        <f>J257</f>
        <v>4764</v>
      </c>
      <c r="AJ257" s="990"/>
      <c r="AK257" s="837"/>
      <c r="AL257" s="838"/>
      <c r="AM257" s="995"/>
      <c r="AN257" s="865">
        <f t="shared" si="152"/>
        <v>4764</v>
      </c>
      <c r="AO257" s="865"/>
      <c r="AP257" s="995"/>
      <c r="AQ257" s="865">
        <f t="shared" si="163"/>
        <v>4764</v>
      </c>
      <c r="AR257" s="995"/>
      <c r="AS257" s="865"/>
      <c r="AT257" s="865"/>
      <c r="AU257" s="866"/>
      <c r="AV257" s="867" t="s">
        <v>577</v>
      </c>
      <c r="AW257" s="884">
        <f t="shared" si="155"/>
        <v>794</v>
      </c>
      <c r="AX257" s="884">
        <f t="shared" si="156"/>
        <v>794</v>
      </c>
      <c r="AY257" s="884">
        <f t="shared" si="157"/>
        <v>635.2</v>
      </c>
      <c r="AZ257" s="884">
        <f t="shared" si="158"/>
        <v>158.8</v>
      </c>
      <c r="BA257" s="884">
        <f t="shared" si="159"/>
        <v>794</v>
      </c>
      <c r="BB257" s="884">
        <f t="shared" si="160"/>
        <v>794</v>
      </c>
      <c r="BC257" s="884">
        <f t="shared" si="161"/>
        <v>794</v>
      </c>
      <c r="BD257" s="932">
        <f t="shared" si="164"/>
        <v>4764</v>
      </c>
      <c r="BE257" s="933">
        <f t="shared" si="154"/>
        <v>0</v>
      </c>
      <c r="BF257" s="1096"/>
      <c r="BG257" s="1096"/>
      <c r="BH257" s="1097"/>
    </row>
    <row r="258" s="711" customFormat="1" ht="39" customHeight="1" spans="1:60">
      <c r="A258" s="736">
        <v>45820</v>
      </c>
      <c r="B258" s="737" t="s">
        <v>1870</v>
      </c>
      <c r="C258" s="738" t="s">
        <v>1844</v>
      </c>
      <c r="D258" s="739">
        <v>4500169751</v>
      </c>
      <c r="F258" s="739" t="s">
        <v>1871</v>
      </c>
      <c r="G258" s="742" t="s">
        <v>735</v>
      </c>
      <c r="H258" s="742" t="s">
        <v>575</v>
      </c>
      <c r="I258" s="778" t="s">
        <v>576</v>
      </c>
      <c r="J258" s="780">
        <v>120</v>
      </c>
      <c r="K258" s="780">
        <v>0</v>
      </c>
      <c r="L258" s="780">
        <v>12</v>
      </c>
      <c r="M258" s="784">
        <f t="shared" si="139"/>
        <v>10</v>
      </c>
      <c r="N258" s="782">
        <v>45863</v>
      </c>
      <c r="O258" s="782">
        <v>45859</v>
      </c>
      <c r="P258" s="783"/>
      <c r="Q258" s="783" t="s">
        <v>582</v>
      </c>
      <c r="R258" s="783" t="s">
        <v>1872</v>
      </c>
      <c r="S258" s="810" t="s">
        <v>1816</v>
      </c>
      <c r="T258" s="810"/>
      <c r="U258" s="810" t="s">
        <v>1839</v>
      </c>
      <c r="V258" s="811"/>
      <c r="W258" s="811"/>
      <c r="X258" s="812" t="s">
        <v>1873</v>
      </c>
      <c r="Y258" s="783" t="s">
        <v>802</v>
      </c>
      <c r="Z258" s="835">
        <v>3.6923</v>
      </c>
      <c r="AA258" s="835">
        <f t="shared" si="140"/>
        <v>443.076</v>
      </c>
      <c r="AB258" s="812">
        <v>120</v>
      </c>
      <c r="AC258" s="812">
        <f t="shared" si="150"/>
        <v>0</v>
      </c>
      <c r="AD258" s="783" t="s">
        <v>610</v>
      </c>
      <c r="AE258" s="783" t="s">
        <v>611</v>
      </c>
      <c r="AF258" s="784"/>
      <c r="AG258" s="836" t="s">
        <v>590</v>
      </c>
      <c r="AH258" s="990"/>
      <c r="AI258" s="837"/>
      <c r="AJ258" s="990"/>
      <c r="AK258" s="837">
        <f>J258</f>
        <v>120</v>
      </c>
      <c r="AL258" s="838"/>
      <c r="AM258" s="995"/>
      <c r="AN258" s="865">
        <f t="shared" si="152"/>
        <v>120</v>
      </c>
      <c r="AO258" s="865"/>
      <c r="AP258" s="995"/>
      <c r="AQ258" s="865">
        <f t="shared" si="163"/>
        <v>120</v>
      </c>
      <c r="AR258" s="995"/>
      <c r="AS258" s="865"/>
      <c r="AT258" s="865"/>
      <c r="AU258" s="866"/>
      <c r="AV258" s="867" t="s">
        <v>577</v>
      </c>
      <c r="AW258" s="884">
        <f t="shared" si="155"/>
        <v>20</v>
      </c>
      <c r="AX258" s="884">
        <f t="shared" si="156"/>
        <v>20</v>
      </c>
      <c r="AY258" s="884">
        <f t="shared" si="157"/>
        <v>16</v>
      </c>
      <c r="AZ258" s="884">
        <f t="shared" si="158"/>
        <v>4</v>
      </c>
      <c r="BA258" s="884">
        <f t="shared" si="159"/>
        <v>20</v>
      </c>
      <c r="BB258" s="884">
        <f t="shared" si="160"/>
        <v>20</v>
      </c>
      <c r="BC258" s="884">
        <f t="shared" si="161"/>
        <v>20</v>
      </c>
      <c r="BD258" s="932">
        <f t="shared" si="164"/>
        <v>120</v>
      </c>
      <c r="BE258" s="933">
        <f t="shared" si="154"/>
        <v>0</v>
      </c>
      <c r="BF258" s="1096"/>
      <c r="BG258" s="1096"/>
      <c r="BH258" s="1097"/>
    </row>
    <row r="259" s="711" customFormat="1" ht="39" customHeight="1" spans="1:60">
      <c r="A259" s="736">
        <v>45817</v>
      </c>
      <c r="B259" s="737" t="s">
        <v>1874</v>
      </c>
      <c r="C259" s="738" t="s">
        <v>697</v>
      </c>
      <c r="D259" s="739">
        <v>4500169355</v>
      </c>
      <c r="E259" s="1454" t="s">
        <v>1875</v>
      </c>
      <c r="F259" s="739" t="s">
        <v>1876</v>
      </c>
      <c r="G259" s="742" t="s">
        <v>575</v>
      </c>
      <c r="H259" s="742" t="s">
        <v>575</v>
      </c>
      <c r="I259" s="778" t="s">
        <v>576</v>
      </c>
      <c r="J259" s="780">
        <v>1608</v>
      </c>
      <c r="K259" s="780">
        <v>0</v>
      </c>
      <c r="L259" s="780">
        <v>12</v>
      </c>
      <c r="M259" s="784">
        <f t="shared" si="139"/>
        <v>134</v>
      </c>
      <c r="N259" s="782">
        <v>45866</v>
      </c>
      <c r="O259" s="782">
        <v>45862</v>
      </c>
      <c r="P259" s="783"/>
      <c r="Q259" s="783" t="s">
        <v>582</v>
      </c>
      <c r="R259" s="783" t="s">
        <v>1867</v>
      </c>
      <c r="S259" s="810" t="s">
        <v>1785</v>
      </c>
      <c r="T259" s="810"/>
      <c r="U259" s="810" t="s">
        <v>1877</v>
      </c>
      <c r="V259" s="811"/>
      <c r="W259" s="811"/>
      <c r="X259" s="812" t="s">
        <v>1878</v>
      </c>
      <c r="Y259" s="783" t="s">
        <v>248</v>
      </c>
      <c r="Z259" s="835">
        <v>3.6835</v>
      </c>
      <c r="AA259" s="835">
        <f t="shared" si="140"/>
        <v>5923.068</v>
      </c>
      <c r="AB259" s="812">
        <v>1608</v>
      </c>
      <c r="AC259" s="812">
        <f t="shared" si="150"/>
        <v>0</v>
      </c>
      <c r="AD259" s="783" t="s">
        <v>610</v>
      </c>
      <c r="AE259" s="783" t="s">
        <v>611</v>
      </c>
      <c r="AF259" s="784"/>
      <c r="AG259" s="836" t="s">
        <v>590</v>
      </c>
      <c r="AH259" s="990"/>
      <c r="AI259" s="837">
        <f t="shared" ref="AI259:AI264" si="165">J259</f>
        <v>1608</v>
      </c>
      <c r="AJ259" s="990"/>
      <c r="AK259" s="837"/>
      <c r="AL259" s="838"/>
      <c r="AM259" s="995"/>
      <c r="AN259" s="865">
        <f t="shared" si="152"/>
        <v>1608</v>
      </c>
      <c r="AO259" s="865"/>
      <c r="AP259" s="995"/>
      <c r="AQ259" s="865">
        <f t="shared" si="163"/>
        <v>1608</v>
      </c>
      <c r="AR259" s="995"/>
      <c r="AS259" s="865"/>
      <c r="AT259" s="865"/>
      <c r="AU259" s="866"/>
      <c r="AV259" s="867" t="s">
        <v>577</v>
      </c>
      <c r="AW259" s="884">
        <f t="shared" si="155"/>
        <v>268</v>
      </c>
      <c r="AX259" s="884">
        <f t="shared" si="156"/>
        <v>268</v>
      </c>
      <c r="AY259" s="884">
        <f t="shared" si="157"/>
        <v>214.4</v>
      </c>
      <c r="AZ259" s="884">
        <f t="shared" si="158"/>
        <v>53.6</v>
      </c>
      <c r="BA259" s="884">
        <f t="shared" si="159"/>
        <v>268</v>
      </c>
      <c r="BB259" s="884">
        <f t="shared" si="160"/>
        <v>268</v>
      </c>
      <c r="BC259" s="884">
        <f t="shared" si="161"/>
        <v>268</v>
      </c>
      <c r="BD259" s="932">
        <f t="shared" si="164"/>
        <v>1608</v>
      </c>
      <c r="BE259" s="933">
        <f t="shared" si="154"/>
        <v>0</v>
      </c>
      <c r="BF259" s="1096"/>
      <c r="BG259" s="1096"/>
      <c r="BH259" s="1097"/>
    </row>
    <row r="260" s="711" customFormat="1" ht="39" customHeight="1" spans="1:60">
      <c r="A260" s="736">
        <v>45826</v>
      </c>
      <c r="B260" s="737" t="s">
        <v>1879</v>
      </c>
      <c r="C260" s="738" t="s">
        <v>1880</v>
      </c>
      <c r="D260" s="739">
        <v>4500170501</v>
      </c>
      <c r="E260" s="910"/>
      <c r="F260" s="739" t="s">
        <v>1881</v>
      </c>
      <c r="G260" s="742" t="s">
        <v>575</v>
      </c>
      <c r="H260" s="742" t="s">
        <v>575</v>
      </c>
      <c r="I260" s="778" t="s">
        <v>576</v>
      </c>
      <c r="J260" s="780">
        <v>1200</v>
      </c>
      <c r="K260" s="780">
        <v>0</v>
      </c>
      <c r="L260" s="780">
        <v>12</v>
      </c>
      <c r="M260" s="784">
        <f t="shared" si="139"/>
        <v>100</v>
      </c>
      <c r="N260" s="782">
        <v>45866</v>
      </c>
      <c r="O260" s="782">
        <v>45862</v>
      </c>
      <c r="P260" s="783"/>
      <c r="Q260" s="783" t="s">
        <v>582</v>
      </c>
      <c r="R260" s="783" t="s">
        <v>1857</v>
      </c>
      <c r="S260" s="810" t="s">
        <v>1861</v>
      </c>
      <c r="T260" s="810"/>
      <c r="U260" s="810" t="s">
        <v>1882</v>
      </c>
      <c r="V260" s="811"/>
      <c r="W260" s="811"/>
      <c r="X260" s="812" t="s">
        <v>1883</v>
      </c>
      <c r="Y260" s="783" t="s">
        <v>627</v>
      </c>
      <c r="Z260" s="835">
        <v>3.5583</v>
      </c>
      <c r="AA260" s="835">
        <f t="shared" si="140"/>
        <v>4269.96</v>
      </c>
      <c r="AB260" s="812">
        <v>1200</v>
      </c>
      <c r="AC260" s="812">
        <f t="shared" si="150"/>
        <v>0</v>
      </c>
      <c r="AD260" s="783" t="s">
        <v>610</v>
      </c>
      <c r="AE260" s="783" t="s">
        <v>611</v>
      </c>
      <c r="AF260" s="784"/>
      <c r="AG260" s="836" t="s">
        <v>590</v>
      </c>
      <c r="AH260" s="990"/>
      <c r="AI260" s="837">
        <f t="shared" si="165"/>
        <v>1200</v>
      </c>
      <c r="AJ260" s="990"/>
      <c r="AK260" s="837"/>
      <c r="AL260" s="838"/>
      <c r="AM260" s="995"/>
      <c r="AN260" s="865">
        <f t="shared" si="152"/>
        <v>1200</v>
      </c>
      <c r="AO260" s="865"/>
      <c r="AP260" s="995"/>
      <c r="AQ260" s="865">
        <f t="shared" si="163"/>
        <v>1200</v>
      </c>
      <c r="AR260" s="995"/>
      <c r="AS260" s="865"/>
      <c r="AT260" s="865"/>
      <c r="AU260" s="866"/>
      <c r="AV260" s="867" t="s">
        <v>577</v>
      </c>
      <c r="AW260" s="884">
        <f t="shared" si="155"/>
        <v>200</v>
      </c>
      <c r="AX260" s="884">
        <f t="shared" si="156"/>
        <v>200</v>
      </c>
      <c r="AY260" s="884">
        <f t="shared" si="157"/>
        <v>160</v>
      </c>
      <c r="AZ260" s="884">
        <f t="shared" si="158"/>
        <v>40</v>
      </c>
      <c r="BA260" s="884">
        <f t="shared" si="159"/>
        <v>200</v>
      </c>
      <c r="BB260" s="884">
        <f t="shared" si="160"/>
        <v>200</v>
      </c>
      <c r="BC260" s="884">
        <f t="shared" si="161"/>
        <v>200</v>
      </c>
      <c r="BD260" s="932">
        <f t="shared" si="164"/>
        <v>1200</v>
      </c>
      <c r="BE260" s="933">
        <f t="shared" si="154"/>
        <v>0</v>
      </c>
      <c r="BF260" s="1096"/>
      <c r="BG260" s="1096"/>
      <c r="BH260" s="1097"/>
    </row>
    <row r="261" s="711" customFormat="1" ht="39" customHeight="1" spans="1:60">
      <c r="A261" s="736">
        <v>45817</v>
      </c>
      <c r="B261" s="737" t="s">
        <v>1473</v>
      </c>
      <c r="C261" s="738" t="s">
        <v>1474</v>
      </c>
      <c r="D261" s="739">
        <v>4500169407</v>
      </c>
      <c r="E261" s="910" t="s">
        <v>1884</v>
      </c>
      <c r="F261" s="739" t="s">
        <v>1885</v>
      </c>
      <c r="G261" s="742" t="s">
        <v>575</v>
      </c>
      <c r="H261" s="742" t="s">
        <v>700</v>
      </c>
      <c r="I261" s="1061" t="s">
        <v>701</v>
      </c>
      <c r="J261" s="780">
        <v>1400</v>
      </c>
      <c r="K261" s="780">
        <v>0</v>
      </c>
      <c r="L261" s="780">
        <v>1</v>
      </c>
      <c r="M261" s="784">
        <f t="shared" si="139"/>
        <v>1400</v>
      </c>
      <c r="N261" s="782">
        <v>45859</v>
      </c>
      <c r="O261" s="782">
        <f>N261-4</f>
        <v>45855</v>
      </c>
      <c r="P261" s="783"/>
      <c r="Q261" s="783" t="s">
        <v>582</v>
      </c>
      <c r="R261" s="783"/>
      <c r="S261" s="810" t="s">
        <v>1886</v>
      </c>
      <c r="T261" s="810"/>
      <c r="U261" s="810" t="s">
        <v>1887</v>
      </c>
      <c r="V261" s="811"/>
      <c r="W261" s="811"/>
      <c r="X261" s="812" t="s">
        <v>1888</v>
      </c>
      <c r="Y261" s="783" t="s">
        <v>1480</v>
      </c>
      <c r="Z261" s="835">
        <v>8.6706</v>
      </c>
      <c r="AA261" s="835">
        <f t="shared" si="140"/>
        <v>12138.84</v>
      </c>
      <c r="AB261" s="812">
        <v>1400</v>
      </c>
      <c r="AC261" s="812">
        <f t="shared" si="150"/>
        <v>0</v>
      </c>
      <c r="AD261" s="783"/>
      <c r="AE261" s="783" t="s">
        <v>611</v>
      </c>
      <c r="AF261" s="784" t="s">
        <v>1889</v>
      </c>
      <c r="AG261" s="836" t="s">
        <v>590</v>
      </c>
      <c r="AH261" s="990"/>
      <c r="AI261" s="837">
        <f t="shared" si="165"/>
        <v>1400</v>
      </c>
      <c r="AJ261" s="990"/>
      <c r="AK261" s="837"/>
      <c r="AL261" s="838"/>
      <c r="AM261" s="995"/>
      <c r="AN261" s="865">
        <f t="shared" si="152"/>
        <v>1400</v>
      </c>
      <c r="AO261" s="865"/>
      <c r="AP261" s="995"/>
      <c r="AQ261" s="865">
        <f t="shared" si="163"/>
        <v>1400</v>
      </c>
      <c r="AR261" s="995"/>
      <c r="AS261" s="865"/>
      <c r="AT261" s="865"/>
      <c r="AU261" s="866"/>
      <c r="AV261" s="867" t="s">
        <v>577</v>
      </c>
      <c r="AW261" s="884">
        <f t="shared" si="155"/>
        <v>233.333333333333</v>
      </c>
      <c r="AX261" s="884">
        <f t="shared" si="156"/>
        <v>233.333333333333</v>
      </c>
      <c r="AY261" s="884">
        <f t="shared" si="157"/>
        <v>186.666666666667</v>
      </c>
      <c r="AZ261" s="884">
        <f t="shared" si="158"/>
        <v>46.6666666666667</v>
      </c>
      <c r="BA261" s="884">
        <f t="shared" si="159"/>
        <v>233.333333333333</v>
      </c>
      <c r="BB261" s="884">
        <f t="shared" si="160"/>
        <v>233.333333333333</v>
      </c>
      <c r="BC261" s="884">
        <f t="shared" si="161"/>
        <v>233.333333333333</v>
      </c>
      <c r="BD261" s="932">
        <f t="shared" si="164"/>
        <v>1400</v>
      </c>
      <c r="BE261" s="933">
        <f t="shared" si="154"/>
        <v>0</v>
      </c>
      <c r="BF261" s="1096"/>
      <c r="BG261" s="1096"/>
      <c r="BH261" s="1097"/>
    </row>
    <row r="262" s="711" customFormat="1" ht="39" customHeight="1" spans="1:60">
      <c r="A262" s="736">
        <v>45814</v>
      </c>
      <c r="B262" s="737" t="s">
        <v>748</v>
      </c>
      <c r="C262" s="738" t="s">
        <v>749</v>
      </c>
      <c r="D262" s="739">
        <v>4500169286</v>
      </c>
      <c r="E262" s="910" t="s">
        <v>1890</v>
      </c>
      <c r="F262" s="739" t="s">
        <v>1891</v>
      </c>
      <c r="G262" s="742" t="s">
        <v>575</v>
      </c>
      <c r="H262" s="742" t="s">
        <v>575</v>
      </c>
      <c r="I262" s="778" t="s">
        <v>576</v>
      </c>
      <c r="J262" s="780">
        <v>4176</v>
      </c>
      <c r="K262" s="780">
        <v>0</v>
      </c>
      <c r="L262" s="780">
        <v>12</v>
      </c>
      <c r="M262" s="784">
        <f t="shared" si="139"/>
        <v>348</v>
      </c>
      <c r="N262" s="782">
        <v>45866</v>
      </c>
      <c r="O262" s="782">
        <v>45862</v>
      </c>
      <c r="P262" s="783"/>
      <c r="Q262" s="783" t="s">
        <v>582</v>
      </c>
      <c r="R262" s="783"/>
      <c r="S262" s="810" t="s">
        <v>1823</v>
      </c>
      <c r="T262" s="810"/>
      <c r="U262" s="810" t="s">
        <v>1824</v>
      </c>
      <c r="V262" s="811"/>
      <c r="W262" s="811"/>
      <c r="X262" s="812" t="s">
        <v>1122</v>
      </c>
      <c r="Y262" s="783" t="s">
        <v>755</v>
      </c>
      <c r="Z262" s="835">
        <v>3.9042</v>
      </c>
      <c r="AA262" s="835">
        <f t="shared" si="140"/>
        <v>16303.9392</v>
      </c>
      <c r="AB262" s="812">
        <f>3528+648</f>
        <v>4176</v>
      </c>
      <c r="AC262" s="812">
        <f t="shared" ref="AC262:AC270" si="166">AB262-J262</f>
        <v>0</v>
      </c>
      <c r="AD262" s="783" t="s">
        <v>610</v>
      </c>
      <c r="AE262" s="783" t="s">
        <v>611</v>
      </c>
      <c r="AF262" s="784"/>
      <c r="AG262" s="836" t="s">
        <v>590</v>
      </c>
      <c r="AH262" s="990"/>
      <c r="AI262" s="837">
        <f t="shared" si="165"/>
        <v>4176</v>
      </c>
      <c r="AJ262" s="990"/>
      <c r="AK262" s="837"/>
      <c r="AL262" s="838"/>
      <c r="AM262" s="995"/>
      <c r="AN262" s="865">
        <f t="shared" si="152"/>
        <v>4176</v>
      </c>
      <c r="AO262" s="865"/>
      <c r="AP262" s="252"/>
      <c r="AQ262" s="865">
        <f t="shared" si="163"/>
        <v>4176</v>
      </c>
      <c r="AR262" s="252"/>
      <c r="AS262" s="865"/>
      <c r="AT262" s="865"/>
      <c r="AU262" s="866"/>
      <c r="AV262" s="867" t="s">
        <v>577</v>
      </c>
      <c r="AW262" s="884">
        <f t="shared" si="155"/>
        <v>696</v>
      </c>
      <c r="AX262" s="884">
        <f t="shared" si="156"/>
        <v>696</v>
      </c>
      <c r="AY262" s="884">
        <f t="shared" si="157"/>
        <v>556.8</v>
      </c>
      <c r="AZ262" s="884">
        <f t="shared" si="158"/>
        <v>139.2</v>
      </c>
      <c r="BA262" s="884">
        <f t="shared" si="159"/>
        <v>696</v>
      </c>
      <c r="BB262" s="884">
        <f t="shared" si="160"/>
        <v>696</v>
      </c>
      <c r="BC262" s="884">
        <f t="shared" si="161"/>
        <v>696</v>
      </c>
      <c r="BD262" s="932">
        <f t="shared" si="164"/>
        <v>4176</v>
      </c>
      <c r="BE262" s="933">
        <f t="shared" si="154"/>
        <v>0</v>
      </c>
      <c r="BF262" s="1096"/>
      <c r="BG262" s="1096"/>
      <c r="BH262" s="1097"/>
    </row>
    <row r="263" s="711" customFormat="1" ht="39" customHeight="1" spans="1:60">
      <c r="A263" s="736">
        <v>45825</v>
      </c>
      <c r="B263" s="737" t="s">
        <v>177</v>
      </c>
      <c r="C263" s="738" t="s">
        <v>600</v>
      </c>
      <c r="D263" s="739">
        <v>4500170254</v>
      </c>
      <c r="E263" s="910" t="s">
        <v>1892</v>
      </c>
      <c r="F263" s="739" t="s">
        <v>1893</v>
      </c>
      <c r="G263" s="742" t="s">
        <v>689</v>
      </c>
      <c r="H263" s="742" t="s">
        <v>689</v>
      </c>
      <c r="I263" s="778" t="s">
        <v>576</v>
      </c>
      <c r="J263" s="780">
        <v>2408</v>
      </c>
      <c r="K263" s="780">
        <v>0</v>
      </c>
      <c r="L263" s="780">
        <v>8</v>
      </c>
      <c r="M263" s="784">
        <f t="shared" si="139"/>
        <v>301</v>
      </c>
      <c r="N263" s="782">
        <v>45866</v>
      </c>
      <c r="O263" s="782">
        <v>45862</v>
      </c>
      <c r="P263" s="783"/>
      <c r="Q263" s="783" t="s">
        <v>582</v>
      </c>
      <c r="R263" s="783" t="s">
        <v>1857</v>
      </c>
      <c r="S263" s="810" t="s">
        <v>1846</v>
      </c>
      <c r="T263" s="810"/>
      <c r="U263" s="810" t="s">
        <v>585</v>
      </c>
      <c r="V263" s="811" t="s">
        <v>1782</v>
      </c>
      <c r="W263" s="811"/>
      <c r="X263" s="812" t="s">
        <v>1894</v>
      </c>
      <c r="Y263" s="783" t="s">
        <v>695</v>
      </c>
      <c r="Z263" s="835">
        <v>2.1336</v>
      </c>
      <c r="AA263" s="835">
        <f t="shared" si="140"/>
        <v>5137.7088</v>
      </c>
      <c r="AB263" s="812">
        <f>2240+168</f>
        <v>2408</v>
      </c>
      <c r="AC263" s="812">
        <f t="shared" si="166"/>
        <v>0</v>
      </c>
      <c r="AD263" s="783" t="s">
        <v>610</v>
      </c>
      <c r="AE263" s="783" t="s">
        <v>611</v>
      </c>
      <c r="AF263" s="784"/>
      <c r="AG263" s="836" t="s">
        <v>590</v>
      </c>
      <c r="AH263" s="990"/>
      <c r="AI263" s="837">
        <f t="shared" si="165"/>
        <v>2408</v>
      </c>
      <c r="AJ263" s="990"/>
      <c r="AK263" s="837"/>
      <c r="AL263" s="838"/>
      <c r="AM263" s="995"/>
      <c r="AN263" s="865">
        <f t="shared" si="152"/>
        <v>2408</v>
      </c>
      <c r="AO263" s="865"/>
      <c r="AP263" s="995"/>
      <c r="AQ263" s="865">
        <f t="shared" si="163"/>
        <v>2408</v>
      </c>
      <c r="AR263" s="995"/>
      <c r="AS263" s="865"/>
      <c r="AT263" s="865"/>
      <c r="AU263" s="866"/>
      <c r="AV263" s="867" t="s">
        <v>577</v>
      </c>
      <c r="AW263" s="884">
        <f t="shared" si="155"/>
        <v>401.333333333333</v>
      </c>
      <c r="AX263" s="884">
        <f t="shared" si="156"/>
        <v>401.333333333333</v>
      </c>
      <c r="AY263" s="884">
        <f t="shared" si="157"/>
        <v>321.066666666667</v>
      </c>
      <c r="AZ263" s="884">
        <f t="shared" si="158"/>
        <v>80.2666666666667</v>
      </c>
      <c r="BA263" s="884">
        <f t="shared" si="159"/>
        <v>401.333333333333</v>
      </c>
      <c r="BB263" s="884">
        <f t="shared" si="160"/>
        <v>401.333333333333</v>
      </c>
      <c r="BC263" s="884">
        <f t="shared" si="161"/>
        <v>401.333333333333</v>
      </c>
      <c r="BD263" s="932">
        <f t="shared" si="164"/>
        <v>2408</v>
      </c>
      <c r="BE263" s="933">
        <f t="shared" si="154"/>
        <v>0</v>
      </c>
      <c r="BF263" s="1096"/>
      <c r="BG263" s="1096"/>
      <c r="BH263" s="1097"/>
    </row>
    <row r="264" s="711" customFormat="1" ht="39" customHeight="1" spans="1:60">
      <c r="A264" s="736">
        <v>45825</v>
      </c>
      <c r="B264" s="737" t="s">
        <v>177</v>
      </c>
      <c r="C264" s="738" t="s">
        <v>600</v>
      </c>
      <c r="D264" s="739">
        <v>4500170257</v>
      </c>
      <c r="E264" s="910" t="s">
        <v>1895</v>
      </c>
      <c r="F264" s="739" t="s">
        <v>1896</v>
      </c>
      <c r="G264" s="742" t="s">
        <v>689</v>
      </c>
      <c r="H264" s="742" t="s">
        <v>689</v>
      </c>
      <c r="I264" s="778" t="s">
        <v>576</v>
      </c>
      <c r="J264" s="780">
        <v>1696</v>
      </c>
      <c r="K264" s="780">
        <v>0</v>
      </c>
      <c r="L264" s="780">
        <v>8</v>
      </c>
      <c r="M264" s="784">
        <f t="shared" si="139"/>
        <v>212</v>
      </c>
      <c r="N264" s="782">
        <v>45866</v>
      </c>
      <c r="O264" s="782">
        <v>45862</v>
      </c>
      <c r="P264" s="783"/>
      <c r="Q264" s="783" t="s">
        <v>582</v>
      </c>
      <c r="R264" s="783" t="s">
        <v>1857</v>
      </c>
      <c r="S264" s="810" t="s">
        <v>1846</v>
      </c>
      <c r="T264" s="810"/>
      <c r="U264" s="810" t="s">
        <v>585</v>
      </c>
      <c r="V264" s="811" t="s">
        <v>1782</v>
      </c>
      <c r="W264" s="811"/>
      <c r="X264" s="812" t="s">
        <v>1894</v>
      </c>
      <c r="Y264" s="783" t="s">
        <v>695</v>
      </c>
      <c r="Z264" s="835">
        <v>2.1336</v>
      </c>
      <c r="AA264" s="835">
        <f t="shared" si="140"/>
        <v>3618.5856</v>
      </c>
      <c r="AB264" s="812">
        <f>1680+16</f>
        <v>1696</v>
      </c>
      <c r="AC264" s="812">
        <f t="shared" si="166"/>
        <v>0</v>
      </c>
      <c r="AD264" s="783" t="s">
        <v>610</v>
      </c>
      <c r="AE264" s="783" t="s">
        <v>611</v>
      </c>
      <c r="AF264" s="784"/>
      <c r="AG264" s="836" t="s">
        <v>590</v>
      </c>
      <c r="AH264" s="990"/>
      <c r="AI264" s="837">
        <f t="shared" si="165"/>
        <v>1696</v>
      </c>
      <c r="AJ264" s="990"/>
      <c r="AK264" s="837"/>
      <c r="AL264" s="838"/>
      <c r="AM264" s="995"/>
      <c r="AN264" s="865">
        <f t="shared" si="152"/>
        <v>1696</v>
      </c>
      <c r="AO264" s="865"/>
      <c r="AP264" s="995"/>
      <c r="AQ264" s="865">
        <f t="shared" si="163"/>
        <v>1696</v>
      </c>
      <c r="AR264" s="995"/>
      <c r="AS264" s="865"/>
      <c r="AT264" s="865"/>
      <c r="AU264" s="866"/>
      <c r="AV264" s="867" t="s">
        <v>577</v>
      </c>
      <c r="AW264" s="884">
        <f t="shared" si="155"/>
        <v>282.666666666667</v>
      </c>
      <c r="AX264" s="884">
        <f t="shared" si="156"/>
        <v>282.666666666667</v>
      </c>
      <c r="AY264" s="884">
        <f t="shared" si="157"/>
        <v>226.133333333333</v>
      </c>
      <c r="AZ264" s="884">
        <f t="shared" si="158"/>
        <v>56.5333333333333</v>
      </c>
      <c r="BA264" s="884">
        <f t="shared" si="159"/>
        <v>282.666666666667</v>
      </c>
      <c r="BB264" s="884">
        <f t="shared" si="160"/>
        <v>282.666666666667</v>
      </c>
      <c r="BC264" s="884">
        <f t="shared" si="161"/>
        <v>282.666666666667</v>
      </c>
      <c r="BD264" s="932">
        <f t="shared" si="164"/>
        <v>1696</v>
      </c>
      <c r="BE264" s="933">
        <f t="shared" si="154"/>
        <v>0</v>
      </c>
      <c r="BF264" s="1096"/>
      <c r="BG264" s="1096"/>
      <c r="BH264" s="1097"/>
    </row>
    <row r="265" s="711" customFormat="1" ht="39" customHeight="1" spans="1:60">
      <c r="A265" s="736">
        <v>45826</v>
      </c>
      <c r="B265" s="737" t="s">
        <v>1552</v>
      </c>
      <c r="C265" s="738" t="s">
        <v>1553</v>
      </c>
      <c r="D265" s="739">
        <v>4500170415</v>
      </c>
      <c r="E265" s="910" t="s">
        <v>1897</v>
      </c>
      <c r="F265" s="744" t="s">
        <v>1898</v>
      </c>
      <c r="G265" s="742" t="s">
        <v>1899</v>
      </c>
      <c r="H265" s="742" t="s">
        <v>972</v>
      </c>
      <c r="I265" s="1061" t="s">
        <v>576</v>
      </c>
      <c r="J265" s="780">
        <v>600</v>
      </c>
      <c r="K265" s="780">
        <v>0</v>
      </c>
      <c r="L265" s="780">
        <v>6</v>
      </c>
      <c r="M265" s="784">
        <f t="shared" si="139"/>
        <v>100</v>
      </c>
      <c r="N265" s="782">
        <v>45854</v>
      </c>
      <c r="O265" s="782">
        <v>45850</v>
      </c>
      <c r="P265" s="783"/>
      <c r="Q265" s="783" t="s">
        <v>582</v>
      </c>
      <c r="R265" s="783" t="s">
        <v>1753</v>
      </c>
      <c r="S265" s="810" t="s">
        <v>1785</v>
      </c>
      <c r="T265" s="810"/>
      <c r="U265" s="810" t="s">
        <v>1900</v>
      </c>
      <c r="V265" s="811"/>
      <c r="W265" s="1065"/>
      <c r="X265" s="812" t="s">
        <v>1901</v>
      </c>
      <c r="Y265" s="783" t="s">
        <v>1558</v>
      </c>
      <c r="Z265" s="835">
        <v>3.5765</v>
      </c>
      <c r="AA265" s="835">
        <f t="shared" si="140"/>
        <v>2145.9</v>
      </c>
      <c r="AB265" s="821">
        <v>600</v>
      </c>
      <c r="AC265" s="821">
        <f t="shared" si="166"/>
        <v>0</v>
      </c>
      <c r="AD265" s="783"/>
      <c r="AE265" s="783" t="s">
        <v>611</v>
      </c>
      <c r="AF265" s="784" t="s">
        <v>1902</v>
      </c>
      <c r="AG265" s="836" t="s">
        <v>1903</v>
      </c>
      <c r="AH265" s="990"/>
      <c r="AI265" s="837"/>
      <c r="AJ265" s="990"/>
      <c r="AK265" s="837">
        <f>J265</f>
        <v>600</v>
      </c>
      <c r="AL265" s="838"/>
      <c r="AM265" s="995"/>
      <c r="AN265" s="865">
        <f t="shared" si="152"/>
        <v>600</v>
      </c>
      <c r="AO265" s="865"/>
      <c r="AP265" s="1118"/>
      <c r="AQ265" s="865">
        <f t="shared" si="163"/>
        <v>600</v>
      </c>
      <c r="AR265" s="1118"/>
      <c r="AS265" s="865"/>
      <c r="AT265" s="865"/>
      <c r="AU265" s="866"/>
      <c r="AV265" s="867" t="s">
        <v>577</v>
      </c>
      <c r="AW265" s="884">
        <f t="shared" si="155"/>
        <v>100</v>
      </c>
      <c r="AX265" s="884">
        <f t="shared" si="156"/>
        <v>100</v>
      </c>
      <c r="AY265" s="884">
        <f t="shared" si="157"/>
        <v>80</v>
      </c>
      <c r="AZ265" s="884">
        <f t="shared" si="158"/>
        <v>20</v>
      </c>
      <c r="BA265" s="884">
        <f t="shared" si="159"/>
        <v>100</v>
      </c>
      <c r="BB265" s="884">
        <f t="shared" si="160"/>
        <v>100</v>
      </c>
      <c r="BC265" s="884">
        <f t="shared" si="161"/>
        <v>100</v>
      </c>
      <c r="BD265" s="932">
        <f t="shared" si="164"/>
        <v>600</v>
      </c>
      <c r="BE265" s="933">
        <f t="shared" si="154"/>
        <v>0</v>
      </c>
      <c r="BF265" s="1096"/>
      <c r="BG265" s="1096"/>
      <c r="BH265" s="1097"/>
    </row>
    <row r="266" s="711" customFormat="1" ht="39" customHeight="1" spans="1:60">
      <c r="A266" s="736">
        <v>45775</v>
      </c>
      <c r="B266" s="737" t="s">
        <v>1904</v>
      </c>
      <c r="C266" s="738" t="s">
        <v>1303</v>
      </c>
      <c r="D266" s="739">
        <v>4500164920</v>
      </c>
      <c r="E266" s="740">
        <v>61963726</v>
      </c>
      <c r="F266" s="739" t="s">
        <v>1905</v>
      </c>
      <c r="G266" s="742" t="s">
        <v>735</v>
      </c>
      <c r="H266" s="742" t="s">
        <v>575</v>
      </c>
      <c r="I266" s="778" t="s">
        <v>576</v>
      </c>
      <c r="J266" s="780">
        <v>180</v>
      </c>
      <c r="K266" s="780">
        <v>0</v>
      </c>
      <c r="L266" s="780">
        <v>12</v>
      </c>
      <c r="M266" s="784">
        <f t="shared" si="139"/>
        <v>15</v>
      </c>
      <c r="N266" s="782">
        <v>45863</v>
      </c>
      <c r="O266" s="782">
        <v>45859</v>
      </c>
      <c r="P266" s="1115" t="s">
        <v>1906</v>
      </c>
      <c r="Q266" s="783" t="s">
        <v>582</v>
      </c>
      <c r="R266" s="783" t="s">
        <v>1907</v>
      </c>
      <c r="S266" s="810" t="s">
        <v>1603</v>
      </c>
      <c r="T266" s="810"/>
      <c r="U266" s="810" t="s">
        <v>1908</v>
      </c>
      <c r="V266" s="811" t="s">
        <v>1909</v>
      </c>
      <c r="W266" s="811"/>
      <c r="X266" s="812" t="s">
        <v>1910</v>
      </c>
      <c r="Y266" s="783" t="s">
        <v>802</v>
      </c>
      <c r="Z266" s="835">
        <v>3.6923</v>
      </c>
      <c r="AA266" s="835">
        <f t="shared" si="140"/>
        <v>664.614</v>
      </c>
      <c r="AB266" s="812">
        <v>180</v>
      </c>
      <c r="AC266" s="821">
        <f t="shared" si="166"/>
        <v>0</v>
      </c>
      <c r="AD266" s="783" t="s">
        <v>610</v>
      </c>
      <c r="AE266" s="783" t="s">
        <v>611</v>
      </c>
      <c r="AF266" s="784"/>
      <c r="AG266" s="836" t="s">
        <v>590</v>
      </c>
      <c r="AH266" s="990"/>
      <c r="AI266" s="837"/>
      <c r="AJ266" s="990"/>
      <c r="AK266" s="837">
        <f>J266</f>
        <v>180</v>
      </c>
      <c r="AL266" s="838"/>
      <c r="AM266" s="995"/>
      <c r="AN266" s="865">
        <f t="shared" si="152"/>
        <v>180</v>
      </c>
      <c r="AO266" s="865"/>
      <c r="AP266" s="995"/>
      <c r="AQ266" s="865">
        <f t="shared" si="163"/>
        <v>180</v>
      </c>
      <c r="AR266" s="995"/>
      <c r="AS266" s="865"/>
      <c r="AT266" s="865"/>
      <c r="AU266" s="866"/>
      <c r="AV266" s="867" t="s">
        <v>577</v>
      </c>
      <c r="AW266" s="884">
        <f t="shared" si="155"/>
        <v>30</v>
      </c>
      <c r="AX266" s="884">
        <f t="shared" si="156"/>
        <v>30</v>
      </c>
      <c r="AY266" s="884">
        <f t="shared" si="157"/>
        <v>24</v>
      </c>
      <c r="AZ266" s="884">
        <f t="shared" si="158"/>
        <v>6</v>
      </c>
      <c r="BA266" s="884">
        <f t="shared" si="159"/>
        <v>30</v>
      </c>
      <c r="BB266" s="884">
        <f t="shared" si="160"/>
        <v>30</v>
      </c>
      <c r="BC266" s="884">
        <f t="shared" si="161"/>
        <v>30</v>
      </c>
      <c r="BD266" s="932">
        <f t="shared" si="164"/>
        <v>180</v>
      </c>
      <c r="BE266" s="933">
        <f t="shared" si="154"/>
        <v>0</v>
      </c>
      <c r="BF266" s="1096"/>
      <c r="BG266" s="1096" t="s">
        <v>1377</v>
      </c>
      <c r="BH266" s="1097" t="s">
        <v>610</v>
      </c>
    </row>
    <row r="267" s="711" customFormat="1" ht="39" customHeight="1" spans="1:60">
      <c r="A267" s="736">
        <v>45789</v>
      </c>
      <c r="B267" s="737" t="s">
        <v>1911</v>
      </c>
      <c r="C267" s="738" t="s">
        <v>1303</v>
      </c>
      <c r="D267" s="739">
        <v>4500165982</v>
      </c>
      <c r="E267" s="740">
        <v>61971743</v>
      </c>
      <c r="F267" s="739" t="s">
        <v>1912</v>
      </c>
      <c r="G267" s="742" t="s">
        <v>735</v>
      </c>
      <c r="H267" s="742" t="s">
        <v>575</v>
      </c>
      <c r="I267" s="778" t="s">
        <v>576</v>
      </c>
      <c r="J267" s="780">
        <v>804</v>
      </c>
      <c r="K267" s="780">
        <v>0</v>
      </c>
      <c r="L267" s="780">
        <v>12</v>
      </c>
      <c r="M267" s="784">
        <f t="shared" si="139"/>
        <v>67</v>
      </c>
      <c r="N267" s="782">
        <v>45863</v>
      </c>
      <c r="O267" s="782">
        <v>45859</v>
      </c>
      <c r="P267" s="1115" t="s">
        <v>1906</v>
      </c>
      <c r="Q267" s="783" t="s">
        <v>582</v>
      </c>
      <c r="R267" s="783" t="s">
        <v>1907</v>
      </c>
      <c r="S267" s="810" t="s">
        <v>1913</v>
      </c>
      <c r="T267" s="810"/>
      <c r="U267" s="810" t="s">
        <v>1908</v>
      </c>
      <c r="V267" s="811" t="s">
        <v>1914</v>
      </c>
      <c r="W267" s="811"/>
      <c r="X267" s="812" t="s">
        <v>1915</v>
      </c>
      <c r="Y267" s="783" t="s">
        <v>802</v>
      </c>
      <c r="Z267" s="835">
        <v>3.6923</v>
      </c>
      <c r="AA267" s="835">
        <f t="shared" si="140"/>
        <v>2968.6092</v>
      </c>
      <c r="AB267" s="812">
        <v>804</v>
      </c>
      <c r="AC267" s="821">
        <f t="shared" si="166"/>
        <v>0</v>
      </c>
      <c r="AD267" s="783" t="s">
        <v>610</v>
      </c>
      <c r="AE267" s="783" t="s">
        <v>611</v>
      </c>
      <c r="AF267" s="784"/>
      <c r="AG267" s="836" t="s">
        <v>590</v>
      </c>
      <c r="AH267" s="990"/>
      <c r="AI267" s="837"/>
      <c r="AJ267" s="990"/>
      <c r="AK267" s="837">
        <f>J267</f>
        <v>804</v>
      </c>
      <c r="AL267" s="838"/>
      <c r="AM267" s="990">
        <f>J267</f>
        <v>804</v>
      </c>
      <c r="AN267" s="865"/>
      <c r="AO267" s="865"/>
      <c r="AP267" s="995"/>
      <c r="AQ267" s="865">
        <f t="shared" si="163"/>
        <v>804</v>
      </c>
      <c r="AR267" s="995"/>
      <c r="AS267" s="865"/>
      <c r="AT267" s="865"/>
      <c r="AU267" s="866"/>
      <c r="AV267" s="867" t="s">
        <v>577</v>
      </c>
      <c r="AW267" s="884">
        <f t="shared" si="155"/>
        <v>134</v>
      </c>
      <c r="AX267" s="884">
        <f t="shared" si="156"/>
        <v>134</v>
      </c>
      <c r="AY267" s="884">
        <f t="shared" si="157"/>
        <v>107.2</v>
      </c>
      <c r="AZ267" s="884">
        <f t="shared" si="158"/>
        <v>26.8</v>
      </c>
      <c r="BA267" s="884">
        <f t="shared" si="159"/>
        <v>134</v>
      </c>
      <c r="BB267" s="884">
        <f t="shared" si="160"/>
        <v>134</v>
      </c>
      <c r="BC267" s="884">
        <f t="shared" si="161"/>
        <v>134</v>
      </c>
      <c r="BD267" s="932">
        <f t="shared" si="164"/>
        <v>804</v>
      </c>
      <c r="BE267" s="933">
        <f t="shared" si="154"/>
        <v>0</v>
      </c>
      <c r="BF267" s="1096"/>
      <c r="BG267" s="1096" t="s">
        <v>1452</v>
      </c>
      <c r="BH267" s="1097" t="s">
        <v>1329</v>
      </c>
    </row>
    <row r="268" s="711" customFormat="1" ht="39" customHeight="1" spans="1:60">
      <c r="A268" s="736">
        <v>45808</v>
      </c>
      <c r="B268" s="737" t="s">
        <v>1182</v>
      </c>
      <c r="C268" s="738" t="s">
        <v>762</v>
      </c>
      <c r="D268" s="739">
        <v>4500164564</v>
      </c>
      <c r="E268" s="910" t="s">
        <v>1916</v>
      </c>
      <c r="F268" s="739" t="s">
        <v>1917</v>
      </c>
      <c r="G268" s="742" t="s">
        <v>575</v>
      </c>
      <c r="H268" s="742" t="s">
        <v>700</v>
      </c>
      <c r="I268" s="1061" t="s">
        <v>701</v>
      </c>
      <c r="J268" s="780">
        <v>2701</v>
      </c>
      <c r="K268" s="780">
        <v>0</v>
      </c>
      <c r="L268" s="780">
        <v>1</v>
      </c>
      <c r="M268" s="784">
        <f t="shared" si="139"/>
        <v>2701</v>
      </c>
      <c r="N268" s="782">
        <v>45863</v>
      </c>
      <c r="O268" s="782">
        <v>45859</v>
      </c>
      <c r="P268" s="783" t="s">
        <v>1918</v>
      </c>
      <c r="Q268" s="783" t="s">
        <v>582</v>
      </c>
      <c r="R268" s="783"/>
      <c r="S268" s="810" t="s">
        <v>616</v>
      </c>
      <c r="T268" s="810"/>
      <c r="U268" s="810" t="s">
        <v>1919</v>
      </c>
      <c r="V268" s="811"/>
      <c r="W268" s="811"/>
      <c r="X268" s="812" t="s">
        <v>1920</v>
      </c>
      <c r="Y268" s="783" t="s">
        <v>1620</v>
      </c>
      <c r="Z268" s="835">
        <v>8.8357</v>
      </c>
      <c r="AA268" s="835">
        <f t="shared" si="140"/>
        <v>23865.2257</v>
      </c>
      <c r="AB268" s="812">
        <f>109+2592</f>
        <v>2701</v>
      </c>
      <c r="AC268" s="821">
        <f t="shared" si="166"/>
        <v>0</v>
      </c>
      <c r="AD268" s="1073" t="s">
        <v>610</v>
      </c>
      <c r="AE268" s="783" t="s">
        <v>611</v>
      </c>
      <c r="AF268" s="784"/>
      <c r="AG268" s="836" t="s">
        <v>590</v>
      </c>
      <c r="AH268" s="990"/>
      <c r="AI268" s="837">
        <f>J268</f>
        <v>2701</v>
      </c>
      <c r="AJ268" s="990"/>
      <c r="AK268" s="837"/>
      <c r="AL268" s="838"/>
      <c r="AM268" s="995"/>
      <c r="AN268" s="865">
        <f>J268</f>
        <v>2701</v>
      </c>
      <c r="AO268" s="865"/>
      <c r="AP268" s="995"/>
      <c r="AQ268" s="865">
        <f t="shared" si="163"/>
        <v>2701</v>
      </c>
      <c r="AR268" s="995"/>
      <c r="AS268" s="865"/>
      <c r="AT268" s="865"/>
      <c r="AU268" s="866"/>
      <c r="AV268" s="867" t="s">
        <v>577</v>
      </c>
      <c r="AW268" s="884">
        <f t="shared" si="155"/>
        <v>450.166666666667</v>
      </c>
      <c r="AX268" s="884">
        <f t="shared" si="156"/>
        <v>450.166666666667</v>
      </c>
      <c r="AY268" s="884">
        <f t="shared" si="157"/>
        <v>360.133333333333</v>
      </c>
      <c r="AZ268" s="884">
        <f t="shared" si="158"/>
        <v>90.0333333333333</v>
      </c>
      <c r="BA268" s="884">
        <f t="shared" si="159"/>
        <v>450.166666666667</v>
      </c>
      <c r="BB268" s="884">
        <f t="shared" si="160"/>
        <v>450.166666666667</v>
      </c>
      <c r="BC268" s="884">
        <f t="shared" si="161"/>
        <v>450.166666666667</v>
      </c>
      <c r="BD268" s="932">
        <f t="shared" si="164"/>
        <v>2701</v>
      </c>
      <c r="BE268" s="933">
        <f t="shared" si="154"/>
        <v>0</v>
      </c>
      <c r="BF268" s="1096"/>
      <c r="BG268" s="1096"/>
      <c r="BH268" s="1097"/>
    </row>
    <row r="269" s="711" customFormat="1" ht="39" customHeight="1" spans="1:60">
      <c r="A269" s="736">
        <v>45808</v>
      </c>
      <c r="B269" s="737" t="s">
        <v>1182</v>
      </c>
      <c r="C269" s="738" t="s">
        <v>762</v>
      </c>
      <c r="D269" s="739">
        <v>4500164564</v>
      </c>
      <c r="E269" s="910" t="s">
        <v>1921</v>
      </c>
      <c r="F269" s="739" t="s">
        <v>1922</v>
      </c>
      <c r="G269" s="742" t="s">
        <v>575</v>
      </c>
      <c r="H269" s="742" t="s">
        <v>700</v>
      </c>
      <c r="I269" s="1061" t="s">
        <v>701</v>
      </c>
      <c r="J269" s="780">
        <v>1299</v>
      </c>
      <c r="K269" s="780">
        <v>0</v>
      </c>
      <c r="L269" s="780">
        <v>1</v>
      </c>
      <c r="M269" s="784">
        <f t="shared" si="139"/>
        <v>1299</v>
      </c>
      <c r="N269" s="782">
        <v>45863</v>
      </c>
      <c r="O269" s="782">
        <v>45859</v>
      </c>
      <c r="P269" s="783" t="s">
        <v>1918</v>
      </c>
      <c r="Q269" s="783" t="s">
        <v>582</v>
      </c>
      <c r="R269" s="783"/>
      <c r="S269" s="810" t="s">
        <v>616</v>
      </c>
      <c r="T269" s="810"/>
      <c r="U269" s="810" t="s">
        <v>1919</v>
      </c>
      <c r="V269" s="811"/>
      <c r="W269" s="811"/>
      <c r="X269" s="812" t="s">
        <v>1920</v>
      </c>
      <c r="Y269" s="783" t="s">
        <v>1620</v>
      </c>
      <c r="Z269" s="835">
        <v>8.9518</v>
      </c>
      <c r="AA269" s="835">
        <f t="shared" si="140"/>
        <v>11628.3882</v>
      </c>
      <c r="AB269" s="812">
        <f>303+864+132</f>
        <v>1299</v>
      </c>
      <c r="AC269" s="821">
        <f t="shared" si="166"/>
        <v>0</v>
      </c>
      <c r="AD269" s="804"/>
      <c r="AE269" s="783" t="s">
        <v>611</v>
      </c>
      <c r="AF269" s="784"/>
      <c r="AG269" s="836" t="s">
        <v>590</v>
      </c>
      <c r="AH269" s="990"/>
      <c r="AI269" s="837">
        <f>J269</f>
        <v>1299</v>
      </c>
      <c r="AJ269" s="990"/>
      <c r="AK269" s="837"/>
      <c r="AL269" s="838"/>
      <c r="AM269" s="995"/>
      <c r="AN269" s="865">
        <f>J269</f>
        <v>1299</v>
      </c>
      <c r="AO269" s="865"/>
      <c r="AP269" s="995"/>
      <c r="AQ269" s="865">
        <f t="shared" si="163"/>
        <v>1299</v>
      </c>
      <c r="AR269" s="995"/>
      <c r="AS269" s="865"/>
      <c r="AT269" s="865"/>
      <c r="AU269" s="866"/>
      <c r="AV269" s="867" t="s">
        <v>577</v>
      </c>
      <c r="AW269" s="884">
        <f t="shared" si="155"/>
        <v>216.5</v>
      </c>
      <c r="AX269" s="884">
        <f t="shared" si="156"/>
        <v>216.5</v>
      </c>
      <c r="AY269" s="884">
        <f t="shared" si="157"/>
        <v>173.2</v>
      </c>
      <c r="AZ269" s="884">
        <f t="shared" si="158"/>
        <v>43.3</v>
      </c>
      <c r="BA269" s="884">
        <f t="shared" si="159"/>
        <v>216.5</v>
      </c>
      <c r="BB269" s="884">
        <f t="shared" si="160"/>
        <v>216.5</v>
      </c>
      <c r="BC269" s="884">
        <f t="shared" si="161"/>
        <v>216.5</v>
      </c>
      <c r="BD269" s="932">
        <f t="shared" si="164"/>
        <v>1299</v>
      </c>
      <c r="BE269" s="933">
        <f t="shared" si="154"/>
        <v>0</v>
      </c>
      <c r="BF269" s="1096"/>
      <c r="BG269" s="1096"/>
      <c r="BH269" s="1097"/>
    </row>
    <row r="270" s="711" customFormat="1" ht="39" customHeight="1" spans="1:60">
      <c r="A270" s="736">
        <v>45798</v>
      </c>
      <c r="B270" s="737" t="s">
        <v>1923</v>
      </c>
      <c r="C270" s="738" t="s">
        <v>1154</v>
      </c>
      <c r="D270" s="739">
        <v>4500167253</v>
      </c>
      <c r="E270" s="910" t="s">
        <v>1924</v>
      </c>
      <c r="F270" s="739" t="s">
        <v>1925</v>
      </c>
      <c r="G270" s="742" t="s">
        <v>735</v>
      </c>
      <c r="H270" s="742" t="s">
        <v>575</v>
      </c>
      <c r="I270" s="778" t="s">
        <v>576</v>
      </c>
      <c r="J270" s="780">
        <v>504</v>
      </c>
      <c r="K270" s="780">
        <v>0</v>
      </c>
      <c r="L270" s="780">
        <v>12</v>
      </c>
      <c r="M270" s="784">
        <f t="shared" si="139"/>
        <v>42</v>
      </c>
      <c r="N270" s="782">
        <v>45866</v>
      </c>
      <c r="O270" s="782">
        <v>45862</v>
      </c>
      <c r="P270" s="1116"/>
      <c r="Q270" s="783" t="s">
        <v>582</v>
      </c>
      <c r="R270" s="783" t="s">
        <v>1926</v>
      </c>
      <c r="S270" s="810" t="s">
        <v>1543</v>
      </c>
      <c r="T270" s="810"/>
      <c r="U270" s="810" t="s">
        <v>1927</v>
      </c>
      <c r="V270" s="811"/>
      <c r="W270" s="811" t="s">
        <v>1928</v>
      </c>
      <c r="X270" s="812" t="s">
        <v>1929</v>
      </c>
      <c r="Y270" s="783" t="s">
        <v>1930</v>
      </c>
      <c r="Z270" s="835">
        <v>3.6923</v>
      </c>
      <c r="AA270" s="835">
        <f t="shared" si="140"/>
        <v>1860.9192</v>
      </c>
      <c r="AB270" s="812">
        <v>504</v>
      </c>
      <c r="AC270" s="821">
        <f t="shared" si="166"/>
        <v>0</v>
      </c>
      <c r="AD270" s="783" t="s">
        <v>610</v>
      </c>
      <c r="AE270" s="783" t="s">
        <v>611</v>
      </c>
      <c r="AF270" s="784" t="s">
        <v>1931</v>
      </c>
      <c r="AG270" s="836" t="s">
        <v>590</v>
      </c>
      <c r="AH270" s="990"/>
      <c r="AI270" s="837"/>
      <c r="AJ270" s="990"/>
      <c r="AK270" s="837">
        <f>J270</f>
        <v>504</v>
      </c>
      <c r="AL270" s="838"/>
      <c r="AM270" s="995"/>
      <c r="AN270" s="865">
        <f>J270</f>
        <v>504</v>
      </c>
      <c r="AO270" s="865"/>
      <c r="AP270" s="995"/>
      <c r="AQ270" s="865">
        <f t="shared" si="163"/>
        <v>504</v>
      </c>
      <c r="AR270" s="995"/>
      <c r="AS270" s="865"/>
      <c r="AT270" s="865"/>
      <c r="AU270" s="866"/>
      <c r="AV270" s="867" t="s">
        <v>577</v>
      </c>
      <c r="AW270" s="884">
        <f t="shared" si="155"/>
        <v>84</v>
      </c>
      <c r="AX270" s="884">
        <f t="shared" si="156"/>
        <v>84</v>
      </c>
      <c r="AY270" s="884">
        <f t="shared" si="157"/>
        <v>67.2</v>
      </c>
      <c r="AZ270" s="884">
        <f t="shared" si="158"/>
        <v>16.8</v>
      </c>
      <c r="BA270" s="884">
        <f t="shared" si="159"/>
        <v>84</v>
      </c>
      <c r="BB270" s="884">
        <f t="shared" si="160"/>
        <v>84</v>
      </c>
      <c r="BC270" s="884">
        <f t="shared" si="161"/>
        <v>84</v>
      </c>
      <c r="BD270" s="932">
        <f t="shared" si="164"/>
        <v>504</v>
      </c>
      <c r="BE270" s="933">
        <f t="shared" si="154"/>
        <v>0</v>
      </c>
      <c r="BF270" s="1096"/>
      <c r="BG270" s="1096" t="s">
        <v>1377</v>
      </c>
      <c r="BH270" s="1097" t="s">
        <v>610</v>
      </c>
    </row>
    <row r="271" s="711" customFormat="1" ht="39" customHeight="1" spans="1:60">
      <c r="A271" s="736">
        <v>45834</v>
      </c>
      <c r="B271" s="737" t="s">
        <v>566</v>
      </c>
      <c r="C271" s="738" t="s">
        <v>567</v>
      </c>
      <c r="D271" s="739">
        <v>4500171335</v>
      </c>
      <c r="E271" s="910" t="s">
        <v>1932</v>
      </c>
      <c r="F271" s="739" t="s">
        <v>1933</v>
      </c>
      <c r="G271" s="742" t="s">
        <v>897</v>
      </c>
      <c r="H271" s="742" t="s">
        <v>569</v>
      </c>
      <c r="I271" s="778" t="s">
        <v>576</v>
      </c>
      <c r="J271" s="780">
        <v>900</v>
      </c>
      <c r="K271" s="780">
        <v>0</v>
      </c>
      <c r="L271" s="780">
        <v>12</v>
      </c>
      <c r="M271" s="784">
        <f t="shared" si="139"/>
        <v>75</v>
      </c>
      <c r="N271" s="782">
        <v>45870</v>
      </c>
      <c r="O271" s="782">
        <f t="shared" ref="O271:O278" si="167">N271-4</f>
        <v>45866</v>
      </c>
      <c r="P271" s="783"/>
      <c r="Q271" s="783" t="s">
        <v>582</v>
      </c>
      <c r="R271" s="783" t="s">
        <v>1797</v>
      </c>
      <c r="S271" s="810" t="s">
        <v>1868</v>
      </c>
      <c r="T271" s="810"/>
      <c r="U271" s="810" t="s">
        <v>1934</v>
      </c>
      <c r="V271" s="811"/>
      <c r="W271" s="811"/>
      <c r="X271" s="812" t="s">
        <v>1935</v>
      </c>
      <c r="Y271" s="783" t="s">
        <v>968</v>
      </c>
      <c r="Z271" s="835">
        <v>3.6835</v>
      </c>
      <c r="AA271" s="835">
        <f t="shared" si="140"/>
        <v>3315.15</v>
      </c>
      <c r="AB271" s="812">
        <v>900</v>
      </c>
      <c r="AC271" s="812">
        <f t="shared" ref="AC271:AC297" si="168">AB271-J271</f>
        <v>0</v>
      </c>
      <c r="AD271" s="783" t="s">
        <v>610</v>
      </c>
      <c r="AE271" s="783" t="s">
        <v>611</v>
      </c>
      <c r="AF271" s="784"/>
      <c r="AG271" s="836" t="s">
        <v>590</v>
      </c>
      <c r="AH271" s="990"/>
      <c r="AI271" s="837"/>
      <c r="AJ271" s="990"/>
      <c r="AK271" s="837">
        <f t="shared" ref="AK271:AK281" si="169">J271</f>
        <v>900</v>
      </c>
      <c r="AL271" s="838"/>
      <c r="AM271" s="995"/>
      <c r="AN271" s="865">
        <f t="shared" ref="AN271:AN293" si="170">J271</f>
        <v>900</v>
      </c>
      <c r="AO271" s="865"/>
      <c r="AP271" s="995"/>
      <c r="AQ271" s="865"/>
      <c r="AR271" s="995"/>
      <c r="AS271" s="865">
        <f t="shared" ref="AS271:AS278" si="171">J271</f>
        <v>900</v>
      </c>
      <c r="AT271" s="865"/>
      <c r="AU271" s="866"/>
      <c r="AV271" s="867" t="s">
        <v>577</v>
      </c>
      <c r="AW271" s="884">
        <f t="shared" si="155"/>
        <v>150</v>
      </c>
      <c r="AX271" s="884">
        <f t="shared" si="156"/>
        <v>150</v>
      </c>
      <c r="AY271" s="884">
        <f t="shared" si="157"/>
        <v>120</v>
      </c>
      <c r="AZ271" s="884">
        <f t="shared" si="158"/>
        <v>30</v>
      </c>
      <c r="BA271" s="884">
        <f t="shared" si="159"/>
        <v>150</v>
      </c>
      <c r="BB271" s="884">
        <f t="shared" si="160"/>
        <v>150</v>
      </c>
      <c r="BC271" s="884">
        <f t="shared" si="161"/>
        <v>150</v>
      </c>
      <c r="BD271" s="932">
        <f t="shared" si="164"/>
        <v>900</v>
      </c>
      <c r="BE271" s="933">
        <f t="shared" si="154"/>
        <v>0</v>
      </c>
      <c r="BF271" s="1096"/>
      <c r="BG271" s="1096"/>
      <c r="BH271" s="1097"/>
    </row>
    <row r="272" s="711" customFormat="1" ht="39" customHeight="1" spans="1:60">
      <c r="A272" s="736">
        <v>45834</v>
      </c>
      <c r="B272" s="737" t="s">
        <v>566</v>
      </c>
      <c r="C272" s="738" t="s">
        <v>567</v>
      </c>
      <c r="D272" s="739">
        <v>4500171335</v>
      </c>
      <c r="E272" s="910" t="s">
        <v>1932</v>
      </c>
      <c r="F272" s="739" t="s">
        <v>1936</v>
      </c>
      <c r="G272" s="742" t="s">
        <v>897</v>
      </c>
      <c r="H272" s="742" t="s">
        <v>569</v>
      </c>
      <c r="I272" s="778" t="s">
        <v>576</v>
      </c>
      <c r="J272" s="780">
        <v>288</v>
      </c>
      <c r="K272" s="780">
        <v>0</v>
      </c>
      <c r="L272" s="780">
        <v>12</v>
      </c>
      <c r="M272" s="784">
        <f t="shared" si="139"/>
        <v>24</v>
      </c>
      <c r="N272" s="782">
        <v>45870</v>
      </c>
      <c r="O272" s="782">
        <f t="shared" si="167"/>
        <v>45866</v>
      </c>
      <c r="P272" s="783"/>
      <c r="Q272" s="783" t="s">
        <v>582</v>
      </c>
      <c r="R272" s="783" t="s">
        <v>1797</v>
      </c>
      <c r="S272" s="810" t="s">
        <v>1868</v>
      </c>
      <c r="T272" s="810"/>
      <c r="U272" s="810" t="s">
        <v>1934</v>
      </c>
      <c r="V272" s="811"/>
      <c r="W272" s="811"/>
      <c r="X272" s="812" t="s">
        <v>1935</v>
      </c>
      <c r="Y272" s="783" t="s">
        <v>968</v>
      </c>
      <c r="Z272" s="835">
        <v>3.6835</v>
      </c>
      <c r="AA272" s="835">
        <f t="shared" si="140"/>
        <v>1060.848</v>
      </c>
      <c r="AB272" s="812">
        <v>288</v>
      </c>
      <c r="AC272" s="812">
        <f t="shared" si="168"/>
        <v>0</v>
      </c>
      <c r="AD272" s="783" t="s">
        <v>610</v>
      </c>
      <c r="AE272" s="783" t="s">
        <v>611</v>
      </c>
      <c r="AF272" s="784"/>
      <c r="AG272" s="836" t="s">
        <v>590</v>
      </c>
      <c r="AH272" s="990"/>
      <c r="AI272" s="837"/>
      <c r="AJ272" s="990"/>
      <c r="AK272" s="837">
        <f t="shared" si="169"/>
        <v>288</v>
      </c>
      <c r="AL272" s="838"/>
      <c r="AM272" s="995"/>
      <c r="AN272" s="865">
        <f t="shared" si="170"/>
        <v>288</v>
      </c>
      <c r="AO272" s="865"/>
      <c r="AP272" s="995"/>
      <c r="AQ272" s="865"/>
      <c r="AR272" s="995"/>
      <c r="AS272" s="865">
        <f t="shared" si="171"/>
        <v>288</v>
      </c>
      <c r="AT272" s="865"/>
      <c r="AU272" s="866"/>
      <c r="AV272" s="867" t="s">
        <v>577</v>
      </c>
      <c r="AW272" s="884">
        <f t="shared" si="155"/>
        <v>48</v>
      </c>
      <c r="AX272" s="884">
        <f t="shared" si="156"/>
        <v>48</v>
      </c>
      <c r="AY272" s="884">
        <f t="shared" si="157"/>
        <v>38.4</v>
      </c>
      <c r="AZ272" s="884">
        <f t="shared" si="158"/>
        <v>9.6</v>
      </c>
      <c r="BA272" s="884">
        <f t="shared" si="159"/>
        <v>48</v>
      </c>
      <c r="BB272" s="884">
        <f t="shared" si="160"/>
        <v>48</v>
      </c>
      <c r="BC272" s="884">
        <f t="shared" si="161"/>
        <v>48</v>
      </c>
      <c r="BD272" s="932">
        <f t="shared" si="164"/>
        <v>288</v>
      </c>
      <c r="BE272" s="933">
        <f t="shared" si="154"/>
        <v>0</v>
      </c>
      <c r="BF272" s="1096"/>
      <c r="BG272" s="1096"/>
      <c r="BH272" s="1097"/>
    </row>
    <row r="273" s="711" customFormat="1" ht="39" customHeight="1" spans="1:60">
      <c r="A273" s="736">
        <v>45834</v>
      </c>
      <c r="B273" s="737" t="s">
        <v>566</v>
      </c>
      <c r="C273" s="738" t="s">
        <v>567</v>
      </c>
      <c r="D273" s="739">
        <v>4500171335</v>
      </c>
      <c r="E273" s="910" t="s">
        <v>1932</v>
      </c>
      <c r="F273" s="739" t="s">
        <v>1937</v>
      </c>
      <c r="G273" s="742" t="s">
        <v>897</v>
      </c>
      <c r="H273" s="742" t="s">
        <v>569</v>
      </c>
      <c r="I273" s="778" t="s">
        <v>576</v>
      </c>
      <c r="J273" s="780">
        <v>1080</v>
      </c>
      <c r="K273" s="780">
        <v>0</v>
      </c>
      <c r="L273" s="780">
        <v>12</v>
      </c>
      <c r="M273" s="784">
        <f t="shared" si="139"/>
        <v>90</v>
      </c>
      <c r="N273" s="782">
        <v>45870</v>
      </c>
      <c r="O273" s="782">
        <f t="shared" si="167"/>
        <v>45866</v>
      </c>
      <c r="P273" s="783"/>
      <c r="Q273" s="783" t="s">
        <v>582</v>
      </c>
      <c r="R273" s="783" t="s">
        <v>1797</v>
      </c>
      <c r="S273" s="810" t="s">
        <v>1868</v>
      </c>
      <c r="T273" s="810"/>
      <c r="U273" s="810" t="s">
        <v>1934</v>
      </c>
      <c r="V273" s="811"/>
      <c r="W273" s="811"/>
      <c r="X273" s="812" t="s">
        <v>1935</v>
      </c>
      <c r="Y273" s="783" t="s">
        <v>968</v>
      </c>
      <c r="Z273" s="835">
        <v>3.5583</v>
      </c>
      <c r="AA273" s="835">
        <f t="shared" si="140"/>
        <v>3842.964</v>
      </c>
      <c r="AB273" s="812">
        <f>1068+12</f>
        <v>1080</v>
      </c>
      <c r="AC273" s="812">
        <f t="shared" si="168"/>
        <v>0</v>
      </c>
      <c r="AD273" s="783" t="s">
        <v>610</v>
      </c>
      <c r="AE273" s="783" t="s">
        <v>611</v>
      </c>
      <c r="AF273" s="784"/>
      <c r="AG273" s="836" t="s">
        <v>590</v>
      </c>
      <c r="AH273" s="990"/>
      <c r="AI273" s="837"/>
      <c r="AJ273" s="990"/>
      <c r="AK273" s="837">
        <f t="shared" si="169"/>
        <v>1080</v>
      </c>
      <c r="AL273" s="838"/>
      <c r="AM273" s="995"/>
      <c r="AN273" s="865">
        <f t="shared" si="170"/>
        <v>1080</v>
      </c>
      <c r="AO273" s="865"/>
      <c r="AP273" s="995"/>
      <c r="AQ273" s="865"/>
      <c r="AR273" s="995"/>
      <c r="AS273" s="865">
        <f t="shared" si="171"/>
        <v>1080</v>
      </c>
      <c r="AT273" s="865"/>
      <c r="AU273" s="866"/>
      <c r="AV273" s="867" t="s">
        <v>577</v>
      </c>
      <c r="AW273" s="884">
        <f t="shared" si="155"/>
        <v>180</v>
      </c>
      <c r="AX273" s="884">
        <f t="shared" si="156"/>
        <v>180</v>
      </c>
      <c r="AY273" s="884">
        <f t="shared" si="157"/>
        <v>144</v>
      </c>
      <c r="AZ273" s="884">
        <f t="shared" si="158"/>
        <v>36</v>
      </c>
      <c r="BA273" s="884">
        <f t="shared" si="159"/>
        <v>180</v>
      </c>
      <c r="BB273" s="884">
        <f t="shared" si="160"/>
        <v>180</v>
      </c>
      <c r="BC273" s="884">
        <f t="shared" si="161"/>
        <v>180</v>
      </c>
      <c r="BD273" s="932">
        <f t="shared" si="164"/>
        <v>1080</v>
      </c>
      <c r="BE273" s="933">
        <f t="shared" si="154"/>
        <v>0</v>
      </c>
      <c r="BF273" s="1096"/>
      <c r="BG273" s="1096"/>
      <c r="BH273" s="1097"/>
    </row>
    <row r="274" s="711" customFormat="1" ht="39" customHeight="1" spans="1:60">
      <c r="A274" s="736">
        <v>45834</v>
      </c>
      <c r="B274" s="737" t="s">
        <v>566</v>
      </c>
      <c r="C274" s="738" t="s">
        <v>567</v>
      </c>
      <c r="D274" s="739">
        <v>4500171335</v>
      </c>
      <c r="E274" s="910" t="s">
        <v>1932</v>
      </c>
      <c r="F274" s="739" t="s">
        <v>1938</v>
      </c>
      <c r="G274" s="742" t="s">
        <v>897</v>
      </c>
      <c r="H274" s="742" t="s">
        <v>569</v>
      </c>
      <c r="I274" s="778" t="s">
        <v>576</v>
      </c>
      <c r="J274" s="780">
        <v>384</v>
      </c>
      <c r="K274" s="780">
        <v>0</v>
      </c>
      <c r="L274" s="780">
        <v>12</v>
      </c>
      <c r="M274" s="784">
        <f t="shared" si="139"/>
        <v>32</v>
      </c>
      <c r="N274" s="782">
        <v>45870</v>
      </c>
      <c r="O274" s="782">
        <f t="shared" si="167"/>
        <v>45866</v>
      </c>
      <c r="P274" s="783"/>
      <c r="Q274" s="783" t="s">
        <v>582</v>
      </c>
      <c r="R274" s="783" t="s">
        <v>1797</v>
      </c>
      <c r="S274" s="810" t="s">
        <v>1868</v>
      </c>
      <c r="T274" s="810"/>
      <c r="U274" s="810" t="s">
        <v>1934</v>
      </c>
      <c r="V274" s="811"/>
      <c r="W274" s="811"/>
      <c r="X274" s="812" t="s">
        <v>1935</v>
      </c>
      <c r="Y274" s="783" t="s">
        <v>968</v>
      </c>
      <c r="Z274" s="835">
        <v>3.6835</v>
      </c>
      <c r="AA274" s="835">
        <f t="shared" si="140"/>
        <v>1414.464</v>
      </c>
      <c r="AB274" s="812">
        <v>384</v>
      </c>
      <c r="AC274" s="812">
        <f t="shared" si="168"/>
        <v>0</v>
      </c>
      <c r="AD274" s="783" t="s">
        <v>610</v>
      </c>
      <c r="AE274" s="783" t="s">
        <v>611</v>
      </c>
      <c r="AF274" s="784"/>
      <c r="AG274" s="836" t="s">
        <v>590</v>
      </c>
      <c r="AH274" s="990"/>
      <c r="AI274" s="837"/>
      <c r="AJ274" s="990"/>
      <c r="AK274" s="837">
        <f t="shared" si="169"/>
        <v>384</v>
      </c>
      <c r="AL274" s="838"/>
      <c r="AM274" s="995"/>
      <c r="AN274" s="865">
        <f t="shared" si="170"/>
        <v>384</v>
      </c>
      <c r="AO274" s="865"/>
      <c r="AP274" s="995"/>
      <c r="AQ274" s="865"/>
      <c r="AR274" s="995"/>
      <c r="AS274" s="865">
        <f t="shared" si="171"/>
        <v>384</v>
      </c>
      <c r="AT274" s="865"/>
      <c r="AU274" s="866"/>
      <c r="AV274" s="867" t="s">
        <v>577</v>
      </c>
      <c r="AW274" s="884">
        <f t="shared" si="155"/>
        <v>64</v>
      </c>
      <c r="AX274" s="884">
        <f t="shared" si="156"/>
        <v>64</v>
      </c>
      <c r="AY274" s="884">
        <f t="shared" si="157"/>
        <v>51.2</v>
      </c>
      <c r="AZ274" s="884">
        <f t="shared" si="158"/>
        <v>12.8</v>
      </c>
      <c r="BA274" s="884">
        <f t="shared" si="159"/>
        <v>64</v>
      </c>
      <c r="BB274" s="884">
        <f t="shared" si="160"/>
        <v>64</v>
      </c>
      <c r="BC274" s="884">
        <f t="shared" si="161"/>
        <v>64</v>
      </c>
      <c r="BD274" s="932">
        <f t="shared" si="164"/>
        <v>384</v>
      </c>
      <c r="BE274" s="933">
        <f t="shared" si="154"/>
        <v>0</v>
      </c>
      <c r="BF274" s="1096"/>
      <c r="BG274" s="1096"/>
      <c r="BH274" s="1097"/>
    </row>
    <row r="275" s="711" customFormat="1" ht="39" customHeight="1" spans="1:60">
      <c r="A275" s="736">
        <v>45834</v>
      </c>
      <c r="B275" s="737" t="s">
        <v>566</v>
      </c>
      <c r="C275" s="738" t="s">
        <v>567</v>
      </c>
      <c r="D275" s="739">
        <v>4500171335</v>
      </c>
      <c r="E275" s="910" t="s">
        <v>1932</v>
      </c>
      <c r="F275" s="739" t="s">
        <v>1939</v>
      </c>
      <c r="G275" s="742" t="s">
        <v>897</v>
      </c>
      <c r="H275" s="742" t="s">
        <v>569</v>
      </c>
      <c r="I275" s="778" t="s">
        <v>576</v>
      </c>
      <c r="J275" s="780">
        <v>396</v>
      </c>
      <c r="K275" s="780">
        <v>0</v>
      </c>
      <c r="L275" s="780">
        <v>12</v>
      </c>
      <c r="M275" s="784">
        <f t="shared" si="139"/>
        <v>33</v>
      </c>
      <c r="N275" s="782">
        <v>45870</v>
      </c>
      <c r="O275" s="782">
        <f t="shared" si="167"/>
        <v>45866</v>
      </c>
      <c r="P275" s="783"/>
      <c r="Q275" s="783" t="s">
        <v>582</v>
      </c>
      <c r="R275" s="783" t="s">
        <v>1797</v>
      </c>
      <c r="S275" s="810" t="s">
        <v>1868</v>
      </c>
      <c r="T275" s="810"/>
      <c r="U275" s="810" t="s">
        <v>1934</v>
      </c>
      <c r="V275" s="811"/>
      <c r="W275" s="811"/>
      <c r="X275" s="812" t="s">
        <v>1935</v>
      </c>
      <c r="Y275" s="783" t="s">
        <v>968</v>
      </c>
      <c r="Z275" s="835">
        <v>3.6835</v>
      </c>
      <c r="AA275" s="835">
        <f t="shared" si="140"/>
        <v>1458.666</v>
      </c>
      <c r="AB275" s="812">
        <v>396</v>
      </c>
      <c r="AC275" s="812">
        <f t="shared" si="168"/>
        <v>0</v>
      </c>
      <c r="AD275" s="783" t="s">
        <v>610</v>
      </c>
      <c r="AE275" s="783" t="s">
        <v>611</v>
      </c>
      <c r="AF275" s="784"/>
      <c r="AG275" s="836" t="s">
        <v>590</v>
      </c>
      <c r="AH275" s="990"/>
      <c r="AI275" s="837"/>
      <c r="AJ275" s="990"/>
      <c r="AK275" s="837">
        <f t="shared" si="169"/>
        <v>396</v>
      </c>
      <c r="AL275" s="838"/>
      <c r="AM275" s="995"/>
      <c r="AN275" s="865">
        <f t="shared" si="170"/>
        <v>396</v>
      </c>
      <c r="AO275" s="865"/>
      <c r="AP275" s="995"/>
      <c r="AQ275" s="865"/>
      <c r="AR275" s="995"/>
      <c r="AS275" s="865">
        <f t="shared" si="171"/>
        <v>396</v>
      </c>
      <c r="AT275" s="865"/>
      <c r="AU275" s="866"/>
      <c r="AV275" s="867" t="s">
        <v>577</v>
      </c>
      <c r="AW275" s="884">
        <f t="shared" si="155"/>
        <v>66</v>
      </c>
      <c r="AX275" s="884">
        <f t="shared" si="156"/>
        <v>66</v>
      </c>
      <c r="AY275" s="884">
        <f t="shared" si="157"/>
        <v>52.8</v>
      </c>
      <c r="AZ275" s="884">
        <f t="shared" si="158"/>
        <v>13.2</v>
      </c>
      <c r="BA275" s="884">
        <f t="shared" si="159"/>
        <v>66</v>
      </c>
      <c r="BB275" s="884">
        <f t="shared" si="160"/>
        <v>66</v>
      </c>
      <c r="BC275" s="884">
        <f t="shared" si="161"/>
        <v>66</v>
      </c>
      <c r="BD275" s="932">
        <f t="shared" si="164"/>
        <v>396</v>
      </c>
      <c r="BE275" s="933">
        <f t="shared" si="154"/>
        <v>0</v>
      </c>
      <c r="BF275" s="1096"/>
      <c r="BG275" s="1096"/>
      <c r="BH275" s="1097"/>
    </row>
    <row r="276" s="711" customFormat="1" ht="39" customHeight="1" spans="1:60">
      <c r="A276" s="736">
        <v>45834</v>
      </c>
      <c r="B276" s="737" t="s">
        <v>566</v>
      </c>
      <c r="C276" s="738" t="s">
        <v>567</v>
      </c>
      <c r="D276" s="739">
        <v>4500171342</v>
      </c>
      <c r="E276" s="910" t="s">
        <v>1940</v>
      </c>
      <c r="F276" s="739" t="s">
        <v>1941</v>
      </c>
      <c r="G276" s="742" t="s">
        <v>897</v>
      </c>
      <c r="H276" s="742" t="s">
        <v>569</v>
      </c>
      <c r="I276" s="778" t="s">
        <v>576</v>
      </c>
      <c r="J276" s="780">
        <v>144</v>
      </c>
      <c r="K276" s="780">
        <v>0</v>
      </c>
      <c r="L276" s="780">
        <v>12</v>
      </c>
      <c r="M276" s="784">
        <f t="shared" si="139"/>
        <v>12</v>
      </c>
      <c r="N276" s="782">
        <v>45870</v>
      </c>
      <c r="O276" s="782">
        <f t="shared" si="167"/>
        <v>45866</v>
      </c>
      <c r="P276" s="783"/>
      <c r="Q276" s="783" t="s">
        <v>582</v>
      </c>
      <c r="R276" s="783" t="s">
        <v>1857</v>
      </c>
      <c r="S276" s="810" t="s">
        <v>1868</v>
      </c>
      <c r="T276" s="810"/>
      <c r="U276" s="810" t="s">
        <v>1934</v>
      </c>
      <c r="V276" s="811"/>
      <c r="W276" s="811"/>
      <c r="X276" s="812" t="s">
        <v>1935</v>
      </c>
      <c r="Y276" s="783" t="s">
        <v>968</v>
      </c>
      <c r="Z276" s="835">
        <v>3.6923</v>
      </c>
      <c r="AA276" s="835">
        <f t="shared" si="140"/>
        <v>531.6912</v>
      </c>
      <c r="AB276" s="812">
        <v>144</v>
      </c>
      <c r="AC276" s="812">
        <f t="shared" si="168"/>
        <v>0</v>
      </c>
      <c r="AD276" s="783" t="s">
        <v>610</v>
      </c>
      <c r="AE276" s="783" t="s">
        <v>611</v>
      </c>
      <c r="AF276" s="784"/>
      <c r="AG276" s="836" t="s">
        <v>590</v>
      </c>
      <c r="AH276" s="990"/>
      <c r="AI276" s="837"/>
      <c r="AJ276" s="990"/>
      <c r="AK276" s="837">
        <f t="shared" si="169"/>
        <v>144</v>
      </c>
      <c r="AL276" s="838"/>
      <c r="AM276" s="995"/>
      <c r="AN276" s="865">
        <f t="shared" si="170"/>
        <v>144</v>
      </c>
      <c r="AO276" s="865"/>
      <c r="AP276" s="995"/>
      <c r="AQ276" s="865"/>
      <c r="AR276" s="995"/>
      <c r="AS276" s="865">
        <f t="shared" si="171"/>
        <v>144</v>
      </c>
      <c r="AT276" s="865"/>
      <c r="AU276" s="866"/>
      <c r="AV276" s="867" t="s">
        <v>577</v>
      </c>
      <c r="AW276" s="884">
        <f t="shared" si="155"/>
        <v>24</v>
      </c>
      <c r="AX276" s="884">
        <f t="shared" si="156"/>
        <v>24</v>
      </c>
      <c r="AY276" s="884">
        <f t="shared" si="157"/>
        <v>19.2</v>
      </c>
      <c r="AZ276" s="884">
        <f t="shared" si="158"/>
        <v>4.8</v>
      </c>
      <c r="BA276" s="884">
        <f t="shared" si="159"/>
        <v>24</v>
      </c>
      <c r="BB276" s="884">
        <f t="shared" si="160"/>
        <v>24</v>
      </c>
      <c r="BC276" s="884">
        <f t="shared" si="161"/>
        <v>24</v>
      </c>
      <c r="BD276" s="932">
        <f t="shared" si="164"/>
        <v>144</v>
      </c>
      <c r="BE276" s="933">
        <f t="shared" si="154"/>
        <v>0</v>
      </c>
      <c r="BF276" s="1096"/>
      <c r="BG276" s="1096"/>
      <c r="BH276" s="1097"/>
    </row>
    <row r="277" s="711" customFormat="1" ht="39" customHeight="1" spans="1:60">
      <c r="A277" s="736">
        <v>45834</v>
      </c>
      <c r="B277" s="737" t="s">
        <v>566</v>
      </c>
      <c r="C277" s="738" t="s">
        <v>567</v>
      </c>
      <c r="D277" s="739">
        <v>4500171342</v>
      </c>
      <c r="E277" s="910" t="s">
        <v>1940</v>
      </c>
      <c r="F277" s="739" t="s">
        <v>1942</v>
      </c>
      <c r="G277" s="742" t="s">
        <v>897</v>
      </c>
      <c r="H277" s="742" t="s">
        <v>569</v>
      </c>
      <c r="I277" s="778" t="s">
        <v>576</v>
      </c>
      <c r="J277" s="780">
        <v>120</v>
      </c>
      <c r="K277" s="780">
        <v>0</v>
      </c>
      <c r="L277" s="780">
        <v>12</v>
      </c>
      <c r="M277" s="784">
        <f t="shared" si="139"/>
        <v>10</v>
      </c>
      <c r="N277" s="782">
        <v>45870</v>
      </c>
      <c r="O277" s="782">
        <f t="shared" si="167"/>
        <v>45866</v>
      </c>
      <c r="P277" s="783"/>
      <c r="Q277" s="783" t="s">
        <v>582</v>
      </c>
      <c r="R277" s="783" t="s">
        <v>1857</v>
      </c>
      <c r="S277" s="810" t="s">
        <v>1868</v>
      </c>
      <c r="T277" s="810"/>
      <c r="U277" s="810" t="s">
        <v>1934</v>
      </c>
      <c r="V277" s="811"/>
      <c r="W277" s="811"/>
      <c r="X277" s="812" t="s">
        <v>1935</v>
      </c>
      <c r="Y277" s="783" t="s">
        <v>968</v>
      </c>
      <c r="Z277" s="835">
        <v>3.6923</v>
      </c>
      <c r="AA277" s="835">
        <f t="shared" si="140"/>
        <v>443.076</v>
      </c>
      <c r="AB277" s="812">
        <v>120</v>
      </c>
      <c r="AC277" s="812">
        <f t="shared" si="168"/>
        <v>0</v>
      </c>
      <c r="AD277" s="783" t="s">
        <v>610</v>
      </c>
      <c r="AE277" s="783" t="s">
        <v>611</v>
      </c>
      <c r="AF277" s="784"/>
      <c r="AG277" s="836" t="s">
        <v>590</v>
      </c>
      <c r="AH277" s="990"/>
      <c r="AI277" s="837"/>
      <c r="AJ277" s="990"/>
      <c r="AK277" s="837">
        <f t="shared" si="169"/>
        <v>120</v>
      </c>
      <c r="AL277" s="838"/>
      <c r="AM277" s="995"/>
      <c r="AN277" s="865">
        <f t="shared" si="170"/>
        <v>120</v>
      </c>
      <c r="AO277" s="865"/>
      <c r="AP277" s="995"/>
      <c r="AQ277" s="865"/>
      <c r="AR277" s="995"/>
      <c r="AS277" s="865">
        <f t="shared" si="171"/>
        <v>120</v>
      </c>
      <c r="AT277" s="865"/>
      <c r="AU277" s="866"/>
      <c r="AV277" s="867" t="s">
        <v>577</v>
      </c>
      <c r="AW277" s="884">
        <f t="shared" si="155"/>
        <v>20</v>
      </c>
      <c r="AX277" s="884">
        <f t="shared" si="156"/>
        <v>20</v>
      </c>
      <c r="AY277" s="884">
        <f t="shared" si="157"/>
        <v>16</v>
      </c>
      <c r="AZ277" s="884">
        <f t="shared" si="158"/>
        <v>4</v>
      </c>
      <c r="BA277" s="884">
        <f t="shared" si="159"/>
        <v>20</v>
      </c>
      <c r="BB277" s="884">
        <f t="shared" si="160"/>
        <v>20</v>
      </c>
      <c r="BC277" s="884">
        <f t="shared" si="161"/>
        <v>20</v>
      </c>
      <c r="BD277" s="932">
        <f t="shared" si="164"/>
        <v>120</v>
      </c>
      <c r="BE277" s="933">
        <f t="shared" si="154"/>
        <v>0</v>
      </c>
      <c r="BF277" s="1096"/>
      <c r="BG277" s="1096"/>
      <c r="BH277" s="1097"/>
    </row>
    <row r="278" s="711" customFormat="1" ht="39" customHeight="1" spans="1:60">
      <c r="A278" s="736">
        <v>45834</v>
      </c>
      <c r="B278" s="737" t="s">
        <v>566</v>
      </c>
      <c r="C278" s="738" t="s">
        <v>567</v>
      </c>
      <c r="D278" s="739">
        <v>4500171342</v>
      </c>
      <c r="E278" s="910" t="s">
        <v>1940</v>
      </c>
      <c r="F278" s="739" t="s">
        <v>1943</v>
      </c>
      <c r="G278" s="742" t="s">
        <v>897</v>
      </c>
      <c r="H278" s="742" t="s">
        <v>569</v>
      </c>
      <c r="I278" s="778" t="s">
        <v>576</v>
      </c>
      <c r="J278" s="780">
        <v>180</v>
      </c>
      <c r="K278" s="780">
        <v>0</v>
      </c>
      <c r="L278" s="780">
        <v>12</v>
      </c>
      <c r="M278" s="784">
        <f t="shared" si="139"/>
        <v>15</v>
      </c>
      <c r="N278" s="782">
        <v>45870</v>
      </c>
      <c r="O278" s="782">
        <f t="shared" si="167"/>
        <v>45866</v>
      </c>
      <c r="P278" s="783"/>
      <c r="Q278" s="783" t="s">
        <v>582</v>
      </c>
      <c r="R278" s="783" t="s">
        <v>1857</v>
      </c>
      <c r="S278" s="810" t="s">
        <v>1868</v>
      </c>
      <c r="T278" s="810"/>
      <c r="U278" s="810" t="s">
        <v>1934</v>
      </c>
      <c r="V278" s="811"/>
      <c r="W278" s="811"/>
      <c r="X278" s="812" t="s">
        <v>1935</v>
      </c>
      <c r="Y278" s="783" t="s">
        <v>968</v>
      </c>
      <c r="Z278" s="835">
        <v>3.6923</v>
      </c>
      <c r="AA278" s="835">
        <f t="shared" si="140"/>
        <v>664.614</v>
      </c>
      <c r="AB278" s="812">
        <f>168+12</f>
        <v>180</v>
      </c>
      <c r="AC278" s="812">
        <f t="shared" si="168"/>
        <v>0</v>
      </c>
      <c r="AD278" s="783" t="s">
        <v>610</v>
      </c>
      <c r="AE278" s="783" t="s">
        <v>611</v>
      </c>
      <c r="AF278" s="784"/>
      <c r="AG278" s="836" t="s">
        <v>590</v>
      </c>
      <c r="AH278" s="990"/>
      <c r="AI278" s="837"/>
      <c r="AJ278" s="990"/>
      <c r="AK278" s="837">
        <f t="shared" si="169"/>
        <v>180</v>
      </c>
      <c r="AL278" s="838"/>
      <c r="AM278" s="995"/>
      <c r="AN278" s="865">
        <f t="shared" si="170"/>
        <v>180</v>
      </c>
      <c r="AO278" s="865"/>
      <c r="AP278" s="995"/>
      <c r="AQ278" s="865"/>
      <c r="AR278" s="995"/>
      <c r="AS278" s="865">
        <f t="shared" si="171"/>
        <v>180</v>
      </c>
      <c r="AT278" s="865"/>
      <c r="AU278" s="866"/>
      <c r="AV278" s="867" t="s">
        <v>577</v>
      </c>
      <c r="AW278" s="884">
        <f t="shared" si="155"/>
        <v>30</v>
      </c>
      <c r="AX278" s="884">
        <f t="shared" si="156"/>
        <v>30</v>
      </c>
      <c r="AY278" s="884">
        <f t="shared" si="157"/>
        <v>24</v>
      </c>
      <c r="AZ278" s="884">
        <f t="shared" si="158"/>
        <v>6</v>
      </c>
      <c r="BA278" s="884">
        <f t="shared" si="159"/>
        <v>30</v>
      </c>
      <c r="BB278" s="884">
        <f t="shared" si="160"/>
        <v>30</v>
      </c>
      <c r="BC278" s="884">
        <f t="shared" si="161"/>
        <v>30</v>
      </c>
      <c r="BD278" s="932">
        <f t="shared" si="164"/>
        <v>180</v>
      </c>
      <c r="BE278" s="933">
        <f t="shared" si="154"/>
        <v>0</v>
      </c>
      <c r="BF278" s="1096"/>
      <c r="BG278" s="1096"/>
      <c r="BH278" s="1097"/>
    </row>
    <row r="279" s="711" customFormat="1" ht="39" customHeight="1" spans="1:60">
      <c r="A279" s="736">
        <v>45826</v>
      </c>
      <c r="B279" s="737" t="s">
        <v>1944</v>
      </c>
      <c r="C279" s="738" t="s">
        <v>922</v>
      </c>
      <c r="D279" s="739">
        <v>4500170432</v>
      </c>
      <c r="E279" s="910" t="s">
        <v>1945</v>
      </c>
      <c r="F279" s="739" t="s">
        <v>1946</v>
      </c>
      <c r="G279" s="742" t="s">
        <v>933</v>
      </c>
      <c r="H279" s="742" t="s">
        <v>674</v>
      </c>
      <c r="I279" s="778" t="s">
        <v>676</v>
      </c>
      <c r="J279" s="780">
        <v>492</v>
      </c>
      <c r="K279" s="780">
        <v>0</v>
      </c>
      <c r="L279" s="780">
        <v>12</v>
      </c>
      <c r="M279" s="784">
        <f t="shared" si="139"/>
        <v>41</v>
      </c>
      <c r="N279" s="782">
        <v>45868</v>
      </c>
      <c r="O279" s="782">
        <v>45864</v>
      </c>
      <c r="P279" s="783"/>
      <c r="Q279" s="783" t="s">
        <v>582</v>
      </c>
      <c r="R279" s="783" t="s">
        <v>1857</v>
      </c>
      <c r="S279" s="810" t="s">
        <v>1289</v>
      </c>
      <c r="T279" s="810"/>
      <c r="U279" s="810" t="s">
        <v>1290</v>
      </c>
      <c r="V279" s="811" t="s">
        <v>1947</v>
      </c>
      <c r="W279" s="811"/>
      <c r="X279" s="812" t="s">
        <v>1948</v>
      </c>
      <c r="Y279" s="783" t="s">
        <v>931</v>
      </c>
      <c r="Z279" s="835">
        <v>3.9581</v>
      </c>
      <c r="AA279" s="835">
        <f t="shared" si="140"/>
        <v>1947.3852</v>
      </c>
      <c r="AB279" s="812">
        <v>492</v>
      </c>
      <c r="AC279" s="812">
        <f t="shared" si="168"/>
        <v>0</v>
      </c>
      <c r="AD279" s="783" t="s">
        <v>610</v>
      </c>
      <c r="AE279" s="783" t="s">
        <v>611</v>
      </c>
      <c r="AF279" s="784"/>
      <c r="AG279" s="836" t="s">
        <v>590</v>
      </c>
      <c r="AH279" s="990"/>
      <c r="AI279" s="837"/>
      <c r="AJ279" s="990"/>
      <c r="AK279" s="837">
        <f t="shared" si="169"/>
        <v>492</v>
      </c>
      <c r="AL279" s="838"/>
      <c r="AM279" s="995"/>
      <c r="AN279" s="865">
        <f t="shared" si="170"/>
        <v>492</v>
      </c>
      <c r="AO279" s="865"/>
      <c r="AP279" s="995"/>
      <c r="AQ279" s="865">
        <f>J279</f>
        <v>492</v>
      </c>
      <c r="AR279" s="995"/>
      <c r="AS279" s="865"/>
      <c r="AT279" s="865"/>
      <c r="AU279" s="866"/>
      <c r="AV279" s="867" t="s">
        <v>577</v>
      </c>
      <c r="AW279" s="884"/>
      <c r="AX279" s="884"/>
      <c r="AY279" s="884"/>
      <c r="AZ279" s="884"/>
      <c r="BA279" s="884">
        <f>J279</f>
        <v>492</v>
      </c>
      <c r="BB279" s="884"/>
      <c r="BC279" s="884"/>
      <c r="BD279" s="932">
        <f t="shared" si="164"/>
        <v>492</v>
      </c>
      <c r="BE279" s="933">
        <f t="shared" si="154"/>
        <v>0</v>
      </c>
      <c r="BF279" s="1096"/>
      <c r="BG279" s="1096"/>
      <c r="BH279" s="1097"/>
    </row>
    <row r="280" s="711" customFormat="1" ht="39" customHeight="1" spans="1:60">
      <c r="A280" s="736">
        <v>45827</v>
      </c>
      <c r="B280" s="737" t="s">
        <v>457</v>
      </c>
      <c r="C280" s="738" t="s">
        <v>630</v>
      </c>
      <c r="D280" s="739">
        <v>4500170600</v>
      </c>
      <c r="E280" s="910" t="s">
        <v>1949</v>
      </c>
      <c r="F280" s="739" t="s">
        <v>1950</v>
      </c>
      <c r="G280" s="742" t="s">
        <v>933</v>
      </c>
      <c r="H280" s="742" t="s">
        <v>674</v>
      </c>
      <c r="I280" s="778" t="s">
        <v>676</v>
      </c>
      <c r="J280" s="780">
        <v>492</v>
      </c>
      <c r="K280" s="780">
        <v>0</v>
      </c>
      <c r="L280" s="780">
        <v>12</v>
      </c>
      <c r="M280" s="784">
        <f t="shared" si="139"/>
        <v>41</v>
      </c>
      <c r="N280" s="782">
        <v>45868</v>
      </c>
      <c r="O280" s="782">
        <v>45864</v>
      </c>
      <c r="P280" s="783"/>
      <c r="Q280" s="783" t="s">
        <v>582</v>
      </c>
      <c r="R280" s="783" t="s">
        <v>1872</v>
      </c>
      <c r="S280" s="810" t="s">
        <v>1289</v>
      </c>
      <c r="T280" s="810"/>
      <c r="U280" s="810" t="s">
        <v>1290</v>
      </c>
      <c r="V280" s="811" t="s">
        <v>1951</v>
      </c>
      <c r="W280" s="811"/>
      <c r="X280" s="812" t="s">
        <v>1952</v>
      </c>
      <c r="Y280" s="783" t="s">
        <v>942</v>
      </c>
      <c r="Z280" s="835">
        <v>3.6923</v>
      </c>
      <c r="AA280" s="835">
        <f t="shared" si="140"/>
        <v>1816.6116</v>
      </c>
      <c r="AB280" s="812">
        <v>492</v>
      </c>
      <c r="AC280" s="812">
        <f t="shared" si="168"/>
        <v>0</v>
      </c>
      <c r="AD280" s="783" t="s">
        <v>610</v>
      </c>
      <c r="AE280" s="783" t="s">
        <v>611</v>
      </c>
      <c r="AF280" s="784"/>
      <c r="AG280" s="836" t="s">
        <v>590</v>
      </c>
      <c r="AH280" s="990"/>
      <c r="AI280" s="837"/>
      <c r="AJ280" s="990"/>
      <c r="AK280" s="837">
        <f t="shared" si="169"/>
        <v>492</v>
      </c>
      <c r="AL280" s="838"/>
      <c r="AM280" s="995"/>
      <c r="AN280" s="865">
        <f t="shared" si="170"/>
        <v>492</v>
      </c>
      <c r="AO280" s="865"/>
      <c r="AP280" s="995"/>
      <c r="AQ280" s="865">
        <f>J280</f>
        <v>492</v>
      </c>
      <c r="AR280" s="995"/>
      <c r="AS280" s="865"/>
      <c r="AT280" s="865"/>
      <c r="AU280" s="866"/>
      <c r="AV280" s="867" t="s">
        <v>577</v>
      </c>
      <c r="AW280" s="884"/>
      <c r="AX280" s="884"/>
      <c r="AY280" s="884"/>
      <c r="AZ280" s="884"/>
      <c r="BA280" s="884">
        <f>J280</f>
        <v>492</v>
      </c>
      <c r="BB280" s="884"/>
      <c r="BC280" s="884"/>
      <c r="BD280" s="932">
        <f t="shared" si="164"/>
        <v>492</v>
      </c>
      <c r="BE280" s="933">
        <f t="shared" si="154"/>
        <v>0</v>
      </c>
      <c r="BF280" s="1096"/>
      <c r="BG280" s="1096"/>
      <c r="BH280" s="1097"/>
    </row>
    <row r="281" s="711" customFormat="1" ht="39" customHeight="1" spans="1:60">
      <c r="A281" s="736">
        <v>45827</v>
      </c>
      <c r="B281" s="737" t="s">
        <v>457</v>
      </c>
      <c r="C281" s="738" t="s">
        <v>630</v>
      </c>
      <c r="D281" s="739">
        <v>4500170600</v>
      </c>
      <c r="E281" s="910" t="s">
        <v>1953</v>
      </c>
      <c r="F281" s="739" t="s">
        <v>1954</v>
      </c>
      <c r="G281" s="742" t="s">
        <v>937</v>
      </c>
      <c r="H281" s="742" t="s">
        <v>666</v>
      </c>
      <c r="I281" s="778" t="s">
        <v>668</v>
      </c>
      <c r="J281" s="780">
        <v>492</v>
      </c>
      <c r="K281" s="780">
        <v>0</v>
      </c>
      <c r="L281" s="780">
        <v>12</v>
      </c>
      <c r="M281" s="784">
        <f t="shared" si="139"/>
        <v>41</v>
      </c>
      <c r="N281" s="782">
        <v>45868</v>
      </c>
      <c r="O281" s="782">
        <v>45864</v>
      </c>
      <c r="P281" s="783"/>
      <c r="Q281" s="783" t="s">
        <v>582</v>
      </c>
      <c r="R281" s="783" t="s">
        <v>1955</v>
      </c>
      <c r="S281" s="810" t="s">
        <v>1289</v>
      </c>
      <c r="T281" s="810"/>
      <c r="U281" s="810" t="s">
        <v>1290</v>
      </c>
      <c r="V281" s="811" t="s">
        <v>1951</v>
      </c>
      <c r="W281" s="811"/>
      <c r="X281" s="812" t="s">
        <v>1952</v>
      </c>
      <c r="Y281" s="783" t="s">
        <v>942</v>
      </c>
      <c r="Z281" s="835">
        <v>3.6923</v>
      </c>
      <c r="AA281" s="835">
        <f t="shared" si="140"/>
        <v>1816.6116</v>
      </c>
      <c r="AB281" s="812">
        <v>492</v>
      </c>
      <c r="AC281" s="812">
        <f t="shared" si="168"/>
        <v>0</v>
      </c>
      <c r="AD281" s="783" t="s">
        <v>610</v>
      </c>
      <c r="AE281" s="783" t="s">
        <v>611</v>
      </c>
      <c r="AF281" s="784"/>
      <c r="AG281" s="836" t="s">
        <v>590</v>
      </c>
      <c r="AH281" s="990"/>
      <c r="AI281" s="837"/>
      <c r="AJ281" s="990"/>
      <c r="AK281" s="837">
        <f t="shared" si="169"/>
        <v>492</v>
      </c>
      <c r="AL281" s="838"/>
      <c r="AM281" s="995"/>
      <c r="AN281" s="865">
        <f t="shared" si="170"/>
        <v>492</v>
      </c>
      <c r="AO281" s="865"/>
      <c r="AP281" s="995"/>
      <c r="AQ281" s="865">
        <f>J281</f>
        <v>492</v>
      </c>
      <c r="AR281" s="995"/>
      <c r="AS281" s="865"/>
      <c r="AT281" s="865"/>
      <c r="AU281" s="866"/>
      <c r="AV281" s="867" t="s">
        <v>577</v>
      </c>
      <c r="AW281" s="884">
        <f>J281</f>
        <v>492</v>
      </c>
      <c r="AX281" s="884"/>
      <c r="AY281" s="884"/>
      <c r="AZ281" s="884"/>
      <c r="BA281" s="884"/>
      <c r="BB281" s="884"/>
      <c r="BC281" s="884"/>
      <c r="BD281" s="932">
        <f t="shared" si="164"/>
        <v>492</v>
      </c>
      <c r="BE281" s="933">
        <f t="shared" si="154"/>
        <v>0</v>
      </c>
      <c r="BF281" s="1096"/>
      <c r="BG281" s="1096"/>
      <c r="BH281" s="1097"/>
    </row>
    <row r="282" s="711" customFormat="1" ht="39" customHeight="1" spans="1:60">
      <c r="A282" s="736">
        <v>45653</v>
      </c>
      <c r="B282" s="737" t="s">
        <v>696</v>
      </c>
      <c r="C282" s="738" t="s">
        <v>697</v>
      </c>
      <c r="D282" s="739">
        <v>4500154927</v>
      </c>
      <c r="E282" s="910" t="s">
        <v>1956</v>
      </c>
      <c r="F282" s="739" t="s">
        <v>1957</v>
      </c>
      <c r="G282" s="742" t="s">
        <v>575</v>
      </c>
      <c r="H282" s="742" t="s">
        <v>575</v>
      </c>
      <c r="I282" s="778" t="s">
        <v>576</v>
      </c>
      <c r="J282" s="780">
        <v>2700</v>
      </c>
      <c r="K282" s="780">
        <v>0</v>
      </c>
      <c r="L282" s="780">
        <v>12</v>
      </c>
      <c r="M282" s="784">
        <f t="shared" si="139"/>
        <v>225</v>
      </c>
      <c r="N282" s="782">
        <v>45878</v>
      </c>
      <c r="O282" s="782">
        <v>45874</v>
      </c>
      <c r="P282" s="783"/>
      <c r="Q282" s="783" t="s">
        <v>582</v>
      </c>
      <c r="R282" s="783" t="s">
        <v>728</v>
      </c>
      <c r="S282" s="810" t="s">
        <v>1851</v>
      </c>
      <c r="T282" s="810"/>
      <c r="U282" s="810" t="s">
        <v>1958</v>
      </c>
      <c r="V282" s="811"/>
      <c r="W282" s="811" t="s">
        <v>1853</v>
      </c>
      <c r="X282" s="812" t="s">
        <v>1959</v>
      </c>
      <c r="Y282" s="783" t="s">
        <v>782</v>
      </c>
      <c r="Z282" s="835">
        <v>3.4</v>
      </c>
      <c r="AA282" s="835">
        <f t="shared" si="140"/>
        <v>9180</v>
      </c>
      <c r="AB282" s="812">
        <f>792+1908</f>
        <v>2700</v>
      </c>
      <c r="AC282" s="812">
        <f t="shared" si="168"/>
        <v>0</v>
      </c>
      <c r="AD282" s="783" t="s">
        <v>610</v>
      </c>
      <c r="AE282" s="783" t="s">
        <v>611</v>
      </c>
      <c r="AF282" s="784"/>
      <c r="AG282" s="836" t="s">
        <v>590</v>
      </c>
      <c r="AH282" s="990"/>
      <c r="AI282" s="837">
        <f>J282</f>
        <v>2700</v>
      </c>
      <c r="AJ282" s="990"/>
      <c r="AK282" s="837"/>
      <c r="AL282" s="838"/>
      <c r="AM282" s="995"/>
      <c r="AN282" s="865">
        <f t="shared" si="170"/>
        <v>2700</v>
      </c>
      <c r="AO282" s="865"/>
      <c r="AP282" s="995"/>
      <c r="AQ282" s="865">
        <f>J282</f>
        <v>2700</v>
      </c>
      <c r="AR282" s="995"/>
      <c r="AS282" s="865"/>
      <c r="AT282" s="865"/>
      <c r="AU282" s="866"/>
      <c r="AV282" s="867" t="s">
        <v>577</v>
      </c>
      <c r="AW282" s="884">
        <f t="shared" ref="AW282:AW307" si="172">J282/60*10</f>
        <v>450</v>
      </c>
      <c r="AX282" s="884">
        <f t="shared" ref="AX282:AX307" si="173">J282/60*10</f>
        <v>450</v>
      </c>
      <c r="AY282" s="884">
        <f t="shared" ref="AY282:AY307" si="174">J282/60*8</f>
        <v>360</v>
      </c>
      <c r="AZ282" s="884">
        <f t="shared" ref="AZ282:AZ307" si="175">J282/60*2</f>
        <v>90</v>
      </c>
      <c r="BA282" s="884">
        <f t="shared" ref="BA282:BA307" si="176">J282/60*10</f>
        <v>450</v>
      </c>
      <c r="BB282" s="884">
        <f t="shared" ref="BB282:BB307" si="177">J282/60*10</f>
        <v>450</v>
      </c>
      <c r="BC282" s="884">
        <f t="shared" ref="BC282:BC307" si="178">J282/60*10</f>
        <v>450</v>
      </c>
      <c r="BD282" s="932">
        <f t="shared" si="164"/>
        <v>2700</v>
      </c>
      <c r="BE282" s="933">
        <f t="shared" si="154"/>
        <v>0</v>
      </c>
      <c r="BF282" s="1096"/>
      <c r="BG282" s="1096" t="str">
        <f>VLOOKUP(D282&amp;F282&amp;H282&amp;J282&amp;Y282,转B版本!C:AK,35,FALSE)</f>
        <v>全套B版本</v>
      </c>
      <c r="BH282" s="1097" t="s">
        <v>610</v>
      </c>
    </row>
    <row r="283" s="711" customFormat="1" ht="39" customHeight="1" spans="1:60">
      <c r="A283" s="736">
        <v>45831</v>
      </c>
      <c r="B283" s="737" t="s">
        <v>1960</v>
      </c>
      <c r="C283" s="738" t="s">
        <v>567</v>
      </c>
      <c r="D283" s="739">
        <v>4500170899</v>
      </c>
      <c r="E283" s="910" t="s">
        <v>1961</v>
      </c>
      <c r="F283" s="739" t="s">
        <v>1962</v>
      </c>
      <c r="G283" s="742" t="s">
        <v>897</v>
      </c>
      <c r="H283" s="742" t="s">
        <v>569</v>
      </c>
      <c r="I283" s="778" t="s">
        <v>576</v>
      </c>
      <c r="J283" s="780">
        <v>480</v>
      </c>
      <c r="K283" s="780">
        <v>0</v>
      </c>
      <c r="L283" s="780">
        <v>12</v>
      </c>
      <c r="M283" s="784">
        <f t="shared" si="139"/>
        <v>40</v>
      </c>
      <c r="N283" s="782">
        <v>45880</v>
      </c>
      <c r="O283" s="782">
        <f>N283-4</f>
        <v>45876</v>
      </c>
      <c r="P283" s="783"/>
      <c r="Q283" s="783" t="s">
        <v>582</v>
      </c>
      <c r="R283" s="783" t="s">
        <v>1872</v>
      </c>
      <c r="S283" s="810" t="s">
        <v>1963</v>
      </c>
      <c r="T283" s="810"/>
      <c r="U283" s="810" t="s">
        <v>1964</v>
      </c>
      <c r="V283" s="811"/>
      <c r="W283" s="811"/>
      <c r="X283" s="812" t="s">
        <v>1965</v>
      </c>
      <c r="Y283" s="783" t="s">
        <v>968</v>
      </c>
      <c r="Z283" s="835">
        <v>3.5583</v>
      </c>
      <c r="AA283" s="835">
        <f t="shared" si="140"/>
        <v>1707.984</v>
      </c>
      <c r="AB283" s="812">
        <v>480</v>
      </c>
      <c r="AC283" s="812">
        <f t="shared" si="168"/>
        <v>0</v>
      </c>
      <c r="AD283" s="783" t="s">
        <v>610</v>
      </c>
      <c r="AE283" s="783" t="s">
        <v>611</v>
      </c>
      <c r="AF283" s="784"/>
      <c r="AG283" s="836" t="s">
        <v>590</v>
      </c>
      <c r="AH283" s="990"/>
      <c r="AI283" s="837"/>
      <c r="AJ283" s="990"/>
      <c r="AK283" s="837">
        <f>J283</f>
        <v>480</v>
      </c>
      <c r="AL283" s="838"/>
      <c r="AM283" s="995"/>
      <c r="AN283" s="865">
        <f t="shared" si="170"/>
        <v>480</v>
      </c>
      <c r="AO283" s="865"/>
      <c r="AP283" s="995"/>
      <c r="AQ283" s="865"/>
      <c r="AR283" s="995"/>
      <c r="AS283" s="865">
        <f>J283</f>
        <v>480</v>
      </c>
      <c r="AT283" s="865"/>
      <c r="AU283" s="866"/>
      <c r="AV283" s="867" t="s">
        <v>577</v>
      </c>
      <c r="AW283" s="884">
        <f t="shared" si="172"/>
        <v>80</v>
      </c>
      <c r="AX283" s="884">
        <f t="shared" si="173"/>
        <v>80</v>
      </c>
      <c r="AY283" s="884">
        <f t="shared" si="174"/>
        <v>64</v>
      </c>
      <c r="AZ283" s="884">
        <f t="shared" si="175"/>
        <v>16</v>
      </c>
      <c r="BA283" s="884">
        <f t="shared" si="176"/>
        <v>80</v>
      </c>
      <c r="BB283" s="884">
        <f t="shared" si="177"/>
        <v>80</v>
      </c>
      <c r="BC283" s="884">
        <f t="shared" si="178"/>
        <v>80</v>
      </c>
      <c r="BD283" s="932">
        <f t="shared" si="164"/>
        <v>480</v>
      </c>
      <c r="BE283" s="933">
        <f t="shared" si="154"/>
        <v>0</v>
      </c>
      <c r="BF283" s="1096"/>
      <c r="BG283" s="1096"/>
      <c r="BH283" s="1097"/>
    </row>
    <row r="284" s="711" customFormat="1" ht="39" customHeight="1" spans="1:60">
      <c r="A284" s="736">
        <v>45827</v>
      </c>
      <c r="B284" s="737" t="s">
        <v>1049</v>
      </c>
      <c r="C284" s="738" t="s">
        <v>567</v>
      </c>
      <c r="D284" s="739">
        <v>4500170571</v>
      </c>
      <c r="E284" s="910" t="s">
        <v>1966</v>
      </c>
      <c r="F284" s="739" t="s">
        <v>1967</v>
      </c>
      <c r="G284" s="785" t="s">
        <v>897</v>
      </c>
      <c r="H284" s="742" t="s">
        <v>569</v>
      </c>
      <c r="I284" s="778" t="s">
        <v>576</v>
      </c>
      <c r="J284" s="780">
        <v>1020</v>
      </c>
      <c r="K284" s="780">
        <v>0</v>
      </c>
      <c r="L284" s="780">
        <v>12</v>
      </c>
      <c r="M284" s="784">
        <f>J284/L284</f>
        <v>85</v>
      </c>
      <c r="N284" s="782">
        <v>45874</v>
      </c>
      <c r="O284" s="782">
        <v>45870</v>
      </c>
      <c r="P284" s="783" t="s">
        <v>1968</v>
      </c>
      <c r="Q284" s="783" t="s">
        <v>582</v>
      </c>
      <c r="R284" s="783" t="s">
        <v>1969</v>
      </c>
      <c r="S284" s="810" t="s">
        <v>1913</v>
      </c>
      <c r="T284" s="810"/>
      <c r="U284" s="810" t="s">
        <v>1970</v>
      </c>
      <c r="V284" s="811"/>
      <c r="W284" s="811"/>
      <c r="X284" s="812" t="s">
        <v>1971</v>
      </c>
      <c r="Y284" s="783" t="s">
        <v>1057</v>
      </c>
      <c r="Z284" s="835">
        <v>3.5583</v>
      </c>
      <c r="AA284" s="835">
        <f>Z284*J284</f>
        <v>3629.466</v>
      </c>
      <c r="AB284" s="812">
        <v>1020</v>
      </c>
      <c r="AC284" s="812">
        <f t="shared" si="168"/>
        <v>0</v>
      </c>
      <c r="AD284" s="783" t="s">
        <v>610</v>
      </c>
      <c r="AE284" s="783" t="s">
        <v>611</v>
      </c>
      <c r="AF284" s="784"/>
      <c r="AG284" s="836" t="s">
        <v>590</v>
      </c>
      <c r="AH284" s="990"/>
      <c r="AI284" s="837"/>
      <c r="AJ284" s="990"/>
      <c r="AK284" s="837">
        <f>J284</f>
        <v>1020</v>
      </c>
      <c r="AL284" s="838"/>
      <c r="AM284" s="995"/>
      <c r="AN284" s="865">
        <f t="shared" si="170"/>
        <v>1020</v>
      </c>
      <c r="AO284" s="865"/>
      <c r="AP284" s="995"/>
      <c r="AQ284" s="865"/>
      <c r="AR284" s="995"/>
      <c r="AS284" s="865">
        <f>J284</f>
        <v>1020</v>
      </c>
      <c r="AT284" s="865"/>
      <c r="AU284" s="866"/>
      <c r="AV284" s="867" t="s">
        <v>577</v>
      </c>
      <c r="AW284" s="884">
        <f t="shared" si="172"/>
        <v>170</v>
      </c>
      <c r="AX284" s="884">
        <f t="shared" si="173"/>
        <v>170</v>
      </c>
      <c r="AY284" s="884">
        <f t="shared" si="174"/>
        <v>136</v>
      </c>
      <c r="AZ284" s="884">
        <f t="shared" si="175"/>
        <v>34</v>
      </c>
      <c r="BA284" s="884">
        <f t="shared" si="176"/>
        <v>170</v>
      </c>
      <c r="BB284" s="884">
        <f t="shared" si="177"/>
        <v>170</v>
      </c>
      <c r="BC284" s="884">
        <f t="shared" si="178"/>
        <v>170</v>
      </c>
      <c r="BD284" s="932">
        <f t="shared" si="164"/>
        <v>1020</v>
      </c>
      <c r="BE284" s="933">
        <f t="shared" si="154"/>
        <v>0</v>
      </c>
      <c r="BF284" s="1096"/>
      <c r="BG284" s="1096"/>
      <c r="BH284" s="1097"/>
    </row>
    <row r="285" s="711" customFormat="1" ht="39" customHeight="1" spans="1:60">
      <c r="A285" s="736">
        <v>45838</v>
      </c>
      <c r="B285" s="737" t="s">
        <v>1972</v>
      </c>
      <c r="C285" s="738" t="s">
        <v>922</v>
      </c>
      <c r="D285" s="739">
        <v>4500172096</v>
      </c>
      <c r="E285" s="910" t="s">
        <v>1973</v>
      </c>
      <c r="F285" s="739" t="s">
        <v>1974</v>
      </c>
      <c r="G285" s="742" t="s">
        <v>633</v>
      </c>
      <c r="H285" s="742" t="s">
        <v>634</v>
      </c>
      <c r="I285" s="778" t="s">
        <v>576</v>
      </c>
      <c r="J285" s="780">
        <v>1200</v>
      </c>
      <c r="K285" s="780">
        <v>0</v>
      </c>
      <c r="L285" s="780">
        <v>4</v>
      </c>
      <c r="M285" s="784">
        <f>J285/L285</f>
        <v>300</v>
      </c>
      <c r="N285" s="782">
        <v>45877</v>
      </c>
      <c r="O285" s="782">
        <v>45873</v>
      </c>
      <c r="P285" s="783"/>
      <c r="Q285" s="783" t="s">
        <v>582</v>
      </c>
      <c r="R285" s="783" t="s">
        <v>1975</v>
      </c>
      <c r="S285" s="810" t="s">
        <v>1976</v>
      </c>
      <c r="T285" s="810"/>
      <c r="U285" s="810" t="s">
        <v>1652</v>
      </c>
      <c r="V285" s="811"/>
      <c r="W285" s="811"/>
      <c r="X285" s="812" t="s">
        <v>1977</v>
      </c>
      <c r="Y285" s="783" t="s">
        <v>1195</v>
      </c>
      <c r="Z285" s="835">
        <v>3.7065</v>
      </c>
      <c r="AA285" s="835">
        <f>Z285*J285</f>
        <v>4447.8</v>
      </c>
      <c r="AB285" s="812">
        <v>1200</v>
      </c>
      <c r="AC285" s="812">
        <f t="shared" si="168"/>
        <v>0</v>
      </c>
      <c r="AD285" s="783"/>
      <c r="AE285" s="783" t="s">
        <v>611</v>
      </c>
      <c r="AF285" s="784"/>
      <c r="AG285" s="836" t="s">
        <v>590</v>
      </c>
      <c r="AH285" s="990"/>
      <c r="AI285" s="837"/>
      <c r="AJ285" s="990"/>
      <c r="AK285" s="837">
        <f>J285</f>
        <v>1200</v>
      </c>
      <c r="AL285" s="838"/>
      <c r="AM285" s="995"/>
      <c r="AN285" s="865">
        <f t="shared" si="170"/>
        <v>1200</v>
      </c>
      <c r="AO285" s="865"/>
      <c r="AP285" s="995"/>
      <c r="AQ285" s="865"/>
      <c r="AR285" s="995"/>
      <c r="AS285" s="865">
        <f>J285</f>
        <v>1200</v>
      </c>
      <c r="AT285" s="865"/>
      <c r="AU285" s="866"/>
      <c r="AV285" s="867" t="s">
        <v>577</v>
      </c>
      <c r="AW285" s="884">
        <f t="shared" si="172"/>
        <v>200</v>
      </c>
      <c r="AX285" s="884">
        <f t="shared" si="173"/>
        <v>200</v>
      </c>
      <c r="AY285" s="884">
        <f t="shared" si="174"/>
        <v>160</v>
      </c>
      <c r="AZ285" s="884">
        <f t="shared" si="175"/>
        <v>40</v>
      </c>
      <c r="BA285" s="884">
        <f t="shared" si="176"/>
        <v>200</v>
      </c>
      <c r="BB285" s="884">
        <f t="shared" si="177"/>
        <v>200</v>
      </c>
      <c r="BC285" s="884">
        <f t="shared" si="178"/>
        <v>200</v>
      </c>
      <c r="BD285" s="932">
        <f t="shared" si="164"/>
        <v>1200</v>
      </c>
      <c r="BE285" s="933">
        <f t="shared" si="154"/>
        <v>0</v>
      </c>
      <c r="BF285" s="1096"/>
      <c r="BG285" s="1096"/>
      <c r="BH285" s="1097"/>
    </row>
    <row r="286" s="711" customFormat="1" ht="39" customHeight="1" spans="1:60">
      <c r="A286" s="736">
        <v>45842</v>
      </c>
      <c r="B286" s="737"/>
      <c r="C286" s="738"/>
      <c r="D286" s="739" t="s">
        <v>1978</v>
      </c>
      <c r="E286" s="910"/>
      <c r="F286" s="739"/>
      <c r="G286" s="742" t="s">
        <v>575</v>
      </c>
      <c r="H286" s="742" t="s">
        <v>575</v>
      </c>
      <c r="I286" s="778" t="s">
        <v>576</v>
      </c>
      <c r="J286" s="780">
        <v>180</v>
      </c>
      <c r="K286" s="780">
        <v>0</v>
      </c>
      <c r="L286" s="780">
        <v>12</v>
      </c>
      <c r="M286" s="784">
        <v>15</v>
      </c>
      <c r="N286" s="782">
        <v>45855</v>
      </c>
      <c r="O286" s="782">
        <v>45852</v>
      </c>
      <c r="P286" s="783"/>
      <c r="Q286" s="783" t="s">
        <v>1979</v>
      </c>
      <c r="R286" s="783"/>
      <c r="S286" s="810" t="s">
        <v>616</v>
      </c>
      <c r="T286" s="810"/>
      <c r="U286" s="810" t="s">
        <v>585</v>
      </c>
      <c r="V286" s="811"/>
      <c r="W286" s="811"/>
      <c r="X286" s="812" t="s">
        <v>1039</v>
      </c>
      <c r="Y286" s="783" t="s">
        <v>618</v>
      </c>
      <c r="Z286" s="835">
        <v>3.6923</v>
      </c>
      <c r="AA286" s="835">
        <v>664.614</v>
      </c>
      <c r="AB286" s="812">
        <v>180</v>
      </c>
      <c r="AC286" s="812">
        <f t="shared" si="168"/>
        <v>0</v>
      </c>
      <c r="AD286" s="783"/>
      <c r="AE286" s="783" t="s">
        <v>611</v>
      </c>
      <c r="AF286" s="784"/>
      <c r="AG286" s="836" t="s">
        <v>590</v>
      </c>
      <c r="AH286" s="990"/>
      <c r="AI286" s="837">
        <f t="shared" ref="AI286:AI294" si="179">J286</f>
        <v>180</v>
      </c>
      <c r="AJ286" s="990"/>
      <c r="AK286" s="837"/>
      <c r="AL286" s="838"/>
      <c r="AM286" s="995"/>
      <c r="AN286" s="865">
        <f t="shared" si="170"/>
        <v>180</v>
      </c>
      <c r="AO286" s="865"/>
      <c r="AP286" s="1118"/>
      <c r="AQ286" s="865">
        <f t="shared" ref="AQ286:AQ293" si="180">J286</f>
        <v>180</v>
      </c>
      <c r="AR286" s="1118"/>
      <c r="AS286" s="865"/>
      <c r="AT286" s="865"/>
      <c r="AU286" s="866"/>
      <c r="AV286" s="867" t="s">
        <v>577</v>
      </c>
      <c r="AW286" s="884">
        <f t="shared" si="172"/>
        <v>30</v>
      </c>
      <c r="AX286" s="884">
        <f t="shared" si="173"/>
        <v>30</v>
      </c>
      <c r="AY286" s="884">
        <f t="shared" si="174"/>
        <v>24</v>
      </c>
      <c r="AZ286" s="884">
        <f t="shared" si="175"/>
        <v>6</v>
      </c>
      <c r="BA286" s="884">
        <f t="shared" si="176"/>
        <v>30</v>
      </c>
      <c r="BB286" s="884">
        <f t="shared" si="177"/>
        <v>30</v>
      </c>
      <c r="BC286" s="884">
        <f t="shared" si="178"/>
        <v>30</v>
      </c>
      <c r="BD286" s="932">
        <f t="shared" si="164"/>
        <v>180</v>
      </c>
      <c r="BE286" s="933">
        <f t="shared" si="154"/>
        <v>0</v>
      </c>
      <c r="BF286" s="1096"/>
      <c r="BG286" s="1096"/>
      <c r="BH286" s="1097"/>
    </row>
    <row r="287" s="711" customFormat="1" ht="39" customHeight="1" spans="1:60">
      <c r="A287" s="736">
        <v>45653</v>
      </c>
      <c r="B287" s="737" t="s">
        <v>696</v>
      </c>
      <c r="C287" s="738" t="s">
        <v>697</v>
      </c>
      <c r="D287" s="739">
        <v>4500154924</v>
      </c>
      <c r="E287" s="910" t="s">
        <v>1956</v>
      </c>
      <c r="F287" s="739" t="s">
        <v>1980</v>
      </c>
      <c r="G287" s="742" t="s">
        <v>575</v>
      </c>
      <c r="H287" s="742" t="s">
        <v>575</v>
      </c>
      <c r="I287" s="778" t="s">
        <v>576</v>
      </c>
      <c r="J287" s="780">
        <v>2232</v>
      </c>
      <c r="K287" s="780">
        <v>0</v>
      </c>
      <c r="L287" s="780">
        <v>12</v>
      </c>
      <c r="M287" s="784">
        <f t="shared" ref="M287:M336" si="181">J287/L287</f>
        <v>186</v>
      </c>
      <c r="N287" s="782">
        <v>45871</v>
      </c>
      <c r="O287" s="782">
        <f>N287-4</f>
        <v>45867</v>
      </c>
      <c r="P287" s="783"/>
      <c r="Q287" s="783" t="s">
        <v>582</v>
      </c>
      <c r="R287" s="783" t="s">
        <v>1955</v>
      </c>
      <c r="S287" s="810" t="s">
        <v>1851</v>
      </c>
      <c r="T287" s="810"/>
      <c r="U287" s="810" t="s">
        <v>1958</v>
      </c>
      <c r="V287" s="811"/>
      <c r="W287" s="811" t="s">
        <v>1853</v>
      </c>
      <c r="X287" s="812" t="s">
        <v>1959</v>
      </c>
      <c r="Y287" s="783" t="s">
        <v>782</v>
      </c>
      <c r="Z287" s="835">
        <v>3.4</v>
      </c>
      <c r="AA287" s="835">
        <f t="shared" ref="AA287:AA336" si="182">Z287*J287</f>
        <v>7588.8</v>
      </c>
      <c r="AB287" s="812">
        <f>1512+720</f>
        <v>2232</v>
      </c>
      <c r="AC287" s="812">
        <f t="shared" si="168"/>
        <v>0</v>
      </c>
      <c r="AD287" s="783" t="s">
        <v>610</v>
      </c>
      <c r="AE287" s="783" t="s">
        <v>611</v>
      </c>
      <c r="AF287" s="784"/>
      <c r="AG287" s="836" t="s">
        <v>590</v>
      </c>
      <c r="AH287" s="990"/>
      <c r="AI287" s="837">
        <f t="shared" si="179"/>
        <v>2232</v>
      </c>
      <c r="AJ287" s="990"/>
      <c r="AK287" s="837"/>
      <c r="AL287" s="838"/>
      <c r="AM287" s="995"/>
      <c r="AN287" s="865">
        <f t="shared" si="170"/>
        <v>2232</v>
      </c>
      <c r="AO287" s="865"/>
      <c r="AP287" s="995"/>
      <c r="AQ287" s="865">
        <f t="shared" si="180"/>
        <v>2232</v>
      </c>
      <c r="AR287" s="995"/>
      <c r="AS287" s="865"/>
      <c r="AT287" s="865"/>
      <c r="AU287" s="866"/>
      <c r="AV287" s="867" t="s">
        <v>577</v>
      </c>
      <c r="AW287" s="884">
        <f t="shared" si="172"/>
        <v>372</v>
      </c>
      <c r="AX287" s="884">
        <f t="shared" si="173"/>
        <v>372</v>
      </c>
      <c r="AY287" s="884">
        <f t="shared" si="174"/>
        <v>297.6</v>
      </c>
      <c r="AZ287" s="884">
        <f t="shared" si="175"/>
        <v>74.4</v>
      </c>
      <c r="BA287" s="884">
        <f t="shared" si="176"/>
        <v>372</v>
      </c>
      <c r="BB287" s="884">
        <f t="shared" si="177"/>
        <v>372</v>
      </c>
      <c r="BC287" s="884">
        <f t="shared" si="178"/>
        <v>372</v>
      </c>
      <c r="BD287" s="932">
        <f t="shared" si="164"/>
        <v>2232</v>
      </c>
      <c r="BE287" s="933">
        <f t="shared" si="154"/>
        <v>0</v>
      </c>
      <c r="BF287" s="1096"/>
      <c r="BG287" s="1096" t="str">
        <f>VLOOKUP(D287&amp;F287&amp;H287&amp;J287&amp;Y287,转B版本!C:AK,35,FALSE)</f>
        <v>全套B版本</v>
      </c>
      <c r="BH287" s="1097" t="s">
        <v>610</v>
      </c>
    </row>
    <row r="288" s="711" customFormat="1" ht="39" customHeight="1" spans="1:60">
      <c r="A288" s="736">
        <v>45825</v>
      </c>
      <c r="B288" s="737" t="s">
        <v>1981</v>
      </c>
      <c r="C288" s="738" t="s">
        <v>1982</v>
      </c>
      <c r="D288" s="739">
        <v>4500170206</v>
      </c>
      <c r="E288" s="910"/>
      <c r="F288" s="739" t="s">
        <v>1983</v>
      </c>
      <c r="G288" s="742" t="s">
        <v>575</v>
      </c>
      <c r="H288" s="742" t="s">
        <v>575</v>
      </c>
      <c r="I288" s="778" t="s">
        <v>576</v>
      </c>
      <c r="J288" s="780">
        <v>4404</v>
      </c>
      <c r="K288" s="780">
        <v>0</v>
      </c>
      <c r="L288" s="780">
        <v>12</v>
      </c>
      <c r="M288" s="784">
        <f t="shared" si="181"/>
        <v>367</v>
      </c>
      <c r="N288" s="782">
        <v>45859</v>
      </c>
      <c r="O288" s="782">
        <v>45875</v>
      </c>
      <c r="P288" s="783"/>
      <c r="Q288" s="783" t="s">
        <v>582</v>
      </c>
      <c r="R288" s="783" t="s">
        <v>1984</v>
      </c>
      <c r="S288" s="810" t="s">
        <v>1823</v>
      </c>
      <c r="T288" s="810"/>
      <c r="U288" s="810" t="s">
        <v>1985</v>
      </c>
      <c r="V288" s="811"/>
      <c r="W288" s="811"/>
      <c r="X288" s="812" t="s">
        <v>1986</v>
      </c>
      <c r="Y288" s="783" t="s">
        <v>1558</v>
      </c>
      <c r="Z288" s="835">
        <v>3.5363</v>
      </c>
      <c r="AA288" s="835">
        <f t="shared" si="182"/>
        <v>15573.8652</v>
      </c>
      <c r="AB288" s="812">
        <f>876+3528</f>
        <v>4404</v>
      </c>
      <c r="AC288" s="812">
        <f t="shared" si="168"/>
        <v>0</v>
      </c>
      <c r="AD288" s="783" t="s">
        <v>610</v>
      </c>
      <c r="AE288" s="783" t="s">
        <v>611</v>
      </c>
      <c r="AF288" s="784"/>
      <c r="AG288" s="836" t="s">
        <v>590</v>
      </c>
      <c r="AH288" s="990"/>
      <c r="AI288" s="837">
        <f t="shared" si="179"/>
        <v>4404</v>
      </c>
      <c r="AJ288" s="990"/>
      <c r="AK288" s="837"/>
      <c r="AL288" s="838"/>
      <c r="AM288" s="995"/>
      <c r="AN288" s="865">
        <f t="shared" si="170"/>
        <v>4404</v>
      </c>
      <c r="AO288" s="865"/>
      <c r="AP288" s="995"/>
      <c r="AQ288" s="865">
        <f t="shared" si="180"/>
        <v>4404</v>
      </c>
      <c r="AR288" s="995"/>
      <c r="AS288" s="865"/>
      <c r="AT288" s="865"/>
      <c r="AU288" s="866"/>
      <c r="AV288" s="867" t="s">
        <v>577</v>
      </c>
      <c r="AW288" s="884">
        <f t="shared" si="172"/>
        <v>734</v>
      </c>
      <c r="AX288" s="884">
        <f t="shared" si="173"/>
        <v>734</v>
      </c>
      <c r="AY288" s="884">
        <f t="shared" si="174"/>
        <v>587.2</v>
      </c>
      <c r="AZ288" s="884">
        <f t="shared" si="175"/>
        <v>146.8</v>
      </c>
      <c r="BA288" s="884">
        <f t="shared" si="176"/>
        <v>734</v>
      </c>
      <c r="BB288" s="884">
        <f t="shared" si="177"/>
        <v>734</v>
      </c>
      <c r="BC288" s="884">
        <f t="shared" si="178"/>
        <v>734</v>
      </c>
      <c r="BD288" s="932">
        <f t="shared" si="164"/>
        <v>4404</v>
      </c>
      <c r="BE288" s="933">
        <f t="shared" si="154"/>
        <v>0</v>
      </c>
      <c r="BF288" s="1096"/>
      <c r="BG288" s="1096"/>
      <c r="BH288" s="1097"/>
    </row>
    <row r="289" s="711" customFormat="1" ht="39" customHeight="1" spans="1:60">
      <c r="A289" s="736">
        <v>45825</v>
      </c>
      <c r="B289" s="737" t="s">
        <v>1981</v>
      </c>
      <c r="C289" s="738" t="s">
        <v>1982</v>
      </c>
      <c r="D289" s="739">
        <v>4500170216</v>
      </c>
      <c r="E289" s="910"/>
      <c r="F289" s="739" t="s">
        <v>1987</v>
      </c>
      <c r="G289" s="742" t="s">
        <v>575</v>
      </c>
      <c r="H289" s="742" t="s">
        <v>575</v>
      </c>
      <c r="I289" s="778" t="s">
        <v>576</v>
      </c>
      <c r="J289" s="780">
        <v>3408</v>
      </c>
      <c r="K289" s="780">
        <v>0</v>
      </c>
      <c r="L289" s="780">
        <v>12</v>
      </c>
      <c r="M289" s="784">
        <f t="shared" si="181"/>
        <v>284</v>
      </c>
      <c r="N289" s="782">
        <v>45854</v>
      </c>
      <c r="O289" s="782">
        <v>45875</v>
      </c>
      <c r="P289" s="783"/>
      <c r="Q289" s="783" t="s">
        <v>582</v>
      </c>
      <c r="R289" s="783" t="s">
        <v>1984</v>
      </c>
      <c r="S289" s="810" t="s">
        <v>1823</v>
      </c>
      <c r="T289" s="810"/>
      <c r="U289" s="810" t="s">
        <v>1988</v>
      </c>
      <c r="V289" s="811"/>
      <c r="W289" s="811"/>
      <c r="X289" s="812" t="s">
        <v>1989</v>
      </c>
      <c r="Y289" s="783" t="s">
        <v>1558</v>
      </c>
      <c r="Z289" s="835">
        <v>3.5363</v>
      </c>
      <c r="AA289" s="835">
        <f t="shared" si="182"/>
        <v>12051.7104</v>
      </c>
      <c r="AB289" s="812">
        <f>2400+504+504</f>
        <v>3408</v>
      </c>
      <c r="AC289" s="812">
        <f t="shared" si="168"/>
        <v>0</v>
      </c>
      <c r="AD289" s="783" t="s">
        <v>610</v>
      </c>
      <c r="AE289" s="783" t="s">
        <v>611</v>
      </c>
      <c r="AF289" s="784"/>
      <c r="AG289" s="836" t="s">
        <v>590</v>
      </c>
      <c r="AH289" s="990"/>
      <c r="AI289" s="837">
        <f t="shared" si="179"/>
        <v>3408</v>
      </c>
      <c r="AJ289" s="990"/>
      <c r="AK289" s="837"/>
      <c r="AL289" s="838"/>
      <c r="AM289" s="995"/>
      <c r="AN289" s="865">
        <f t="shared" si="170"/>
        <v>3408</v>
      </c>
      <c r="AO289" s="865"/>
      <c r="AP289" s="995"/>
      <c r="AQ289" s="865">
        <f t="shared" si="180"/>
        <v>3408</v>
      </c>
      <c r="AR289" s="995"/>
      <c r="AS289" s="865"/>
      <c r="AT289" s="865"/>
      <c r="AU289" s="866"/>
      <c r="AV289" s="867" t="s">
        <v>577</v>
      </c>
      <c r="AW289" s="884">
        <f t="shared" si="172"/>
        <v>568</v>
      </c>
      <c r="AX289" s="884">
        <f t="shared" si="173"/>
        <v>568</v>
      </c>
      <c r="AY289" s="884">
        <f t="shared" si="174"/>
        <v>454.4</v>
      </c>
      <c r="AZ289" s="884">
        <f t="shared" si="175"/>
        <v>113.6</v>
      </c>
      <c r="BA289" s="884">
        <f t="shared" si="176"/>
        <v>568</v>
      </c>
      <c r="BB289" s="884">
        <f t="shared" si="177"/>
        <v>568</v>
      </c>
      <c r="BC289" s="884">
        <f t="shared" si="178"/>
        <v>568</v>
      </c>
      <c r="BD289" s="932">
        <f t="shared" si="164"/>
        <v>3408</v>
      </c>
      <c r="BE289" s="933">
        <f t="shared" si="154"/>
        <v>0</v>
      </c>
      <c r="BF289" s="1096"/>
      <c r="BG289" s="1096"/>
      <c r="BH289" s="1097"/>
    </row>
    <row r="290" s="711" customFormat="1" ht="39" customHeight="1" spans="1:60">
      <c r="A290" s="736">
        <v>45838</v>
      </c>
      <c r="B290" s="737" t="s">
        <v>1182</v>
      </c>
      <c r="C290" s="738" t="s">
        <v>762</v>
      </c>
      <c r="D290" s="739">
        <v>4500171941</v>
      </c>
      <c r="E290" s="910" t="s">
        <v>1990</v>
      </c>
      <c r="F290" s="739" t="s">
        <v>1991</v>
      </c>
      <c r="G290" s="742" t="s">
        <v>575</v>
      </c>
      <c r="H290" s="742" t="s">
        <v>700</v>
      </c>
      <c r="I290" s="1061" t="s">
        <v>701</v>
      </c>
      <c r="J290" s="780">
        <v>1299</v>
      </c>
      <c r="K290" s="780">
        <v>0</v>
      </c>
      <c r="L290" s="780">
        <v>1</v>
      </c>
      <c r="M290" s="784">
        <f t="shared" si="181"/>
        <v>1299</v>
      </c>
      <c r="N290" s="782">
        <v>45877</v>
      </c>
      <c r="O290" s="782">
        <v>45873</v>
      </c>
      <c r="P290" s="783"/>
      <c r="Q290" s="783" t="s">
        <v>582</v>
      </c>
      <c r="R290" s="783" t="s">
        <v>1992</v>
      </c>
      <c r="S290" s="810" t="s">
        <v>1993</v>
      </c>
      <c r="T290" s="810"/>
      <c r="U290" s="810" t="s">
        <v>1919</v>
      </c>
      <c r="V290" s="811"/>
      <c r="W290" s="811"/>
      <c r="X290" s="812" t="s">
        <v>1994</v>
      </c>
      <c r="Y290" s="783" t="s">
        <v>820</v>
      </c>
      <c r="Z290" s="835">
        <v>8.9518</v>
      </c>
      <c r="AA290" s="835">
        <f t="shared" si="182"/>
        <v>11628.3882</v>
      </c>
      <c r="AB290" s="812">
        <f>288+1011</f>
        <v>1299</v>
      </c>
      <c r="AC290" s="812">
        <f t="shared" si="168"/>
        <v>0</v>
      </c>
      <c r="AD290" s="783" t="s">
        <v>610</v>
      </c>
      <c r="AE290" s="783" t="s">
        <v>611</v>
      </c>
      <c r="AF290" s="784"/>
      <c r="AG290" s="836" t="s">
        <v>590</v>
      </c>
      <c r="AH290" s="990"/>
      <c r="AI290" s="837">
        <f t="shared" si="179"/>
        <v>1299</v>
      </c>
      <c r="AJ290" s="990"/>
      <c r="AK290" s="837"/>
      <c r="AL290" s="838"/>
      <c r="AM290" s="995"/>
      <c r="AN290" s="865">
        <f t="shared" si="170"/>
        <v>1299</v>
      </c>
      <c r="AO290" s="865"/>
      <c r="AP290" s="995"/>
      <c r="AQ290" s="865">
        <f t="shared" si="180"/>
        <v>1299</v>
      </c>
      <c r="AR290" s="995"/>
      <c r="AS290" s="865"/>
      <c r="AT290" s="865"/>
      <c r="AU290" s="866"/>
      <c r="AV290" s="867" t="s">
        <v>577</v>
      </c>
      <c r="AW290" s="884">
        <f t="shared" si="172"/>
        <v>216.5</v>
      </c>
      <c r="AX290" s="884">
        <f t="shared" si="173"/>
        <v>216.5</v>
      </c>
      <c r="AY290" s="884">
        <f t="shared" si="174"/>
        <v>173.2</v>
      </c>
      <c r="AZ290" s="884">
        <f t="shared" si="175"/>
        <v>43.3</v>
      </c>
      <c r="BA290" s="884">
        <f t="shared" si="176"/>
        <v>216.5</v>
      </c>
      <c r="BB290" s="884">
        <f t="shared" si="177"/>
        <v>216.5</v>
      </c>
      <c r="BC290" s="884">
        <f t="shared" si="178"/>
        <v>216.5</v>
      </c>
      <c r="BD290" s="932">
        <f t="shared" si="164"/>
        <v>1299</v>
      </c>
      <c r="BE290" s="933">
        <f t="shared" si="154"/>
        <v>0</v>
      </c>
      <c r="BF290" s="1096"/>
      <c r="BG290" s="1096"/>
      <c r="BH290" s="1097"/>
    </row>
    <row r="291" s="711" customFormat="1" ht="39" customHeight="1" spans="1:60">
      <c r="A291" s="736">
        <v>45838</v>
      </c>
      <c r="B291" s="737" t="s">
        <v>1182</v>
      </c>
      <c r="C291" s="738" t="s">
        <v>762</v>
      </c>
      <c r="D291" s="739">
        <v>4500171941</v>
      </c>
      <c r="E291" s="910" t="s">
        <v>1995</v>
      </c>
      <c r="F291" s="739" t="s">
        <v>1996</v>
      </c>
      <c r="G291" s="742" t="s">
        <v>575</v>
      </c>
      <c r="H291" s="742" t="s">
        <v>700</v>
      </c>
      <c r="I291" s="1061" t="s">
        <v>701</v>
      </c>
      <c r="J291" s="780">
        <v>2701</v>
      </c>
      <c r="K291" s="780">
        <v>0</v>
      </c>
      <c r="L291" s="780">
        <v>1</v>
      </c>
      <c r="M291" s="784">
        <f t="shared" si="181"/>
        <v>2701</v>
      </c>
      <c r="N291" s="782">
        <v>45877</v>
      </c>
      <c r="O291" s="782">
        <v>45873</v>
      </c>
      <c r="P291" s="783"/>
      <c r="Q291" s="783" t="s">
        <v>582</v>
      </c>
      <c r="R291" s="783" t="s">
        <v>1872</v>
      </c>
      <c r="S291" s="810" t="s">
        <v>1993</v>
      </c>
      <c r="T291" s="810"/>
      <c r="U291" s="810" t="s">
        <v>1919</v>
      </c>
      <c r="V291" s="811"/>
      <c r="W291" s="811"/>
      <c r="X291" s="812" t="s">
        <v>1994</v>
      </c>
      <c r="Y291" s="783" t="s">
        <v>820</v>
      </c>
      <c r="Z291" s="835">
        <v>8.9518</v>
      </c>
      <c r="AA291" s="835">
        <f t="shared" si="182"/>
        <v>24178.8118</v>
      </c>
      <c r="AB291" s="812">
        <f>1872+720+108+1</f>
        <v>2701</v>
      </c>
      <c r="AC291" s="812">
        <f t="shared" si="168"/>
        <v>0</v>
      </c>
      <c r="AD291" s="783" t="s">
        <v>610</v>
      </c>
      <c r="AE291" s="783" t="s">
        <v>611</v>
      </c>
      <c r="AF291" s="784"/>
      <c r="AG291" s="836" t="s">
        <v>590</v>
      </c>
      <c r="AH291" s="990"/>
      <c r="AI291" s="837">
        <f t="shared" si="179"/>
        <v>2701</v>
      </c>
      <c r="AJ291" s="990"/>
      <c r="AK291" s="837"/>
      <c r="AL291" s="838"/>
      <c r="AM291" s="995"/>
      <c r="AN291" s="865">
        <f t="shared" si="170"/>
        <v>2701</v>
      </c>
      <c r="AO291" s="865"/>
      <c r="AP291" s="995"/>
      <c r="AQ291" s="865">
        <f t="shared" si="180"/>
        <v>2701</v>
      </c>
      <c r="AR291" s="995"/>
      <c r="AS291" s="865"/>
      <c r="AT291" s="865"/>
      <c r="AU291" s="866"/>
      <c r="AV291" s="867" t="s">
        <v>577</v>
      </c>
      <c r="AW291" s="884">
        <f t="shared" si="172"/>
        <v>450.166666666667</v>
      </c>
      <c r="AX291" s="884">
        <f t="shared" si="173"/>
        <v>450.166666666667</v>
      </c>
      <c r="AY291" s="884">
        <f t="shared" si="174"/>
        <v>360.133333333333</v>
      </c>
      <c r="AZ291" s="884">
        <f t="shared" si="175"/>
        <v>90.0333333333333</v>
      </c>
      <c r="BA291" s="884">
        <f t="shared" si="176"/>
        <v>450.166666666667</v>
      </c>
      <c r="BB291" s="884">
        <f t="shared" si="177"/>
        <v>450.166666666667</v>
      </c>
      <c r="BC291" s="884">
        <f t="shared" si="178"/>
        <v>450.166666666667</v>
      </c>
      <c r="BD291" s="932">
        <f t="shared" si="164"/>
        <v>2701</v>
      </c>
      <c r="BE291" s="933">
        <f t="shared" si="154"/>
        <v>0</v>
      </c>
      <c r="BF291" s="1096"/>
      <c r="BG291" s="1096"/>
      <c r="BH291" s="1097"/>
    </row>
    <row r="292" s="711" customFormat="1" ht="39" customHeight="1" spans="1:60">
      <c r="A292" s="736">
        <v>45825</v>
      </c>
      <c r="B292" s="737" t="s">
        <v>177</v>
      </c>
      <c r="C292" s="738" t="s">
        <v>600</v>
      </c>
      <c r="D292" s="739">
        <v>4500170258</v>
      </c>
      <c r="E292" s="910" t="s">
        <v>1997</v>
      </c>
      <c r="F292" s="739" t="s">
        <v>1998</v>
      </c>
      <c r="G292" s="742" t="s">
        <v>689</v>
      </c>
      <c r="H292" s="742" t="s">
        <v>689</v>
      </c>
      <c r="I292" s="778" t="s">
        <v>576</v>
      </c>
      <c r="J292" s="780">
        <v>2192</v>
      </c>
      <c r="K292" s="780">
        <v>0</v>
      </c>
      <c r="L292" s="780">
        <v>8</v>
      </c>
      <c r="M292" s="784">
        <f t="shared" si="181"/>
        <v>274</v>
      </c>
      <c r="N292" s="782">
        <v>45868</v>
      </c>
      <c r="O292" s="782">
        <v>45864</v>
      </c>
      <c r="P292" s="783"/>
      <c r="Q292" s="783" t="s">
        <v>582</v>
      </c>
      <c r="R292" s="783" t="s">
        <v>1872</v>
      </c>
      <c r="S292" s="810" t="s">
        <v>1846</v>
      </c>
      <c r="T292" s="810"/>
      <c r="U292" s="810" t="s">
        <v>585</v>
      </c>
      <c r="V292" s="811" t="s">
        <v>1782</v>
      </c>
      <c r="W292" s="811"/>
      <c r="X292" s="812" t="s">
        <v>1894</v>
      </c>
      <c r="Y292" s="783" t="s">
        <v>695</v>
      </c>
      <c r="Z292" s="835">
        <v>2.1336</v>
      </c>
      <c r="AA292" s="835">
        <f t="shared" si="182"/>
        <v>4676.8512</v>
      </c>
      <c r="AB292" s="812">
        <f>2192</f>
        <v>2192</v>
      </c>
      <c r="AC292" s="812">
        <f t="shared" si="168"/>
        <v>0</v>
      </c>
      <c r="AD292" s="783" t="s">
        <v>610</v>
      </c>
      <c r="AE292" s="783" t="s">
        <v>611</v>
      </c>
      <c r="AF292" s="784"/>
      <c r="AG292" s="836" t="s">
        <v>590</v>
      </c>
      <c r="AH292" s="990"/>
      <c r="AI292" s="837">
        <f t="shared" si="179"/>
        <v>2192</v>
      </c>
      <c r="AJ292" s="990"/>
      <c r="AK292" s="837"/>
      <c r="AL292" s="838"/>
      <c r="AM292" s="995"/>
      <c r="AN292" s="865">
        <f t="shared" si="170"/>
        <v>2192</v>
      </c>
      <c r="AO292" s="865"/>
      <c r="AP292" s="995"/>
      <c r="AQ292" s="865">
        <f t="shared" si="180"/>
        <v>2192</v>
      </c>
      <c r="AR292" s="995"/>
      <c r="AS292" s="865"/>
      <c r="AT292" s="865"/>
      <c r="AU292" s="866"/>
      <c r="AV292" s="867" t="s">
        <v>577</v>
      </c>
      <c r="AW292" s="884">
        <f t="shared" si="172"/>
        <v>365.333333333333</v>
      </c>
      <c r="AX292" s="884">
        <f t="shared" si="173"/>
        <v>365.333333333333</v>
      </c>
      <c r="AY292" s="884">
        <f t="shared" si="174"/>
        <v>292.266666666667</v>
      </c>
      <c r="AZ292" s="884">
        <f t="shared" si="175"/>
        <v>73.0666666666667</v>
      </c>
      <c r="BA292" s="884">
        <f t="shared" si="176"/>
        <v>365.333333333333</v>
      </c>
      <c r="BB292" s="884">
        <f t="shared" si="177"/>
        <v>365.333333333333</v>
      </c>
      <c r="BC292" s="884">
        <f t="shared" si="178"/>
        <v>365.333333333333</v>
      </c>
      <c r="BD292" s="932">
        <f t="shared" si="164"/>
        <v>2192</v>
      </c>
      <c r="BE292" s="933">
        <f t="shared" si="154"/>
        <v>0</v>
      </c>
      <c r="BF292" s="1096"/>
      <c r="BG292" s="1096"/>
      <c r="BH292" s="1097"/>
    </row>
    <row r="293" s="711" customFormat="1" ht="39" customHeight="1" spans="1:60">
      <c r="A293" s="736">
        <v>45825</v>
      </c>
      <c r="B293" s="737" t="s">
        <v>177</v>
      </c>
      <c r="C293" s="738" t="s">
        <v>600</v>
      </c>
      <c r="D293" s="739">
        <v>4500170249</v>
      </c>
      <c r="E293" s="910" t="s">
        <v>1999</v>
      </c>
      <c r="F293" s="739" t="s">
        <v>2000</v>
      </c>
      <c r="G293" s="742" t="s">
        <v>689</v>
      </c>
      <c r="H293" s="742" t="s">
        <v>689</v>
      </c>
      <c r="I293" s="778" t="s">
        <v>576</v>
      </c>
      <c r="J293" s="780">
        <v>3320</v>
      </c>
      <c r="K293" s="780">
        <v>0</v>
      </c>
      <c r="L293" s="780">
        <v>8</v>
      </c>
      <c r="M293" s="784">
        <f t="shared" si="181"/>
        <v>415</v>
      </c>
      <c r="N293" s="782">
        <v>45869</v>
      </c>
      <c r="O293" s="782">
        <v>45866</v>
      </c>
      <c r="P293" s="783"/>
      <c r="Q293" s="783" t="s">
        <v>582</v>
      </c>
      <c r="R293" s="783" t="s">
        <v>1872</v>
      </c>
      <c r="S293" s="810" t="s">
        <v>1846</v>
      </c>
      <c r="T293" s="810"/>
      <c r="U293" s="810" t="s">
        <v>585</v>
      </c>
      <c r="V293" s="811" t="s">
        <v>1782</v>
      </c>
      <c r="W293" s="811"/>
      <c r="X293" s="812" t="s">
        <v>1894</v>
      </c>
      <c r="Y293" s="783" t="s">
        <v>695</v>
      </c>
      <c r="Z293" s="835">
        <v>2.1204</v>
      </c>
      <c r="AA293" s="835">
        <f t="shared" si="182"/>
        <v>7039.728</v>
      </c>
      <c r="AB293" s="812">
        <v>3320</v>
      </c>
      <c r="AC293" s="812">
        <f t="shared" si="168"/>
        <v>0</v>
      </c>
      <c r="AD293" s="783" t="s">
        <v>610</v>
      </c>
      <c r="AE293" s="783" t="s">
        <v>611</v>
      </c>
      <c r="AF293" s="784"/>
      <c r="AG293" s="836" t="s">
        <v>590</v>
      </c>
      <c r="AH293" s="990"/>
      <c r="AI293" s="837">
        <f t="shared" si="179"/>
        <v>3320</v>
      </c>
      <c r="AJ293" s="990"/>
      <c r="AK293" s="837"/>
      <c r="AL293" s="838"/>
      <c r="AM293" s="995"/>
      <c r="AN293" s="865">
        <f t="shared" si="170"/>
        <v>3320</v>
      </c>
      <c r="AO293" s="865"/>
      <c r="AP293" s="995"/>
      <c r="AQ293" s="865">
        <f t="shared" si="180"/>
        <v>3320</v>
      </c>
      <c r="AR293" s="995"/>
      <c r="AS293" s="865"/>
      <c r="AT293" s="865"/>
      <c r="AU293" s="866"/>
      <c r="AV293" s="867" t="s">
        <v>577</v>
      </c>
      <c r="AW293" s="884">
        <f t="shared" si="172"/>
        <v>553.333333333333</v>
      </c>
      <c r="AX293" s="884">
        <f t="shared" si="173"/>
        <v>553.333333333333</v>
      </c>
      <c r="AY293" s="884">
        <f t="shared" si="174"/>
        <v>442.666666666667</v>
      </c>
      <c r="AZ293" s="884">
        <f t="shared" si="175"/>
        <v>110.666666666667</v>
      </c>
      <c r="BA293" s="884">
        <f t="shared" si="176"/>
        <v>553.333333333333</v>
      </c>
      <c r="BB293" s="884">
        <f t="shared" si="177"/>
        <v>553.333333333333</v>
      </c>
      <c r="BC293" s="884">
        <f t="shared" si="178"/>
        <v>553.333333333333</v>
      </c>
      <c r="BD293" s="932">
        <f t="shared" si="164"/>
        <v>3320</v>
      </c>
      <c r="BE293" s="933">
        <f t="shared" si="154"/>
        <v>0</v>
      </c>
      <c r="BF293" s="1096"/>
      <c r="BG293" s="1096"/>
      <c r="BH293" s="1097"/>
    </row>
    <row r="294" s="711" customFormat="1" ht="39" customHeight="1" spans="1:60">
      <c r="A294" s="736">
        <v>45835</v>
      </c>
      <c r="B294" s="737" t="s">
        <v>1683</v>
      </c>
      <c r="C294" s="738" t="s">
        <v>1684</v>
      </c>
      <c r="D294" s="739">
        <v>4500171640</v>
      </c>
      <c r="E294" s="910" t="s">
        <v>2001</v>
      </c>
      <c r="F294" s="739" t="s">
        <v>2002</v>
      </c>
      <c r="G294" s="742" t="s">
        <v>1686</v>
      </c>
      <c r="H294" s="742" t="s">
        <v>689</v>
      </c>
      <c r="I294" s="778" t="s">
        <v>576</v>
      </c>
      <c r="J294" s="780">
        <v>4200</v>
      </c>
      <c r="K294" s="780">
        <v>0</v>
      </c>
      <c r="L294" s="780">
        <v>8</v>
      </c>
      <c r="M294" s="784">
        <f t="shared" si="181"/>
        <v>525</v>
      </c>
      <c r="N294" s="782">
        <v>45866</v>
      </c>
      <c r="O294" s="782">
        <v>45862</v>
      </c>
      <c r="P294" s="1116"/>
      <c r="Q294" s="783" t="s">
        <v>582</v>
      </c>
      <c r="R294" s="783" t="s">
        <v>1984</v>
      </c>
      <c r="S294" s="810" t="s">
        <v>2003</v>
      </c>
      <c r="T294" s="810"/>
      <c r="U294" s="810" t="s">
        <v>2004</v>
      </c>
      <c r="V294" s="811" t="s">
        <v>2005</v>
      </c>
      <c r="W294" s="811"/>
      <c r="X294" s="812" t="s">
        <v>2006</v>
      </c>
      <c r="Y294" s="783" t="s">
        <v>1690</v>
      </c>
      <c r="Z294" s="835">
        <v>3.534</v>
      </c>
      <c r="AA294" s="835">
        <f t="shared" si="182"/>
        <v>14842.8</v>
      </c>
      <c r="AB294" s="812">
        <v>4200</v>
      </c>
      <c r="AC294" s="812">
        <f t="shared" si="168"/>
        <v>0</v>
      </c>
      <c r="AD294" s="783" t="s">
        <v>610</v>
      </c>
      <c r="AE294" s="783" t="s">
        <v>611</v>
      </c>
      <c r="AF294" s="784"/>
      <c r="AG294" s="836" t="s">
        <v>590</v>
      </c>
      <c r="AH294" s="990"/>
      <c r="AI294" s="837">
        <f t="shared" si="179"/>
        <v>4200</v>
      </c>
      <c r="AJ294" s="990"/>
      <c r="AK294" s="837"/>
      <c r="AL294" s="838"/>
      <c r="AM294" s="995"/>
      <c r="AN294" s="865"/>
      <c r="AO294" s="865">
        <f>J294</f>
        <v>4200</v>
      </c>
      <c r="AP294" s="995"/>
      <c r="AQ294" s="865">
        <f t="shared" ref="AQ294:AQ300" si="183">J294</f>
        <v>4200</v>
      </c>
      <c r="AR294" s="995"/>
      <c r="AS294" s="865"/>
      <c r="AT294" s="865"/>
      <c r="AU294" s="865">
        <f>J294</f>
        <v>4200</v>
      </c>
      <c r="AV294" s="867" t="s">
        <v>2007</v>
      </c>
      <c r="AW294" s="884">
        <f t="shared" si="172"/>
        <v>700</v>
      </c>
      <c r="AX294" s="884">
        <f t="shared" si="173"/>
        <v>700</v>
      </c>
      <c r="AY294" s="884">
        <f t="shared" si="174"/>
        <v>560</v>
      </c>
      <c r="AZ294" s="884">
        <f t="shared" si="175"/>
        <v>140</v>
      </c>
      <c r="BA294" s="884">
        <f t="shared" si="176"/>
        <v>700</v>
      </c>
      <c r="BB294" s="884">
        <f t="shared" si="177"/>
        <v>700</v>
      </c>
      <c r="BC294" s="884">
        <f t="shared" si="178"/>
        <v>700</v>
      </c>
      <c r="BD294" s="932">
        <f t="shared" si="164"/>
        <v>4200</v>
      </c>
      <c r="BE294" s="933">
        <f t="shared" si="154"/>
        <v>0</v>
      </c>
      <c r="BF294" s="1096"/>
      <c r="BG294" s="1096"/>
      <c r="BH294" s="1097"/>
    </row>
    <row r="295" s="711" customFormat="1" ht="39" customHeight="1" spans="1:60">
      <c r="A295" s="736">
        <v>45790</v>
      </c>
      <c r="B295" s="737" t="s">
        <v>2008</v>
      </c>
      <c r="C295" s="738" t="s">
        <v>2009</v>
      </c>
      <c r="D295" s="739">
        <v>4500166132</v>
      </c>
      <c r="E295" s="910"/>
      <c r="F295" s="739" t="s">
        <v>2010</v>
      </c>
      <c r="G295" s="742" t="s">
        <v>735</v>
      </c>
      <c r="H295" s="742" t="s">
        <v>575</v>
      </c>
      <c r="I295" s="778" t="s">
        <v>576</v>
      </c>
      <c r="J295" s="780">
        <v>2400</v>
      </c>
      <c r="K295" s="780">
        <v>0</v>
      </c>
      <c r="L295" s="780">
        <v>12</v>
      </c>
      <c r="M295" s="784">
        <f t="shared" si="181"/>
        <v>200</v>
      </c>
      <c r="N295" s="782">
        <v>45856</v>
      </c>
      <c r="O295" s="782">
        <v>45868</v>
      </c>
      <c r="P295" s="783"/>
      <c r="Q295" s="783" t="s">
        <v>582</v>
      </c>
      <c r="R295" s="783" t="s">
        <v>2011</v>
      </c>
      <c r="S295" s="810" t="s">
        <v>1798</v>
      </c>
      <c r="T295" s="810"/>
      <c r="U295" s="810" t="s">
        <v>2012</v>
      </c>
      <c r="V295" s="811"/>
      <c r="W295" s="811"/>
      <c r="X295" s="812" t="s">
        <v>2013</v>
      </c>
      <c r="Y295" s="783" t="s">
        <v>802</v>
      </c>
      <c r="Z295" s="835">
        <v>3.6835</v>
      </c>
      <c r="AA295" s="835">
        <f t="shared" si="182"/>
        <v>8840.4</v>
      </c>
      <c r="AB295" s="812">
        <v>2400</v>
      </c>
      <c r="AC295" s="812">
        <f t="shared" si="168"/>
        <v>0</v>
      </c>
      <c r="AD295" s="783" t="s">
        <v>610</v>
      </c>
      <c r="AE295" s="783" t="s">
        <v>611</v>
      </c>
      <c r="AF295" s="784"/>
      <c r="AG295" s="836" t="s">
        <v>590</v>
      </c>
      <c r="AH295" s="990"/>
      <c r="AI295" s="837"/>
      <c r="AJ295" s="990"/>
      <c r="AK295" s="837">
        <f>J295</f>
        <v>2400</v>
      </c>
      <c r="AL295" s="838"/>
      <c r="AM295" s="995"/>
      <c r="AN295" s="865">
        <f t="shared" ref="AN295:AN336" si="184">J295</f>
        <v>2400</v>
      </c>
      <c r="AO295" s="865"/>
      <c r="AP295" s="995"/>
      <c r="AQ295" s="865">
        <f t="shared" si="183"/>
        <v>2400</v>
      </c>
      <c r="AR295" s="995"/>
      <c r="AS295" s="865"/>
      <c r="AT295" s="865"/>
      <c r="AU295" s="866"/>
      <c r="AV295" s="867" t="s">
        <v>577</v>
      </c>
      <c r="AW295" s="884">
        <f t="shared" si="172"/>
        <v>400</v>
      </c>
      <c r="AX295" s="884">
        <f t="shared" si="173"/>
        <v>400</v>
      </c>
      <c r="AY295" s="884">
        <f t="shared" si="174"/>
        <v>320</v>
      </c>
      <c r="AZ295" s="884">
        <f t="shared" si="175"/>
        <v>80</v>
      </c>
      <c r="BA295" s="884">
        <f t="shared" si="176"/>
        <v>400</v>
      </c>
      <c r="BB295" s="884">
        <f t="shared" si="177"/>
        <v>400</v>
      </c>
      <c r="BC295" s="884">
        <f t="shared" si="178"/>
        <v>400</v>
      </c>
      <c r="BD295" s="932">
        <f t="shared" si="164"/>
        <v>2400</v>
      </c>
      <c r="BE295" s="933">
        <f t="shared" si="154"/>
        <v>0</v>
      </c>
      <c r="BF295" s="1096"/>
      <c r="BG295" s="1096" t="s">
        <v>1377</v>
      </c>
      <c r="BH295" s="1097" t="s">
        <v>610</v>
      </c>
    </row>
    <row r="296" s="711" customFormat="1" ht="39" customHeight="1" spans="1:60">
      <c r="A296" s="736">
        <v>45838</v>
      </c>
      <c r="B296" s="737" t="s">
        <v>1182</v>
      </c>
      <c r="C296" s="738" t="s">
        <v>762</v>
      </c>
      <c r="D296" s="739">
        <v>4500164200</v>
      </c>
      <c r="E296" s="910" t="s">
        <v>2014</v>
      </c>
      <c r="F296" s="739" t="s">
        <v>2015</v>
      </c>
      <c r="G296" s="742" t="s">
        <v>575</v>
      </c>
      <c r="H296" s="742" t="s">
        <v>575</v>
      </c>
      <c r="I296" s="778" t="s">
        <v>576</v>
      </c>
      <c r="J296" s="780">
        <v>1008</v>
      </c>
      <c r="K296" s="780">
        <v>0</v>
      </c>
      <c r="L296" s="780">
        <v>12</v>
      </c>
      <c r="M296" s="784">
        <f t="shared" si="181"/>
        <v>84</v>
      </c>
      <c r="N296" s="782">
        <v>45870</v>
      </c>
      <c r="O296" s="782">
        <f>N296-4</f>
        <v>45866</v>
      </c>
      <c r="P296" s="783"/>
      <c r="Q296" s="783" t="s">
        <v>582</v>
      </c>
      <c r="R296" s="783" t="s">
        <v>2011</v>
      </c>
      <c r="S296" s="810" t="s">
        <v>1993</v>
      </c>
      <c r="T296" s="810"/>
      <c r="U296" s="810" t="s">
        <v>2016</v>
      </c>
      <c r="V296" s="811"/>
      <c r="W296" s="811"/>
      <c r="X296" s="812" t="s">
        <v>2017</v>
      </c>
      <c r="Y296" s="783" t="s">
        <v>718</v>
      </c>
      <c r="Z296" s="835">
        <v>3.6835</v>
      </c>
      <c r="AA296" s="835">
        <f t="shared" si="182"/>
        <v>3712.968</v>
      </c>
      <c r="AB296" s="812">
        <v>1008</v>
      </c>
      <c r="AC296" s="812">
        <f t="shared" si="168"/>
        <v>0</v>
      </c>
      <c r="AD296" s="783" t="s">
        <v>610</v>
      </c>
      <c r="AE296" s="783" t="s">
        <v>611</v>
      </c>
      <c r="AF296" s="784"/>
      <c r="AG296" s="836" t="s">
        <v>590</v>
      </c>
      <c r="AH296" s="990"/>
      <c r="AI296" s="837">
        <f>J296</f>
        <v>1008</v>
      </c>
      <c r="AJ296" s="990"/>
      <c r="AK296" s="837"/>
      <c r="AL296" s="838"/>
      <c r="AM296" s="995"/>
      <c r="AN296" s="865">
        <f t="shared" si="184"/>
        <v>1008</v>
      </c>
      <c r="AO296" s="865"/>
      <c r="AP296" s="995"/>
      <c r="AQ296" s="865">
        <f t="shared" si="183"/>
        <v>1008</v>
      </c>
      <c r="AR296" s="995"/>
      <c r="AS296" s="865"/>
      <c r="AT296" s="865"/>
      <c r="AU296" s="866"/>
      <c r="AV296" s="867" t="s">
        <v>577</v>
      </c>
      <c r="AW296" s="884">
        <f t="shared" si="172"/>
        <v>168</v>
      </c>
      <c r="AX296" s="884">
        <f t="shared" si="173"/>
        <v>168</v>
      </c>
      <c r="AY296" s="884">
        <f t="shared" si="174"/>
        <v>134.4</v>
      </c>
      <c r="AZ296" s="884">
        <f t="shared" si="175"/>
        <v>33.6</v>
      </c>
      <c r="BA296" s="884">
        <f t="shared" si="176"/>
        <v>168</v>
      </c>
      <c r="BB296" s="884">
        <f t="shared" si="177"/>
        <v>168</v>
      </c>
      <c r="BC296" s="884">
        <f t="shared" si="178"/>
        <v>168</v>
      </c>
      <c r="BD296" s="932">
        <f t="shared" si="164"/>
        <v>1008</v>
      </c>
      <c r="BE296" s="933">
        <f t="shared" si="154"/>
        <v>0</v>
      </c>
      <c r="BF296" s="1096"/>
      <c r="BG296" s="1096"/>
      <c r="BH296" s="1097"/>
    </row>
    <row r="297" s="711" customFormat="1" ht="39" customHeight="1" spans="1:60">
      <c r="A297" s="736">
        <v>45824</v>
      </c>
      <c r="B297" s="737" t="s">
        <v>976</v>
      </c>
      <c r="C297" s="738" t="s">
        <v>600</v>
      </c>
      <c r="D297" s="739">
        <v>4500170092</v>
      </c>
      <c r="E297" s="910" t="s">
        <v>2018</v>
      </c>
      <c r="F297" s="739" t="s">
        <v>2019</v>
      </c>
      <c r="G297" s="742" t="s">
        <v>815</v>
      </c>
      <c r="H297" s="742" t="s">
        <v>815</v>
      </c>
      <c r="I297" s="778" t="s">
        <v>576</v>
      </c>
      <c r="J297" s="780">
        <v>2080</v>
      </c>
      <c r="K297" s="780">
        <v>0</v>
      </c>
      <c r="L297" s="780">
        <v>4</v>
      </c>
      <c r="M297" s="784">
        <f t="shared" si="181"/>
        <v>520</v>
      </c>
      <c r="N297" s="782">
        <v>45871</v>
      </c>
      <c r="O297" s="782">
        <f>N297-4</f>
        <v>45867</v>
      </c>
      <c r="P297" s="783"/>
      <c r="Q297" s="783" t="s">
        <v>582</v>
      </c>
      <c r="R297" s="783" t="s">
        <v>2011</v>
      </c>
      <c r="S297" s="810" t="s">
        <v>1913</v>
      </c>
      <c r="T297" s="810"/>
      <c r="U297" s="810" t="s">
        <v>585</v>
      </c>
      <c r="V297" s="811"/>
      <c r="W297" s="811"/>
      <c r="X297" s="812" t="s">
        <v>981</v>
      </c>
      <c r="Y297" s="783" t="s">
        <v>982</v>
      </c>
      <c r="Z297" s="835">
        <v>2.3829</v>
      </c>
      <c r="AA297" s="835">
        <f t="shared" si="182"/>
        <v>4956.432</v>
      </c>
      <c r="AB297" s="812">
        <v>2080</v>
      </c>
      <c r="AC297" s="812">
        <f t="shared" si="168"/>
        <v>0</v>
      </c>
      <c r="AD297" s="783" t="s">
        <v>585</v>
      </c>
      <c r="AE297" s="783" t="s">
        <v>611</v>
      </c>
      <c r="AF297" s="784"/>
      <c r="AG297" s="836" t="s">
        <v>590</v>
      </c>
      <c r="AH297" s="990"/>
      <c r="AI297" s="837">
        <f>J297</f>
        <v>2080</v>
      </c>
      <c r="AJ297" s="990"/>
      <c r="AK297" s="837"/>
      <c r="AL297" s="838"/>
      <c r="AM297" s="995"/>
      <c r="AN297" s="865">
        <f t="shared" si="184"/>
        <v>2080</v>
      </c>
      <c r="AO297" s="865"/>
      <c r="AP297" s="995"/>
      <c r="AQ297" s="865">
        <f t="shared" si="183"/>
        <v>2080</v>
      </c>
      <c r="AR297" s="995"/>
      <c r="AS297" s="865"/>
      <c r="AT297" s="865"/>
      <c r="AU297" s="866"/>
      <c r="AV297" s="867" t="s">
        <v>577</v>
      </c>
      <c r="AW297" s="884">
        <f t="shared" si="172"/>
        <v>346.666666666667</v>
      </c>
      <c r="AX297" s="884">
        <f t="shared" si="173"/>
        <v>346.666666666667</v>
      </c>
      <c r="AY297" s="884">
        <f t="shared" si="174"/>
        <v>277.333333333333</v>
      </c>
      <c r="AZ297" s="884">
        <f t="shared" si="175"/>
        <v>69.3333333333333</v>
      </c>
      <c r="BA297" s="884">
        <f t="shared" si="176"/>
        <v>346.666666666667</v>
      </c>
      <c r="BB297" s="884">
        <f t="shared" si="177"/>
        <v>346.666666666667</v>
      </c>
      <c r="BC297" s="884">
        <f t="shared" si="178"/>
        <v>346.666666666667</v>
      </c>
      <c r="BD297" s="932">
        <f t="shared" si="164"/>
        <v>2080</v>
      </c>
      <c r="BE297" s="933">
        <f t="shared" si="154"/>
        <v>0</v>
      </c>
      <c r="BF297" s="1096"/>
      <c r="BG297" s="1096"/>
      <c r="BH297" s="1097"/>
    </row>
    <row r="298" s="711" customFormat="1" ht="39" customHeight="1" spans="1:60">
      <c r="A298" s="736">
        <v>45824</v>
      </c>
      <c r="B298" s="737" t="s">
        <v>976</v>
      </c>
      <c r="C298" s="738" t="s">
        <v>600</v>
      </c>
      <c r="D298" s="739">
        <v>4500170119</v>
      </c>
      <c r="E298" s="910" t="s">
        <v>2020</v>
      </c>
      <c r="F298" s="739" t="s">
        <v>2021</v>
      </c>
      <c r="G298" s="742" t="s">
        <v>815</v>
      </c>
      <c r="H298" s="742" t="s">
        <v>815</v>
      </c>
      <c r="I298" s="778" t="s">
        <v>576</v>
      </c>
      <c r="J298" s="780">
        <v>2080</v>
      </c>
      <c r="K298" s="780">
        <v>0</v>
      </c>
      <c r="L298" s="780">
        <v>4</v>
      </c>
      <c r="M298" s="784">
        <f t="shared" si="181"/>
        <v>520</v>
      </c>
      <c r="N298" s="782">
        <v>45871</v>
      </c>
      <c r="O298" s="782">
        <f>N298-4</f>
        <v>45867</v>
      </c>
      <c r="P298" s="783"/>
      <c r="Q298" s="783" t="s">
        <v>582</v>
      </c>
      <c r="R298" s="783" t="s">
        <v>2022</v>
      </c>
      <c r="S298" s="810" t="s">
        <v>1913</v>
      </c>
      <c r="T298" s="810"/>
      <c r="U298" s="810" t="s">
        <v>585</v>
      </c>
      <c r="V298" s="811"/>
      <c r="W298" s="811"/>
      <c r="X298" s="812" t="s">
        <v>981</v>
      </c>
      <c r="Y298" s="783" t="s">
        <v>982</v>
      </c>
      <c r="Z298" s="835">
        <v>2.149</v>
      </c>
      <c r="AA298" s="835">
        <f t="shared" si="182"/>
        <v>4469.92</v>
      </c>
      <c r="AB298" s="812">
        <v>2080</v>
      </c>
      <c r="AC298" s="812">
        <f t="shared" ref="AC298:AC312" si="185">AB298-J298</f>
        <v>0</v>
      </c>
      <c r="AD298" s="783" t="s">
        <v>585</v>
      </c>
      <c r="AE298" s="783" t="s">
        <v>611</v>
      </c>
      <c r="AF298" s="784"/>
      <c r="AG298" s="836" t="s">
        <v>590</v>
      </c>
      <c r="AH298" s="990"/>
      <c r="AI298" s="837">
        <f>J298</f>
        <v>2080</v>
      </c>
      <c r="AJ298" s="990"/>
      <c r="AK298" s="837"/>
      <c r="AL298" s="838"/>
      <c r="AM298" s="995"/>
      <c r="AN298" s="865">
        <f t="shared" si="184"/>
        <v>2080</v>
      </c>
      <c r="AO298" s="865"/>
      <c r="AP298" s="995"/>
      <c r="AQ298" s="865">
        <f t="shared" si="183"/>
        <v>2080</v>
      </c>
      <c r="AR298" s="995"/>
      <c r="AS298" s="865"/>
      <c r="AT298" s="865"/>
      <c r="AU298" s="866"/>
      <c r="AV298" s="867" t="s">
        <v>577</v>
      </c>
      <c r="AW298" s="884">
        <f t="shared" si="172"/>
        <v>346.666666666667</v>
      </c>
      <c r="AX298" s="884">
        <f t="shared" si="173"/>
        <v>346.666666666667</v>
      </c>
      <c r="AY298" s="884">
        <f t="shared" si="174"/>
        <v>277.333333333333</v>
      </c>
      <c r="AZ298" s="884">
        <f t="shared" si="175"/>
        <v>69.3333333333333</v>
      </c>
      <c r="BA298" s="884">
        <f t="shared" si="176"/>
        <v>346.666666666667</v>
      </c>
      <c r="BB298" s="884">
        <f t="shared" si="177"/>
        <v>346.666666666667</v>
      </c>
      <c r="BC298" s="884">
        <f t="shared" si="178"/>
        <v>346.666666666667</v>
      </c>
      <c r="BD298" s="932">
        <f t="shared" si="164"/>
        <v>2080</v>
      </c>
      <c r="BE298" s="933">
        <f t="shared" si="154"/>
        <v>0</v>
      </c>
      <c r="BF298" s="1096"/>
      <c r="BG298" s="1096"/>
      <c r="BH298" s="1097"/>
    </row>
    <row r="299" s="711" customFormat="1" ht="39" customHeight="1" spans="1:60">
      <c r="A299" s="736">
        <v>45838</v>
      </c>
      <c r="B299" s="737" t="s">
        <v>2023</v>
      </c>
      <c r="C299" s="738" t="s">
        <v>2024</v>
      </c>
      <c r="D299" s="739">
        <v>4500172103</v>
      </c>
      <c r="E299" s="910"/>
      <c r="F299" s="739" t="s">
        <v>2025</v>
      </c>
      <c r="G299" s="742" t="s">
        <v>735</v>
      </c>
      <c r="H299" s="742" t="s">
        <v>575</v>
      </c>
      <c r="I299" s="778" t="s">
        <v>576</v>
      </c>
      <c r="J299" s="780">
        <v>360</v>
      </c>
      <c r="K299" s="780">
        <v>0</v>
      </c>
      <c r="L299" s="780">
        <v>12</v>
      </c>
      <c r="M299" s="784">
        <f t="shared" si="181"/>
        <v>30</v>
      </c>
      <c r="N299" s="782">
        <v>45874</v>
      </c>
      <c r="O299" s="782">
        <v>45870</v>
      </c>
      <c r="P299" s="783"/>
      <c r="Q299" s="783" t="s">
        <v>582</v>
      </c>
      <c r="R299" s="783" t="s">
        <v>2026</v>
      </c>
      <c r="S299" s="810" t="s">
        <v>2027</v>
      </c>
      <c r="T299" s="810"/>
      <c r="U299" s="810" t="s">
        <v>2028</v>
      </c>
      <c r="V299" s="811"/>
      <c r="W299" s="811"/>
      <c r="X299" s="812" t="s">
        <v>2029</v>
      </c>
      <c r="Y299" s="783" t="s">
        <v>1712</v>
      </c>
      <c r="Z299" s="835">
        <v>3.5671</v>
      </c>
      <c r="AA299" s="835">
        <f t="shared" si="182"/>
        <v>1284.156</v>
      </c>
      <c r="AB299" s="812">
        <v>360</v>
      </c>
      <c r="AC299" s="812">
        <f t="shared" si="185"/>
        <v>0</v>
      </c>
      <c r="AD299" s="783" t="s">
        <v>610</v>
      </c>
      <c r="AE299" s="783" t="s">
        <v>611</v>
      </c>
      <c r="AF299" s="784"/>
      <c r="AG299" s="836" t="s">
        <v>590</v>
      </c>
      <c r="AH299" s="990"/>
      <c r="AI299" s="837"/>
      <c r="AJ299" s="990"/>
      <c r="AK299" s="837">
        <f>J299</f>
        <v>360</v>
      </c>
      <c r="AL299" s="838"/>
      <c r="AM299" s="995"/>
      <c r="AN299" s="865">
        <f t="shared" si="184"/>
        <v>360</v>
      </c>
      <c r="AO299" s="865"/>
      <c r="AP299" s="995"/>
      <c r="AQ299" s="865">
        <f t="shared" si="183"/>
        <v>360</v>
      </c>
      <c r="AR299" s="995"/>
      <c r="AS299" s="865"/>
      <c r="AT299" s="865"/>
      <c r="AU299" s="866"/>
      <c r="AV299" s="867" t="s">
        <v>577</v>
      </c>
      <c r="AW299" s="884">
        <f t="shared" si="172"/>
        <v>60</v>
      </c>
      <c r="AX299" s="884">
        <f t="shared" si="173"/>
        <v>60</v>
      </c>
      <c r="AY299" s="884">
        <f t="shared" si="174"/>
        <v>48</v>
      </c>
      <c r="AZ299" s="884">
        <f t="shared" si="175"/>
        <v>12</v>
      </c>
      <c r="BA299" s="884">
        <f t="shared" si="176"/>
        <v>60</v>
      </c>
      <c r="BB299" s="884">
        <f t="shared" si="177"/>
        <v>60</v>
      </c>
      <c r="BC299" s="884">
        <f t="shared" si="178"/>
        <v>60</v>
      </c>
      <c r="BD299" s="932">
        <f t="shared" si="164"/>
        <v>360</v>
      </c>
      <c r="BE299" s="933">
        <f t="shared" si="154"/>
        <v>0</v>
      </c>
      <c r="BF299" s="1096"/>
      <c r="BG299" s="1096"/>
      <c r="BH299" s="1097"/>
    </row>
    <row r="300" s="711" customFormat="1" ht="39" customHeight="1" spans="1:60">
      <c r="A300" s="736">
        <v>45839</v>
      </c>
      <c r="B300" s="737" t="s">
        <v>177</v>
      </c>
      <c r="C300" s="738" t="s">
        <v>600</v>
      </c>
      <c r="D300" s="739">
        <v>4500172198</v>
      </c>
      <c r="E300" s="910" t="s">
        <v>2030</v>
      </c>
      <c r="F300" s="739" t="s">
        <v>2031</v>
      </c>
      <c r="G300" s="742" t="s">
        <v>689</v>
      </c>
      <c r="H300" s="742" t="s">
        <v>689</v>
      </c>
      <c r="I300" s="778" t="s">
        <v>576</v>
      </c>
      <c r="J300" s="780">
        <v>2336</v>
      </c>
      <c r="K300" s="780">
        <v>0</v>
      </c>
      <c r="L300" s="780">
        <v>8</v>
      </c>
      <c r="M300" s="784">
        <f t="shared" si="181"/>
        <v>292</v>
      </c>
      <c r="N300" s="782">
        <v>45875</v>
      </c>
      <c r="O300" s="782">
        <v>45871</v>
      </c>
      <c r="P300" s="783"/>
      <c r="Q300" s="783" t="s">
        <v>582</v>
      </c>
      <c r="R300" s="783" t="s">
        <v>2011</v>
      </c>
      <c r="S300" s="810" t="s">
        <v>2032</v>
      </c>
      <c r="T300" s="810"/>
      <c r="U300" s="810" t="s">
        <v>585</v>
      </c>
      <c r="V300" s="811" t="s">
        <v>2033</v>
      </c>
      <c r="W300" s="811"/>
      <c r="X300" s="812" t="s">
        <v>1894</v>
      </c>
      <c r="Y300" s="783" t="s">
        <v>695</v>
      </c>
      <c r="Z300" s="835">
        <v>2.1336</v>
      </c>
      <c r="AA300" s="835">
        <f t="shared" si="182"/>
        <v>4984.0896</v>
      </c>
      <c r="AB300" s="812">
        <v>2336</v>
      </c>
      <c r="AC300" s="812">
        <f t="shared" si="185"/>
        <v>0</v>
      </c>
      <c r="AD300" s="783" t="s">
        <v>610</v>
      </c>
      <c r="AE300" s="783" t="s">
        <v>611</v>
      </c>
      <c r="AF300" s="784"/>
      <c r="AG300" s="836" t="s">
        <v>590</v>
      </c>
      <c r="AH300" s="990"/>
      <c r="AI300" s="837">
        <f>J300</f>
        <v>2336</v>
      </c>
      <c r="AJ300" s="990"/>
      <c r="AK300" s="837"/>
      <c r="AL300" s="838"/>
      <c r="AM300" s="995"/>
      <c r="AN300" s="865">
        <f t="shared" si="184"/>
        <v>2336</v>
      </c>
      <c r="AO300" s="865"/>
      <c r="AP300" s="995"/>
      <c r="AQ300" s="865">
        <f t="shared" si="183"/>
        <v>2336</v>
      </c>
      <c r="AR300" s="995"/>
      <c r="AS300" s="865"/>
      <c r="AT300" s="865"/>
      <c r="AU300" s="866"/>
      <c r="AV300" s="867" t="s">
        <v>577</v>
      </c>
      <c r="AW300" s="884">
        <f t="shared" si="172"/>
        <v>389.333333333333</v>
      </c>
      <c r="AX300" s="884">
        <f t="shared" si="173"/>
        <v>389.333333333333</v>
      </c>
      <c r="AY300" s="884">
        <f t="shared" si="174"/>
        <v>311.466666666667</v>
      </c>
      <c r="AZ300" s="884">
        <f t="shared" si="175"/>
        <v>77.8666666666667</v>
      </c>
      <c r="BA300" s="884">
        <f t="shared" si="176"/>
        <v>389.333333333333</v>
      </c>
      <c r="BB300" s="884">
        <f t="shared" si="177"/>
        <v>389.333333333333</v>
      </c>
      <c r="BC300" s="884">
        <f t="shared" si="178"/>
        <v>389.333333333333</v>
      </c>
      <c r="BD300" s="932">
        <f t="shared" si="164"/>
        <v>2336</v>
      </c>
      <c r="BE300" s="933">
        <f t="shared" si="154"/>
        <v>0</v>
      </c>
      <c r="BF300" s="1096"/>
      <c r="BG300" s="1096"/>
      <c r="BH300" s="1097"/>
    </row>
    <row r="301" s="711" customFormat="1" ht="39" customHeight="1" spans="1:60">
      <c r="A301" s="736">
        <v>45740</v>
      </c>
      <c r="B301" s="737" t="s">
        <v>856</v>
      </c>
      <c r="C301" s="738" t="s">
        <v>567</v>
      </c>
      <c r="D301" s="739">
        <v>4500160891</v>
      </c>
      <c r="E301" s="910" t="s">
        <v>2034</v>
      </c>
      <c r="F301" s="739" t="s">
        <v>2035</v>
      </c>
      <c r="G301" s="742" t="s">
        <v>859</v>
      </c>
      <c r="H301" s="742" t="s">
        <v>859</v>
      </c>
      <c r="I301" s="778" t="s">
        <v>576</v>
      </c>
      <c r="J301" s="780">
        <v>2014</v>
      </c>
      <c r="K301" s="780">
        <v>0</v>
      </c>
      <c r="L301" s="780">
        <v>1</v>
      </c>
      <c r="M301" s="784">
        <f t="shared" si="181"/>
        <v>2014</v>
      </c>
      <c r="N301" s="782">
        <v>45877</v>
      </c>
      <c r="O301" s="782">
        <v>45873</v>
      </c>
      <c r="P301" s="783" t="s">
        <v>2036</v>
      </c>
      <c r="Q301" s="783" t="s">
        <v>582</v>
      </c>
      <c r="R301" s="783" t="s">
        <v>2037</v>
      </c>
      <c r="S301" s="810" t="s">
        <v>2032</v>
      </c>
      <c r="T301" s="810"/>
      <c r="U301" s="810" t="s">
        <v>1455</v>
      </c>
      <c r="V301" s="811"/>
      <c r="W301" s="811"/>
      <c r="X301" s="812" t="s">
        <v>2038</v>
      </c>
      <c r="Y301" s="783" t="s">
        <v>865</v>
      </c>
      <c r="Z301" s="835">
        <v>3.6</v>
      </c>
      <c r="AA301" s="835">
        <f t="shared" si="182"/>
        <v>7250.4</v>
      </c>
      <c r="AB301" s="812">
        <f>1992+22</f>
        <v>2014</v>
      </c>
      <c r="AC301" s="812">
        <f t="shared" si="185"/>
        <v>0</v>
      </c>
      <c r="AD301" s="1074" t="s">
        <v>1551</v>
      </c>
      <c r="AE301" s="783" t="s">
        <v>611</v>
      </c>
      <c r="AF301" s="784"/>
      <c r="AG301" s="836" t="s">
        <v>590</v>
      </c>
      <c r="AH301" s="990"/>
      <c r="AI301" s="837"/>
      <c r="AJ301" s="990"/>
      <c r="AK301" s="837">
        <f>J301</f>
        <v>2014</v>
      </c>
      <c r="AL301" s="838"/>
      <c r="AM301" s="995"/>
      <c r="AN301" s="865">
        <f t="shared" si="184"/>
        <v>2014</v>
      </c>
      <c r="AO301" s="865"/>
      <c r="AP301" s="995"/>
      <c r="AQ301" s="865"/>
      <c r="AR301" s="995"/>
      <c r="AS301" s="865">
        <f>J301</f>
        <v>2014</v>
      </c>
      <c r="AT301" s="865"/>
      <c r="AU301" s="866"/>
      <c r="AV301" s="867" t="s">
        <v>577</v>
      </c>
      <c r="AW301" s="884">
        <f t="shared" si="172"/>
        <v>335.666666666667</v>
      </c>
      <c r="AX301" s="884">
        <f t="shared" si="173"/>
        <v>335.666666666667</v>
      </c>
      <c r="AY301" s="884">
        <f t="shared" si="174"/>
        <v>268.533333333333</v>
      </c>
      <c r="AZ301" s="884">
        <f t="shared" si="175"/>
        <v>67.1333333333333</v>
      </c>
      <c r="BA301" s="884">
        <f t="shared" si="176"/>
        <v>335.666666666667</v>
      </c>
      <c r="BB301" s="884">
        <f t="shared" si="177"/>
        <v>335.666666666667</v>
      </c>
      <c r="BC301" s="884">
        <f t="shared" si="178"/>
        <v>335.666666666667</v>
      </c>
      <c r="BD301" s="932">
        <f t="shared" si="164"/>
        <v>2014</v>
      </c>
      <c r="BE301" s="933">
        <f t="shared" si="154"/>
        <v>0</v>
      </c>
      <c r="BF301" s="1096"/>
      <c r="BG301" s="1096" t="str">
        <f>VLOOKUP(D301&amp;F301&amp;H301&amp;J301&amp;Y301,转B版本!C:AK,35,FALSE)</f>
        <v>全套B版本</v>
      </c>
      <c r="BH301" s="1097" t="s">
        <v>610</v>
      </c>
    </row>
    <row r="302" s="711" customFormat="1" ht="39" customHeight="1" spans="1:60">
      <c r="A302" s="736">
        <v>45814</v>
      </c>
      <c r="B302" s="737" t="s">
        <v>812</v>
      </c>
      <c r="C302" s="738" t="s">
        <v>762</v>
      </c>
      <c r="D302" s="739">
        <v>4500160598</v>
      </c>
      <c r="E302" s="910" t="s">
        <v>2039</v>
      </c>
      <c r="F302" s="739" t="s">
        <v>2040</v>
      </c>
      <c r="G302" s="742" t="s">
        <v>815</v>
      </c>
      <c r="H302" s="742" t="s">
        <v>815</v>
      </c>
      <c r="I302" s="778" t="s">
        <v>576</v>
      </c>
      <c r="J302" s="780">
        <v>1232</v>
      </c>
      <c r="K302" s="780">
        <v>0</v>
      </c>
      <c r="L302" s="780">
        <v>4</v>
      </c>
      <c r="M302" s="784">
        <f t="shared" si="181"/>
        <v>308</v>
      </c>
      <c r="N302" s="782">
        <v>45877</v>
      </c>
      <c r="O302" s="782">
        <v>45873</v>
      </c>
      <c r="P302" s="783"/>
      <c r="Q302" s="783" t="s">
        <v>582</v>
      </c>
      <c r="R302" s="783" t="s">
        <v>2041</v>
      </c>
      <c r="S302" s="810" t="s">
        <v>2042</v>
      </c>
      <c r="T302" s="810"/>
      <c r="U302" s="810" t="s">
        <v>1817</v>
      </c>
      <c r="V302" s="811"/>
      <c r="W302" s="811"/>
      <c r="X302" s="812" t="s">
        <v>2043</v>
      </c>
      <c r="Y302" s="783" t="s">
        <v>820</v>
      </c>
      <c r="Z302" s="835">
        <v>3.7065</v>
      </c>
      <c r="AA302" s="835">
        <f t="shared" si="182"/>
        <v>4566.408</v>
      </c>
      <c r="AB302" s="812">
        <v>1232</v>
      </c>
      <c r="AC302" s="812">
        <f t="shared" si="185"/>
        <v>0</v>
      </c>
      <c r="AD302" s="1074" t="s">
        <v>610</v>
      </c>
      <c r="AE302" s="783" t="s">
        <v>611</v>
      </c>
      <c r="AF302" s="784"/>
      <c r="AG302" s="836" t="s">
        <v>590</v>
      </c>
      <c r="AH302" s="990"/>
      <c r="AI302" s="837">
        <f>J302</f>
        <v>1232</v>
      </c>
      <c r="AJ302" s="990"/>
      <c r="AK302" s="837"/>
      <c r="AL302" s="838"/>
      <c r="AM302" s="995"/>
      <c r="AN302" s="865">
        <f t="shared" si="184"/>
        <v>1232</v>
      </c>
      <c r="AO302" s="865"/>
      <c r="AP302" s="995"/>
      <c r="AQ302" s="865">
        <f>J302</f>
        <v>1232</v>
      </c>
      <c r="AR302" s="995"/>
      <c r="AS302" s="865"/>
      <c r="AT302" s="865"/>
      <c r="AU302" s="866"/>
      <c r="AV302" s="867" t="s">
        <v>577</v>
      </c>
      <c r="AW302" s="884">
        <f t="shared" si="172"/>
        <v>205.333333333333</v>
      </c>
      <c r="AX302" s="884">
        <f t="shared" si="173"/>
        <v>205.333333333333</v>
      </c>
      <c r="AY302" s="884">
        <f t="shared" si="174"/>
        <v>164.266666666667</v>
      </c>
      <c r="AZ302" s="884">
        <f t="shared" si="175"/>
        <v>41.0666666666667</v>
      </c>
      <c r="BA302" s="884">
        <f t="shared" si="176"/>
        <v>205.333333333333</v>
      </c>
      <c r="BB302" s="884">
        <f t="shared" si="177"/>
        <v>205.333333333333</v>
      </c>
      <c r="BC302" s="884">
        <f t="shared" si="178"/>
        <v>205.333333333333</v>
      </c>
      <c r="BD302" s="932">
        <f t="shared" si="164"/>
        <v>1232</v>
      </c>
      <c r="BE302" s="933">
        <f t="shared" ref="BE302:BE338" si="186">J302-BD302</f>
        <v>0</v>
      </c>
      <c r="BF302" s="1096"/>
      <c r="BG302" s="1096"/>
      <c r="BH302" s="1097"/>
    </row>
    <row r="303" s="711" customFormat="1" ht="39" customHeight="1" spans="1:60">
      <c r="A303" s="736">
        <v>45825</v>
      </c>
      <c r="B303" s="737" t="s">
        <v>177</v>
      </c>
      <c r="C303" s="738" t="s">
        <v>600</v>
      </c>
      <c r="D303" s="739">
        <v>4500170255</v>
      </c>
      <c r="E303" s="910" t="s">
        <v>2044</v>
      </c>
      <c r="F303" s="739" t="s">
        <v>2045</v>
      </c>
      <c r="G303" s="742" t="s">
        <v>689</v>
      </c>
      <c r="H303" s="742" t="s">
        <v>689</v>
      </c>
      <c r="I303" s="778" t="s">
        <v>576</v>
      </c>
      <c r="J303" s="780">
        <v>1480</v>
      </c>
      <c r="K303" s="780">
        <v>0</v>
      </c>
      <c r="L303" s="780">
        <v>8</v>
      </c>
      <c r="M303" s="784">
        <f t="shared" si="181"/>
        <v>185</v>
      </c>
      <c r="N303" s="782">
        <v>45877</v>
      </c>
      <c r="O303" s="782">
        <v>45873</v>
      </c>
      <c r="P303" s="783"/>
      <c r="Q303" s="783" t="s">
        <v>582</v>
      </c>
      <c r="R303" s="783" t="s">
        <v>2037</v>
      </c>
      <c r="S303" s="810" t="s">
        <v>1846</v>
      </c>
      <c r="T303" s="810"/>
      <c r="U303" s="810" t="s">
        <v>585</v>
      </c>
      <c r="V303" s="811" t="s">
        <v>2046</v>
      </c>
      <c r="W303" s="811"/>
      <c r="X303" s="812" t="s">
        <v>1894</v>
      </c>
      <c r="Y303" s="783" t="s">
        <v>695</v>
      </c>
      <c r="Z303" s="835">
        <v>2.1336</v>
      </c>
      <c r="AA303" s="835">
        <f t="shared" si="182"/>
        <v>3157.728</v>
      </c>
      <c r="AB303" s="812">
        <f>448+896+136</f>
        <v>1480</v>
      </c>
      <c r="AC303" s="812">
        <f t="shared" si="185"/>
        <v>0</v>
      </c>
      <c r="AD303" s="783" t="s">
        <v>610</v>
      </c>
      <c r="AE303" s="783" t="s">
        <v>611</v>
      </c>
      <c r="AF303" s="784"/>
      <c r="AG303" s="836" t="s">
        <v>590</v>
      </c>
      <c r="AH303" s="990"/>
      <c r="AI303" s="837">
        <f>J303</f>
        <v>1480</v>
      </c>
      <c r="AJ303" s="990"/>
      <c r="AK303" s="837"/>
      <c r="AL303" s="838"/>
      <c r="AM303" s="995"/>
      <c r="AN303" s="865">
        <f t="shared" si="184"/>
        <v>1480</v>
      </c>
      <c r="AO303" s="865"/>
      <c r="AP303" s="995"/>
      <c r="AQ303" s="865">
        <f>J303</f>
        <v>1480</v>
      </c>
      <c r="AR303" s="995"/>
      <c r="AS303" s="865"/>
      <c r="AT303" s="865"/>
      <c r="AU303" s="866"/>
      <c r="AV303" s="867" t="s">
        <v>577</v>
      </c>
      <c r="AW303" s="884">
        <f t="shared" si="172"/>
        <v>246.666666666667</v>
      </c>
      <c r="AX303" s="884">
        <f t="shared" si="173"/>
        <v>246.666666666667</v>
      </c>
      <c r="AY303" s="884">
        <f t="shared" si="174"/>
        <v>197.333333333333</v>
      </c>
      <c r="AZ303" s="884">
        <f t="shared" si="175"/>
        <v>49.3333333333333</v>
      </c>
      <c r="BA303" s="884">
        <f t="shared" si="176"/>
        <v>246.666666666667</v>
      </c>
      <c r="BB303" s="884">
        <f t="shared" si="177"/>
        <v>246.666666666667</v>
      </c>
      <c r="BC303" s="884">
        <f t="shared" si="178"/>
        <v>246.666666666667</v>
      </c>
      <c r="BD303" s="932">
        <f t="shared" si="164"/>
        <v>1480</v>
      </c>
      <c r="BE303" s="933">
        <f t="shared" si="186"/>
        <v>0</v>
      </c>
      <c r="BF303" s="1096"/>
      <c r="BG303" s="1096"/>
      <c r="BH303" s="1097"/>
    </row>
    <row r="304" s="711" customFormat="1" ht="39" customHeight="1" spans="1:60">
      <c r="A304" s="736">
        <v>45839</v>
      </c>
      <c r="B304" s="737" t="s">
        <v>2047</v>
      </c>
      <c r="C304" s="738" t="s">
        <v>1474</v>
      </c>
      <c r="D304" s="739">
        <v>4500172189</v>
      </c>
      <c r="E304" s="910" t="s">
        <v>2048</v>
      </c>
      <c r="F304" s="739" t="s">
        <v>2049</v>
      </c>
      <c r="G304" s="742" t="s">
        <v>575</v>
      </c>
      <c r="H304" s="742" t="s">
        <v>575</v>
      </c>
      <c r="I304" s="778" t="s">
        <v>576</v>
      </c>
      <c r="J304" s="780">
        <v>504</v>
      </c>
      <c r="K304" s="780">
        <v>0</v>
      </c>
      <c r="L304" s="780">
        <v>12</v>
      </c>
      <c r="M304" s="784">
        <f t="shared" si="181"/>
        <v>42</v>
      </c>
      <c r="N304" s="782">
        <v>45877</v>
      </c>
      <c r="O304" s="782">
        <v>45880</v>
      </c>
      <c r="P304" s="783"/>
      <c r="Q304" s="783" t="s">
        <v>582</v>
      </c>
      <c r="R304" s="783" t="s">
        <v>2050</v>
      </c>
      <c r="S304" s="810" t="s">
        <v>1913</v>
      </c>
      <c r="T304" s="810"/>
      <c r="U304" s="810" t="s">
        <v>585</v>
      </c>
      <c r="V304" s="811"/>
      <c r="W304" s="811"/>
      <c r="X304" s="812" t="s">
        <v>2051</v>
      </c>
      <c r="Y304" s="783" t="s">
        <v>1712</v>
      </c>
      <c r="Z304" s="835">
        <v>3.6923</v>
      </c>
      <c r="AA304" s="835">
        <f t="shared" si="182"/>
        <v>1860.9192</v>
      </c>
      <c r="AB304" s="812">
        <v>504</v>
      </c>
      <c r="AC304" s="812">
        <f t="shared" si="185"/>
        <v>0</v>
      </c>
      <c r="AD304" s="783" t="s">
        <v>585</v>
      </c>
      <c r="AE304" s="783" t="s">
        <v>611</v>
      </c>
      <c r="AF304" s="784"/>
      <c r="AG304" s="836" t="s">
        <v>590</v>
      </c>
      <c r="AH304" s="990"/>
      <c r="AI304" s="837">
        <f>J304</f>
        <v>504</v>
      </c>
      <c r="AJ304" s="990"/>
      <c r="AK304" s="837"/>
      <c r="AL304" s="838"/>
      <c r="AM304" s="995"/>
      <c r="AN304" s="865">
        <f t="shared" si="184"/>
        <v>504</v>
      </c>
      <c r="AO304" s="865"/>
      <c r="AP304" s="995"/>
      <c r="AQ304" s="865">
        <f>J304</f>
        <v>504</v>
      </c>
      <c r="AR304" s="995"/>
      <c r="AS304" s="865"/>
      <c r="AT304" s="865"/>
      <c r="AU304" s="866"/>
      <c r="AV304" s="867" t="s">
        <v>577</v>
      </c>
      <c r="AW304" s="884">
        <f t="shared" si="172"/>
        <v>84</v>
      </c>
      <c r="AX304" s="884">
        <f t="shared" si="173"/>
        <v>84</v>
      </c>
      <c r="AY304" s="884">
        <f t="shared" si="174"/>
        <v>67.2</v>
      </c>
      <c r="AZ304" s="884">
        <f t="shared" si="175"/>
        <v>16.8</v>
      </c>
      <c r="BA304" s="884">
        <f t="shared" si="176"/>
        <v>84</v>
      </c>
      <c r="BB304" s="884">
        <f t="shared" si="177"/>
        <v>84</v>
      </c>
      <c r="BC304" s="884">
        <f t="shared" si="178"/>
        <v>84</v>
      </c>
      <c r="BD304" s="932">
        <f t="shared" si="164"/>
        <v>504</v>
      </c>
      <c r="BE304" s="933">
        <f t="shared" si="186"/>
        <v>0</v>
      </c>
      <c r="BF304" s="1096"/>
      <c r="BG304" s="1096"/>
      <c r="BH304" s="1097"/>
    </row>
    <row r="305" s="711" customFormat="1" ht="39" customHeight="1" spans="1:60">
      <c r="A305" s="736">
        <v>45833</v>
      </c>
      <c r="B305" s="737" t="s">
        <v>2052</v>
      </c>
      <c r="C305" s="738" t="s">
        <v>1098</v>
      </c>
      <c r="D305" s="739">
        <v>4500171189</v>
      </c>
      <c r="E305" s="910" t="s">
        <v>2053</v>
      </c>
      <c r="F305" s="739" t="s">
        <v>2054</v>
      </c>
      <c r="G305" s="742" t="s">
        <v>735</v>
      </c>
      <c r="H305" s="742" t="s">
        <v>575</v>
      </c>
      <c r="I305" s="778" t="s">
        <v>576</v>
      </c>
      <c r="J305" s="780">
        <v>360</v>
      </c>
      <c r="K305" s="780">
        <v>0</v>
      </c>
      <c r="L305" s="780">
        <v>12</v>
      </c>
      <c r="M305" s="784">
        <f t="shared" si="181"/>
        <v>30</v>
      </c>
      <c r="N305" s="782">
        <v>45880</v>
      </c>
      <c r="O305" s="782">
        <v>45876</v>
      </c>
      <c r="P305" s="783"/>
      <c r="Q305" s="783" t="s">
        <v>582</v>
      </c>
      <c r="R305" s="783" t="s">
        <v>2022</v>
      </c>
      <c r="S305" s="810" t="s">
        <v>2042</v>
      </c>
      <c r="T305" s="810"/>
      <c r="U305" s="810" t="s">
        <v>2055</v>
      </c>
      <c r="V305" s="811"/>
      <c r="W305" s="811"/>
      <c r="X305" s="812" t="s">
        <v>2056</v>
      </c>
      <c r="Y305" s="783" t="s">
        <v>1070</v>
      </c>
      <c r="Z305" s="835">
        <v>3.5671</v>
      </c>
      <c r="AA305" s="835">
        <f t="shared" si="182"/>
        <v>1284.156</v>
      </c>
      <c r="AB305" s="812">
        <v>360</v>
      </c>
      <c r="AC305" s="812">
        <f t="shared" si="185"/>
        <v>0</v>
      </c>
      <c r="AD305" s="783" t="s">
        <v>610</v>
      </c>
      <c r="AE305" s="783" t="s">
        <v>611</v>
      </c>
      <c r="AF305" s="784"/>
      <c r="AG305" s="836" t="s">
        <v>590</v>
      </c>
      <c r="AH305" s="990"/>
      <c r="AI305" s="837"/>
      <c r="AJ305" s="990"/>
      <c r="AK305" s="837">
        <f>J305</f>
        <v>360</v>
      </c>
      <c r="AL305" s="838"/>
      <c r="AM305" s="995"/>
      <c r="AN305" s="865">
        <f t="shared" si="184"/>
        <v>360</v>
      </c>
      <c r="AO305" s="865"/>
      <c r="AP305" s="995"/>
      <c r="AQ305" s="865">
        <f>J305</f>
        <v>360</v>
      </c>
      <c r="AR305" s="995"/>
      <c r="AS305" s="865"/>
      <c r="AT305" s="865"/>
      <c r="AU305" s="866"/>
      <c r="AV305" s="867" t="s">
        <v>577</v>
      </c>
      <c r="AW305" s="884">
        <f t="shared" si="172"/>
        <v>60</v>
      </c>
      <c r="AX305" s="884">
        <f t="shared" si="173"/>
        <v>60</v>
      </c>
      <c r="AY305" s="884">
        <f t="shared" si="174"/>
        <v>48</v>
      </c>
      <c r="AZ305" s="884">
        <f t="shared" si="175"/>
        <v>12</v>
      </c>
      <c r="BA305" s="884">
        <f t="shared" si="176"/>
        <v>60</v>
      </c>
      <c r="BB305" s="884">
        <f t="shared" si="177"/>
        <v>60</v>
      </c>
      <c r="BC305" s="884">
        <f t="shared" si="178"/>
        <v>60</v>
      </c>
      <c r="BD305" s="932">
        <f t="shared" si="164"/>
        <v>360</v>
      </c>
      <c r="BE305" s="933">
        <f t="shared" si="186"/>
        <v>0</v>
      </c>
      <c r="BF305" s="1096"/>
      <c r="BG305" s="1096"/>
      <c r="BH305" s="1097"/>
    </row>
    <row r="306" s="711" customFormat="1" ht="39" customHeight="1" spans="1:60">
      <c r="A306" s="736">
        <v>45840</v>
      </c>
      <c r="B306" s="737" t="s">
        <v>2057</v>
      </c>
      <c r="C306" s="738" t="s">
        <v>630</v>
      </c>
      <c r="D306" s="739">
        <v>4500172400</v>
      </c>
      <c r="E306" s="910" t="s">
        <v>2058</v>
      </c>
      <c r="F306" s="739" t="s">
        <v>2059</v>
      </c>
      <c r="G306" s="742" t="s">
        <v>663</v>
      </c>
      <c r="H306" s="742" t="s">
        <v>663</v>
      </c>
      <c r="I306" s="778" t="s">
        <v>664</v>
      </c>
      <c r="J306" s="780">
        <v>300</v>
      </c>
      <c r="K306" s="780">
        <v>0</v>
      </c>
      <c r="L306" s="780">
        <v>12</v>
      </c>
      <c r="M306" s="784">
        <f t="shared" si="181"/>
        <v>25</v>
      </c>
      <c r="N306" s="782">
        <v>45884</v>
      </c>
      <c r="O306" s="782">
        <v>45880</v>
      </c>
      <c r="P306" s="783"/>
      <c r="Q306" s="783" t="s">
        <v>582</v>
      </c>
      <c r="R306" s="783" t="s">
        <v>1969</v>
      </c>
      <c r="S306" s="810" t="s">
        <v>1913</v>
      </c>
      <c r="T306" s="810"/>
      <c r="U306" s="810" t="s">
        <v>2060</v>
      </c>
      <c r="V306" s="811"/>
      <c r="W306" s="811"/>
      <c r="X306" s="812" t="s">
        <v>2061</v>
      </c>
      <c r="Y306" s="783" t="s">
        <v>1191</v>
      </c>
      <c r="Z306" s="835">
        <v>3.6923</v>
      </c>
      <c r="AA306" s="835">
        <f t="shared" si="182"/>
        <v>1107.69</v>
      </c>
      <c r="AB306" s="812">
        <v>300</v>
      </c>
      <c r="AC306" s="812">
        <f t="shared" si="185"/>
        <v>0</v>
      </c>
      <c r="AD306" s="783" t="s">
        <v>610</v>
      </c>
      <c r="AE306" s="783" t="s">
        <v>611</v>
      </c>
      <c r="AF306" s="784"/>
      <c r="AG306" s="836" t="s">
        <v>1903</v>
      </c>
      <c r="AH306" s="990"/>
      <c r="AI306" s="837"/>
      <c r="AJ306" s="990"/>
      <c r="AK306" s="837">
        <f>J306</f>
        <v>300</v>
      </c>
      <c r="AL306" s="838"/>
      <c r="AM306" s="995"/>
      <c r="AN306" s="865">
        <f t="shared" si="184"/>
        <v>300</v>
      </c>
      <c r="AO306" s="865"/>
      <c r="AP306" s="995"/>
      <c r="AQ306" s="865"/>
      <c r="AR306" s="995"/>
      <c r="AS306" s="865">
        <f>J306</f>
        <v>300</v>
      </c>
      <c r="AT306" s="865"/>
      <c r="AU306" s="866"/>
      <c r="AV306" s="867" t="s">
        <v>577</v>
      </c>
      <c r="AW306" s="884"/>
      <c r="AX306" s="884">
        <f>J306</f>
        <v>300</v>
      </c>
      <c r="AY306" s="884"/>
      <c r="AZ306" s="884"/>
      <c r="BA306" s="884"/>
      <c r="BB306" s="884"/>
      <c r="BC306" s="884"/>
      <c r="BD306" s="932">
        <f t="shared" si="164"/>
        <v>300</v>
      </c>
      <c r="BE306" s="933">
        <f t="shared" si="186"/>
        <v>0</v>
      </c>
      <c r="BF306" s="1096"/>
      <c r="BG306" s="1096"/>
      <c r="BH306" s="1097"/>
    </row>
    <row r="307" s="711" customFormat="1" ht="39" customHeight="1" spans="1:60">
      <c r="A307" s="736">
        <v>45840</v>
      </c>
      <c r="B307" s="737" t="s">
        <v>2057</v>
      </c>
      <c r="C307" s="738" t="s">
        <v>630</v>
      </c>
      <c r="D307" s="739">
        <v>4500172400</v>
      </c>
      <c r="E307" s="910" t="s">
        <v>2058</v>
      </c>
      <c r="F307" s="739" t="s">
        <v>2062</v>
      </c>
      <c r="G307" s="742" t="s">
        <v>649</v>
      </c>
      <c r="H307" s="742" t="s">
        <v>649</v>
      </c>
      <c r="I307" s="778" t="s">
        <v>650</v>
      </c>
      <c r="J307" s="780">
        <v>300</v>
      </c>
      <c r="K307" s="780">
        <v>0</v>
      </c>
      <c r="L307" s="780">
        <v>12</v>
      </c>
      <c r="M307" s="784">
        <f t="shared" si="181"/>
        <v>25</v>
      </c>
      <c r="N307" s="782">
        <v>45884</v>
      </c>
      <c r="O307" s="782">
        <v>45880</v>
      </c>
      <c r="P307" s="783"/>
      <c r="Q307" s="783" t="s">
        <v>582</v>
      </c>
      <c r="R307" s="783" t="s">
        <v>1969</v>
      </c>
      <c r="S307" s="810" t="s">
        <v>1913</v>
      </c>
      <c r="T307" s="810"/>
      <c r="U307" s="810" t="s">
        <v>2060</v>
      </c>
      <c r="V307" s="811"/>
      <c r="W307" s="811"/>
      <c r="X307" s="812" t="s">
        <v>2063</v>
      </c>
      <c r="Y307" s="783" t="s">
        <v>1191</v>
      </c>
      <c r="Z307" s="835">
        <v>3.6923</v>
      </c>
      <c r="AA307" s="835">
        <f t="shared" si="182"/>
        <v>1107.69</v>
      </c>
      <c r="AB307" s="812">
        <v>300</v>
      </c>
      <c r="AC307" s="812">
        <f t="shared" si="185"/>
        <v>0</v>
      </c>
      <c r="AD307" s="783" t="s">
        <v>610</v>
      </c>
      <c r="AE307" s="783" t="s">
        <v>611</v>
      </c>
      <c r="AF307" s="784"/>
      <c r="AG307" s="836" t="s">
        <v>1903</v>
      </c>
      <c r="AH307" s="990"/>
      <c r="AI307" s="837"/>
      <c r="AJ307" s="990"/>
      <c r="AK307" s="837">
        <f>J307</f>
        <v>300</v>
      </c>
      <c r="AL307" s="838"/>
      <c r="AM307" s="995"/>
      <c r="AN307" s="865">
        <f t="shared" si="184"/>
        <v>300</v>
      </c>
      <c r="AO307" s="865"/>
      <c r="AP307" s="995"/>
      <c r="AQ307" s="865"/>
      <c r="AR307" s="995"/>
      <c r="AS307" s="865">
        <f>J307</f>
        <v>300</v>
      </c>
      <c r="AT307" s="865"/>
      <c r="AU307" s="866"/>
      <c r="AV307" s="867" t="s">
        <v>577</v>
      </c>
      <c r="AW307" s="884"/>
      <c r="AX307" s="884"/>
      <c r="AY307" s="884"/>
      <c r="AZ307" s="884"/>
      <c r="BA307" s="884"/>
      <c r="BB307" s="884">
        <f>J307</f>
        <v>300</v>
      </c>
      <c r="BC307" s="884"/>
      <c r="BD307" s="932">
        <f t="shared" si="164"/>
        <v>300</v>
      </c>
      <c r="BE307" s="933">
        <f t="shared" si="186"/>
        <v>0</v>
      </c>
      <c r="BF307" s="1096"/>
      <c r="BG307" s="1096"/>
      <c r="BH307" s="1097"/>
    </row>
    <row r="308" s="711" customFormat="1" ht="39" customHeight="1" spans="1:60">
      <c r="A308" s="736">
        <v>45840</v>
      </c>
      <c r="B308" s="737" t="s">
        <v>2057</v>
      </c>
      <c r="C308" s="738" t="s">
        <v>630</v>
      </c>
      <c r="D308" s="739">
        <v>4500172400</v>
      </c>
      <c r="E308" s="910" t="s">
        <v>2058</v>
      </c>
      <c r="F308" s="739" t="s">
        <v>2064</v>
      </c>
      <c r="G308" s="742" t="s">
        <v>671</v>
      </c>
      <c r="H308" s="742" t="s">
        <v>671</v>
      </c>
      <c r="I308" s="778" t="s">
        <v>672</v>
      </c>
      <c r="J308" s="780">
        <v>300</v>
      </c>
      <c r="K308" s="780">
        <v>0</v>
      </c>
      <c r="L308" s="780">
        <v>12</v>
      </c>
      <c r="M308" s="784">
        <f t="shared" si="181"/>
        <v>25</v>
      </c>
      <c r="N308" s="782">
        <v>45884</v>
      </c>
      <c r="O308" s="782">
        <v>45880</v>
      </c>
      <c r="P308" s="783"/>
      <c r="Q308" s="783" t="s">
        <v>582</v>
      </c>
      <c r="R308" s="783" t="s">
        <v>1969</v>
      </c>
      <c r="S308" s="810" t="s">
        <v>1913</v>
      </c>
      <c r="T308" s="810"/>
      <c r="U308" s="810" t="s">
        <v>2060</v>
      </c>
      <c r="V308" s="811"/>
      <c r="W308" s="811"/>
      <c r="X308" s="812" t="s">
        <v>2065</v>
      </c>
      <c r="Y308" s="783" t="s">
        <v>1191</v>
      </c>
      <c r="Z308" s="835">
        <v>3.6923</v>
      </c>
      <c r="AA308" s="835">
        <f t="shared" si="182"/>
        <v>1107.69</v>
      </c>
      <c r="AB308" s="812">
        <v>300</v>
      </c>
      <c r="AC308" s="812">
        <f t="shared" si="185"/>
        <v>0</v>
      </c>
      <c r="AD308" s="783" t="s">
        <v>610</v>
      </c>
      <c r="AE308" s="783" t="s">
        <v>611</v>
      </c>
      <c r="AF308" s="784"/>
      <c r="AG308" s="836" t="s">
        <v>1903</v>
      </c>
      <c r="AH308" s="990"/>
      <c r="AI308" s="837"/>
      <c r="AJ308" s="990"/>
      <c r="AK308" s="837">
        <f>J308</f>
        <v>300</v>
      </c>
      <c r="AL308" s="838"/>
      <c r="AM308" s="995"/>
      <c r="AN308" s="865">
        <f t="shared" si="184"/>
        <v>300</v>
      </c>
      <c r="AO308" s="865"/>
      <c r="AP308" s="995"/>
      <c r="AQ308" s="865"/>
      <c r="AR308" s="995"/>
      <c r="AS308" s="865">
        <f>J308</f>
        <v>300</v>
      </c>
      <c r="AT308" s="865"/>
      <c r="AU308" s="866"/>
      <c r="AV308" s="867" t="s">
        <v>577</v>
      </c>
      <c r="AW308" s="884"/>
      <c r="AX308" s="884"/>
      <c r="AY308" s="884">
        <f>J308</f>
        <v>300</v>
      </c>
      <c r="AZ308" s="884"/>
      <c r="BA308" s="884"/>
      <c r="BB308" s="884"/>
      <c r="BC308" s="884"/>
      <c r="BD308" s="932">
        <f t="shared" si="164"/>
        <v>300</v>
      </c>
      <c r="BE308" s="933">
        <f t="shared" si="186"/>
        <v>0</v>
      </c>
      <c r="BF308" s="1096"/>
      <c r="BG308" s="1096"/>
      <c r="BH308" s="1097"/>
    </row>
    <row r="309" s="711" customFormat="1" ht="39" customHeight="1" spans="1:60">
      <c r="A309" s="736">
        <v>45839</v>
      </c>
      <c r="B309" s="737" t="s">
        <v>177</v>
      </c>
      <c r="C309" s="738" t="s">
        <v>600</v>
      </c>
      <c r="D309" s="739">
        <v>4500172197</v>
      </c>
      <c r="E309" s="910" t="s">
        <v>2066</v>
      </c>
      <c r="F309" s="739" t="s">
        <v>2067</v>
      </c>
      <c r="G309" s="742" t="s">
        <v>689</v>
      </c>
      <c r="H309" s="742" t="s">
        <v>689</v>
      </c>
      <c r="I309" s="778" t="s">
        <v>576</v>
      </c>
      <c r="J309" s="780">
        <v>1728</v>
      </c>
      <c r="K309" s="780">
        <v>0</v>
      </c>
      <c r="L309" s="780">
        <v>8</v>
      </c>
      <c r="M309" s="784">
        <f t="shared" si="181"/>
        <v>216</v>
      </c>
      <c r="N309" s="782">
        <v>45880</v>
      </c>
      <c r="O309" s="782">
        <v>45876</v>
      </c>
      <c r="P309" s="783"/>
      <c r="Q309" s="783" t="s">
        <v>582</v>
      </c>
      <c r="R309" s="783" t="s">
        <v>2068</v>
      </c>
      <c r="S309" s="810" t="s">
        <v>2032</v>
      </c>
      <c r="T309" s="810"/>
      <c r="U309" s="810" t="s">
        <v>585</v>
      </c>
      <c r="V309" s="811" t="s">
        <v>2033</v>
      </c>
      <c r="W309" s="811"/>
      <c r="X309" s="812" t="s">
        <v>2069</v>
      </c>
      <c r="Y309" s="783" t="s">
        <v>695</v>
      </c>
      <c r="Z309" s="835">
        <v>2.1336</v>
      </c>
      <c r="AA309" s="835">
        <f t="shared" si="182"/>
        <v>3686.8608</v>
      </c>
      <c r="AB309" s="812">
        <f>1728</f>
        <v>1728</v>
      </c>
      <c r="AC309" s="812">
        <f t="shared" si="185"/>
        <v>0</v>
      </c>
      <c r="AD309" s="783" t="s">
        <v>610</v>
      </c>
      <c r="AE309" s="783" t="s">
        <v>611</v>
      </c>
      <c r="AF309" s="784"/>
      <c r="AG309" s="836" t="s">
        <v>590</v>
      </c>
      <c r="AH309" s="990"/>
      <c r="AI309" s="837">
        <f>J309</f>
        <v>1728</v>
      </c>
      <c r="AJ309" s="990"/>
      <c r="AK309" s="837"/>
      <c r="AL309" s="838"/>
      <c r="AM309" s="995"/>
      <c r="AN309" s="865">
        <f t="shared" si="184"/>
        <v>1728</v>
      </c>
      <c r="AO309" s="865"/>
      <c r="AP309" s="995"/>
      <c r="AQ309" s="865">
        <f>J309</f>
        <v>1728</v>
      </c>
      <c r="AR309" s="995"/>
      <c r="AS309" s="865"/>
      <c r="AT309" s="865"/>
      <c r="AU309" s="866"/>
      <c r="AV309" s="867" t="s">
        <v>577</v>
      </c>
      <c r="AW309" s="884">
        <f>J309/60*10</f>
        <v>288</v>
      </c>
      <c r="AX309" s="884">
        <f>J309/60*10</f>
        <v>288</v>
      </c>
      <c r="AY309" s="884">
        <f>J309/60*8</f>
        <v>230.4</v>
      </c>
      <c r="AZ309" s="884">
        <f>J309/60*2</f>
        <v>57.6</v>
      </c>
      <c r="BA309" s="884">
        <f>J309/60*10</f>
        <v>288</v>
      </c>
      <c r="BB309" s="884">
        <f>J309/60*10</f>
        <v>288</v>
      </c>
      <c r="BC309" s="884">
        <f>J309/60*10</f>
        <v>288</v>
      </c>
      <c r="BD309" s="932">
        <f t="shared" si="164"/>
        <v>1728</v>
      </c>
      <c r="BE309" s="933">
        <f t="shared" si="186"/>
        <v>0</v>
      </c>
      <c r="BF309" s="1096"/>
      <c r="BG309" s="1096"/>
      <c r="BH309" s="1097"/>
    </row>
    <row r="310" s="711" customFormat="1" ht="39" customHeight="1" spans="1:60">
      <c r="A310" s="736">
        <v>45839</v>
      </c>
      <c r="B310" s="737" t="s">
        <v>177</v>
      </c>
      <c r="C310" s="738" t="s">
        <v>600</v>
      </c>
      <c r="D310" s="739">
        <v>4500172200</v>
      </c>
      <c r="E310" s="910" t="s">
        <v>2070</v>
      </c>
      <c r="F310" s="739" t="s">
        <v>2071</v>
      </c>
      <c r="G310" s="742" t="s">
        <v>689</v>
      </c>
      <c r="H310" s="742" t="s">
        <v>689</v>
      </c>
      <c r="I310" s="778" t="s">
        <v>576</v>
      </c>
      <c r="J310" s="780">
        <v>1264</v>
      </c>
      <c r="K310" s="780">
        <v>0</v>
      </c>
      <c r="L310" s="780">
        <v>8</v>
      </c>
      <c r="M310" s="784">
        <f t="shared" si="181"/>
        <v>158</v>
      </c>
      <c r="N310" s="782">
        <v>45880</v>
      </c>
      <c r="O310" s="782">
        <v>45876</v>
      </c>
      <c r="P310" s="783"/>
      <c r="Q310" s="783" t="s">
        <v>582</v>
      </c>
      <c r="R310" s="783" t="s">
        <v>2050</v>
      </c>
      <c r="S310" s="810" t="s">
        <v>2032</v>
      </c>
      <c r="T310" s="810"/>
      <c r="U310" s="810" t="s">
        <v>585</v>
      </c>
      <c r="V310" s="811" t="s">
        <v>2033</v>
      </c>
      <c r="W310" s="811"/>
      <c r="X310" s="812" t="s">
        <v>1894</v>
      </c>
      <c r="Y310" s="783" t="s">
        <v>695</v>
      </c>
      <c r="Z310" s="835">
        <v>2.1336</v>
      </c>
      <c r="AA310" s="835">
        <f t="shared" si="182"/>
        <v>2696.8704</v>
      </c>
      <c r="AB310" s="812">
        <v>1264</v>
      </c>
      <c r="AC310" s="812">
        <f t="shared" si="185"/>
        <v>0</v>
      </c>
      <c r="AD310" s="783" t="s">
        <v>610</v>
      </c>
      <c r="AE310" s="783" t="s">
        <v>611</v>
      </c>
      <c r="AF310" s="784"/>
      <c r="AG310" s="836" t="s">
        <v>590</v>
      </c>
      <c r="AH310" s="990"/>
      <c r="AI310" s="837">
        <f>J310</f>
        <v>1264</v>
      </c>
      <c r="AJ310" s="990"/>
      <c r="AK310" s="837"/>
      <c r="AL310" s="838"/>
      <c r="AM310" s="995"/>
      <c r="AN310" s="865">
        <f t="shared" si="184"/>
        <v>1264</v>
      </c>
      <c r="AO310" s="865"/>
      <c r="AP310" s="995"/>
      <c r="AQ310" s="865">
        <f>J310</f>
        <v>1264</v>
      </c>
      <c r="AR310" s="995"/>
      <c r="AS310" s="865"/>
      <c r="AT310" s="865"/>
      <c r="AU310" s="866"/>
      <c r="AV310" s="867" t="s">
        <v>577</v>
      </c>
      <c r="AW310" s="884">
        <f>J310/60*10</f>
        <v>210.666666666667</v>
      </c>
      <c r="AX310" s="884">
        <f>J310/60*10</f>
        <v>210.666666666667</v>
      </c>
      <c r="AY310" s="884">
        <f>J310/60*8</f>
        <v>168.533333333333</v>
      </c>
      <c r="AZ310" s="884">
        <f>J310/60*2</f>
        <v>42.1333333333333</v>
      </c>
      <c r="BA310" s="884">
        <f>J310/60*10</f>
        <v>210.666666666667</v>
      </c>
      <c r="BB310" s="884">
        <f>J310/60*10</f>
        <v>210.666666666667</v>
      </c>
      <c r="BC310" s="884">
        <f>J310/60*10</f>
        <v>210.666666666667</v>
      </c>
      <c r="BD310" s="932">
        <f t="shared" si="164"/>
        <v>1264</v>
      </c>
      <c r="BE310" s="933">
        <f t="shared" si="186"/>
        <v>0</v>
      </c>
      <c r="BF310" s="1096"/>
      <c r="BG310" s="1096"/>
      <c r="BH310" s="1097"/>
    </row>
    <row r="311" s="711" customFormat="1" ht="39" customHeight="1" spans="1:60">
      <c r="A311" s="736">
        <v>45846</v>
      </c>
      <c r="B311" s="737" t="s">
        <v>724</v>
      </c>
      <c r="C311" s="738" t="s">
        <v>725</v>
      </c>
      <c r="D311" s="739">
        <v>4500173053</v>
      </c>
      <c r="E311" s="910" t="s">
        <v>2072</v>
      </c>
      <c r="F311" s="739" t="s">
        <v>2073</v>
      </c>
      <c r="G311" s="742" t="s">
        <v>575</v>
      </c>
      <c r="H311" s="742" t="s">
        <v>575</v>
      </c>
      <c r="I311" s="778" t="s">
        <v>576</v>
      </c>
      <c r="J311" s="780">
        <v>600</v>
      </c>
      <c r="K311" s="780">
        <v>0</v>
      </c>
      <c r="L311" s="780">
        <v>12</v>
      </c>
      <c r="M311" s="784">
        <f t="shared" si="181"/>
        <v>50</v>
      </c>
      <c r="N311" s="782">
        <v>45882</v>
      </c>
      <c r="O311" s="782">
        <v>45878</v>
      </c>
      <c r="P311" s="783"/>
      <c r="Q311" s="783" t="s">
        <v>582</v>
      </c>
      <c r="R311" s="783" t="s">
        <v>2074</v>
      </c>
      <c r="S311" s="810" t="s">
        <v>2042</v>
      </c>
      <c r="T311" s="810"/>
      <c r="U311" s="810" t="s">
        <v>2075</v>
      </c>
      <c r="V311" s="811"/>
      <c r="W311" s="811"/>
      <c r="X311" s="812" t="s">
        <v>2076</v>
      </c>
      <c r="Y311" s="783" t="s">
        <v>627</v>
      </c>
      <c r="Z311" s="835">
        <v>3.6923</v>
      </c>
      <c r="AA311" s="835">
        <f t="shared" si="182"/>
        <v>2215.38</v>
      </c>
      <c r="AB311" s="812">
        <v>600</v>
      </c>
      <c r="AC311" s="812">
        <f t="shared" si="185"/>
        <v>0</v>
      </c>
      <c r="AD311" s="783" t="s">
        <v>610</v>
      </c>
      <c r="AE311" s="783" t="s">
        <v>611</v>
      </c>
      <c r="AF311" s="784"/>
      <c r="AG311" s="836" t="s">
        <v>590</v>
      </c>
      <c r="AH311" s="990"/>
      <c r="AI311" s="837">
        <f>J311</f>
        <v>600</v>
      </c>
      <c r="AJ311" s="990"/>
      <c r="AK311" s="837"/>
      <c r="AL311" s="838"/>
      <c r="AM311" s="995"/>
      <c r="AN311" s="865">
        <f t="shared" si="184"/>
        <v>600</v>
      </c>
      <c r="AO311" s="865"/>
      <c r="AP311" s="1118"/>
      <c r="AQ311" s="865">
        <f>J311</f>
        <v>600</v>
      </c>
      <c r="AR311" s="1118"/>
      <c r="AS311" s="865"/>
      <c r="AT311" s="865"/>
      <c r="AU311" s="866"/>
      <c r="AV311" s="867" t="s">
        <v>577</v>
      </c>
      <c r="AW311" s="884">
        <f>J311/60*10</f>
        <v>100</v>
      </c>
      <c r="AX311" s="884">
        <f>J311/60*10</f>
        <v>100</v>
      </c>
      <c r="AY311" s="884">
        <f>J311/60*8</f>
        <v>80</v>
      </c>
      <c r="AZ311" s="884">
        <f>J311/60*2</f>
        <v>20</v>
      </c>
      <c r="BA311" s="884">
        <f>J311/60*10</f>
        <v>100</v>
      </c>
      <c r="BB311" s="884">
        <f>J311/60*10</f>
        <v>100</v>
      </c>
      <c r="BC311" s="884">
        <f>J311/60*10</f>
        <v>100</v>
      </c>
      <c r="BD311" s="932">
        <f t="shared" si="164"/>
        <v>600</v>
      </c>
      <c r="BE311" s="933">
        <f t="shared" si="186"/>
        <v>0</v>
      </c>
      <c r="BF311" s="1096"/>
      <c r="BG311" s="1096"/>
      <c r="BH311" s="1097"/>
    </row>
    <row r="312" s="711" customFormat="1" ht="39" customHeight="1" spans="1:60">
      <c r="A312" s="736">
        <v>45820</v>
      </c>
      <c r="B312" s="737" t="s">
        <v>2077</v>
      </c>
      <c r="C312" s="738" t="s">
        <v>2078</v>
      </c>
      <c r="D312" s="739">
        <v>4500169609</v>
      </c>
      <c r="E312" s="910"/>
      <c r="F312" s="739" t="s">
        <v>2079</v>
      </c>
      <c r="G312" s="742" t="s">
        <v>575</v>
      </c>
      <c r="H312" s="742" t="s">
        <v>575</v>
      </c>
      <c r="I312" s="778" t="s">
        <v>576</v>
      </c>
      <c r="J312" s="780">
        <v>1608</v>
      </c>
      <c r="K312" s="780">
        <v>0</v>
      </c>
      <c r="L312" s="780">
        <v>12</v>
      </c>
      <c r="M312" s="784">
        <f t="shared" si="181"/>
        <v>134</v>
      </c>
      <c r="N312" s="782">
        <v>45854</v>
      </c>
      <c r="O312" s="782">
        <v>45883</v>
      </c>
      <c r="P312" s="783"/>
      <c r="Q312" s="783" t="s">
        <v>582</v>
      </c>
      <c r="R312" s="810" t="s">
        <v>2080</v>
      </c>
      <c r="S312" s="810" t="s">
        <v>2081</v>
      </c>
      <c r="T312" s="810"/>
      <c r="U312" s="810" t="s">
        <v>2082</v>
      </c>
      <c r="V312" s="811"/>
      <c r="W312" s="811"/>
      <c r="X312" s="812" t="s">
        <v>2083</v>
      </c>
      <c r="Y312" s="783" t="s">
        <v>2084</v>
      </c>
      <c r="Z312" s="835">
        <v>3.5583</v>
      </c>
      <c r="AA312" s="835">
        <f t="shared" si="182"/>
        <v>5721.7464</v>
      </c>
      <c r="AB312" s="812">
        <v>1608</v>
      </c>
      <c r="AC312" s="812">
        <f t="shared" si="185"/>
        <v>0</v>
      </c>
      <c r="AD312" s="783" t="s">
        <v>610</v>
      </c>
      <c r="AE312" s="783" t="s">
        <v>611</v>
      </c>
      <c r="AF312" s="784"/>
      <c r="AG312" s="836" t="s">
        <v>590</v>
      </c>
      <c r="AH312" s="990"/>
      <c r="AI312" s="837">
        <f>J312</f>
        <v>1608</v>
      </c>
      <c r="AJ312" s="990"/>
      <c r="AK312" s="837"/>
      <c r="AL312" s="838"/>
      <c r="AM312" s="995"/>
      <c r="AN312" s="865">
        <f t="shared" si="184"/>
        <v>1608</v>
      </c>
      <c r="AO312" s="865"/>
      <c r="AP312" s="995"/>
      <c r="AQ312" s="865">
        <f>J312</f>
        <v>1608</v>
      </c>
      <c r="AR312" s="995"/>
      <c r="AS312" s="865"/>
      <c r="AT312" s="865"/>
      <c r="AU312" s="866"/>
      <c r="AV312" s="867" t="s">
        <v>577</v>
      </c>
      <c r="AW312" s="884">
        <f>J312/60*10</f>
        <v>268</v>
      </c>
      <c r="AX312" s="884">
        <f>J312/60*10</f>
        <v>268</v>
      </c>
      <c r="AY312" s="884">
        <f>J312/60*8</f>
        <v>214.4</v>
      </c>
      <c r="AZ312" s="884">
        <f>J312/60*2</f>
        <v>53.6</v>
      </c>
      <c r="BA312" s="884">
        <f>J312/60*10</f>
        <v>268</v>
      </c>
      <c r="BB312" s="884">
        <f>J312/60*10</f>
        <v>268</v>
      </c>
      <c r="BC312" s="884">
        <f>J312/60*10</f>
        <v>268</v>
      </c>
      <c r="BD312" s="932">
        <f t="shared" si="164"/>
        <v>1608</v>
      </c>
      <c r="BE312" s="933">
        <f t="shared" si="186"/>
        <v>0</v>
      </c>
      <c r="BF312" s="1096"/>
      <c r="BG312" s="1096"/>
      <c r="BH312" s="1097"/>
    </row>
    <row r="313" s="711" customFormat="1" ht="39" customHeight="1" spans="1:60">
      <c r="A313" s="736">
        <v>45846</v>
      </c>
      <c r="B313" s="737" t="s">
        <v>2085</v>
      </c>
      <c r="C313" s="738" t="s">
        <v>749</v>
      </c>
      <c r="D313" s="739">
        <v>4500173120</v>
      </c>
      <c r="E313" s="910" t="s">
        <v>2086</v>
      </c>
      <c r="F313" s="739" t="s">
        <v>2087</v>
      </c>
      <c r="G313" s="742" t="s">
        <v>575</v>
      </c>
      <c r="H313" s="742" t="s">
        <v>575</v>
      </c>
      <c r="I313" s="778" t="s">
        <v>576</v>
      </c>
      <c r="J313" s="780">
        <v>96</v>
      </c>
      <c r="K313" s="780">
        <v>0</v>
      </c>
      <c r="L313" s="780">
        <v>12</v>
      </c>
      <c r="M313" s="784">
        <f t="shared" si="181"/>
        <v>8</v>
      </c>
      <c r="N313" s="782">
        <v>45884</v>
      </c>
      <c r="O313" s="782">
        <v>45880</v>
      </c>
      <c r="P313" s="783"/>
      <c r="Q313" s="783" t="s">
        <v>582</v>
      </c>
      <c r="R313" s="783" t="s">
        <v>2050</v>
      </c>
      <c r="S313" s="810" t="s">
        <v>2042</v>
      </c>
      <c r="T313" s="810"/>
      <c r="U313" s="810" t="s">
        <v>2088</v>
      </c>
      <c r="V313" s="811"/>
      <c r="W313" s="811"/>
      <c r="X313" s="812" t="s">
        <v>2089</v>
      </c>
      <c r="Y313" s="783" t="s">
        <v>1391</v>
      </c>
      <c r="Z313" s="835">
        <v>3.5671</v>
      </c>
      <c r="AA313" s="835">
        <f t="shared" si="182"/>
        <v>342.4416</v>
      </c>
      <c r="AB313" s="812">
        <v>96</v>
      </c>
      <c r="AC313" s="812">
        <f t="shared" ref="AC313:AC343" si="187">AB313-J313</f>
        <v>0</v>
      </c>
      <c r="AD313" s="783" t="s">
        <v>610</v>
      </c>
      <c r="AE313" s="783" t="s">
        <v>611</v>
      </c>
      <c r="AF313" s="784"/>
      <c r="AG313" s="836" t="s">
        <v>590</v>
      </c>
      <c r="AH313" s="990"/>
      <c r="AI313" s="837">
        <f t="shared" ref="AI313:AI318" si="188">J313</f>
        <v>96</v>
      </c>
      <c r="AJ313" s="990"/>
      <c r="AK313" s="837"/>
      <c r="AL313" s="838"/>
      <c r="AM313" s="995"/>
      <c r="AN313" s="865">
        <f t="shared" si="184"/>
        <v>96</v>
      </c>
      <c r="AO313" s="865"/>
      <c r="AP313" s="1118"/>
      <c r="AQ313" s="865">
        <f t="shared" ref="AQ313:AQ333" si="189">J313</f>
        <v>96</v>
      </c>
      <c r="AR313" s="1118"/>
      <c r="AS313" s="865"/>
      <c r="AT313" s="865"/>
      <c r="AU313" s="866"/>
      <c r="AV313" s="867" t="s">
        <v>577</v>
      </c>
      <c r="AW313" s="884">
        <f t="shared" ref="AW313:AW318" si="190">J313/60*10</f>
        <v>16</v>
      </c>
      <c r="AX313" s="884">
        <f t="shared" ref="AX313:AX318" si="191">J313/60*10</f>
        <v>16</v>
      </c>
      <c r="AY313" s="884">
        <f t="shared" ref="AY313:AY318" si="192">J313/60*8</f>
        <v>12.8</v>
      </c>
      <c r="AZ313" s="884">
        <f t="shared" ref="AZ313:AZ318" si="193">J313/60*2</f>
        <v>3.2</v>
      </c>
      <c r="BA313" s="884">
        <f t="shared" ref="BA313:BA318" si="194">J313/60*10</f>
        <v>16</v>
      </c>
      <c r="BB313" s="884">
        <f t="shared" ref="BB313:BB318" si="195">J313/60*10</f>
        <v>16</v>
      </c>
      <c r="BC313" s="884">
        <f t="shared" ref="BC313:BC318" si="196">J313/60*10</f>
        <v>16</v>
      </c>
      <c r="BD313" s="932">
        <f t="shared" si="164"/>
        <v>96</v>
      </c>
      <c r="BE313" s="933">
        <f t="shared" si="186"/>
        <v>0</v>
      </c>
      <c r="BF313" s="1096"/>
      <c r="BG313" s="1096"/>
      <c r="BH313" s="1097"/>
    </row>
    <row r="314" s="711" customFormat="1" ht="39" customHeight="1" spans="1:60">
      <c r="A314" s="736">
        <v>45846</v>
      </c>
      <c r="B314" s="737" t="s">
        <v>2085</v>
      </c>
      <c r="C314" s="738" t="s">
        <v>749</v>
      </c>
      <c r="D314" s="739">
        <v>4500173107</v>
      </c>
      <c r="E314" s="910" t="s">
        <v>2090</v>
      </c>
      <c r="F314" s="739" t="s">
        <v>2091</v>
      </c>
      <c r="G314" s="742" t="s">
        <v>575</v>
      </c>
      <c r="H314" s="742" t="s">
        <v>575</v>
      </c>
      <c r="I314" s="778" t="s">
        <v>576</v>
      </c>
      <c r="J314" s="780">
        <v>108</v>
      </c>
      <c r="K314" s="780">
        <v>0</v>
      </c>
      <c r="L314" s="780">
        <v>12</v>
      </c>
      <c r="M314" s="784">
        <f t="shared" si="181"/>
        <v>9</v>
      </c>
      <c r="N314" s="782">
        <v>45884</v>
      </c>
      <c r="O314" s="782">
        <v>45880</v>
      </c>
      <c r="P314" s="783"/>
      <c r="Q314" s="783" t="s">
        <v>582</v>
      </c>
      <c r="R314" s="783" t="s">
        <v>2050</v>
      </c>
      <c r="S314" s="810" t="s">
        <v>2042</v>
      </c>
      <c r="T314" s="810"/>
      <c r="U314" s="810" t="s">
        <v>2088</v>
      </c>
      <c r="V314" s="811"/>
      <c r="W314" s="811"/>
      <c r="X314" s="812" t="s">
        <v>2092</v>
      </c>
      <c r="Y314" s="783" t="s">
        <v>1391</v>
      </c>
      <c r="Z314" s="835">
        <v>3.5671</v>
      </c>
      <c r="AA314" s="835">
        <f t="shared" si="182"/>
        <v>385.2468</v>
      </c>
      <c r="AB314" s="812">
        <v>108</v>
      </c>
      <c r="AC314" s="812">
        <f t="shared" si="187"/>
        <v>0</v>
      </c>
      <c r="AD314" s="783" t="s">
        <v>610</v>
      </c>
      <c r="AE314" s="783" t="s">
        <v>611</v>
      </c>
      <c r="AF314" s="784"/>
      <c r="AG314" s="836" t="s">
        <v>590</v>
      </c>
      <c r="AH314" s="990"/>
      <c r="AI314" s="837">
        <f t="shared" si="188"/>
        <v>108</v>
      </c>
      <c r="AJ314" s="990"/>
      <c r="AK314" s="837"/>
      <c r="AL314" s="838"/>
      <c r="AM314" s="995"/>
      <c r="AN314" s="865">
        <f t="shared" si="184"/>
        <v>108</v>
      </c>
      <c r="AO314" s="865"/>
      <c r="AP314" s="1118"/>
      <c r="AQ314" s="865">
        <f t="shared" si="189"/>
        <v>108</v>
      </c>
      <c r="AR314" s="1118"/>
      <c r="AS314" s="865"/>
      <c r="AT314" s="865"/>
      <c r="AU314" s="866"/>
      <c r="AV314" s="867" t="s">
        <v>577</v>
      </c>
      <c r="AW314" s="884">
        <f t="shared" si="190"/>
        <v>18</v>
      </c>
      <c r="AX314" s="884">
        <f t="shared" si="191"/>
        <v>18</v>
      </c>
      <c r="AY314" s="884">
        <f t="shared" si="192"/>
        <v>14.4</v>
      </c>
      <c r="AZ314" s="884">
        <f t="shared" si="193"/>
        <v>3.6</v>
      </c>
      <c r="BA314" s="884">
        <f t="shared" si="194"/>
        <v>18</v>
      </c>
      <c r="BB314" s="884">
        <f t="shared" si="195"/>
        <v>18</v>
      </c>
      <c r="BC314" s="884">
        <f t="shared" si="196"/>
        <v>18</v>
      </c>
      <c r="BD314" s="932">
        <f t="shared" si="164"/>
        <v>108</v>
      </c>
      <c r="BE314" s="933">
        <f t="shared" si="186"/>
        <v>0</v>
      </c>
      <c r="BF314" s="1096"/>
      <c r="BG314" s="1096"/>
      <c r="BH314" s="1097"/>
    </row>
    <row r="315" s="711" customFormat="1" ht="39" customHeight="1" spans="1:60">
      <c r="A315" s="736">
        <v>45846</v>
      </c>
      <c r="B315" s="737" t="s">
        <v>2085</v>
      </c>
      <c r="C315" s="738" t="s">
        <v>749</v>
      </c>
      <c r="D315" s="739">
        <v>4500173092</v>
      </c>
      <c r="E315" s="910" t="s">
        <v>2093</v>
      </c>
      <c r="F315" s="739" t="s">
        <v>2094</v>
      </c>
      <c r="G315" s="742" t="s">
        <v>575</v>
      </c>
      <c r="H315" s="742" t="s">
        <v>575</v>
      </c>
      <c r="I315" s="778" t="s">
        <v>576</v>
      </c>
      <c r="J315" s="780">
        <v>108</v>
      </c>
      <c r="K315" s="780">
        <v>0</v>
      </c>
      <c r="L315" s="780">
        <v>12</v>
      </c>
      <c r="M315" s="784">
        <f t="shared" si="181"/>
        <v>9</v>
      </c>
      <c r="N315" s="782">
        <v>45884</v>
      </c>
      <c r="O315" s="782">
        <v>45880</v>
      </c>
      <c r="P315" s="783"/>
      <c r="Q315" s="783" t="s">
        <v>582</v>
      </c>
      <c r="R315" s="783" t="s">
        <v>2011</v>
      </c>
      <c r="S315" s="810" t="s">
        <v>2042</v>
      </c>
      <c r="T315" s="810"/>
      <c r="U315" s="810" t="s">
        <v>2088</v>
      </c>
      <c r="V315" s="811"/>
      <c r="W315" s="811"/>
      <c r="X315" s="812" t="s">
        <v>2095</v>
      </c>
      <c r="Y315" s="783" t="s">
        <v>1391</v>
      </c>
      <c r="Z315" s="835">
        <v>3.6923</v>
      </c>
      <c r="AA315" s="835">
        <f t="shared" si="182"/>
        <v>398.7684</v>
      </c>
      <c r="AB315" s="812">
        <v>108</v>
      </c>
      <c r="AC315" s="812">
        <f t="shared" si="187"/>
        <v>0</v>
      </c>
      <c r="AD315" s="783" t="s">
        <v>610</v>
      </c>
      <c r="AE315" s="783" t="s">
        <v>611</v>
      </c>
      <c r="AF315" s="784"/>
      <c r="AG315" s="836" t="s">
        <v>590</v>
      </c>
      <c r="AH315" s="990"/>
      <c r="AI315" s="837">
        <f t="shared" si="188"/>
        <v>108</v>
      </c>
      <c r="AJ315" s="990"/>
      <c r="AK315" s="837"/>
      <c r="AL315" s="838"/>
      <c r="AM315" s="995"/>
      <c r="AN315" s="865">
        <f t="shared" si="184"/>
        <v>108</v>
      </c>
      <c r="AO315" s="865"/>
      <c r="AP315" s="1118"/>
      <c r="AQ315" s="865">
        <f t="shared" si="189"/>
        <v>108</v>
      </c>
      <c r="AR315" s="1118"/>
      <c r="AS315" s="865"/>
      <c r="AT315" s="865"/>
      <c r="AU315" s="866"/>
      <c r="AV315" s="867" t="s">
        <v>577</v>
      </c>
      <c r="AW315" s="884">
        <f t="shared" si="190"/>
        <v>18</v>
      </c>
      <c r="AX315" s="884">
        <f t="shared" si="191"/>
        <v>18</v>
      </c>
      <c r="AY315" s="884">
        <f t="shared" si="192"/>
        <v>14.4</v>
      </c>
      <c r="AZ315" s="884">
        <f t="shared" si="193"/>
        <v>3.6</v>
      </c>
      <c r="BA315" s="884">
        <f t="shared" si="194"/>
        <v>18</v>
      </c>
      <c r="BB315" s="884">
        <f t="shared" si="195"/>
        <v>18</v>
      </c>
      <c r="BC315" s="884">
        <f t="shared" si="196"/>
        <v>18</v>
      </c>
      <c r="BD315" s="932">
        <f t="shared" si="164"/>
        <v>108</v>
      </c>
      <c r="BE315" s="933">
        <f t="shared" si="186"/>
        <v>0</v>
      </c>
      <c r="BF315" s="1096"/>
      <c r="BG315" s="1096"/>
      <c r="BH315" s="1097"/>
    </row>
    <row r="316" s="711" customFormat="1" ht="39" customHeight="1" spans="1:60">
      <c r="A316" s="736">
        <v>45846</v>
      </c>
      <c r="B316" s="737" t="s">
        <v>2085</v>
      </c>
      <c r="C316" s="738" t="s">
        <v>749</v>
      </c>
      <c r="D316" s="739">
        <v>4500173094</v>
      </c>
      <c r="E316" s="910" t="s">
        <v>2096</v>
      </c>
      <c r="F316" s="739" t="s">
        <v>2097</v>
      </c>
      <c r="G316" s="742" t="s">
        <v>575</v>
      </c>
      <c r="H316" s="742" t="s">
        <v>575</v>
      </c>
      <c r="I316" s="778" t="s">
        <v>576</v>
      </c>
      <c r="J316" s="780">
        <v>48</v>
      </c>
      <c r="K316" s="780">
        <v>0</v>
      </c>
      <c r="L316" s="780">
        <v>12</v>
      </c>
      <c r="M316" s="784">
        <f t="shared" si="181"/>
        <v>4</v>
      </c>
      <c r="N316" s="782">
        <v>45884</v>
      </c>
      <c r="O316" s="782">
        <v>45880</v>
      </c>
      <c r="P316" s="783"/>
      <c r="Q316" s="783" t="s">
        <v>582</v>
      </c>
      <c r="R316" s="783" t="s">
        <v>2050</v>
      </c>
      <c r="S316" s="810" t="s">
        <v>2042</v>
      </c>
      <c r="T316" s="810"/>
      <c r="U316" s="810" t="s">
        <v>2088</v>
      </c>
      <c r="V316" s="811"/>
      <c r="W316" s="811"/>
      <c r="X316" s="812" t="s">
        <v>2098</v>
      </c>
      <c r="Y316" s="783" t="s">
        <v>1391</v>
      </c>
      <c r="Z316" s="835">
        <v>3.6923</v>
      </c>
      <c r="AA316" s="835">
        <f t="shared" si="182"/>
        <v>177.2304</v>
      </c>
      <c r="AB316" s="812">
        <v>48</v>
      </c>
      <c r="AC316" s="812">
        <f t="shared" si="187"/>
        <v>0</v>
      </c>
      <c r="AD316" s="783" t="s">
        <v>610</v>
      </c>
      <c r="AE316" s="783" t="s">
        <v>611</v>
      </c>
      <c r="AF316" s="784"/>
      <c r="AG316" s="836" t="s">
        <v>590</v>
      </c>
      <c r="AH316" s="990"/>
      <c r="AI316" s="837">
        <f t="shared" si="188"/>
        <v>48</v>
      </c>
      <c r="AJ316" s="990"/>
      <c r="AK316" s="837"/>
      <c r="AL316" s="838"/>
      <c r="AM316" s="995"/>
      <c r="AN316" s="865">
        <f t="shared" si="184"/>
        <v>48</v>
      </c>
      <c r="AO316" s="865"/>
      <c r="AP316" s="1118"/>
      <c r="AQ316" s="865">
        <f t="shared" si="189"/>
        <v>48</v>
      </c>
      <c r="AR316" s="1118"/>
      <c r="AS316" s="865"/>
      <c r="AT316" s="865"/>
      <c r="AU316" s="866"/>
      <c r="AV316" s="867" t="s">
        <v>577</v>
      </c>
      <c r="AW316" s="884">
        <f t="shared" si="190"/>
        <v>8</v>
      </c>
      <c r="AX316" s="884">
        <f t="shared" si="191"/>
        <v>8</v>
      </c>
      <c r="AY316" s="884">
        <f t="shared" si="192"/>
        <v>6.4</v>
      </c>
      <c r="AZ316" s="884">
        <f t="shared" si="193"/>
        <v>1.6</v>
      </c>
      <c r="BA316" s="884">
        <f t="shared" si="194"/>
        <v>8</v>
      </c>
      <c r="BB316" s="884">
        <f t="shared" si="195"/>
        <v>8</v>
      </c>
      <c r="BC316" s="884">
        <f t="shared" si="196"/>
        <v>8</v>
      </c>
      <c r="BD316" s="932">
        <f t="shared" si="164"/>
        <v>48</v>
      </c>
      <c r="BE316" s="933">
        <f t="shared" si="186"/>
        <v>0</v>
      </c>
      <c r="BF316" s="1096"/>
      <c r="BG316" s="1096"/>
      <c r="BH316" s="1097"/>
    </row>
    <row r="317" s="711" customFormat="1" ht="39" customHeight="1" spans="1:60">
      <c r="A317" s="736">
        <v>45846</v>
      </c>
      <c r="B317" s="737" t="s">
        <v>2085</v>
      </c>
      <c r="C317" s="738" t="s">
        <v>749</v>
      </c>
      <c r="D317" s="739">
        <v>4500173087</v>
      </c>
      <c r="E317" s="910" t="s">
        <v>2099</v>
      </c>
      <c r="F317" s="739" t="s">
        <v>2100</v>
      </c>
      <c r="G317" s="742" t="s">
        <v>575</v>
      </c>
      <c r="H317" s="742" t="s">
        <v>575</v>
      </c>
      <c r="I317" s="778" t="s">
        <v>576</v>
      </c>
      <c r="J317" s="780">
        <v>228</v>
      </c>
      <c r="K317" s="780">
        <v>0</v>
      </c>
      <c r="L317" s="780">
        <v>12</v>
      </c>
      <c r="M317" s="784">
        <f t="shared" si="181"/>
        <v>19</v>
      </c>
      <c r="N317" s="782">
        <v>45884</v>
      </c>
      <c r="O317" s="782">
        <v>45880</v>
      </c>
      <c r="P317" s="783"/>
      <c r="Q317" s="783" t="s">
        <v>582</v>
      </c>
      <c r="R317" s="783" t="s">
        <v>2050</v>
      </c>
      <c r="S317" s="810" t="s">
        <v>2042</v>
      </c>
      <c r="T317" s="810"/>
      <c r="U317" s="810" t="s">
        <v>2088</v>
      </c>
      <c r="V317" s="811"/>
      <c r="W317" s="811"/>
      <c r="X317" s="812" t="s">
        <v>2101</v>
      </c>
      <c r="Y317" s="783" t="s">
        <v>1391</v>
      </c>
      <c r="Z317" s="835">
        <v>3.5671</v>
      </c>
      <c r="AA317" s="835">
        <f t="shared" si="182"/>
        <v>813.2988</v>
      </c>
      <c r="AB317" s="812">
        <v>228</v>
      </c>
      <c r="AC317" s="812">
        <f t="shared" si="187"/>
        <v>0</v>
      </c>
      <c r="AD317" s="783" t="s">
        <v>610</v>
      </c>
      <c r="AE317" s="783" t="s">
        <v>611</v>
      </c>
      <c r="AF317" s="784"/>
      <c r="AG317" s="836" t="s">
        <v>590</v>
      </c>
      <c r="AH317" s="990"/>
      <c r="AI317" s="837">
        <f t="shared" si="188"/>
        <v>228</v>
      </c>
      <c r="AJ317" s="990"/>
      <c r="AK317" s="837"/>
      <c r="AL317" s="838"/>
      <c r="AM317" s="995"/>
      <c r="AN317" s="865">
        <f t="shared" si="184"/>
        <v>228</v>
      </c>
      <c r="AO317" s="865"/>
      <c r="AP317" s="1118"/>
      <c r="AQ317" s="865">
        <f t="shared" si="189"/>
        <v>228</v>
      </c>
      <c r="AR317" s="1118"/>
      <c r="AS317" s="865"/>
      <c r="AT317" s="865"/>
      <c r="AU317" s="866"/>
      <c r="AV317" s="867" t="s">
        <v>577</v>
      </c>
      <c r="AW317" s="884">
        <f t="shared" si="190"/>
        <v>38</v>
      </c>
      <c r="AX317" s="884">
        <f t="shared" si="191"/>
        <v>38</v>
      </c>
      <c r="AY317" s="884">
        <f t="shared" si="192"/>
        <v>30.4</v>
      </c>
      <c r="AZ317" s="884">
        <f t="shared" si="193"/>
        <v>7.6</v>
      </c>
      <c r="BA317" s="884">
        <f t="shared" si="194"/>
        <v>38</v>
      </c>
      <c r="BB317" s="884">
        <f t="shared" si="195"/>
        <v>38</v>
      </c>
      <c r="BC317" s="884">
        <f t="shared" si="196"/>
        <v>38</v>
      </c>
      <c r="BD317" s="932">
        <f t="shared" ref="BD317:BD338" si="197">SUM(AW317:BC317)</f>
        <v>228</v>
      </c>
      <c r="BE317" s="933">
        <f t="shared" si="186"/>
        <v>0</v>
      </c>
      <c r="BF317" s="1096"/>
      <c r="BG317" s="1096"/>
      <c r="BH317" s="1097"/>
    </row>
    <row r="318" s="711" customFormat="1" ht="39" customHeight="1" spans="1:60">
      <c r="A318" s="736">
        <v>45846</v>
      </c>
      <c r="B318" s="737" t="s">
        <v>2085</v>
      </c>
      <c r="C318" s="738" t="s">
        <v>749</v>
      </c>
      <c r="D318" s="739">
        <v>4500173090</v>
      </c>
      <c r="E318" s="910" t="s">
        <v>2102</v>
      </c>
      <c r="F318" s="739" t="s">
        <v>2103</v>
      </c>
      <c r="G318" s="742" t="s">
        <v>575</v>
      </c>
      <c r="H318" s="742" t="s">
        <v>575</v>
      </c>
      <c r="I318" s="778" t="s">
        <v>576</v>
      </c>
      <c r="J318" s="780">
        <v>48</v>
      </c>
      <c r="K318" s="780">
        <v>0</v>
      </c>
      <c r="L318" s="780">
        <v>12</v>
      </c>
      <c r="M318" s="784">
        <f t="shared" si="181"/>
        <v>4</v>
      </c>
      <c r="N318" s="782">
        <v>45884</v>
      </c>
      <c r="O318" s="782">
        <v>45880</v>
      </c>
      <c r="P318" s="783"/>
      <c r="Q318" s="783" t="s">
        <v>582</v>
      </c>
      <c r="R318" s="1117" t="s">
        <v>2104</v>
      </c>
      <c r="S318" s="810" t="s">
        <v>2042</v>
      </c>
      <c r="T318" s="810"/>
      <c r="U318" s="810" t="s">
        <v>2088</v>
      </c>
      <c r="V318" s="811"/>
      <c r="W318" s="811"/>
      <c r="X318" s="812" t="s">
        <v>2105</v>
      </c>
      <c r="Y318" s="783" t="s">
        <v>1391</v>
      </c>
      <c r="Z318" s="835">
        <v>3.6923</v>
      </c>
      <c r="AA318" s="835">
        <f t="shared" si="182"/>
        <v>177.2304</v>
      </c>
      <c r="AB318" s="812">
        <v>48</v>
      </c>
      <c r="AC318" s="812">
        <f t="shared" si="187"/>
        <v>0</v>
      </c>
      <c r="AD318" s="783" t="s">
        <v>610</v>
      </c>
      <c r="AE318" s="783" t="s">
        <v>611</v>
      </c>
      <c r="AF318" s="784"/>
      <c r="AG318" s="836" t="s">
        <v>590</v>
      </c>
      <c r="AH318" s="990"/>
      <c r="AI318" s="837">
        <f t="shared" si="188"/>
        <v>48</v>
      </c>
      <c r="AJ318" s="990"/>
      <c r="AK318" s="837"/>
      <c r="AL318" s="838"/>
      <c r="AM318" s="995"/>
      <c r="AN318" s="865">
        <f t="shared" si="184"/>
        <v>48</v>
      </c>
      <c r="AO318" s="865"/>
      <c r="AP318" s="1118"/>
      <c r="AQ318" s="865">
        <f t="shared" si="189"/>
        <v>48</v>
      </c>
      <c r="AR318" s="1118"/>
      <c r="AS318" s="865"/>
      <c r="AT318" s="865"/>
      <c r="AU318" s="866"/>
      <c r="AV318" s="867" t="s">
        <v>577</v>
      </c>
      <c r="AW318" s="884">
        <f t="shared" si="190"/>
        <v>8</v>
      </c>
      <c r="AX318" s="884">
        <f t="shared" si="191"/>
        <v>8</v>
      </c>
      <c r="AY318" s="884">
        <f t="shared" si="192"/>
        <v>6.4</v>
      </c>
      <c r="AZ318" s="884">
        <f t="shared" si="193"/>
        <v>1.6</v>
      </c>
      <c r="BA318" s="884">
        <f t="shared" si="194"/>
        <v>8</v>
      </c>
      <c r="BB318" s="884">
        <f t="shared" si="195"/>
        <v>8</v>
      </c>
      <c r="BC318" s="884">
        <f t="shared" si="196"/>
        <v>8</v>
      </c>
      <c r="BD318" s="932">
        <f t="shared" si="197"/>
        <v>48</v>
      </c>
      <c r="BE318" s="933">
        <f t="shared" si="186"/>
        <v>0</v>
      </c>
      <c r="BF318" s="1096"/>
      <c r="BG318" s="1096"/>
      <c r="BH318" s="1097"/>
    </row>
    <row r="319" s="711" customFormat="1" ht="39" customHeight="1" spans="1:60">
      <c r="A319" s="736">
        <v>45847</v>
      </c>
      <c r="B319" s="737" t="s">
        <v>2106</v>
      </c>
      <c r="C319" s="738" t="s">
        <v>630</v>
      </c>
      <c r="D319" s="739">
        <v>4500173251</v>
      </c>
      <c r="E319" s="910" t="s">
        <v>2107</v>
      </c>
      <c r="F319" s="739" t="s">
        <v>2108</v>
      </c>
      <c r="G319" s="742" t="s">
        <v>721</v>
      </c>
      <c r="H319" s="742" t="s">
        <v>722</v>
      </c>
      <c r="I319" s="778" t="s">
        <v>664</v>
      </c>
      <c r="J319" s="780">
        <v>1002</v>
      </c>
      <c r="K319" s="780">
        <v>0</v>
      </c>
      <c r="L319" s="780">
        <v>6</v>
      </c>
      <c r="M319" s="784">
        <f t="shared" si="181"/>
        <v>167</v>
      </c>
      <c r="N319" s="782">
        <v>45885</v>
      </c>
      <c r="O319" s="782">
        <v>45881</v>
      </c>
      <c r="P319" s="783"/>
      <c r="Q319" s="783" t="s">
        <v>582</v>
      </c>
      <c r="R319" s="783" t="s">
        <v>2109</v>
      </c>
      <c r="S319" s="810" t="s">
        <v>2110</v>
      </c>
      <c r="T319" s="810"/>
      <c r="U319" s="810" t="s">
        <v>2111</v>
      </c>
      <c r="V319" s="811"/>
      <c r="W319" s="811"/>
      <c r="X319" s="812" t="s">
        <v>2112</v>
      </c>
      <c r="Y319" s="783" t="s">
        <v>1766</v>
      </c>
      <c r="Z319" s="835">
        <v>3.6901</v>
      </c>
      <c r="AA319" s="835">
        <f t="shared" si="182"/>
        <v>3697.4802</v>
      </c>
      <c r="AB319" s="812">
        <v>1002</v>
      </c>
      <c r="AC319" s="812">
        <f t="shared" si="187"/>
        <v>0</v>
      </c>
      <c r="AD319" s="783" t="s">
        <v>610</v>
      </c>
      <c r="AE319" s="783" t="s">
        <v>611</v>
      </c>
      <c r="AF319" s="784" t="s">
        <v>2113</v>
      </c>
      <c r="AG319" s="836" t="s">
        <v>590</v>
      </c>
      <c r="AH319" s="990"/>
      <c r="AI319" s="837"/>
      <c r="AJ319" s="990"/>
      <c r="AK319" s="837">
        <f>J319</f>
        <v>1002</v>
      </c>
      <c r="AL319" s="838"/>
      <c r="AM319" s="995"/>
      <c r="AN319" s="865">
        <f t="shared" si="184"/>
        <v>1002</v>
      </c>
      <c r="AO319" s="865"/>
      <c r="AP319" s="1118"/>
      <c r="AQ319" s="865">
        <f t="shared" si="189"/>
        <v>1002</v>
      </c>
      <c r="AR319" s="1118"/>
      <c r="AS319" s="865"/>
      <c r="AT319" s="865"/>
      <c r="AU319" s="866"/>
      <c r="AV319" s="867" t="s">
        <v>577</v>
      </c>
      <c r="AW319" s="884"/>
      <c r="AX319" s="884">
        <f>J319</f>
        <v>1002</v>
      </c>
      <c r="AY319" s="884"/>
      <c r="AZ319" s="884"/>
      <c r="BA319" s="884"/>
      <c r="BB319" s="884"/>
      <c r="BC319" s="884"/>
      <c r="BD319" s="932">
        <f t="shared" si="197"/>
        <v>1002</v>
      </c>
      <c r="BE319" s="933">
        <f t="shared" si="186"/>
        <v>0</v>
      </c>
      <c r="BF319" s="1096"/>
      <c r="BG319" s="1096"/>
      <c r="BH319" s="1097"/>
    </row>
    <row r="320" s="711" customFormat="1" ht="39" customHeight="1" spans="1:60">
      <c r="A320" s="736">
        <v>45847</v>
      </c>
      <c r="B320" s="737" t="s">
        <v>2106</v>
      </c>
      <c r="C320" s="738" t="s">
        <v>630</v>
      </c>
      <c r="D320" s="739">
        <v>4500173251</v>
      </c>
      <c r="E320" s="910" t="s">
        <v>2107</v>
      </c>
      <c r="F320" s="739" t="s">
        <v>2114</v>
      </c>
      <c r="G320" s="742" t="s">
        <v>712</v>
      </c>
      <c r="H320" s="742" t="s">
        <v>713</v>
      </c>
      <c r="I320" s="778" t="s">
        <v>668</v>
      </c>
      <c r="J320" s="780">
        <v>1200</v>
      </c>
      <c r="K320" s="780">
        <v>0</v>
      </c>
      <c r="L320" s="780">
        <v>6</v>
      </c>
      <c r="M320" s="784">
        <f t="shared" si="181"/>
        <v>200</v>
      </c>
      <c r="N320" s="782">
        <v>45885</v>
      </c>
      <c r="O320" s="782">
        <v>45881</v>
      </c>
      <c r="P320" s="783"/>
      <c r="Q320" s="783" t="s">
        <v>582</v>
      </c>
      <c r="R320" s="783" t="s">
        <v>2109</v>
      </c>
      <c r="S320" s="810" t="s">
        <v>2110</v>
      </c>
      <c r="T320" s="810"/>
      <c r="U320" s="810" t="s">
        <v>2111</v>
      </c>
      <c r="V320" s="811"/>
      <c r="W320" s="811"/>
      <c r="X320" s="812" t="s">
        <v>2115</v>
      </c>
      <c r="Y320" s="783" t="s">
        <v>1766</v>
      </c>
      <c r="Z320" s="835">
        <v>3.6901</v>
      </c>
      <c r="AA320" s="835">
        <f t="shared" si="182"/>
        <v>4428.12</v>
      </c>
      <c r="AB320" s="812">
        <v>1200</v>
      </c>
      <c r="AC320" s="812">
        <f t="shared" si="187"/>
        <v>0</v>
      </c>
      <c r="AD320" s="783" t="s">
        <v>610</v>
      </c>
      <c r="AE320" s="783" t="s">
        <v>611</v>
      </c>
      <c r="AF320" s="784" t="s">
        <v>2113</v>
      </c>
      <c r="AG320" s="836" t="s">
        <v>590</v>
      </c>
      <c r="AH320" s="990"/>
      <c r="AI320" s="837"/>
      <c r="AJ320" s="990"/>
      <c r="AK320" s="837">
        <f>J320</f>
        <v>1200</v>
      </c>
      <c r="AL320" s="838"/>
      <c r="AM320" s="995"/>
      <c r="AN320" s="865">
        <f t="shared" si="184"/>
        <v>1200</v>
      </c>
      <c r="AO320" s="865"/>
      <c r="AP320" s="1118"/>
      <c r="AQ320" s="865">
        <f t="shared" si="189"/>
        <v>1200</v>
      </c>
      <c r="AR320" s="1118"/>
      <c r="AS320" s="865"/>
      <c r="AT320" s="865"/>
      <c r="AU320" s="866"/>
      <c r="AV320" s="867" t="s">
        <v>577</v>
      </c>
      <c r="AW320" s="884">
        <f>J320</f>
        <v>1200</v>
      </c>
      <c r="AX320" s="884"/>
      <c r="AY320" s="884"/>
      <c r="AZ320" s="884"/>
      <c r="BA320" s="884"/>
      <c r="BB320" s="884"/>
      <c r="BC320" s="884"/>
      <c r="BD320" s="932">
        <f t="shared" si="197"/>
        <v>1200</v>
      </c>
      <c r="BE320" s="933">
        <f t="shared" si="186"/>
        <v>0</v>
      </c>
      <c r="BF320" s="1096"/>
      <c r="BG320" s="1096"/>
      <c r="BH320" s="1097"/>
    </row>
    <row r="321" s="711" customFormat="1" ht="39" customHeight="1" spans="1:60">
      <c r="A321" s="736">
        <v>45845</v>
      </c>
      <c r="B321" s="737" t="s">
        <v>748</v>
      </c>
      <c r="C321" s="738" t="s">
        <v>749</v>
      </c>
      <c r="D321" s="739">
        <v>4500172944</v>
      </c>
      <c r="E321" s="910" t="s">
        <v>2116</v>
      </c>
      <c r="F321" s="739" t="s">
        <v>2117</v>
      </c>
      <c r="G321" s="742" t="s">
        <v>575</v>
      </c>
      <c r="H321" s="742" t="s">
        <v>575</v>
      </c>
      <c r="I321" s="778" t="s">
        <v>576</v>
      </c>
      <c r="J321" s="780">
        <v>1080</v>
      </c>
      <c r="K321" s="780">
        <v>0</v>
      </c>
      <c r="L321" s="780">
        <v>12</v>
      </c>
      <c r="M321" s="784">
        <f t="shared" si="181"/>
        <v>90</v>
      </c>
      <c r="N321" s="782">
        <v>45887</v>
      </c>
      <c r="O321" s="782">
        <v>45883</v>
      </c>
      <c r="P321" s="783"/>
      <c r="Q321" s="783" t="s">
        <v>582</v>
      </c>
      <c r="R321" s="783" t="s">
        <v>2118</v>
      </c>
      <c r="S321" s="810" t="s">
        <v>2119</v>
      </c>
      <c r="T321" s="810"/>
      <c r="U321" s="810" t="s">
        <v>2120</v>
      </c>
      <c r="V321" s="811"/>
      <c r="W321" s="811"/>
      <c r="X321" s="812" t="s">
        <v>1122</v>
      </c>
      <c r="Y321" s="783" t="s">
        <v>755</v>
      </c>
      <c r="Z321" s="835">
        <v>3.9493</v>
      </c>
      <c r="AA321" s="835">
        <f t="shared" si="182"/>
        <v>4265.244</v>
      </c>
      <c r="AB321" s="812">
        <v>1080</v>
      </c>
      <c r="AC321" s="812">
        <f t="shared" si="187"/>
        <v>0</v>
      </c>
      <c r="AD321" s="987" t="s">
        <v>610</v>
      </c>
      <c r="AE321" s="783" t="s">
        <v>611</v>
      </c>
      <c r="AF321" s="784"/>
      <c r="AG321" s="836" t="s">
        <v>590</v>
      </c>
      <c r="AH321" s="990"/>
      <c r="AI321" s="837">
        <f t="shared" ref="AI321:AI332" si="198">J321</f>
        <v>1080</v>
      </c>
      <c r="AJ321" s="990"/>
      <c r="AK321" s="837"/>
      <c r="AL321" s="838"/>
      <c r="AM321" s="995"/>
      <c r="AN321" s="865">
        <f t="shared" si="184"/>
        <v>1080</v>
      </c>
      <c r="AO321" s="865"/>
      <c r="AP321" s="1118"/>
      <c r="AQ321" s="865">
        <f t="shared" si="189"/>
        <v>1080</v>
      </c>
      <c r="AR321" s="1118"/>
      <c r="AS321" s="865"/>
      <c r="AT321" s="865"/>
      <c r="AU321" s="866"/>
      <c r="AV321" s="867" t="s">
        <v>577</v>
      </c>
      <c r="AW321" s="884">
        <f t="shared" ref="AW321:AW342" si="199">J321/60*10</f>
        <v>180</v>
      </c>
      <c r="AX321" s="884">
        <f t="shared" ref="AX321:AX342" si="200">J321/60*10</f>
        <v>180</v>
      </c>
      <c r="AY321" s="884">
        <f t="shared" ref="AY321:AY342" si="201">J321/60*8</f>
        <v>144</v>
      </c>
      <c r="AZ321" s="884">
        <f t="shared" ref="AZ321:AZ342" si="202">J321/60*2</f>
        <v>36</v>
      </c>
      <c r="BA321" s="884">
        <f t="shared" ref="BA321:BA342" si="203">J321/60*10</f>
        <v>180</v>
      </c>
      <c r="BB321" s="884">
        <f t="shared" ref="BB321:BB342" si="204">J321/60*10</f>
        <v>180</v>
      </c>
      <c r="BC321" s="884">
        <f t="shared" ref="BC321:BC342" si="205">J321/60*10</f>
        <v>180</v>
      </c>
      <c r="BD321" s="932">
        <f t="shared" si="197"/>
        <v>1080</v>
      </c>
      <c r="BE321" s="933">
        <f t="shared" si="186"/>
        <v>0</v>
      </c>
      <c r="BF321" s="1096"/>
      <c r="BG321" s="1096"/>
      <c r="BH321" s="1097"/>
    </row>
    <row r="322" s="711" customFormat="1" ht="39" customHeight="1" spans="1:60">
      <c r="A322" s="736">
        <v>45845</v>
      </c>
      <c r="B322" s="737" t="s">
        <v>757</v>
      </c>
      <c r="C322" s="738" t="s">
        <v>580</v>
      </c>
      <c r="D322" s="739">
        <v>4500172946</v>
      </c>
      <c r="E322" s="910" t="s">
        <v>2121</v>
      </c>
      <c r="F322" s="739" t="s">
        <v>2122</v>
      </c>
      <c r="G322" s="742" t="s">
        <v>575</v>
      </c>
      <c r="H322" s="742" t="s">
        <v>575</v>
      </c>
      <c r="I322" s="778" t="s">
        <v>576</v>
      </c>
      <c r="J322" s="780">
        <v>420</v>
      </c>
      <c r="K322" s="780">
        <v>0</v>
      </c>
      <c r="L322" s="780">
        <v>12</v>
      </c>
      <c r="M322" s="784">
        <f t="shared" si="181"/>
        <v>35</v>
      </c>
      <c r="N322" s="782">
        <v>45887</v>
      </c>
      <c r="O322" s="782">
        <v>45883</v>
      </c>
      <c r="P322" s="783"/>
      <c r="Q322" s="783" t="s">
        <v>582</v>
      </c>
      <c r="R322" s="783" t="s">
        <v>2118</v>
      </c>
      <c r="S322" s="810" t="s">
        <v>2119</v>
      </c>
      <c r="T322" s="810"/>
      <c r="U322" s="810" t="s">
        <v>2120</v>
      </c>
      <c r="V322" s="811"/>
      <c r="W322" s="811"/>
      <c r="X322" s="812" t="s">
        <v>2123</v>
      </c>
      <c r="Y322" s="783" t="s">
        <v>755</v>
      </c>
      <c r="Z322" s="835">
        <v>3.9493</v>
      </c>
      <c r="AA322" s="835">
        <f t="shared" si="182"/>
        <v>1658.706</v>
      </c>
      <c r="AB322" s="812">
        <v>420</v>
      </c>
      <c r="AC322" s="812">
        <f t="shared" si="187"/>
        <v>0</v>
      </c>
      <c r="AD322" s="987" t="s">
        <v>610</v>
      </c>
      <c r="AE322" s="783" t="s">
        <v>611</v>
      </c>
      <c r="AF322" s="784"/>
      <c r="AG322" s="836" t="s">
        <v>590</v>
      </c>
      <c r="AH322" s="990"/>
      <c r="AI322" s="837">
        <f t="shared" si="198"/>
        <v>420</v>
      </c>
      <c r="AJ322" s="990"/>
      <c r="AK322" s="837"/>
      <c r="AL322" s="838"/>
      <c r="AM322" s="995"/>
      <c r="AN322" s="865">
        <f t="shared" si="184"/>
        <v>420</v>
      </c>
      <c r="AO322" s="865"/>
      <c r="AP322" s="1118"/>
      <c r="AQ322" s="865">
        <f t="shared" si="189"/>
        <v>420</v>
      </c>
      <c r="AR322" s="1118"/>
      <c r="AS322" s="865"/>
      <c r="AT322" s="865"/>
      <c r="AU322" s="866"/>
      <c r="AV322" s="867" t="s">
        <v>577</v>
      </c>
      <c r="AW322" s="884">
        <f t="shared" si="199"/>
        <v>70</v>
      </c>
      <c r="AX322" s="884">
        <f t="shared" si="200"/>
        <v>70</v>
      </c>
      <c r="AY322" s="884">
        <f t="shared" si="201"/>
        <v>56</v>
      </c>
      <c r="AZ322" s="884">
        <f t="shared" si="202"/>
        <v>14</v>
      </c>
      <c r="BA322" s="884">
        <f t="shared" si="203"/>
        <v>70</v>
      </c>
      <c r="BB322" s="884">
        <f t="shared" si="204"/>
        <v>70</v>
      </c>
      <c r="BC322" s="884">
        <f t="shared" si="205"/>
        <v>70</v>
      </c>
      <c r="BD322" s="932">
        <f t="shared" si="197"/>
        <v>420</v>
      </c>
      <c r="BE322" s="933">
        <f t="shared" si="186"/>
        <v>0</v>
      </c>
      <c r="BF322" s="1096"/>
      <c r="BG322" s="1096"/>
      <c r="BH322" s="1097"/>
    </row>
    <row r="323" s="711" customFormat="1" ht="39" customHeight="1" spans="1:60">
      <c r="A323" s="736">
        <v>45842</v>
      </c>
      <c r="B323" s="737" t="s">
        <v>177</v>
      </c>
      <c r="C323" s="738" t="s">
        <v>600</v>
      </c>
      <c r="D323" s="739">
        <v>4500172828</v>
      </c>
      <c r="E323" s="910" t="s">
        <v>2124</v>
      </c>
      <c r="F323" s="739" t="s">
        <v>2125</v>
      </c>
      <c r="G323" s="742" t="s">
        <v>689</v>
      </c>
      <c r="H323" s="742" t="s">
        <v>689</v>
      </c>
      <c r="I323" s="778" t="s">
        <v>576</v>
      </c>
      <c r="J323" s="780">
        <v>4416</v>
      </c>
      <c r="K323" s="780">
        <v>0</v>
      </c>
      <c r="L323" s="780">
        <v>8</v>
      </c>
      <c r="M323" s="784">
        <f t="shared" si="181"/>
        <v>552</v>
      </c>
      <c r="N323" s="782">
        <v>45883</v>
      </c>
      <c r="O323" s="782">
        <v>45880</v>
      </c>
      <c r="P323" s="783"/>
      <c r="Q323" s="783" t="s">
        <v>582</v>
      </c>
      <c r="R323" s="783" t="s">
        <v>2126</v>
      </c>
      <c r="S323" s="810" t="s">
        <v>1976</v>
      </c>
      <c r="T323" s="810"/>
      <c r="U323" s="810" t="s">
        <v>585</v>
      </c>
      <c r="V323" s="811" t="s">
        <v>2127</v>
      </c>
      <c r="W323" s="811"/>
      <c r="X323" s="812" t="s">
        <v>1894</v>
      </c>
      <c r="Y323" s="783" t="s">
        <v>695</v>
      </c>
      <c r="Z323" s="835">
        <v>2.1204</v>
      </c>
      <c r="AA323" s="835">
        <f t="shared" si="182"/>
        <v>9363.6864</v>
      </c>
      <c r="AB323" s="812">
        <v>4416</v>
      </c>
      <c r="AC323" s="812">
        <f t="shared" si="187"/>
        <v>0</v>
      </c>
      <c r="AD323" s="783" t="s">
        <v>610</v>
      </c>
      <c r="AE323" s="783" t="s">
        <v>611</v>
      </c>
      <c r="AF323" s="784"/>
      <c r="AG323" s="836" t="s">
        <v>590</v>
      </c>
      <c r="AH323" s="990"/>
      <c r="AI323" s="837">
        <f t="shared" si="198"/>
        <v>4416</v>
      </c>
      <c r="AJ323" s="990"/>
      <c r="AK323" s="837"/>
      <c r="AL323" s="838"/>
      <c r="AM323" s="995"/>
      <c r="AN323" s="865">
        <f t="shared" si="184"/>
        <v>4416</v>
      </c>
      <c r="AO323" s="865"/>
      <c r="AP323" s="1118"/>
      <c r="AQ323" s="865">
        <f t="shared" si="189"/>
        <v>4416</v>
      </c>
      <c r="AR323" s="1118"/>
      <c r="AS323" s="865"/>
      <c r="AT323" s="865"/>
      <c r="AU323" s="866"/>
      <c r="AV323" s="867" t="s">
        <v>577</v>
      </c>
      <c r="AW323" s="884">
        <f t="shared" si="199"/>
        <v>736</v>
      </c>
      <c r="AX323" s="884">
        <f t="shared" si="200"/>
        <v>736</v>
      </c>
      <c r="AY323" s="884">
        <f t="shared" si="201"/>
        <v>588.8</v>
      </c>
      <c r="AZ323" s="884">
        <f t="shared" si="202"/>
        <v>147.2</v>
      </c>
      <c r="BA323" s="884">
        <f t="shared" si="203"/>
        <v>736</v>
      </c>
      <c r="BB323" s="884">
        <f t="shared" si="204"/>
        <v>736</v>
      </c>
      <c r="BC323" s="884">
        <f t="shared" si="205"/>
        <v>736</v>
      </c>
      <c r="BD323" s="932">
        <f t="shared" si="197"/>
        <v>4416</v>
      </c>
      <c r="BE323" s="933">
        <f t="shared" si="186"/>
        <v>0</v>
      </c>
      <c r="BF323" s="1096"/>
      <c r="BG323" s="1096"/>
      <c r="BH323" s="1097"/>
    </row>
    <row r="324" s="711" customFormat="1" ht="39" customHeight="1" spans="1:60">
      <c r="A324" s="736">
        <v>45847</v>
      </c>
      <c r="B324" s="737" t="s">
        <v>177</v>
      </c>
      <c r="C324" s="738" t="s">
        <v>600</v>
      </c>
      <c r="D324" s="739">
        <v>4500173155</v>
      </c>
      <c r="E324" s="910" t="s">
        <v>2128</v>
      </c>
      <c r="F324" s="739" t="s">
        <v>2129</v>
      </c>
      <c r="G324" s="742" t="s">
        <v>689</v>
      </c>
      <c r="H324" s="742" t="s">
        <v>689</v>
      </c>
      <c r="I324" s="778" t="s">
        <v>576</v>
      </c>
      <c r="J324" s="780">
        <v>4080</v>
      </c>
      <c r="K324" s="780">
        <v>0</v>
      </c>
      <c r="L324" s="780">
        <v>8</v>
      </c>
      <c r="M324" s="784">
        <f t="shared" si="181"/>
        <v>510</v>
      </c>
      <c r="N324" s="782">
        <v>45887</v>
      </c>
      <c r="O324" s="782">
        <v>45883</v>
      </c>
      <c r="P324" s="783"/>
      <c r="Q324" s="783" t="s">
        <v>582</v>
      </c>
      <c r="R324" s="783" t="s">
        <v>2041</v>
      </c>
      <c r="S324" s="810" t="s">
        <v>2110</v>
      </c>
      <c r="T324" s="810"/>
      <c r="U324" s="810" t="s">
        <v>585</v>
      </c>
      <c r="V324" s="811" t="s">
        <v>2127</v>
      </c>
      <c r="W324" s="811"/>
      <c r="X324" s="812" t="s">
        <v>1894</v>
      </c>
      <c r="Y324" s="783" t="s">
        <v>695</v>
      </c>
      <c r="Z324" s="835">
        <v>2.1204</v>
      </c>
      <c r="AA324" s="835">
        <f t="shared" si="182"/>
        <v>8651.232</v>
      </c>
      <c r="AB324" s="812">
        <v>4080</v>
      </c>
      <c r="AC324" s="812">
        <f t="shared" si="187"/>
        <v>0</v>
      </c>
      <c r="AD324" s="1074" t="s">
        <v>610</v>
      </c>
      <c r="AE324" s="783" t="s">
        <v>611</v>
      </c>
      <c r="AF324" s="784"/>
      <c r="AG324" s="836" t="s">
        <v>590</v>
      </c>
      <c r="AH324" s="990"/>
      <c r="AI324" s="837">
        <f t="shared" si="198"/>
        <v>4080</v>
      </c>
      <c r="AJ324" s="990"/>
      <c r="AK324" s="837"/>
      <c r="AL324" s="838"/>
      <c r="AM324" s="995"/>
      <c r="AN324" s="865">
        <f t="shared" si="184"/>
        <v>4080</v>
      </c>
      <c r="AO324" s="865"/>
      <c r="AP324" s="1118"/>
      <c r="AQ324" s="865">
        <f t="shared" si="189"/>
        <v>4080</v>
      </c>
      <c r="AR324" s="1118"/>
      <c r="AS324" s="865"/>
      <c r="AT324" s="865"/>
      <c r="AU324" s="866"/>
      <c r="AV324" s="867" t="s">
        <v>577</v>
      </c>
      <c r="AW324" s="884">
        <f t="shared" si="199"/>
        <v>680</v>
      </c>
      <c r="AX324" s="884">
        <f t="shared" si="200"/>
        <v>680</v>
      </c>
      <c r="AY324" s="884">
        <f t="shared" si="201"/>
        <v>544</v>
      </c>
      <c r="AZ324" s="884">
        <f t="shared" si="202"/>
        <v>136</v>
      </c>
      <c r="BA324" s="884">
        <f t="shared" si="203"/>
        <v>680</v>
      </c>
      <c r="BB324" s="884">
        <f t="shared" si="204"/>
        <v>680</v>
      </c>
      <c r="BC324" s="884">
        <f t="shared" si="205"/>
        <v>680</v>
      </c>
      <c r="BD324" s="932">
        <f t="shared" si="197"/>
        <v>4080</v>
      </c>
      <c r="BE324" s="933">
        <f t="shared" si="186"/>
        <v>0</v>
      </c>
      <c r="BF324" s="1096"/>
      <c r="BG324" s="1096"/>
      <c r="BH324" s="1097"/>
    </row>
    <row r="325" s="711" customFormat="1" ht="39" customHeight="1" spans="1:60">
      <c r="A325" s="736">
        <v>45854</v>
      </c>
      <c r="B325" s="737" t="s">
        <v>177</v>
      </c>
      <c r="C325" s="738" t="s">
        <v>600</v>
      </c>
      <c r="D325" s="739">
        <v>4500174052</v>
      </c>
      <c r="E325" s="910" t="s">
        <v>2130</v>
      </c>
      <c r="F325" s="739" t="s">
        <v>2131</v>
      </c>
      <c r="G325" s="742" t="s">
        <v>689</v>
      </c>
      <c r="H325" s="742" t="s">
        <v>689</v>
      </c>
      <c r="I325" s="778" t="s">
        <v>576</v>
      </c>
      <c r="J325" s="780">
        <v>1736</v>
      </c>
      <c r="K325" s="780">
        <v>0</v>
      </c>
      <c r="L325" s="780">
        <v>8</v>
      </c>
      <c r="M325" s="784">
        <f t="shared" si="181"/>
        <v>217</v>
      </c>
      <c r="N325" s="782">
        <v>45889</v>
      </c>
      <c r="O325" s="782">
        <v>45885</v>
      </c>
      <c r="P325" s="783"/>
      <c r="Q325" s="783" t="s">
        <v>582</v>
      </c>
      <c r="R325" s="783" t="s">
        <v>2104</v>
      </c>
      <c r="S325" s="810" t="s">
        <v>2132</v>
      </c>
      <c r="T325" s="810"/>
      <c r="U325" s="810" t="s">
        <v>585</v>
      </c>
      <c r="V325" s="811" t="s">
        <v>2133</v>
      </c>
      <c r="W325" s="811"/>
      <c r="X325" s="812" t="s">
        <v>1894</v>
      </c>
      <c r="Y325" s="783" t="s">
        <v>695</v>
      </c>
      <c r="Z325" s="835">
        <v>2.1336</v>
      </c>
      <c r="AA325" s="835">
        <f t="shared" si="182"/>
        <v>3703.9296</v>
      </c>
      <c r="AB325" s="812">
        <v>1736</v>
      </c>
      <c r="AC325" s="812">
        <f t="shared" si="187"/>
        <v>0</v>
      </c>
      <c r="AD325" s="1074" t="s">
        <v>610</v>
      </c>
      <c r="AE325" s="783" t="s">
        <v>611</v>
      </c>
      <c r="AF325" s="784"/>
      <c r="AG325" s="836" t="s">
        <v>590</v>
      </c>
      <c r="AH325" s="990"/>
      <c r="AI325" s="837">
        <f t="shared" si="198"/>
        <v>1736</v>
      </c>
      <c r="AJ325" s="990"/>
      <c r="AK325" s="837"/>
      <c r="AL325" s="838"/>
      <c r="AM325" s="995"/>
      <c r="AN325" s="865">
        <f t="shared" si="184"/>
        <v>1736</v>
      </c>
      <c r="AO325" s="865"/>
      <c r="AP325" s="1124"/>
      <c r="AQ325" s="865">
        <f t="shared" si="189"/>
        <v>1736</v>
      </c>
      <c r="AR325" s="1124"/>
      <c r="AS325" s="865"/>
      <c r="AT325" s="865"/>
      <c r="AU325" s="866"/>
      <c r="AV325" s="867" t="s">
        <v>577</v>
      </c>
      <c r="AW325" s="884">
        <f t="shared" si="199"/>
        <v>289.333333333333</v>
      </c>
      <c r="AX325" s="884">
        <f t="shared" si="200"/>
        <v>289.333333333333</v>
      </c>
      <c r="AY325" s="884">
        <f t="shared" si="201"/>
        <v>231.466666666667</v>
      </c>
      <c r="AZ325" s="884">
        <f t="shared" si="202"/>
        <v>57.8666666666667</v>
      </c>
      <c r="BA325" s="884">
        <f t="shared" si="203"/>
        <v>289.333333333333</v>
      </c>
      <c r="BB325" s="884">
        <f t="shared" si="204"/>
        <v>289.333333333333</v>
      </c>
      <c r="BC325" s="884">
        <f t="shared" si="205"/>
        <v>289.333333333333</v>
      </c>
      <c r="BD325" s="932">
        <f t="shared" si="197"/>
        <v>1736</v>
      </c>
      <c r="BE325" s="933">
        <f t="shared" si="186"/>
        <v>0</v>
      </c>
      <c r="BF325" s="1096"/>
      <c r="BG325" s="1096"/>
      <c r="BH325" s="1097"/>
    </row>
    <row r="326" s="711" customFormat="1" ht="39" customHeight="1" spans="1:60">
      <c r="A326" s="736">
        <v>45786</v>
      </c>
      <c r="B326" s="737" t="s">
        <v>994</v>
      </c>
      <c r="C326" s="738" t="s">
        <v>762</v>
      </c>
      <c r="D326" s="739">
        <v>4500164512</v>
      </c>
      <c r="E326" s="910" t="s">
        <v>2134</v>
      </c>
      <c r="F326" s="739" t="s">
        <v>2135</v>
      </c>
      <c r="G326" s="742" t="s">
        <v>575</v>
      </c>
      <c r="H326" s="742" t="s">
        <v>575</v>
      </c>
      <c r="I326" s="778" t="s">
        <v>576</v>
      </c>
      <c r="J326" s="780">
        <v>1992</v>
      </c>
      <c r="K326" s="780">
        <v>0</v>
      </c>
      <c r="L326" s="780">
        <v>12</v>
      </c>
      <c r="M326" s="784">
        <f t="shared" si="181"/>
        <v>166</v>
      </c>
      <c r="N326" s="782">
        <v>45890</v>
      </c>
      <c r="O326" s="782">
        <v>45887</v>
      </c>
      <c r="P326" s="783"/>
      <c r="Q326" s="783" t="s">
        <v>582</v>
      </c>
      <c r="R326" s="783" t="s">
        <v>2080</v>
      </c>
      <c r="S326" s="810" t="s">
        <v>1342</v>
      </c>
      <c r="T326" s="810"/>
      <c r="U326" s="810" t="s">
        <v>585</v>
      </c>
      <c r="V326" s="811"/>
      <c r="W326" s="811"/>
      <c r="X326" s="812" t="s">
        <v>2136</v>
      </c>
      <c r="Y326" s="783" t="s">
        <v>1298</v>
      </c>
      <c r="Z326" s="835">
        <v>3.9493</v>
      </c>
      <c r="AA326" s="835">
        <f t="shared" si="182"/>
        <v>7867.0056</v>
      </c>
      <c r="AB326" s="812">
        <v>1992</v>
      </c>
      <c r="AC326" s="812">
        <f t="shared" si="187"/>
        <v>0</v>
      </c>
      <c r="AD326" s="783" t="s">
        <v>585</v>
      </c>
      <c r="AE326" s="783" t="s">
        <v>611</v>
      </c>
      <c r="AF326" s="784" t="s">
        <v>2137</v>
      </c>
      <c r="AG326" s="836" t="s">
        <v>590</v>
      </c>
      <c r="AH326" s="990"/>
      <c r="AI326" s="837">
        <f t="shared" si="198"/>
        <v>1992</v>
      </c>
      <c r="AJ326" s="990"/>
      <c r="AK326" s="837"/>
      <c r="AL326" s="838"/>
      <c r="AM326" s="995"/>
      <c r="AN326" s="865">
        <f t="shared" si="184"/>
        <v>1992</v>
      </c>
      <c r="AO326" s="865"/>
      <c r="AP326" s="995"/>
      <c r="AQ326" s="865">
        <f t="shared" si="189"/>
        <v>1992</v>
      </c>
      <c r="AR326" s="995"/>
      <c r="AS326" s="865"/>
      <c r="AT326" s="865"/>
      <c r="AU326" s="866"/>
      <c r="AV326" s="867" t="s">
        <v>577</v>
      </c>
      <c r="AW326" s="884">
        <f t="shared" si="199"/>
        <v>332</v>
      </c>
      <c r="AX326" s="884">
        <f t="shared" si="200"/>
        <v>332</v>
      </c>
      <c r="AY326" s="884">
        <f t="shared" si="201"/>
        <v>265.6</v>
      </c>
      <c r="AZ326" s="884">
        <f t="shared" si="202"/>
        <v>66.4</v>
      </c>
      <c r="BA326" s="884">
        <f t="shared" si="203"/>
        <v>332</v>
      </c>
      <c r="BB326" s="884">
        <f t="shared" si="204"/>
        <v>332</v>
      </c>
      <c r="BC326" s="884">
        <f t="shared" si="205"/>
        <v>332</v>
      </c>
      <c r="BD326" s="932">
        <f t="shared" si="197"/>
        <v>1992</v>
      </c>
      <c r="BE326" s="933">
        <f t="shared" si="186"/>
        <v>0</v>
      </c>
      <c r="BF326" s="1096"/>
      <c r="BG326" s="1096" t="str">
        <f>VLOOKUP(D326&amp;F326&amp;H326&amp;J326&amp;Y326,转B版本!C:AK,35,FALSE)</f>
        <v>全套B版本</v>
      </c>
      <c r="BH326" s="1097" t="s">
        <v>610</v>
      </c>
    </row>
    <row r="327" s="711" customFormat="1" ht="39" customHeight="1" spans="1:60">
      <c r="A327" s="736">
        <v>45814</v>
      </c>
      <c r="B327" s="1098" t="s">
        <v>2138</v>
      </c>
      <c r="C327" s="738" t="s">
        <v>600</v>
      </c>
      <c r="D327" s="739">
        <v>4500174402</v>
      </c>
      <c r="E327" s="1119" t="s">
        <v>2139</v>
      </c>
      <c r="F327" s="739"/>
      <c r="G327" s="742" t="s">
        <v>575</v>
      </c>
      <c r="H327" s="742" t="s">
        <v>575</v>
      </c>
      <c r="I327" s="778" t="s">
        <v>576</v>
      </c>
      <c r="J327" s="780">
        <v>540</v>
      </c>
      <c r="K327" s="780">
        <v>0</v>
      </c>
      <c r="L327" s="780">
        <v>12</v>
      </c>
      <c r="M327" s="784">
        <f t="shared" si="181"/>
        <v>45</v>
      </c>
      <c r="N327" s="782">
        <v>45891</v>
      </c>
      <c r="O327" s="782">
        <f>N327-4</f>
        <v>45887</v>
      </c>
      <c r="P327" s="783" t="s">
        <v>2140</v>
      </c>
      <c r="Q327" s="783" t="s">
        <v>582</v>
      </c>
      <c r="R327" s="783" t="s">
        <v>2141</v>
      </c>
      <c r="S327" s="810" t="s">
        <v>2142</v>
      </c>
      <c r="T327" s="810"/>
      <c r="U327" s="810" t="s">
        <v>585</v>
      </c>
      <c r="V327" s="811"/>
      <c r="W327" s="811"/>
      <c r="X327" s="812" t="s">
        <v>2143</v>
      </c>
      <c r="Y327" s="783" t="s">
        <v>2144</v>
      </c>
      <c r="Z327" s="835">
        <v>2.2101</v>
      </c>
      <c r="AA327" s="835">
        <f t="shared" si="182"/>
        <v>1193.454</v>
      </c>
      <c r="AB327" s="812">
        <v>540</v>
      </c>
      <c r="AC327" s="812">
        <f t="shared" si="187"/>
        <v>0</v>
      </c>
      <c r="AD327" s="783"/>
      <c r="AE327" s="783" t="s">
        <v>611</v>
      </c>
      <c r="AF327" s="784"/>
      <c r="AG327" s="836" t="s">
        <v>590</v>
      </c>
      <c r="AH327" s="990"/>
      <c r="AI327" s="837">
        <f t="shared" si="198"/>
        <v>540</v>
      </c>
      <c r="AJ327" s="990"/>
      <c r="AK327" s="837"/>
      <c r="AL327" s="838"/>
      <c r="AM327" s="995"/>
      <c r="AN327" s="865">
        <f t="shared" si="184"/>
        <v>540</v>
      </c>
      <c r="AO327" s="865"/>
      <c r="AP327" s="1118"/>
      <c r="AQ327" s="865">
        <f t="shared" si="189"/>
        <v>540</v>
      </c>
      <c r="AR327" s="1118"/>
      <c r="AS327" s="865"/>
      <c r="AT327" s="865"/>
      <c r="AU327" s="866"/>
      <c r="AV327" s="867" t="s">
        <v>577</v>
      </c>
      <c r="AW327" s="884">
        <f t="shared" si="199"/>
        <v>90</v>
      </c>
      <c r="AX327" s="884">
        <f t="shared" si="200"/>
        <v>90</v>
      </c>
      <c r="AY327" s="884">
        <f t="shared" si="201"/>
        <v>72</v>
      </c>
      <c r="AZ327" s="884">
        <f t="shared" si="202"/>
        <v>18</v>
      </c>
      <c r="BA327" s="884">
        <f t="shared" si="203"/>
        <v>90</v>
      </c>
      <c r="BB327" s="884">
        <f t="shared" si="204"/>
        <v>90</v>
      </c>
      <c r="BC327" s="884">
        <f t="shared" si="205"/>
        <v>90</v>
      </c>
      <c r="BD327" s="932">
        <f t="shared" si="197"/>
        <v>540</v>
      </c>
      <c r="BE327" s="933">
        <f t="shared" si="186"/>
        <v>0</v>
      </c>
      <c r="BF327" s="1096"/>
      <c r="BG327" s="1096"/>
      <c r="BH327" s="1097"/>
    </row>
    <row r="328" s="711" customFormat="1" ht="39" customHeight="1" spans="1:60">
      <c r="A328" s="736">
        <v>45814</v>
      </c>
      <c r="B328" s="1098" t="s">
        <v>2138</v>
      </c>
      <c r="C328" s="738" t="s">
        <v>600</v>
      </c>
      <c r="D328" s="739">
        <v>4500174405</v>
      </c>
      <c r="E328" s="910" t="s">
        <v>2145</v>
      </c>
      <c r="F328" s="739" t="s">
        <v>2146</v>
      </c>
      <c r="G328" s="742" t="s">
        <v>575</v>
      </c>
      <c r="H328" s="742" t="s">
        <v>575</v>
      </c>
      <c r="I328" s="778" t="s">
        <v>576</v>
      </c>
      <c r="J328" s="780">
        <v>1080</v>
      </c>
      <c r="K328" s="780">
        <v>0</v>
      </c>
      <c r="L328" s="780">
        <v>12</v>
      </c>
      <c r="M328" s="784">
        <f t="shared" si="181"/>
        <v>90</v>
      </c>
      <c r="N328" s="782">
        <v>45891</v>
      </c>
      <c r="O328" s="782">
        <f>N328-4</f>
        <v>45887</v>
      </c>
      <c r="P328" s="783" t="s">
        <v>2140</v>
      </c>
      <c r="Q328" s="783" t="s">
        <v>582</v>
      </c>
      <c r="R328" s="783" t="s">
        <v>2141</v>
      </c>
      <c r="S328" s="810" t="s">
        <v>2142</v>
      </c>
      <c r="T328" s="810"/>
      <c r="U328" s="810" t="s">
        <v>585</v>
      </c>
      <c r="V328" s="811"/>
      <c r="W328" s="811"/>
      <c r="X328" s="812" t="s">
        <v>2143</v>
      </c>
      <c r="Y328" s="783" t="s">
        <v>2144</v>
      </c>
      <c r="Z328" s="835">
        <v>2.2101</v>
      </c>
      <c r="AA328" s="835">
        <f t="shared" si="182"/>
        <v>2386.908</v>
      </c>
      <c r="AB328" s="812">
        <v>1080</v>
      </c>
      <c r="AC328" s="812">
        <f t="shared" si="187"/>
        <v>0</v>
      </c>
      <c r="AD328" s="783"/>
      <c r="AE328" s="783" t="s">
        <v>611</v>
      </c>
      <c r="AF328" s="784" t="s">
        <v>2147</v>
      </c>
      <c r="AG328" s="836" t="s">
        <v>590</v>
      </c>
      <c r="AH328" s="990"/>
      <c r="AI328" s="837">
        <f t="shared" si="198"/>
        <v>1080</v>
      </c>
      <c r="AJ328" s="990"/>
      <c r="AK328" s="837"/>
      <c r="AL328" s="838"/>
      <c r="AM328" s="995"/>
      <c r="AN328" s="865">
        <f t="shared" si="184"/>
        <v>1080</v>
      </c>
      <c r="AO328" s="865"/>
      <c r="AP328" s="1118"/>
      <c r="AQ328" s="865">
        <f t="shared" si="189"/>
        <v>1080</v>
      </c>
      <c r="AR328" s="1118"/>
      <c r="AS328" s="865"/>
      <c r="AT328" s="865"/>
      <c r="AU328" s="866"/>
      <c r="AV328" s="867" t="s">
        <v>577</v>
      </c>
      <c r="AW328" s="884">
        <f t="shared" si="199"/>
        <v>180</v>
      </c>
      <c r="AX328" s="884">
        <f t="shared" si="200"/>
        <v>180</v>
      </c>
      <c r="AY328" s="884">
        <f t="shared" si="201"/>
        <v>144</v>
      </c>
      <c r="AZ328" s="884">
        <f t="shared" si="202"/>
        <v>36</v>
      </c>
      <c r="BA328" s="884">
        <f t="shared" si="203"/>
        <v>180</v>
      </c>
      <c r="BB328" s="884">
        <f t="shared" si="204"/>
        <v>180</v>
      </c>
      <c r="BC328" s="884">
        <f t="shared" si="205"/>
        <v>180</v>
      </c>
      <c r="BD328" s="932">
        <f t="shared" si="197"/>
        <v>1080</v>
      </c>
      <c r="BE328" s="933">
        <f t="shared" si="186"/>
        <v>0</v>
      </c>
      <c r="BF328" s="1096"/>
      <c r="BG328" s="1096"/>
      <c r="BH328" s="1097"/>
    </row>
    <row r="329" s="711" customFormat="1" ht="39" customHeight="1" spans="1:60">
      <c r="A329" s="736">
        <v>45838</v>
      </c>
      <c r="B329" s="737" t="s">
        <v>1182</v>
      </c>
      <c r="C329" s="738" t="s">
        <v>762</v>
      </c>
      <c r="D329" s="739">
        <v>4500164293</v>
      </c>
      <c r="E329" s="910">
        <v>232328</v>
      </c>
      <c r="F329" s="739" t="s">
        <v>2148</v>
      </c>
      <c r="G329" s="742" t="s">
        <v>575</v>
      </c>
      <c r="H329" s="742" t="s">
        <v>575</v>
      </c>
      <c r="I329" s="778" t="s">
        <v>576</v>
      </c>
      <c r="J329" s="780">
        <v>408</v>
      </c>
      <c r="K329" s="780">
        <v>0</v>
      </c>
      <c r="L329" s="780">
        <v>12</v>
      </c>
      <c r="M329" s="784">
        <f t="shared" si="181"/>
        <v>34</v>
      </c>
      <c r="N329" s="782">
        <v>45891</v>
      </c>
      <c r="O329" s="782">
        <f>N329-4</f>
        <v>45887</v>
      </c>
      <c r="P329" s="783"/>
      <c r="Q329" s="783" t="s">
        <v>582</v>
      </c>
      <c r="R329" s="783"/>
      <c r="S329" s="810" t="s">
        <v>1993</v>
      </c>
      <c r="T329" s="810"/>
      <c r="U329" s="810" t="s">
        <v>2149</v>
      </c>
      <c r="V329" s="811"/>
      <c r="W329" s="811"/>
      <c r="X329" s="812" t="s">
        <v>2150</v>
      </c>
      <c r="Y329" s="783" t="s">
        <v>1645</v>
      </c>
      <c r="Z329" s="835">
        <v>3.6923</v>
      </c>
      <c r="AA329" s="835">
        <f t="shared" si="182"/>
        <v>1506.4584</v>
      </c>
      <c r="AB329" s="812">
        <v>408</v>
      </c>
      <c r="AC329" s="812">
        <f t="shared" si="187"/>
        <v>0</v>
      </c>
      <c r="AD329" s="783" t="s">
        <v>610</v>
      </c>
      <c r="AE329" s="783" t="s">
        <v>611</v>
      </c>
      <c r="AF329" s="784"/>
      <c r="AG329" s="836" t="s">
        <v>590</v>
      </c>
      <c r="AH329" s="990"/>
      <c r="AI329" s="837">
        <f t="shared" si="198"/>
        <v>408</v>
      </c>
      <c r="AJ329" s="990"/>
      <c r="AK329" s="837"/>
      <c r="AL329" s="838"/>
      <c r="AM329" s="995"/>
      <c r="AN329" s="865">
        <f t="shared" si="184"/>
        <v>408</v>
      </c>
      <c r="AO329" s="865"/>
      <c r="AP329" s="995"/>
      <c r="AQ329" s="865">
        <f t="shared" si="189"/>
        <v>408</v>
      </c>
      <c r="AR329" s="995"/>
      <c r="AS329" s="865"/>
      <c r="AT329" s="865"/>
      <c r="AU329" s="866"/>
      <c r="AV329" s="867" t="s">
        <v>577</v>
      </c>
      <c r="AW329" s="884">
        <f t="shared" si="199"/>
        <v>68</v>
      </c>
      <c r="AX329" s="884">
        <f t="shared" si="200"/>
        <v>68</v>
      </c>
      <c r="AY329" s="884">
        <f t="shared" si="201"/>
        <v>54.4</v>
      </c>
      <c r="AZ329" s="884">
        <f t="shared" si="202"/>
        <v>13.6</v>
      </c>
      <c r="BA329" s="884">
        <f t="shared" si="203"/>
        <v>68</v>
      </c>
      <c r="BB329" s="884">
        <f t="shared" si="204"/>
        <v>68</v>
      </c>
      <c r="BC329" s="884">
        <f t="shared" si="205"/>
        <v>68</v>
      </c>
      <c r="BD329" s="932">
        <f t="shared" si="197"/>
        <v>408</v>
      </c>
      <c r="BE329" s="933">
        <f t="shared" si="186"/>
        <v>0</v>
      </c>
      <c r="BF329" s="1096"/>
      <c r="BG329" s="1096"/>
      <c r="BH329" s="1097"/>
    </row>
    <row r="330" s="711" customFormat="1" ht="39" customHeight="1" spans="1:60">
      <c r="A330" s="736">
        <v>45848</v>
      </c>
      <c r="B330" s="737" t="s">
        <v>2085</v>
      </c>
      <c r="C330" s="738" t="s">
        <v>749</v>
      </c>
      <c r="D330" s="739">
        <v>4500173377</v>
      </c>
      <c r="E330" s="910" t="s">
        <v>2151</v>
      </c>
      <c r="F330" s="739" t="s">
        <v>2152</v>
      </c>
      <c r="G330" s="742" t="s">
        <v>575</v>
      </c>
      <c r="H330" s="742" t="s">
        <v>575</v>
      </c>
      <c r="I330" s="778" t="s">
        <v>576</v>
      </c>
      <c r="J330" s="780">
        <v>84</v>
      </c>
      <c r="K330" s="780">
        <v>0</v>
      </c>
      <c r="L330" s="780">
        <v>12</v>
      </c>
      <c r="M330" s="784">
        <f t="shared" si="181"/>
        <v>7</v>
      </c>
      <c r="N330" s="782">
        <v>45891</v>
      </c>
      <c r="O330" s="782">
        <v>45887</v>
      </c>
      <c r="P330" s="783"/>
      <c r="Q330" s="783" t="s">
        <v>582</v>
      </c>
      <c r="R330" s="783" t="s">
        <v>2153</v>
      </c>
      <c r="S330" s="810" t="s">
        <v>2042</v>
      </c>
      <c r="T330" s="810"/>
      <c r="U330" s="810" t="s">
        <v>2088</v>
      </c>
      <c r="V330" s="811"/>
      <c r="W330" s="811"/>
      <c r="X330" s="812" t="s">
        <v>2154</v>
      </c>
      <c r="Y330" s="783" t="s">
        <v>1391</v>
      </c>
      <c r="Z330" s="835">
        <v>3.6923</v>
      </c>
      <c r="AA330" s="835">
        <f t="shared" si="182"/>
        <v>310.1532</v>
      </c>
      <c r="AB330" s="812">
        <v>84</v>
      </c>
      <c r="AC330" s="812">
        <f t="shared" si="187"/>
        <v>0</v>
      </c>
      <c r="AD330" s="783" t="s">
        <v>610</v>
      </c>
      <c r="AE330" s="783" t="s">
        <v>611</v>
      </c>
      <c r="AF330" s="784"/>
      <c r="AG330" s="836" t="s">
        <v>590</v>
      </c>
      <c r="AH330" s="990"/>
      <c r="AI330" s="837">
        <f t="shared" si="198"/>
        <v>84</v>
      </c>
      <c r="AJ330" s="990"/>
      <c r="AK330" s="837"/>
      <c r="AL330" s="838"/>
      <c r="AM330" s="995"/>
      <c r="AN330" s="865">
        <f t="shared" si="184"/>
        <v>84</v>
      </c>
      <c r="AO330" s="865"/>
      <c r="AP330" s="1118"/>
      <c r="AQ330" s="865">
        <f t="shared" si="189"/>
        <v>84</v>
      </c>
      <c r="AR330" s="1118"/>
      <c r="AS330" s="865"/>
      <c r="AT330" s="865"/>
      <c r="AU330" s="866"/>
      <c r="AV330" s="867" t="s">
        <v>577</v>
      </c>
      <c r="AW330" s="884">
        <f t="shared" si="199"/>
        <v>14</v>
      </c>
      <c r="AX330" s="884">
        <f t="shared" si="200"/>
        <v>14</v>
      </c>
      <c r="AY330" s="884">
        <f t="shared" si="201"/>
        <v>11.2</v>
      </c>
      <c r="AZ330" s="884">
        <f t="shared" si="202"/>
        <v>2.8</v>
      </c>
      <c r="BA330" s="884">
        <f t="shared" si="203"/>
        <v>14</v>
      </c>
      <c r="BB330" s="884">
        <f t="shared" si="204"/>
        <v>14</v>
      </c>
      <c r="BC330" s="884">
        <f t="shared" si="205"/>
        <v>14</v>
      </c>
      <c r="BD330" s="932">
        <f t="shared" si="197"/>
        <v>84</v>
      </c>
      <c r="BE330" s="933">
        <f t="shared" si="186"/>
        <v>0</v>
      </c>
      <c r="BF330" s="1096"/>
      <c r="BG330" s="1096"/>
      <c r="BH330" s="1097"/>
    </row>
    <row r="331" s="711" customFormat="1" ht="39" customHeight="1" spans="1:60">
      <c r="A331" s="736">
        <v>45848</v>
      </c>
      <c r="B331" s="737" t="s">
        <v>2085</v>
      </c>
      <c r="C331" s="738" t="s">
        <v>749</v>
      </c>
      <c r="D331" s="739">
        <v>4500173375</v>
      </c>
      <c r="E331" s="910" t="s">
        <v>2155</v>
      </c>
      <c r="F331" s="739" t="s">
        <v>2156</v>
      </c>
      <c r="G331" s="742" t="s">
        <v>575</v>
      </c>
      <c r="H331" s="742" t="s">
        <v>575</v>
      </c>
      <c r="I331" s="778" t="s">
        <v>576</v>
      </c>
      <c r="J331" s="780">
        <v>216</v>
      </c>
      <c r="K331" s="780">
        <v>0</v>
      </c>
      <c r="L331" s="780">
        <v>12</v>
      </c>
      <c r="M331" s="784">
        <f t="shared" si="181"/>
        <v>18</v>
      </c>
      <c r="N331" s="782">
        <v>45891</v>
      </c>
      <c r="O331" s="782">
        <v>45887</v>
      </c>
      <c r="P331" s="783"/>
      <c r="Q331" s="783" t="s">
        <v>582</v>
      </c>
      <c r="R331" s="783" t="s">
        <v>2153</v>
      </c>
      <c r="S331" s="810" t="s">
        <v>2042</v>
      </c>
      <c r="T331" s="810"/>
      <c r="U331" s="810" t="s">
        <v>2088</v>
      </c>
      <c r="V331" s="811"/>
      <c r="W331" s="811"/>
      <c r="X331" s="812" t="s">
        <v>2154</v>
      </c>
      <c r="Y331" s="783" t="s">
        <v>1391</v>
      </c>
      <c r="Z331" s="835">
        <v>3.6923</v>
      </c>
      <c r="AA331" s="835">
        <f t="shared" si="182"/>
        <v>797.5368</v>
      </c>
      <c r="AB331" s="812">
        <v>216</v>
      </c>
      <c r="AC331" s="812">
        <f t="shared" si="187"/>
        <v>0</v>
      </c>
      <c r="AD331" s="783" t="s">
        <v>610</v>
      </c>
      <c r="AE331" s="783" t="s">
        <v>611</v>
      </c>
      <c r="AF331" s="784"/>
      <c r="AG331" s="836" t="s">
        <v>590</v>
      </c>
      <c r="AH331" s="990"/>
      <c r="AI331" s="837">
        <f t="shared" si="198"/>
        <v>216</v>
      </c>
      <c r="AJ331" s="990"/>
      <c r="AK331" s="837"/>
      <c r="AL331" s="838"/>
      <c r="AM331" s="995"/>
      <c r="AN331" s="865">
        <f t="shared" si="184"/>
        <v>216</v>
      </c>
      <c r="AO331" s="865"/>
      <c r="AP331" s="1118"/>
      <c r="AQ331" s="865">
        <f t="shared" si="189"/>
        <v>216</v>
      </c>
      <c r="AR331" s="1118"/>
      <c r="AS331" s="865"/>
      <c r="AT331" s="865"/>
      <c r="AU331" s="866"/>
      <c r="AV331" s="867" t="s">
        <v>577</v>
      </c>
      <c r="AW331" s="884">
        <f t="shared" si="199"/>
        <v>36</v>
      </c>
      <c r="AX331" s="884">
        <f t="shared" si="200"/>
        <v>36</v>
      </c>
      <c r="AY331" s="884">
        <f t="shared" si="201"/>
        <v>28.8</v>
      </c>
      <c r="AZ331" s="884">
        <f t="shared" si="202"/>
        <v>7.2</v>
      </c>
      <c r="BA331" s="884">
        <f t="shared" si="203"/>
        <v>36</v>
      </c>
      <c r="BB331" s="884">
        <f t="shared" si="204"/>
        <v>36</v>
      </c>
      <c r="BC331" s="884">
        <f t="shared" si="205"/>
        <v>36</v>
      </c>
      <c r="BD331" s="932">
        <f t="shared" si="197"/>
        <v>216</v>
      </c>
      <c r="BE331" s="933">
        <f t="shared" si="186"/>
        <v>0</v>
      </c>
      <c r="BF331" s="1096"/>
      <c r="BG331" s="1096"/>
      <c r="BH331" s="1097"/>
    </row>
    <row r="332" s="711" customFormat="1" ht="39" customHeight="1" spans="1:60">
      <c r="A332" s="736">
        <v>45848</v>
      </c>
      <c r="B332" s="737" t="s">
        <v>2085</v>
      </c>
      <c r="C332" s="738" t="s">
        <v>749</v>
      </c>
      <c r="D332" s="739">
        <v>4500173373</v>
      </c>
      <c r="E332" s="910" t="s">
        <v>2157</v>
      </c>
      <c r="F332" s="739" t="s">
        <v>2158</v>
      </c>
      <c r="G332" s="742" t="s">
        <v>575</v>
      </c>
      <c r="H332" s="742" t="s">
        <v>575</v>
      </c>
      <c r="I332" s="778" t="s">
        <v>576</v>
      </c>
      <c r="J332" s="780">
        <v>444</v>
      </c>
      <c r="K332" s="780">
        <v>0</v>
      </c>
      <c r="L332" s="780">
        <v>12</v>
      </c>
      <c r="M332" s="784">
        <f t="shared" si="181"/>
        <v>37</v>
      </c>
      <c r="N332" s="782">
        <v>45891</v>
      </c>
      <c r="O332" s="782">
        <v>45887</v>
      </c>
      <c r="P332" s="783"/>
      <c r="Q332" s="783" t="s">
        <v>582</v>
      </c>
      <c r="R332" s="783" t="s">
        <v>2041</v>
      </c>
      <c r="S332" s="810" t="s">
        <v>2042</v>
      </c>
      <c r="T332" s="810"/>
      <c r="U332" s="810" t="s">
        <v>2088</v>
      </c>
      <c r="V332" s="811"/>
      <c r="W332" s="811"/>
      <c r="X332" s="812" t="s">
        <v>2159</v>
      </c>
      <c r="Y332" s="783" t="s">
        <v>1391</v>
      </c>
      <c r="Z332" s="835">
        <v>3.6923</v>
      </c>
      <c r="AA332" s="835">
        <f t="shared" si="182"/>
        <v>1639.3812</v>
      </c>
      <c r="AB332" s="812">
        <v>444</v>
      </c>
      <c r="AC332" s="812">
        <f t="shared" si="187"/>
        <v>0</v>
      </c>
      <c r="AD332" s="783" t="s">
        <v>610</v>
      </c>
      <c r="AE332" s="783" t="s">
        <v>611</v>
      </c>
      <c r="AF332" s="784"/>
      <c r="AG332" s="836" t="s">
        <v>590</v>
      </c>
      <c r="AH332" s="990"/>
      <c r="AI332" s="837">
        <f t="shared" si="198"/>
        <v>444</v>
      </c>
      <c r="AJ332" s="990"/>
      <c r="AK332" s="837"/>
      <c r="AL332" s="838"/>
      <c r="AM332" s="995"/>
      <c r="AN332" s="865">
        <f t="shared" si="184"/>
        <v>444</v>
      </c>
      <c r="AO332" s="865"/>
      <c r="AP332" s="1118"/>
      <c r="AQ332" s="865">
        <f t="shared" si="189"/>
        <v>444</v>
      </c>
      <c r="AR332" s="1118"/>
      <c r="AS332" s="865"/>
      <c r="AT332" s="865"/>
      <c r="AU332" s="866"/>
      <c r="AV332" s="867" t="s">
        <v>577</v>
      </c>
      <c r="AW332" s="884">
        <f t="shared" si="199"/>
        <v>74</v>
      </c>
      <c r="AX332" s="884">
        <f t="shared" si="200"/>
        <v>74</v>
      </c>
      <c r="AY332" s="884">
        <f t="shared" si="201"/>
        <v>59.2</v>
      </c>
      <c r="AZ332" s="884">
        <f t="shared" si="202"/>
        <v>14.8</v>
      </c>
      <c r="BA332" s="884">
        <f t="shared" si="203"/>
        <v>74</v>
      </c>
      <c r="BB332" s="884">
        <f t="shared" si="204"/>
        <v>74</v>
      </c>
      <c r="BC332" s="884">
        <f t="shared" si="205"/>
        <v>74</v>
      </c>
      <c r="BD332" s="932">
        <f t="shared" si="197"/>
        <v>444</v>
      </c>
      <c r="BE332" s="933">
        <f t="shared" si="186"/>
        <v>0</v>
      </c>
      <c r="BF332" s="1096"/>
      <c r="BG332" s="1096"/>
      <c r="BH332" s="1097"/>
    </row>
    <row r="333" s="711" customFormat="1" ht="39" customHeight="1" spans="1:60">
      <c r="A333" s="736">
        <v>45855</v>
      </c>
      <c r="B333" s="737" t="s">
        <v>1923</v>
      </c>
      <c r="C333" s="738" t="s">
        <v>1154</v>
      </c>
      <c r="D333" s="739">
        <v>4500174183</v>
      </c>
      <c r="E333" s="910" t="s">
        <v>2160</v>
      </c>
      <c r="F333" s="739" t="s">
        <v>2161</v>
      </c>
      <c r="G333" s="742" t="s">
        <v>735</v>
      </c>
      <c r="H333" s="742" t="s">
        <v>575</v>
      </c>
      <c r="I333" s="778" t="s">
        <v>576</v>
      </c>
      <c r="J333" s="780">
        <v>2160</v>
      </c>
      <c r="K333" s="780">
        <v>0</v>
      </c>
      <c r="L333" s="780">
        <v>12</v>
      </c>
      <c r="M333" s="784">
        <f t="shared" si="181"/>
        <v>180</v>
      </c>
      <c r="N333" s="782">
        <v>45891</v>
      </c>
      <c r="O333" s="782">
        <v>45887</v>
      </c>
      <c r="P333" s="783"/>
      <c r="Q333" s="783" t="s">
        <v>582</v>
      </c>
      <c r="R333" s="783" t="s">
        <v>2050</v>
      </c>
      <c r="S333" s="810" t="s">
        <v>2119</v>
      </c>
      <c r="T333" s="810"/>
      <c r="U333" s="810" t="s">
        <v>2162</v>
      </c>
      <c r="V333" s="811"/>
      <c r="W333" s="811" t="s">
        <v>2163</v>
      </c>
      <c r="X333" s="812" t="s">
        <v>2164</v>
      </c>
      <c r="Y333" s="783" t="s">
        <v>1930</v>
      </c>
      <c r="Z333" s="835">
        <v>3.6835</v>
      </c>
      <c r="AA333" s="835">
        <f t="shared" si="182"/>
        <v>7956.36</v>
      </c>
      <c r="AB333" s="812">
        <f>72+2088</f>
        <v>2160</v>
      </c>
      <c r="AC333" s="812">
        <f t="shared" si="187"/>
        <v>0</v>
      </c>
      <c r="AD333" s="987" t="s">
        <v>610</v>
      </c>
      <c r="AE333" s="783" t="s">
        <v>611</v>
      </c>
      <c r="AF333" s="784"/>
      <c r="AG333" s="836" t="s">
        <v>590</v>
      </c>
      <c r="AH333" s="990"/>
      <c r="AI333" s="837"/>
      <c r="AJ333" s="990"/>
      <c r="AK333" s="837">
        <f>J333</f>
        <v>2160</v>
      </c>
      <c r="AL333" s="838"/>
      <c r="AM333" s="995"/>
      <c r="AN333" s="865">
        <f t="shared" si="184"/>
        <v>2160</v>
      </c>
      <c r="AO333" s="865"/>
      <c r="AP333" s="1124"/>
      <c r="AQ333" s="865">
        <f t="shared" si="189"/>
        <v>2160</v>
      </c>
      <c r="AR333" s="1124"/>
      <c r="AS333" s="865"/>
      <c r="AT333" s="865"/>
      <c r="AU333" s="866"/>
      <c r="AV333" s="867" t="s">
        <v>577</v>
      </c>
      <c r="AW333" s="884">
        <f t="shared" si="199"/>
        <v>360</v>
      </c>
      <c r="AX333" s="884">
        <f t="shared" si="200"/>
        <v>360</v>
      </c>
      <c r="AY333" s="884">
        <f t="shared" si="201"/>
        <v>288</v>
      </c>
      <c r="AZ333" s="884">
        <f t="shared" si="202"/>
        <v>72</v>
      </c>
      <c r="BA333" s="884">
        <f t="shared" si="203"/>
        <v>360</v>
      </c>
      <c r="BB333" s="884">
        <f t="shared" si="204"/>
        <v>360</v>
      </c>
      <c r="BC333" s="884">
        <f t="shared" si="205"/>
        <v>360</v>
      </c>
      <c r="BD333" s="932">
        <f t="shared" si="197"/>
        <v>2160</v>
      </c>
      <c r="BE333" s="933">
        <f t="shared" si="186"/>
        <v>0</v>
      </c>
      <c r="BF333" s="1096"/>
      <c r="BG333" s="1096"/>
      <c r="BH333" s="1097"/>
    </row>
    <row r="334" s="711" customFormat="1" ht="39" customHeight="1" spans="1:60">
      <c r="A334" s="736">
        <v>45831</v>
      </c>
      <c r="B334" s="737" t="s">
        <v>1487</v>
      </c>
      <c r="C334" s="738" t="s">
        <v>771</v>
      </c>
      <c r="D334" s="739">
        <v>4500170965</v>
      </c>
      <c r="E334" s="910" t="s">
        <v>2165</v>
      </c>
      <c r="F334" s="739" t="s">
        <v>2166</v>
      </c>
      <c r="G334" s="742" t="s">
        <v>897</v>
      </c>
      <c r="H334" s="742" t="s">
        <v>569</v>
      </c>
      <c r="I334" s="778" t="s">
        <v>576</v>
      </c>
      <c r="J334" s="780">
        <v>672</v>
      </c>
      <c r="K334" s="780">
        <v>0</v>
      </c>
      <c r="L334" s="780">
        <v>12</v>
      </c>
      <c r="M334" s="784">
        <f t="shared" si="181"/>
        <v>56</v>
      </c>
      <c r="N334" s="782">
        <v>45891</v>
      </c>
      <c r="O334" s="782">
        <f>N334-4</f>
        <v>45887</v>
      </c>
      <c r="P334" s="783"/>
      <c r="Q334" s="783" t="s">
        <v>582</v>
      </c>
      <c r="R334" s="783" t="s">
        <v>2167</v>
      </c>
      <c r="S334" s="810" t="s">
        <v>2168</v>
      </c>
      <c r="T334" s="810"/>
      <c r="U334" s="810" t="s">
        <v>1809</v>
      </c>
      <c r="V334" s="811"/>
      <c r="W334" s="811" t="s">
        <v>2169</v>
      </c>
      <c r="X334" s="812" t="s">
        <v>2170</v>
      </c>
      <c r="Y334" s="783" t="s">
        <v>1091</v>
      </c>
      <c r="Z334" s="835">
        <v>3.5583</v>
      </c>
      <c r="AA334" s="835">
        <f t="shared" si="182"/>
        <v>2391.1776</v>
      </c>
      <c r="AB334" s="812">
        <v>672</v>
      </c>
      <c r="AC334" s="812">
        <f t="shared" si="187"/>
        <v>0</v>
      </c>
      <c r="AD334" s="783" t="s">
        <v>610</v>
      </c>
      <c r="AE334" s="783" t="s">
        <v>611</v>
      </c>
      <c r="AF334" s="784"/>
      <c r="AG334" s="836" t="s">
        <v>590</v>
      </c>
      <c r="AH334" s="990"/>
      <c r="AI334" s="837"/>
      <c r="AJ334" s="990"/>
      <c r="AK334" s="837">
        <f>J334</f>
        <v>672</v>
      </c>
      <c r="AL334" s="838"/>
      <c r="AM334" s="995"/>
      <c r="AN334" s="865">
        <f t="shared" si="184"/>
        <v>672</v>
      </c>
      <c r="AO334" s="865"/>
      <c r="AP334" s="995"/>
      <c r="AQ334" s="865"/>
      <c r="AR334" s="995"/>
      <c r="AS334" s="865">
        <f>J334</f>
        <v>672</v>
      </c>
      <c r="AT334" s="865"/>
      <c r="AU334" s="866"/>
      <c r="AV334" s="867" t="s">
        <v>577</v>
      </c>
      <c r="AW334" s="884">
        <f t="shared" si="199"/>
        <v>112</v>
      </c>
      <c r="AX334" s="884">
        <f t="shared" si="200"/>
        <v>112</v>
      </c>
      <c r="AY334" s="884">
        <f t="shared" si="201"/>
        <v>89.6</v>
      </c>
      <c r="AZ334" s="884">
        <f t="shared" si="202"/>
        <v>22.4</v>
      </c>
      <c r="BA334" s="884">
        <f t="shared" si="203"/>
        <v>112</v>
      </c>
      <c r="BB334" s="884">
        <f t="shared" si="204"/>
        <v>112</v>
      </c>
      <c r="BC334" s="884">
        <f t="shared" si="205"/>
        <v>112</v>
      </c>
      <c r="BD334" s="932">
        <f t="shared" si="197"/>
        <v>672</v>
      </c>
      <c r="BE334" s="933">
        <f t="shared" si="186"/>
        <v>0</v>
      </c>
      <c r="BF334" s="1096"/>
      <c r="BG334" s="1096"/>
      <c r="BH334" s="1097"/>
    </row>
    <row r="335" s="711" customFormat="1" ht="39" customHeight="1" spans="1:60">
      <c r="A335" s="736">
        <v>45825</v>
      </c>
      <c r="B335" s="737" t="s">
        <v>2171</v>
      </c>
      <c r="C335" s="738" t="s">
        <v>867</v>
      </c>
      <c r="D335" s="739">
        <v>4500170167</v>
      </c>
      <c r="E335" s="910" t="s">
        <v>2172</v>
      </c>
      <c r="F335" s="739" t="s">
        <v>2173</v>
      </c>
      <c r="G335" s="742" t="s">
        <v>735</v>
      </c>
      <c r="H335" s="742" t="s">
        <v>575</v>
      </c>
      <c r="I335" s="778" t="s">
        <v>576</v>
      </c>
      <c r="J335" s="780">
        <v>504</v>
      </c>
      <c r="K335" s="780">
        <v>0</v>
      </c>
      <c r="L335" s="780">
        <v>12</v>
      </c>
      <c r="M335" s="784">
        <f t="shared" si="181"/>
        <v>42</v>
      </c>
      <c r="N335" s="782">
        <v>45891</v>
      </c>
      <c r="O335" s="782">
        <v>45887</v>
      </c>
      <c r="P335" s="783"/>
      <c r="Q335" s="783" t="s">
        <v>582</v>
      </c>
      <c r="R335" s="783"/>
      <c r="S335" s="810" t="s">
        <v>1816</v>
      </c>
      <c r="T335" s="810"/>
      <c r="U335" s="810" t="s">
        <v>2174</v>
      </c>
      <c r="V335" s="811"/>
      <c r="W335" s="811"/>
      <c r="X335" s="812" t="s">
        <v>2175</v>
      </c>
      <c r="Y335" s="783" t="s">
        <v>802</v>
      </c>
      <c r="Z335" s="835">
        <v>3.5671</v>
      </c>
      <c r="AA335" s="835">
        <f t="shared" si="182"/>
        <v>1797.8184</v>
      </c>
      <c r="AB335" s="812">
        <v>504</v>
      </c>
      <c r="AC335" s="812">
        <f t="shared" si="187"/>
        <v>0</v>
      </c>
      <c r="AD335" s="783" t="s">
        <v>610</v>
      </c>
      <c r="AE335" s="783" t="s">
        <v>611</v>
      </c>
      <c r="AF335" s="784"/>
      <c r="AG335" s="836" t="s">
        <v>590</v>
      </c>
      <c r="AH335" s="990"/>
      <c r="AI335" s="837"/>
      <c r="AJ335" s="990"/>
      <c r="AK335" s="837">
        <f>J335</f>
        <v>504</v>
      </c>
      <c r="AL335" s="838"/>
      <c r="AM335" s="995"/>
      <c r="AN335" s="865">
        <f t="shared" si="184"/>
        <v>504</v>
      </c>
      <c r="AO335" s="865"/>
      <c r="AP335" s="995"/>
      <c r="AQ335" s="865">
        <f>J335</f>
        <v>504</v>
      </c>
      <c r="AR335" s="995"/>
      <c r="AS335" s="865"/>
      <c r="AT335" s="865"/>
      <c r="AU335" s="866"/>
      <c r="AV335" s="867" t="s">
        <v>577</v>
      </c>
      <c r="AW335" s="884">
        <f t="shared" si="199"/>
        <v>84</v>
      </c>
      <c r="AX335" s="884">
        <f t="shared" si="200"/>
        <v>84</v>
      </c>
      <c r="AY335" s="884">
        <f t="shared" si="201"/>
        <v>67.2</v>
      </c>
      <c r="AZ335" s="884">
        <f t="shared" si="202"/>
        <v>16.8</v>
      </c>
      <c r="BA335" s="884">
        <f t="shared" si="203"/>
        <v>84</v>
      </c>
      <c r="BB335" s="884">
        <f t="shared" si="204"/>
        <v>84</v>
      </c>
      <c r="BC335" s="884">
        <f t="shared" si="205"/>
        <v>84</v>
      </c>
      <c r="BD335" s="932">
        <f t="shared" si="197"/>
        <v>504</v>
      </c>
      <c r="BE335" s="933">
        <f t="shared" si="186"/>
        <v>0</v>
      </c>
      <c r="BF335" s="1096"/>
      <c r="BG335" s="1096"/>
      <c r="BH335" s="1097"/>
    </row>
    <row r="336" s="711" customFormat="1" ht="39" customHeight="1" spans="1:60">
      <c r="A336" s="736">
        <v>45845</v>
      </c>
      <c r="B336" s="737" t="s">
        <v>1870</v>
      </c>
      <c r="C336" s="738" t="s">
        <v>1844</v>
      </c>
      <c r="D336" s="739">
        <v>4500172951</v>
      </c>
      <c r="E336" s="910"/>
      <c r="F336" s="739" t="s">
        <v>2176</v>
      </c>
      <c r="G336" s="742" t="s">
        <v>735</v>
      </c>
      <c r="H336" s="742" t="s">
        <v>575</v>
      </c>
      <c r="I336" s="778" t="s">
        <v>576</v>
      </c>
      <c r="J336" s="780">
        <v>180</v>
      </c>
      <c r="K336" s="780">
        <v>0</v>
      </c>
      <c r="L336" s="780">
        <v>12</v>
      </c>
      <c r="M336" s="784">
        <f t="shared" si="181"/>
        <v>15</v>
      </c>
      <c r="N336" s="782">
        <v>45891</v>
      </c>
      <c r="O336" s="782">
        <f>N336-4</f>
        <v>45887</v>
      </c>
      <c r="P336" s="783"/>
      <c r="Q336" s="783" t="s">
        <v>582</v>
      </c>
      <c r="R336" s="783" t="s">
        <v>2050</v>
      </c>
      <c r="S336" s="810" t="s">
        <v>2177</v>
      </c>
      <c r="T336" s="810"/>
      <c r="U336" s="810" t="s">
        <v>2178</v>
      </c>
      <c r="V336" s="811"/>
      <c r="W336" s="811"/>
      <c r="X336" s="812" t="s">
        <v>2179</v>
      </c>
      <c r="Y336" s="783" t="s">
        <v>802</v>
      </c>
      <c r="Z336" s="835">
        <v>3.6923</v>
      </c>
      <c r="AA336" s="835">
        <f t="shared" si="182"/>
        <v>664.614</v>
      </c>
      <c r="AB336" s="812">
        <v>180</v>
      </c>
      <c r="AC336" s="812">
        <f t="shared" si="187"/>
        <v>0</v>
      </c>
      <c r="AD336" s="1120" t="s">
        <v>610</v>
      </c>
      <c r="AE336" s="783" t="s">
        <v>611</v>
      </c>
      <c r="AF336" s="784"/>
      <c r="AG336" s="836" t="s">
        <v>590</v>
      </c>
      <c r="AH336" s="990"/>
      <c r="AI336" s="837"/>
      <c r="AJ336" s="990"/>
      <c r="AK336" s="837">
        <f>J336</f>
        <v>180</v>
      </c>
      <c r="AL336" s="838"/>
      <c r="AM336" s="995"/>
      <c r="AN336" s="865">
        <f t="shared" si="184"/>
        <v>180</v>
      </c>
      <c r="AO336" s="865"/>
      <c r="AP336" s="1118"/>
      <c r="AQ336" s="865">
        <f>J336</f>
        <v>180</v>
      </c>
      <c r="AR336" s="1118"/>
      <c r="AS336" s="865"/>
      <c r="AT336" s="865"/>
      <c r="AU336" s="866"/>
      <c r="AV336" s="867" t="s">
        <v>577</v>
      </c>
      <c r="AW336" s="884">
        <f t="shared" si="199"/>
        <v>30</v>
      </c>
      <c r="AX336" s="884">
        <f t="shared" si="200"/>
        <v>30</v>
      </c>
      <c r="AY336" s="884">
        <f t="shared" si="201"/>
        <v>24</v>
      </c>
      <c r="AZ336" s="884">
        <f t="shared" si="202"/>
        <v>6</v>
      </c>
      <c r="BA336" s="884">
        <f t="shared" si="203"/>
        <v>30</v>
      </c>
      <c r="BB336" s="884">
        <f t="shared" si="204"/>
        <v>30</v>
      </c>
      <c r="BC336" s="884">
        <f t="shared" si="205"/>
        <v>30</v>
      </c>
      <c r="BD336" s="932">
        <f t="shared" si="197"/>
        <v>180</v>
      </c>
      <c r="BE336" s="933">
        <f t="shared" si="186"/>
        <v>0</v>
      </c>
      <c r="BF336" s="1096"/>
      <c r="BG336" s="1096"/>
      <c r="BH336" s="1097"/>
    </row>
    <row r="337" s="711" customFormat="1" ht="39" customHeight="1" spans="1:60">
      <c r="A337" s="736">
        <v>45883</v>
      </c>
      <c r="B337" s="737" t="s">
        <v>696</v>
      </c>
      <c r="C337" s="738" t="s">
        <v>697</v>
      </c>
      <c r="D337" s="739">
        <v>4500176865</v>
      </c>
      <c r="E337" s="910" t="s">
        <v>2180</v>
      </c>
      <c r="F337" s="739" t="s">
        <v>2181</v>
      </c>
      <c r="G337" s="742" t="s">
        <v>575</v>
      </c>
      <c r="H337" s="742" t="s">
        <v>700</v>
      </c>
      <c r="I337" s="1061" t="s">
        <v>701</v>
      </c>
      <c r="J337" s="780">
        <v>2121</v>
      </c>
      <c r="K337" s="780">
        <v>0</v>
      </c>
      <c r="L337" s="780">
        <v>1</v>
      </c>
      <c r="M337" s="784">
        <v>2121</v>
      </c>
      <c r="N337" s="782">
        <v>45889</v>
      </c>
      <c r="O337" s="782">
        <v>45885</v>
      </c>
      <c r="P337" s="783" t="s">
        <v>2182</v>
      </c>
      <c r="Q337" s="783" t="s">
        <v>582</v>
      </c>
      <c r="R337" s="783" t="s">
        <v>2041</v>
      </c>
      <c r="S337" s="810" t="s">
        <v>2183</v>
      </c>
      <c r="T337" s="810"/>
      <c r="U337" s="810" t="s">
        <v>2184</v>
      </c>
      <c r="V337" s="811"/>
      <c r="W337" s="811" t="s">
        <v>2185</v>
      </c>
      <c r="X337" s="812" t="s">
        <v>2186</v>
      </c>
      <c r="Y337" s="783" t="s">
        <v>248</v>
      </c>
      <c r="Z337" s="835">
        <v>8.9545</v>
      </c>
      <c r="AA337" s="835">
        <v>18992.4945</v>
      </c>
      <c r="AB337" s="812"/>
      <c r="AC337" s="812">
        <f t="shared" si="187"/>
        <v>-2121</v>
      </c>
      <c r="AD337" s="783"/>
      <c r="AE337" s="783" t="s">
        <v>2183</v>
      </c>
      <c r="AF337" s="784"/>
      <c r="AG337" s="836" t="s">
        <v>590</v>
      </c>
      <c r="AH337" s="990">
        <f>J337</f>
        <v>2121</v>
      </c>
      <c r="AI337" s="837"/>
      <c r="AJ337" s="990"/>
      <c r="AK337" s="837"/>
      <c r="AL337" s="838"/>
      <c r="AM337" s="995">
        <f>J337</f>
        <v>2121</v>
      </c>
      <c r="AN337" s="865"/>
      <c r="AO337" s="865"/>
      <c r="AP337" s="995">
        <f>J337</f>
        <v>2121</v>
      </c>
      <c r="AQ337" s="865"/>
      <c r="AR337" s="1124"/>
      <c r="AS337" s="865"/>
      <c r="AT337" s="865"/>
      <c r="AU337" s="866"/>
      <c r="AV337" s="867" t="s">
        <v>577</v>
      </c>
      <c r="AW337" s="884">
        <f t="shared" si="199"/>
        <v>353.5</v>
      </c>
      <c r="AX337" s="884">
        <f t="shared" si="200"/>
        <v>353.5</v>
      </c>
      <c r="AY337" s="884">
        <f t="shared" si="201"/>
        <v>282.8</v>
      </c>
      <c r="AZ337" s="884">
        <f t="shared" si="202"/>
        <v>70.7</v>
      </c>
      <c r="BA337" s="884">
        <f t="shared" si="203"/>
        <v>353.5</v>
      </c>
      <c r="BB337" s="884">
        <f t="shared" si="204"/>
        <v>353.5</v>
      </c>
      <c r="BC337" s="884">
        <f t="shared" si="205"/>
        <v>353.5</v>
      </c>
      <c r="BD337" s="932">
        <f t="shared" si="197"/>
        <v>2121</v>
      </c>
      <c r="BE337" s="933">
        <f t="shared" si="186"/>
        <v>0</v>
      </c>
      <c r="BF337" s="1096"/>
      <c r="BG337" s="1096"/>
      <c r="BH337" s="1097"/>
    </row>
    <row r="338" s="711" customFormat="1" ht="39" customHeight="1" spans="1:60">
      <c r="A338" s="736">
        <v>45883</v>
      </c>
      <c r="B338" s="737" t="s">
        <v>696</v>
      </c>
      <c r="C338" s="738" t="s">
        <v>697</v>
      </c>
      <c r="D338" s="739">
        <v>4500176865</v>
      </c>
      <c r="E338" s="910" t="s">
        <v>706</v>
      </c>
      <c r="F338" s="739" t="s">
        <v>2187</v>
      </c>
      <c r="G338" s="742" t="s">
        <v>575</v>
      </c>
      <c r="H338" s="742" t="s">
        <v>700</v>
      </c>
      <c r="I338" s="1061" t="s">
        <v>701</v>
      </c>
      <c r="J338" s="780">
        <v>759</v>
      </c>
      <c r="K338" s="780">
        <v>0</v>
      </c>
      <c r="L338" s="780">
        <v>1</v>
      </c>
      <c r="M338" s="784">
        <v>759</v>
      </c>
      <c r="N338" s="782">
        <v>45889</v>
      </c>
      <c r="O338" s="782">
        <v>45885</v>
      </c>
      <c r="P338" s="783" t="s">
        <v>2188</v>
      </c>
      <c r="Q338" s="783" t="s">
        <v>582</v>
      </c>
      <c r="R338" s="783" t="s">
        <v>2041</v>
      </c>
      <c r="S338" s="810" t="s">
        <v>2183</v>
      </c>
      <c r="T338" s="810"/>
      <c r="U338" s="810" t="s">
        <v>2184</v>
      </c>
      <c r="V338" s="811"/>
      <c r="W338" s="811" t="s">
        <v>2185</v>
      </c>
      <c r="X338" s="812" t="s">
        <v>2186</v>
      </c>
      <c r="Y338" s="783" t="s">
        <v>248</v>
      </c>
      <c r="Z338" s="835">
        <v>8.9545</v>
      </c>
      <c r="AA338" s="835">
        <v>6796.4655</v>
      </c>
      <c r="AB338" s="812"/>
      <c r="AC338" s="812">
        <f t="shared" si="187"/>
        <v>-759</v>
      </c>
      <c r="AD338" s="783"/>
      <c r="AE338" s="783" t="s">
        <v>2183</v>
      </c>
      <c r="AF338" s="784" t="s">
        <v>2189</v>
      </c>
      <c r="AG338" s="836" t="s">
        <v>590</v>
      </c>
      <c r="AH338" s="990">
        <f>J338</f>
        <v>759</v>
      </c>
      <c r="AI338" s="837"/>
      <c r="AJ338" s="990"/>
      <c r="AK338" s="837"/>
      <c r="AL338" s="838"/>
      <c r="AM338" s="995">
        <f>J338</f>
        <v>759</v>
      </c>
      <c r="AN338" s="865"/>
      <c r="AO338" s="865"/>
      <c r="AP338" s="995">
        <f>J338</f>
        <v>759</v>
      </c>
      <c r="AQ338" s="865"/>
      <c r="AR338" s="1124"/>
      <c r="AS338" s="865"/>
      <c r="AT338" s="865"/>
      <c r="AU338" s="866"/>
      <c r="AV338" s="867" t="s">
        <v>577</v>
      </c>
      <c r="AW338" s="884">
        <f t="shared" si="199"/>
        <v>126.5</v>
      </c>
      <c r="AX338" s="884">
        <f t="shared" si="200"/>
        <v>126.5</v>
      </c>
      <c r="AY338" s="884">
        <f t="shared" si="201"/>
        <v>101.2</v>
      </c>
      <c r="AZ338" s="884">
        <f t="shared" si="202"/>
        <v>25.3</v>
      </c>
      <c r="BA338" s="884">
        <f t="shared" si="203"/>
        <v>126.5</v>
      </c>
      <c r="BB338" s="884">
        <f t="shared" si="204"/>
        <v>126.5</v>
      </c>
      <c r="BC338" s="884">
        <f t="shared" si="205"/>
        <v>126.5</v>
      </c>
      <c r="BD338" s="932">
        <f t="shared" si="197"/>
        <v>759</v>
      </c>
      <c r="BE338" s="933">
        <f t="shared" si="186"/>
        <v>0</v>
      </c>
      <c r="BF338" s="1096"/>
      <c r="BG338" s="1096"/>
      <c r="BH338" s="1097"/>
    </row>
    <row r="339" s="711" customFormat="1" ht="39" customHeight="1" spans="1:60">
      <c r="A339" s="736">
        <v>45849</v>
      </c>
      <c r="B339" s="737" t="s">
        <v>2190</v>
      </c>
      <c r="C339" s="738" t="s">
        <v>762</v>
      </c>
      <c r="D339" s="739">
        <v>4500173502</v>
      </c>
      <c r="E339" s="910" t="s">
        <v>2191</v>
      </c>
      <c r="F339" s="739" t="s">
        <v>2192</v>
      </c>
      <c r="G339" s="742" t="s">
        <v>575</v>
      </c>
      <c r="H339" s="742" t="s">
        <v>575</v>
      </c>
      <c r="I339" s="778" t="s">
        <v>576</v>
      </c>
      <c r="J339" s="780">
        <v>504</v>
      </c>
      <c r="K339" s="780">
        <v>0</v>
      </c>
      <c r="L339" s="780">
        <v>12</v>
      </c>
      <c r="M339" s="784">
        <f t="shared" ref="M339:M362" si="206">J339/L339</f>
        <v>42</v>
      </c>
      <c r="N339" s="782">
        <v>45894</v>
      </c>
      <c r="O339" s="782">
        <v>45890</v>
      </c>
      <c r="P339" s="783"/>
      <c r="Q339" s="783" t="s">
        <v>582</v>
      </c>
      <c r="R339" s="783" t="s">
        <v>2041</v>
      </c>
      <c r="S339" s="810" t="s">
        <v>2119</v>
      </c>
      <c r="T339" s="810"/>
      <c r="U339" s="810" t="s">
        <v>585</v>
      </c>
      <c r="V339" s="811"/>
      <c r="W339" s="811"/>
      <c r="X339" s="812" t="s">
        <v>2193</v>
      </c>
      <c r="Y339" s="783" t="s">
        <v>820</v>
      </c>
      <c r="Z339" s="835">
        <v>3.6923</v>
      </c>
      <c r="AA339" s="835">
        <f t="shared" ref="AA339:AA344" si="207">Z339*J339</f>
        <v>1860.9192</v>
      </c>
      <c r="AB339" s="812">
        <v>504</v>
      </c>
      <c r="AC339" s="812">
        <f t="shared" si="187"/>
        <v>0</v>
      </c>
      <c r="AD339" s="783" t="s">
        <v>585</v>
      </c>
      <c r="AE339" s="783" t="s">
        <v>611</v>
      </c>
      <c r="AF339" s="784"/>
      <c r="AG339" s="836" t="s">
        <v>590</v>
      </c>
      <c r="AH339" s="990"/>
      <c r="AI339" s="837">
        <f>J339</f>
        <v>504</v>
      </c>
      <c r="AJ339" s="990"/>
      <c r="AK339" s="837"/>
      <c r="AL339" s="838"/>
      <c r="AM339" s="995"/>
      <c r="AN339" s="865">
        <f t="shared" ref="AN339:AN355" si="208">J339</f>
        <v>504</v>
      </c>
      <c r="AO339" s="865"/>
      <c r="AP339" s="1118"/>
      <c r="AQ339" s="865">
        <f t="shared" ref="AQ339:AQ344" si="209">J339</f>
        <v>504</v>
      </c>
      <c r="AR339" s="1118"/>
      <c r="AS339" s="865"/>
      <c r="AT339" s="865"/>
      <c r="AU339" s="866"/>
      <c r="AV339" s="867" t="s">
        <v>577</v>
      </c>
      <c r="AW339" s="884">
        <f t="shared" si="199"/>
        <v>84</v>
      </c>
      <c r="AX339" s="884">
        <f t="shared" si="200"/>
        <v>84</v>
      </c>
      <c r="AY339" s="884">
        <f t="shared" si="201"/>
        <v>67.2</v>
      </c>
      <c r="AZ339" s="884">
        <f t="shared" si="202"/>
        <v>16.8</v>
      </c>
      <c r="BA339" s="884">
        <f t="shared" si="203"/>
        <v>84</v>
      </c>
      <c r="BB339" s="884">
        <f t="shared" si="204"/>
        <v>84</v>
      </c>
      <c r="BC339" s="884">
        <f t="shared" si="205"/>
        <v>84</v>
      </c>
      <c r="BD339" s="932">
        <f t="shared" ref="BD339:BD402" si="210">SUM(AW339:BC339)</f>
        <v>504</v>
      </c>
      <c r="BE339" s="933">
        <f t="shared" ref="BE339:BE402" si="211">J339-BD339</f>
        <v>0</v>
      </c>
      <c r="BF339" s="1096"/>
      <c r="BG339" s="1096"/>
      <c r="BH339" s="1097"/>
    </row>
    <row r="340" s="711" customFormat="1" ht="39" customHeight="1" spans="1:60">
      <c r="A340" s="736">
        <v>45854</v>
      </c>
      <c r="B340" s="737" t="s">
        <v>177</v>
      </c>
      <c r="C340" s="738" t="s">
        <v>600</v>
      </c>
      <c r="D340" s="739">
        <v>4500174051</v>
      </c>
      <c r="E340" s="910" t="s">
        <v>2194</v>
      </c>
      <c r="F340" s="739" t="s">
        <v>2195</v>
      </c>
      <c r="G340" s="742" t="s">
        <v>689</v>
      </c>
      <c r="H340" s="742" t="s">
        <v>689</v>
      </c>
      <c r="I340" s="778" t="s">
        <v>576</v>
      </c>
      <c r="J340" s="780">
        <v>1272</v>
      </c>
      <c r="K340" s="780">
        <v>0</v>
      </c>
      <c r="L340" s="780">
        <v>8</v>
      </c>
      <c r="M340" s="784">
        <f t="shared" si="206"/>
        <v>159</v>
      </c>
      <c r="N340" s="782">
        <v>45894</v>
      </c>
      <c r="O340" s="782">
        <v>45890</v>
      </c>
      <c r="P340" s="783"/>
      <c r="Q340" s="783" t="s">
        <v>582</v>
      </c>
      <c r="R340" s="783" t="s">
        <v>2109</v>
      </c>
      <c r="S340" s="810" t="s">
        <v>2132</v>
      </c>
      <c r="T340" s="810"/>
      <c r="U340" s="810" t="s">
        <v>585</v>
      </c>
      <c r="V340" s="811" t="s">
        <v>2133</v>
      </c>
      <c r="W340" s="811"/>
      <c r="X340" s="812" t="s">
        <v>1894</v>
      </c>
      <c r="Y340" s="783" t="s">
        <v>695</v>
      </c>
      <c r="Z340" s="835">
        <v>2.1336</v>
      </c>
      <c r="AA340" s="835">
        <f t="shared" si="207"/>
        <v>2713.9392</v>
      </c>
      <c r="AB340" s="812">
        <v>1272</v>
      </c>
      <c r="AC340" s="812">
        <f t="shared" si="187"/>
        <v>0</v>
      </c>
      <c r="AD340" s="783" t="s">
        <v>610</v>
      </c>
      <c r="AE340" s="783" t="s">
        <v>611</v>
      </c>
      <c r="AF340" s="784" t="s">
        <v>2196</v>
      </c>
      <c r="AG340" s="836" t="s">
        <v>590</v>
      </c>
      <c r="AH340" s="990"/>
      <c r="AI340" s="837">
        <f>J340</f>
        <v>1272</v>
      </c>
      <c r="AJ340" s="990"/>
      <c r="AK340" s="837"/>
      <c r="AL340" s="838"/>
      <c r="AM340" s="995"/>
      <c r="AN340" s="865">
        <f t="shared" si="208"/>
        <v>1272</v>
      </c>
      <c r="AO340" s="865"/>
      <c r="AP340" s="1124"/>
      <c r="AQ340" s="865">
        <f t="shared" si="209"/>
        <v>1272</v>
      </c>
      <c r="AR340" s="1124"/>
      <c r="AS340" s="865"/>
      <c r="AT340" s="865"/>
      <c r="AU340" s="866"/>
      <c r="AV340" s="867" t="s">
        <v>577</v>
      </c>
      <c r="AW340" s="884">
        <f t="shared" si="199"/>
        <v>212</v>
      </c>
      <c r="AX340" s="884">
        <f t="shared" si="200"/>
        <v>212</v>
      </c>
      <c r="AY340" s="884">
        <f t="shared" si="201"/>
        <v>169.6</v>
      </c>
      <c r="AZ340" s="884">
        <f t="shared" si="202"/>
        <v>42.4</v>
      </c>
      <c r="BA340" s="884">
        <f t="shared" si="203"/>
        <v>212</v>
      </c>
      <c r="BB340" s="884">
        <f t="shared" si="204"/>
        <v>212</v>
      </c>
      <c r="BC340" s="884">
        <f t="shared" si="205"/>
        <v>212</v>
      </c>
      <c r="BD340" s="932">
        <f t="shared" si="210"/>
        <v>1272</v>
      </c>
      <c r="BE340" s="933">
        <f t="shared" si="211"/>
        <v>0</v>
      </c>
      <c r="BF340" s="1096"/>
      <c r="BG340" s="1096"/>
      <c r="BH340" s="1097"/>
    </row>
    <row r="341" s="711" customFormat="1" ht="39" customHeight="1" spans="1:60">
      <c r="A341" s="736">
        <v>45854</v>
      </c>
      <c r="B341" s="737" t="s">
        <v>177</v>
      </c>
      <c r="C341" s="738" t="s">
        <v>600</v>
      </c>
      <c r="D341" s="739">
        <v>4500174055</v>
      </c>
      <c r="E341" s="910" t="s">
        <v>2197</v>
      </c>
      <c r="F341" s="739" t="s">
        <v>2198</v>
      </c>
      <c r="G341" s="742" t="s">
        <v>689</v>
      </c>
      <c r="H341" s="742" t="s">
        <v>689</v>
      </c>
      <c r="I341" s="778" t="s">
        <v>576</v>
      </c>
      <c r="J341" s="780">
        <v>3608</v>
      </c>
      <c r="K341" s="780">
        <v>0</v>
      </c>
      <c r="L341" s="780">
        <v>8</v>
      </c>
      <c r="M341" s="784">
        <f t="shared" si="206"/>
        <v>451</v>
      </c>
      <c r="N341" s="782">
        <v>45894</v>
      </c>
      <c r="O341" s="782">
        <v>45890</v>
      </c>
      <c r="P341" s="783"/>
      <c r="Q341" s="783" t="s">
        <v>582</v>
      </c>
      <c r="R341" s="783" t="s">
        <v>2109</v>
      </c>
      <c r="S341" s="810" t="s">
        <v>2132</v>
      </c>
      <c r="T341" s="810"/>
      <c r="U341" s="810" t="s">
        <v>585</v>
      </c>
      <c r="V341" s="811" t="s">
        <v>2133</v>
      </c>
      <c r="W341" s="811"/>
      <c r="X341" s="812" t="s">
        <v>1894</v>
      </c>
      <c r="Y341" s="783" t="s">
        <v>695</v>
      </c>
      <c r="Z341" s="835">
        <v>2.1204</v>
      </c>
      <c r="AA341" s="835">
        <f t="shared" si="207"/>
        <v>7650.4032</v>
      </c>
      <c r="AB341" s="812">
        <v>3608</v>
      </c>
      <c r="AC341" s="812">
        <f t="shared" si="187"/>
        <v>0</v>
      </c>
      <c r="AD341" s="783" t="s">
        <v>610</v>
      </c>
      <c r="AE341" s="783" t="s">
        <v>611</v>
      </c>
      <c r="AF341" s="784" t="s">
        <v>2199</v>
      </c>
      <c r="AG341" s="836" t="s">
        <v>590</v>
      </c>
      <c r="AH341" s="990"/>
      <c r="AI341" s="837">
        <f>J341</f>
        <v>3608</v>
      </c>
      <c r="AJ341" s="990"/>
      <c r="AK341" s="837"/>
      <c r="AL341" s="838"/>
      <c r="AM341" s="995"/>
      <c r="AN341" s="865">
        <f t="shared" si="208"/>
        <v>3608</v>
      </c>
      <c r="AO341" s="865"/>
      <c r="AP341" s="1124"/>
      <c r="AQ341" s="865">
        <f t="shared" si="209"/>
        <v>3608</v>
      </c>
      <c r="AR341" s="1124"/>
      <c r="AS341" s="865"/>
      <c r="AT341" s="865"/>
      <c r="AU341" s="866"/>
      <c r="AV341" s="867" t="s">
        <v>577</v>
      </c>
      <c r="AW341" s="884">
        <f t="shared" si="199"/>
        <v>601.333333333333</v>
      </c>
      <c r="AX341" s="884">
        <f t="shared" si="200"/>
        <v>601.333333333333</v>
      </c>
      <c r="AY341" s="884">
        <f t="shared" si="201"/>
        <v>481.066666666667</v>
      </c>
      <c r="AZ341" s="884">
        <f t="shared" si="202"/>
        <v>120.266666666667</v>
      </c>
      <c r="BA341" s="884">
        <f t="shared" si="203"/>
        <v>601.333333333333</v>
      </c>
      <c r="BB341" s="884">
        <f t="shared" si="204"/>
        <v>601.333333333333</v>
      </c>
      <c r="BC341" s="884">
        <f t="shared" si="205"/>
        <v>601.333333333333</v>
      </c>
      <c r="BD341" s="932">
        <f t="shared" si="210"/>
        <v>3608</v>
      </c>
      <c r="BE341" s="933">
        <f t="shared" si="211"/>
        <v>0</v>
      </c>
      <c r="BF341" s="1096"/>
      <c r="BG341" s="1096"/>
      <c r="BH341" s="1097"/>
    </row>
    <row r="342" s="711" customFormat="1" ht="39" customHeight="1" spans="1:60">
      <c r="A342" s="736">
        <v>45853</v>
      </c>
      <c r="B342" s="737" t="s">
        <v>2200</v>
      </c>
      <c r="C342" s="738" t="s">
        <v>1474</v>
      </c>
      <c r="D342" s="739">
        <v>4500173241</v>
      </c>
      <c r="E342" s="910" t="s">
        <v>2201</v>
      </c>
      <c r="F342" s="739" t="s">
        <v>2202</v>
      </c>
      <c r="G342" s="742" t="s">
        <v>575</v>
      </c>
      <c r="H342" s="742" t="s">
        <v>575</v>
      </c>
      <c r="I342" s="778" t="s">
        <v>576</v>
      </c>
      <c r="J342" s="780">
        <v>540</v>
      </c>
      <c r="K342" s="780">
        <v>0</v>
      </c>
      <c r="L342" s="780">
        <v>12</v>
      </c>
      <c r="M342" s="784">
        <f t="shared" si="206"/>
        <v>45</v>
      </c>
      <c r="N342" s="782">
        <v>45894</v>
      </c>
      <c r="O342" s="782">
        <v>45890</v>
      </c>
      <c r="P342" s="783"/>
      <c r="Q342" s="783" t="s">
        <v>582</v>
      </c>
      <c r="R342" s="783" t="s">
        <v>2080</v>
      </c>
      <c r="S342" s="810" t="s">
        <v>2168</v>
      </c>
      <c r="T342" s="810"/>
      <c r="U342" s="810" t="s">
        <v>585</v>
      </c>
      <c r="V342" s="811"/>
      <c r="W342" s="811"/>
      <c r="X342" s="812" t="s">
        <v>2203</v>
      </c>
      <c r="Y342" s="783" t="s">
        <v>1712</v>
      </c>
      <c r="Z342" s="835">
        <v>3.5671</v>
      </c>
      <c r="AA342" s="835">
        <f t="shared" si="207"/>
        <v>1926.234</v>
      </c>
      <c r="AB342" s="812">
        <v>540</v>
      </c>
      <c r="AC342" s="812">
        <f t="shared" si="187"/>
        <v>0</v>
      </c>
      <c r="AD342" s="783" t="s">
        <v>585</v>
      </c>
      <c r="AE342" s="783" t="s">
        <v>611</v>
      </c>
      <c r="AF342" s="784"/>
      <c r="AG342" s="836" t="s">
        <v>590</v>
      </c>
      <c r="AH342" s="990"/>
      <c r="AI342" s="837">
        <f>J342</f>
        <v>540</v>
      </c>
      <c r="AJ342" s="990"/>
      <c r="AK342" s="837"/>
      <c r="AL342" s="838"/>
      <c r="AM342" s="995"/>
      <c r="AN342" s="865">
        <f t="shared" si="208"/>
        <v>540</v>
      </c>
      <c r="AO342" s="865"/>
      <c r="AP342" s="1124"/>
      <c r="AQ342" s="865">
        <f t="shared" si="209"/>
        <v>540</v>
      </c>
      <c r="AR342" s="1124"/>
      <c r="AS342" s="865"/>
      <c r="AT342" s="865"/>
      <c r="AU342" s="866"/>
      <c r="AV342" s="867" t="s">
        <v>577</v>
      </c>
      <c r="AW342" s="884">
        <f t="shared" si="199"/>
        <v>90</v>
      </c>
      <c r="AX342" s="884">
        <f t="shared" si="200"/>
        <v>90</v>
      </c>
      <c r="AY342" s="884">
        <f t="shared" si="201"/>
        <v>72</v>
      </c>
      <c r="AZ342" s="884">
        <f t="shared" si="202"/>
        <v>18</v>
      </c>
      <c r="BA342" s="884">
        <f t="shared" si="203"/>
        <v>90</v>
      </c>
      <c r="BB342" s="884">
        <f t="shared" si="204"/>
        <v>90</v>
      </c>
      <c r="BC342" s="884">
        <f t="shared" si="205"/>
        <v>90</v>
      </c>
      <c r="BD342" s="932">
        <f t="shared" si="210"/>
        <v>540</v>
      </c>
      <c r="BE342" s="933">
        <f t="shared" si="211"/>
        <v>0</v>
      </c>
      <c r="BF342" s="1096"/>
      <c r="BG342" s="1096"/>
      <c r="BH342" s="1097"/>
    </row>
    <row r="343" s="711" customFormat="1" ht="39" customHeight="1" spans="1:60">
      <c r="A343" s="736">
        <v>45855</v>
      </c>
      <c r="B343" s="737" t="s">
        <v>2204</v>
      </c>
      <c r="C343" s="738" t="s">
        <v>762</v>
      </c>
      <c r="D343" s="739">
        <v>4500174196</v>
      </c>
      <c r="E343" s="910" t="s">
        <v>2205</v>
      </c>
      <c r="F343" s="739" t="s">
        <v>2206</v>
      </c>
      <c r="G343" s="742" t="s">
        <v>925</v>
      </c>
      <c r="H343" s="742" t="s">
        <v>662</v>
      </c>
      <c r="I343" s="778" t="s">
        <v>664</v>
      </c>
      <c r="J343" s="780">
        <v>492</v>
      </c>
      <c r="K343" s="780">
        <v>0</v>
      </c>
      <c r="L343" s="780">
        <v>12</v>
      </c>
      <c r="M343" s="784">
        <f t="shared" si="206"/>
        <v>41</v>
      </c>
      <c r="N343" s="782">
        <v>45897</v>
      </c>
      <c r="O343" s="782">
        <v>45894</v>
      </c>
      <c r="P343" s="783"/>
      <c r="Q343" s="783" t="s">
        <v>582</v>
      </c>
      <c r="R343" s="783" t="s">
        <v>2167</v>
      </c>
      <c r="S343" s="810" t="s">
        <v>939</v>
      </c>
      <c r="T343" s="810"/>
      <c r="U343" s="810" t="s">
        <v>2207</v>
      </c>
      <c r="V343" s="811" t="s">
        <v>2208</v>
      </c>
      <c r="W343" s="811"/>
      <c r="X343" s="812" t="s">
        <v>2209</v>
      </c>
      <c r="Y343" s="783" t="s">
        <v>942</v>
      </c>
      <c r="Z343" s="835">
        <v>3.6923</v>
      </c>
      <c r="AA343" s="835">
        <f t="shared" si="207"/>
        <v>1816.6116</v>
      </c>
      <c r="AB343" s="812">
        <v>492</v>
      </c>
      <c r="AC343" s="812">
        <f t="shared" si="187"/>
        <v>0</v>
      </c>
      <c r="AD343" s="783" t="s">
        <v>610</v>
      </c>
      <c r="AE343" s="783" t="s">
        <v>611</v>
      </c>
      <c r="AF343" s="784"/>
      <c r="AG343" s="836" t="s">
        <v>590</v>
      </c>
      <c r="AH343" s="990"/>
      <c r="AI343" s="837"/>
      <c r="AJ343" s="990"/>
      <c r="AK343" s="837">
        <f>J343</f>
        <v>492</v>
      </c>
      <c r="AL343" s="838"/>
      <c r="AM343" s="995"/>
      <c r="AN343" s="865">
        <f t="shared" si="208"/>
        <v>492</v>
      </c>
      <c r="AO343" s="865"/>
      <c r="AP343" s="1124"/>
      <c r="AQ343" s="865">
        <f t="shared" si="209"/>
        <v>492</v>
      </c>
      <c r="AR343" s="1124"/>
      <c r="AS343" s="865"/>
      <c r="AT343" s="865"/>
      <c r="AU343" s="866"/>
      <c r="AV343" s="867" t="s">
        <v>577</v>
      </c>
      <c r="AW343" s="884"/>
      <c r="AX343" s="884">
        <f>J343</f>
        <v>492</v>
      </c>
      <c r="AY343" s="884"/>
      <c r="AZ343" s="884"/>
      <c r="BA343" s="884"/>
      <c r="BB343" s="884"/>
      <c r="BC343" s="884"/>
      <c r="BD343" s="932">
        <f t="shared" si="210"/>
        <v>492</v>
      </c>
      <c r="BE343" s="933">
        <f t="shared" si="211"/>
        <v>0</v>
      </c>
      <c r="BF343" s="1096"/>
      <c r="BG343" s="1096"/>
      <c r="BH343" s="1097"/>
    </row>
    <row r="344" s="711" customFormat="1" ht="39" customHeight="1" spans="1:60">
      <c r="A344" s="736">
        <v>45855</v>
      </c>
      <c r="B344" s="737" t="s">
        <v>2204</v>
      </c>
      <c r="C344" s="738" t="s">
        <v>630</v>
      </c>
      <c r="D344" s="739">
        <v>4500174196</v>
      </c>
      <c r="E344" s="910" t="s">
        <v>2210</v>
      </c>
      <c r="F344" s="739" t="s">
        <v>2211</v>
      </c>
      <c r="G344" s="742" t="s">
        <v>925</v>
      </c>
      <c r="H344" s="742" t="s">
        <v>662</v>
      </c>
      <c r="I344" s="778" t="s">
        <v>664</v>
      </c>
      <c r="J344" s="780">
        <v>492</v>
      </c>
      <c r="K344" s="780">
        <v>0</v>
      </c>
      <c r="L344" s="780">
        <v>12</v>
      </c>
      <c r="M344" s="784">
        <f t="shared" si="206"/>
        <v>41</v>
      </c>
      <c r="N344" s="782">
        <v>45897</v>
      </c>
      <c r="O344" s="782">
        <v>45894</v>
      </c>
      <c r="P344" s="783"/>
      <c r="Q344" s="783" t="s">
        <v>582</v>
      </c>
      <c r="R344" s="783"/>
      <c r="S344" s="810" t="s">
        <v>939</v>
      </c>
      <c r="T344" s="810"/>
      <c r="U344" s="810" t="s">
        <v>2207</v>
      </c>
      <c r="V344" s="811" t="s">
        <v>2208</v>
      </c>
      <c r="W344" s="811"/>
      <c r="X344" s="812" t="s">
        <v>2209</v>
      </c>
      <c r="Y344" s="783" t="s">
        <v>942</v>
      </c>
      <c r="Z344" s="835">
        <v>3.6923</v>
      </c>
      <c r="AA344" s="835">
        <f t="shared" si="207"/>
        <v>1816.6116</v>
      </c>
      <c r="AB344" s="812">
        <v>492</v>
      </c>
      <c r="AC344" s="812">
        <f t="shared" ref="AC344:AC355" si="212">AB344-J344</f>
        <v>0</v>
      </c>
      <c r="AD344" s="783" t="s">
        <v>610</v>
      </c>
      <c r="AE344" s="783" t="s">
        <v>611</v>
      </c>
      <c r="AF344" s="784"/>
      <c r="AG344" s="836" t="s">
        <v>590</v>
      </c>
      <c r="AH344" s="990"/>
      <c r="AI344" s="837"/>
      <c r="AJ344" s="990"/>
      <c r="AK344" s="837">
        <f>J344</f>
        <v>492</v>
      </c>
      <c r="AL344" s="838"/>
      <c r="AM344" s="995"/>
      <c r="AN344" s="865">
        <f t="shared" si="208"/>
        <v>492</v>
      </c>
      <c r="AO344" s="865"/>
      <c r="AP344" s="1124"/>
      <c r="AQ344" s="865">
        <f t="shared" si="209"/>
        <v>492</v>
      </c>
      <c r="AR344" s="1124"/>
      <c r="AS344" s="865"/>
      <c r="AT344" s="865"/>
      <c r="AU344" s="866"/>
      <c r="AV344" s="867" t="s">
        <v>577</v>
      </c>
      <c r="AW344" s="884"/>
      <c r="AX344" s="884">
        <f>J344</f>
        <v>492</v>
      </c>
      <c r="AY344" s="884"/>
      <c r="AZ344" s="884"/>
      <c r="BA344" s="884"/>
      <c r="BB344" s="884"/>
      <c r="BC344" s="884"/>
      <c r="BD344" s="932">
        <f t="shared" si="210"/>
        <v>492</v>
      </c>
      <c r="BE344" s="933">
        <f t="shared" si="211"/>
        <v>0</v>
      </c>
      <c r="BF344" s="1096"/>
      <c r="BG344" s="1096"/>
      <c r="BH344" s="1097"/>
    </row>
    <row r="345" s="711" customFormat="1" ht="39" customHeight="1" spans="1:60">
      <c r="A345" s="736">
        <v>45862</v>
      </c>
      <c r="B345" s="737" t="s">
        <v>2212</v>
      </c>
      <c r="C345" s="738" t="s">
        <v>762</v>
      </c>
      <c r="D345" s="739">
        <v>4500174976</v>
      </c>
      <c r="E345" s="910" t="s">
        <v>2213</v>
      </c>
      <c r="F345" s="739" t="s">
        <v>2214</v>
      </c>
      <c r="G345" s="742" t="s">
        <v>721</v>
      </c>
      <c r="H345" s="742" t="s">
        <v>722</v>
      </c>
      <c r="I345" s="778" t="s">
        <v>664</v>
      </c>
      <c r="J345" s="780">
        <v>900</v>
      </c>
      <c r="K345" s="780">
        <v>0</v>
      </c>
      <c r="L345" s="780">
        <v>6</v>
      </c>
      <c r="M345" s="784">
        <f t="shared" si="206"/>
        <v>150</v>
      </c>
      <c r="N345" s="782">
        <v>45898</v>
      </c>
      <c r="O345" s="782">
        <v>45894</v>
      </c>
      <c r="P345" s="783" t="s">
        <v>2215</v>
      </c>
      <c r="Q345" s="783" t="s">
        <v>582</v>
      </c>
      <c r="R345" s="783" t="s">
        <v>2216</v>
      </c>
      <c r="S345" s="810" t="s">
        <v>2217</v>
      </c>
      <c r="T345" s="810"/>
      <c r="U345" s="810" t="s">
        <v>2218</v>
      </c>
      <c r="V345" s="811"/>
      <c r="W345" s="811"/>
      <c r="X345" s="812" t="s">
        <v>2219</v>
      </c>
      <c r="Y345" s="783" t="s">
        <v>1766</v>
      </c>
      <c r="Z345" s="835">
        <v>3.6988</v>
      </c>
      <c r="AA345" s="835">
        <f t="shared" ref="AA345:AA361" si="213">Z345*J345</f>
        <v>3328.92</v>
      </c>
      <c r="AB345" s="812">
        <f>12+888</f>
        <v>900</v>
      </c>
      <c r="AC345" s="812">
        <f t="shared" si="212"/>
        <v>0</v>
      </c>
      <c r="AD345" s="783" t="s">
        <v>610</v>
      </c>
      <c r="AE345" s="783" t="s">
        <v>611</v>
      </c>
      <c r="AF345" s="784" t="s">
        <v>2220</v>
      </c>
      <c r="AG345" s="836" t="s">
        <v>590</v>
      </c>
      <c r="AH345" s="990"/>
      <c r="AI345" s="837"/>
      <c r="AJ345" s="990"/>
      <c r="AK345" s="837">
        <f t="shared" ref="AK345:AK355" si="214">J345</f>
        <v>900</v>
      </c>
      <c r="AL345" s="838"/>
      <c r="AM345" s="995"/>
      <c r="AN345" s="865">
        <f t="shared" si="208"/>
        <v>900</v>
      </c>
      <c r="AO345" s="865"/>
      <c r="AP345" s="1124"/>
      <c r="AQ345" s="865">
        <f t="shared" ref="AQ345:AQ353" si="215">J345</f>
        <v>900</v>
      </c>
      <c r="AR345" s="1124"/>
      <c r="AS345" s="865"/>
      <c r="AT345" s="865"/>
      <c r="AU345" s="866"/>
      <c r="AV345" s="867" t="s">
        <v>577</v>
      </c>
      <c r="AW345" s="884"/>
      <c r="AX345" s="884">
        <f>J345</f>
        <v>900</v>
      </c>
      <c r="AY345" s="884"/>
      <c r="AZ345" s="884"/>
      <c r="BA345" s="884"/>
      <c r="BB345" s="884"/>
      <c r="BC345" s="884"/>
      <c r="BD345" s="932">
        <f t="shared" si="210"/>
        <v>900</v>
      </c>
      <c r="BE345" s="933">
        <f t="shared" si="211"/>
        <v>0</v>
      </c>
      <c r="BF345" s="1096"/>
      <c r="BG345" s="1096"/>
      <c r="BH345" s="1097"/>
    </row>
    <row r="346" s="711" customFormat="1" ht="39" customHeight="1" spans="1:60">
      <c r="A346" s="736">
        <v>45862</v>
      </c>
      <c r="B346" s="737" t="s">
        <v>2212</v>
      </c>
      <c r="C346" s="738" t="s">
        <v>762</v>
      </c>
      <c r="D346" s="739">
        <v>4500174976</v>
      </c>
      <c r="E346" s="910" t="s">
        <v>2213</v>
      </c>
      <c r="F346" s="739" t="s">
        <v>2221</v>
      </c>
      <c r="G346" s="742" t="s">
        <v>712</v>
      </c>
      <c r="H346" s="742" t="s">
        <v>713</v>
      </c>
      <c r="I346" s="778" t="s">
        <v>668</v>
      </c>
      <c r="J346" s="780">
        <v>1002</v>
      </c>
      <c r="K346" s="780">
        <v>0</v>
      </c>
      <c r="L346" s="780">
        <v>6</v>
      </c>
      <c r="M346" s="784">
        <f t="shared" si="206"/>
        <v>167</v>
      </c>
      <c r="N346" s="782">
        <v>45898</v>
      </c>
      <c r="O346" s="782">
        <v>45894</v>
      </c>
      <c r="P346" s="783" t="s">
        <v>2215</v>
      </c>
      <c r="Q346" s="783" t="s">
        <v>582</v>
      </c>
      <c r="R346" s="783" t="s">
        <v>2216</v>
      </c>
      <c r="S346" s="810" t="s">
        <v>2217</v>
      </c>
      <c r="T346" s="810"/>
      <c r="U346" s="810" t="s">
        <v>2218</v>
      </c>
      <c r="V346" s="811"/>
      <c r="W346" s="811"/>
      <c r="X346" s="812" t="s">
        <v>2222</v>
      </c>
      <c r="Y346" s="783" t="s">
        <v>1766</v>
      </c>
      <c r="Z346" s="835">
        <v>3.6901</v>
      </c>
      <c r="AA346" s="835">
        <f t="shared" si="213"/>
        <v>3697.4802</v>
      </c>
      <c r="AB346" s="812">
        <f>30+972</f>
        <v>1002</v>
      </c>
      <c r="AC346" s="812">
        <f t="shared" si="212"/>
        <v>0</v>
      </c>
      <c r="AD346" s="783" t="s">
        <v>610</v>
      </c>
      <c r="AE346" s="783" t="s">
        <v>611</v>
      </c>
      <c r="AF346" s="784" t="s">
        <v>2220</v>
      </c>
      <c r="AG346" s="836" t="s">
        <v>590</v>
      </c>
      <c r="AH346" s="990"/>
      <c r="AI346" s="837"/>
      <c r="AJ346" s="990"/>
      <c r="AK346" s="837">
        <f t="shared" si="214"/>
        <v>1002</v>
      </c>
      <c r="AL346" s="838"/>
      <c r="AM346" s="995"/>
      <c r="AN346" s="865">
        <f t="shared" si="208"/>
        <v>1002</v>
      </c>
      <c r="AO346" s="865"/>
      <c r="AP346" s="1124"/>
      <c r="AQ346" s="865">
        <f t="shared" si="215"/>
        <v>1002</v>
      </c>
      <c r="AR346" s="1124"/>
      <c r="AS346" s="865"/>
      <c r="AT346" s="865"/>
      <c r="AU346" s="866"/>
      <c r="AV346" s="867" t="s">
        <v>577</v>
      </c>
      <c r="AW346" s="884">
        <f>J346</f>
        <v>1002</v>
      </c>
      <c r="AX346" s="884"/>
      <c r="AY346" s="884"/>
      <c r="AZ346" s="884"/>
      <c r="BA346" s="884"/>
      <c r="BB346" s="884"/>
      <c r="BC346" s="884"/>
      <c r="BD346" s="932">
        <f t="shared" si="210"/>
        <v>1002</v>
      </c>
      <c r="BE346" s="933">
        <f t="shared" si="211"/>
        <v>0</v>
      </c>
      <c r="BF346" s="1096"/>
      <c r="BG346" s="1096"/>
      <c r="BH346" s="1097"/>
    </row>
    <row r="347" s="711" customFormat="1" ht="39" customHeight="1" spans="1:60">
      <c r="A347" s="736">
        <v>45862</v>
      </c>
      <c r="B347" s="737" t="s">
        <v>2212</v>
      </c>
      <c r="C347" s="738" t="s">
        <v>762</v>
      </c>
      <c r="D347" s="739">
        <v>4500174974</v>
      </c>
      <c r="E347" s="910" t="s">
        <v>2223</v>
      </c>
      <c r="F347" s="739" t="s">
        <v>2224</v>
      </c>
      <c r="G347" s="742" t="s">
        <v>721</v>
      </c>
      <c r="H347" s="742" t="s">
        <v>722</v>
      </c>
      <c r="I347" s="778" t="s">
        <v>664</v>
      </c>
      <c r="J347" s="780">
        <v>900</v>
      </c>
      <c r="K347" s="780">
        <v>0</v>
      </c>
      <c r="L347" s="780">
        <v>6</v>
      </c>
      <c r="M347" s="784">
        <f t="shared" si="206"/>
        <v>150</v>
      </c>
      <c r="N347" s="782">
        <v>45898</v>
      </c>
      <c r="O347" s="782">
        <v>45894</v>
      </c>
      <c r="P347" s="783" t="s">
        <v>2215</v>
      </c>
      <c r="Q347" s="783" t="s">
        <v>582</v>
      </c>
      <c r="R347" s="783" t="s">
        <v>2225</v>
      </c>
      <c r="S347" s="810" t="s">
        <v>2217</v>
      </c>
      <c r="T347" s="810"/>
      <c r="U347" s="810" t="s">
        <v>2218</v>
      </c>
      <c r="V347" s="811"/>
      <c r="W347" s="811"/>
      <c r="X347" s="812" t="s">
        <v>2219</v>
      </c>
      <c r="Y347" s="783" t="s">
        <v>1766</v>
      </c>
      <c r="Z347" s="835">
        <v>3.6988</v>
      </c>
      <c r="AA347" s="835">
        <f t="shared" si="213"/>
        <v>3328.92</v>
      </c>
      <c r="AB347" s="812">
        <v>900</v>
      </c>
      <c r="AC347" s="812">
        <f t="shared" si="212"/>
        <v>0</v>
      </c>
      <c r="AD347" s="783" t="s">
        <v>610</v>
      </c>
      <c r="AE347" s="783" t="s">
        <v>611</v>
      </c>
      <c r="AF347" s="784" t="s">
        <v>2226</v>
      </c>
      <c r="AG347" s="836" t="s">
        <v>590</v>
      </c>
      <c r="AH347" s="990"/>
      <c r="AI347" s="837"/>
      <c r="AJ347" s="990"/>
      <c r="AK347" s="837">
        <f t="shared" si="214"/>
        <v>900</v>
      </c>
      <c r="AL347" s="838"/>
      <c r="AM347" s="995"/>
      <c r="AN347" s="865">
        <f t="shared" si="208"/>
        <v>900</v>
      </c>
      <c r="AO347" s="865"/>
      <c r="AP347" s="1124"/>
      <c r="AQ347" s="865">
        <f t="shared" si="215"/>
        <v>900</v>
      </c>
      <c r="AR347" s="1124"/>
      <c r="AS347" s="865"/>
      <c r="AT347" s="865"/>
      <c r="AU347" s="866"/>
      <c r="AV347" s="867" t="s">
        <v>577</v>
      </c>
      <c r="AW347" s="884"/>
      <c r="AX347" s="884">
        <f>J347</f>
        <v>900</v>
      </c>
      <c r="AY347" s="884"/>
      <c r="AZ347" s="884"/>
      <c r="BA347" s="884"/>
      <c r="BB347" s="884"/>
      <c r="BC347" s="884"/>
      <c r="BD347" s="932">
        <f t="shared" si="210"/>
        <v>900</v>
      </c>
      <c r="BE347" s="933">
        <f t="shared" si="211"/>
        <v>0</v>
      </c>
      <c r="BF347" s="1096"/>
      <c r="BG347" s="1096"/>
      <c r="BH347" s="1097"/>
    </row>
    <row r="348" s="711" customFormat="1" ht="39" customHeight="1" spans="1:60">
      <c r="A348" s="736">
        <v>45862</v>
      </c>
      <c r="B348" s="737" t="s">
        <v>2212</v>
      </c>
      <c r="C348" s="738" t="s">
        <v>762</v>
      </c>
      <c r="D348" s="739">
        <v>4500174974</v>
      </c>
      <c r="E348" s="910" t="s">
        <v>2223</v>
      </c>
      <c r="F348" s="739" t="s">
        <v>2227</v>
      </c>
      <c r="G348" s="742" t="s">
        <v>712</v>
      </c>
      <c r="H348" s="742" t="s">
        <v>713</v>
      </c>
      <c r="I348" s="778" t="s">
        <v>668</v>
      </c>
      <c r="J348" s="780">
        <v>1002</v>
      </c>
      <c r="K348" s="780">
        <v>0</v>
      </c>
      <c r="L348" s="780">
        <v>6</v>
      </c>
      <c r="M348" s="784">
        <f t="shared" si="206"/>
        <v>167</v>
      </c>
      <c r="N348" s="782">
        <v>45898</v>
      </c>
      <c r="O348" s="782">
        <v>45894</v>
      </c>
      <c r="P348" s="783" t="s">
        <v>2215</v>
      </c>
      <c r="Q348" s="783" t="s">
        <v>582</v>
      </c>
      <c r="R348" s="783" t="s">
        <v>2225</v>
      </c>
      <c r="S348" s="810" t="s">
        <v>2217</v>
      </c>
      <c r="T348" s="810"/>
      <c r="U348" s="810" t="s">
        <v>2218</v>
      </c>
      <c r="V348" s="811"/>
      <c r="W348" s="811"/>
      <c r="X348" s="812" t="s">
        <v>2228</v>
      </c>
      <c r="Y348" s="783" t="s">
        <v>1766</v>
      </c>
      <c r="Z348" s="835">
        <v>3.6901</v>
      </c>
      <c r="AA348" s="835">
        <f t="shared" si="213"/>
        <v>3697.4802</v>
      </c>
      <c r="AB348" s="812">
        <f>516+486</f>
        <v>1002</v>
      </c>
      <c r="AC348" s="812">
        <f t="shared" si="212"/>
        <v>0</v>
      </c>
      <c r="AD348" s="783" t="s">
        <v>610</v>
      </c>
      <c r="AE348" s="783" t="s">
        <v>611</v>
      </c>
      <c r="AF348" s="784" t="s">
        <v>2226</v>
      </c>
      <c r="AG348" s="836" t="s">
        <v>590</v>
      </c>
      <c r="AH348" s="990"/>
      <c r="AI348" s="837"/>
      <c r="AJ348" s="990"/>
      <c r="AK348" s="837">
        <f t="shared" si="214"/>
        <v>1002</v>
      </c>
      <c r="AL348" s="838"/>
      <c r="AM348" s="995"/>
      <c r="AN348" s="865">
        <f t="shared" si="208"/>
        <v>1002</v>
      </c>
      <c r="AO348" s="865"/>
      <c r="AP348" s="1124"/>
      <c r="AQ348" s="865">
        <f t="shared" si="215"/>
        <v>1002</v>
      </c>
      <c r="AR348" s="1124"/>
      <c r="AS348" s="865"/>
      <c r="AT348" s="865"/>
      <c r="AU348" s="866"/>
      <c r="AV348" s="867" t="s">
        <v>577</v>
      </c>
      <c r="AW348" s="884">
        <f>J348</f>
        <v>1002</v>
      </c>
      <c r="AX348" s="884"/>
      <c r="AY348" s="884"/>
      <c r="AZ348" s="884"/>
      <c r="BA348" s="884"/>
      <c r="BB348" s="884"/>
      <c r="BC348" s="884"/>
      <c r="BD348" s="932">
        <f t="shared" si="210"/>
        <v>1002</v>
      </c>
      <c r="BE348" s="933">
        <f t="shared" si="211"/>
        <v>0</v>
      </c>
      <c r="BF348" s="1096"/>
      <c r="BG348" s="1096"/>
      <c r="BH348" s="1097"/>
    </row>
    <row r="349" s="711" customFormat="1" ht="39" customHeight="1" spans="1:60">
      <c r="A349" s="736">
        <v>45862</v>
      </c>
      <c r="B349" s="737" t="s">
        <v>2229</v>
      </c>
      <c r="C349" s="738" t="s">
        <v>710</v>
      </c>
      <c r="D349" s="739">
        <v>4500174980</v>
      </c>
      <c r="E349" s="910" t="s">
        <v>2230</v>
      </c>
      <c r="F349" s="739" t="s">
        <v>2231</v>
      </c>
      <c r="G349" s="742" t="s">
        <v>721</v>
      </c>
      <c r="H349" s="742" t="s">
        <v>722</v>
      </c>
      <c r="I349" s="778" t="s">
        <v>664</v>
      </c>
      <c r="J349" s="780">
        <v>702</v>
      </c>
      <c r="K349" s="780">
        <v>0</v>
      </c>
      <c r="L349" s="780">
        <v>6</v>
      </c>
      <c r="M349" s="784">
        <f t="shared" si="206"/>
        <v>117</v>
      </c>
      <c r="N349" s="782">
        <v>45898</v>
      </c>
      <c r="O349" s="782">
        <v>45894</v>
      </c>
      <c r="P349" s="783" t="s">
        <v>2215</v>
      </c>
      <c r="Q349" s="783" t="s">
        <v>582</v>
      </c>
      <c r="R349" s="783" t="s">
        <v>2232</v>
      </c>
      <c r="S349" s="810" t="s">
        <v>2217</v>
      </c>
      <c r="T349" s="810"/>
      <c r="U349" s="810" t="s">
        <v>2218</v>
      </c>
      <c r="V349" s="811"/>
      <c r="W349" s="811"/>
      <c r="X349" s="812" t="s">
        <v>2219</v>
      </c>
      <c r="Y349" s="783" t="s">
        <v>1766</v>
      </c>
      <c r="Z349" s="835">
        <v>3.6988</v>
      </c>
      <c r="AA349" s="835">
        <f t="shared" si="213"/>
        <v>2596.5576</v>
      </c>
      <c r="AB349" s="812">
        <v>702</v>
      </c>
      <c r="AC349" s="812">
        <f t="shared" si="212"/>
        <v>0</v>
      </c>
      <c r="AD349" s="783" t="s">
        <v>610</v>
      </c>
      <c r="AE349" s="783" t="s">
        <v>611</v>
      </c>
      <c r="AF349" s="784" t="s">
        <v>2233</v>
      </c>
      <c r="AG349" s="836" t="s">
        <v>590</v>
      </c>
      <c r="AH349" s="990"/>
      <c r="AI349" s="837"/>
      <c r="AJ349" s="990"/>
      <c r="AK349" s="837">
        <f t="shared" si="214"/>
        <v>702</v>
      </c>
      <c r="AL349" s="838"/>
      <c r="AM349" s="995"/>
      <c r="AN349" s="865">
        <f t="shared" si="208"/>
        <v>702</v>
      </c>
      <c r="AO349" s="865"/>
      <c r="AP349" s="1124"/>
      <c r="AQ349" s="865">
        <f t="shared" si="215"/>
        <v>702</v>
      </c>
      <c r="AR349" s="1124"/>
      <c r="AS349" s="865"/>
      <c r="AT349" s="865"/>
      <c r="AU349" s="866"/>
      <c r="AV349" s="867" t="s">
        <v>577</v>
      </c>
      <c r="AW349" s="884"/>
      <c r="AX349" s="884">
        <f>J349</f>
        <v>702</v>
      </c>
      <c r="AY349" s="884"/>
      <c r="AZ349" s="884"/>
      <c r="BA349" s="884"/>
      <c r="BB349" s="884"/>
      <c r="BC349" s="884"/>
      <c r="BD349" s="932">
        <f t="shared" si="210"/>
        <v>702</v>
      </c>
      <c r="BE349" s="933">
        <f t="shared" si="211"/>
        <v>0</v>
      </c>
      <c r="BF349" s="1096"/>
      <c r="BG349" s="1096"/>
      <c r="BH349" s="1097"/>
    </row>
    <row r="350" s="711" customFormat="1" ht="39" customHeight="1" spans="1:60">
      <c r="A350" s="736">
        <v>45862</v>
      </c>
      <c r="B350" s="737" t="s">
        <v>2229</v>
      </c>
      <c r="C350" s="738" t="s">
        <v>710</v>
      </c>
      <c r="D350" s="739">
        <v>4500174980</v>
      </c>
      <c r="E350" s="910" t="s">
        <v>2230</v>
      </c>
      <c r="F350" s="739" t="s">
        <v>2234</v>
      </c>
      <c r="G350" s="742" t="s">
        <v>712</v>
      </c>
      <c r="H350" s="742" t="s">
        <v>713</v>
      </c>
      <c r="I350" s="778" t="s">
        <v>668</v>
      </c>
      <c r="J350" s="780">
        <v>804</v>
      </c>
      <c r="K350" s="780">
        <v>0</v>
      </c>
      <c r="L350" s="780">
        <v>6</v>
      </c>
      <c r="M350" s="784">
        <f t="shared" si="206"/>
        <v>134</v>
      </c>
      <c r="N350" s="782">
        <v>45898</v>
      </c>
      <c r="O350" s="782">
        <v>45894</v>
      </c>
      <c r="P350" s="783" t="s">
        <v>2215</v>
      </c>
      <c r="Q350" s="783" t="s">
        <v>582</v>
      </c>
      <c r="R350" s="783" t="s">
        <v>2232</v>
      </c>
      <c r="S350" s="810" t="s">
        <v>2217</v>
      </c>
      <c r="T350" s="810"/>
      <c r="U350" s="810" t="s">
        <v>2218</v>
      </c>
      <c r="V350" s="811"/>
      <c r="W350" s="811"/>
      <c r="X350" s="812" t="s">
        <v>2222</v>
      </c>
      <c r="Y350" s="783" t="s">
        <v>1766</v>
      </c>
      <c r="Z350" s="835">
        <v>3.6988</v>
      </c>
      <c r="AA350" s="835">
        <f t="shared" si="213"/>
        <v>2973.8352</v>
      </c>
      <c r="AB350" s="812">
        <v>804</v>
      </c>
      <c r="AC350" s="812">
        <f t="shared" si="212"/>
        <v>0</v>
      </c>
      <c r="AD350" s="783" t="s">
        <v>610</v>
      </c>
      <c r="AE350" s="783" t="s">
        <v>611</v>
      </c>
      <c r="AF350" s="784" t="s">
        <v>2233</v>
      </c>
      <c r="AG350" s="836" t="s">
        <v>590</v>
      </c>
      <c r="AH350" s="990"/>
      <c r="AI350" s="837"/>
      <c r="AJ350" s="990"/>
      <c r="AK350" s="837">
        <f t="shared" si="214"/>
        <v>804</v>
      </c>
      <c r="AL350" s="838"/>
      <c r="AM350" s="995"/>
      <c r="AN350" s="865">
        <f t="shared" si="208"/>
        <v>804</v>
      </c>
      <c r="AO350" s="865"/>
      <c r="AP350" s="1124"/>
      <c r="AQ350" s="865">
        <f t="shared" si="215"/>
        <v>804</v>
      </c>
      <c r="AR350" s="1124"/>
      <c r="AS350" s="865"/>
      <c r="AT350" s="865"/>
      <c r="AU350" s="866"/>
      <c r="AV350" s="867" t="s">
        <v>577</v>
      </c>
      <c r="AW350" s="884">
        <f>J350</f>
        <v>804</v>
      </c>
      <c r="AX350" s="884"/>
      <c r="AY350" s="884"/>
      <c r="AZ350" s="884"/>
      <c r="BA350" s="884"/>
      <c r="BB350" s="884"/>
      <c r="BC350" s="884"/>
      <c r="BD350" s="932">
        <f t="shared" si="210"/>
        <v>804</v>
      </c>
      <c r="BE350" s="933">
        <f t="shared" si="211"/>
        <v>0</v>
      </c>
      <c r="BF350" s="1096"/>
      <c r="BG350" s="1096"/>
      <c r="BH350" s="1097"/>
    </row>
    <row r="351" s="711" customFormat="1" ht="39" customHeight="1" spans="1:60">
      <c r="A351" s="736">
        <v>45863</v>
      </c>
      <c r="B351" s="737" t="s">
        <v>2212</v>
      </c>
      <c r="C351" s="738" t="s">
        <v>762</v>
      </c>
      <c r="D351" s="739">
        <v>4500175135</v>
      </c>
      <c r="E351" s="910" t="s">
        <v>2235</v>
      </c>
      <c r="F351" s="739" t="s">
        <v>2236</v>
      </c>
      <c r="G351" s="742" t="s">
        <v>721</v>
      </c>
      <c r="H351" s="742" t="s">
        <v>722</v>
      </c>
      <c r="I351" s="778" t="s">
        <v>664</v>
      </c>
      <c r="J351" s="780">
        <v>1500</v>
      </c>
      <c r="K351" s="780">
        <v>0</v>
      </c>
      <c r="L351" s="780">
        <v>6</v>
      </c>
      <c r="M351" s="784">
        <f t="shared" si="206"/>
        <v>250</v>
      </c>
      <c r="N351" s="782">
        <v>45898</v>
      </c>
      <c r="O351" s="782">
        <v>45894</v>
      </c>
      <c r="P351" s="783" t="s">
        <v>2237</v>
      </c>
      <c r="Q351" s="783" t="s">
        <v>582</v>
      </c>
      <c r="R351" s="1115" t="s">
        <v>2225</v>
      </c>
      <c r="S351" s="810" t="s">
        <v>2238</v>
      </c>
      <c r="T351" s="810"/>
      <c r="U351" s="810" t="s">
        <v>2239</v>
      </c>
      <c r="V351" s="811"/>
      <c r="W351" s="811"/>
      <c r="X351" s="812" t="s">
        <v>2219</v>
      </c>
      <c r="Y351" s="783" t="s">
        <v>1766</v>
      </c>
      <c r="Z351" s="835">
        <v>3.6901</v>
      </c>
      <c r="AA351" s="835">
        <f t="shared" si="213"/>
        <v>5535.15</v>
      </c>
      <c r="AB351" s="812">
        <v>1500</v>
      </c>
      <c r="AC351" s="812">
        <f t="shared" si="212"/>
        <v>0</v>
      </c>
      <c r="AD351" s="783"/>
      <c r="AE351" s="783" t="s">
        <v>611</v>
      </c>
      <c r="AF351" s="784"/>
      <c r="AG351" s="836" t="s">
        <v>590</v>
      </c>
      <c r="AH351" s="990"/>
      <c r="AI351" s="837"/>
      <c r="AJ351" s="990"/>
      <c r="AK351" s="837">
        <f t="shared" si="214"/>
        <v>1500</v>
      </c>
      <c r="AL351" s="838"/>
      <c r="AM351" s="995"/>
      <c r="AN351" s="865">
        <f t="shared" si="208"/>
        <v>1500</v>
      </c>
      <c r="AO351" s="865"/>
      <c r="AP351" s="1124"/>
      <c r="AQ351" s="865">
        <f t="shared" si="215"/>
        <v>1500</v>
      </c>
      <c r="AR351" s="1124"/>
      <c r="AS351" s="865"/>
      <c r="AT351" s="865"/>
      <c r="AU351" s="866"/>
      <c r="AV351" s="867" t="s">
        <v>577</v>
      </c>
      <c r="AW351" s="884"/>
      <c r="AX351" s="884">
        <f>J351</f>
        <v>1500</v>
      </c>
      <c r="AY351" s="884"/>
      <c r="AZ351" s="884"/>
      <c r="BA351" s="884"/>
      <c r="BB351" s="884"/>
      <c r="BC351" s="884"/>
      <c r="BD351" s="932">
        <f t="shared" si="210"/>
        <v>1500</v>
      </c>
      <c r="BE351" s="933">
        <f t="shared" si="211"/>
        <v>0</v>
      </c>
      <c r="BF351" s="1096"/>
      <c r="BG351" s="1096"/>
      <c r="BH351" s="1097"/>
    </row>
    <row r="352" s="711" customFormat="1" ht="39" customHeight="1" spans="1:60">
      <c r="A352" s="736">
        <v>45863</v>
      </c>
      <c r="B352" s="737" t="s">
        <v>2229</v>
      </c>
      <c r="C352" s="738" t="s">
        <v>710</v>
      </c>
      <c r="D352" s="739">
        <v>4500175148</v>
      </c>
      <c r="E352" s="910" t="s">
        <v>2240</v>
      </c>
      <c r="F352" s="739" t="s">
        <v>2241</v>
      </c>
      <c r="G352" s="742" t="s">
        <v>721</v>
      </c>
      <c r="H352" s="742" t="s">
        <v>722</v>
      </c>
      <c r="I352" s="778" t="s">
        <v>664</v>
      </c>
      <c r="J352" s="780">
        <v>354</v>
      </c>
      <c r="K352" s="780">
        <v>0</v>
      </c>
      <c r="L352" s="780">
        <v>6</v>
      </c>
      <c r="M352" s="784">
        <f t="shared" si="206"/>
        <v>59</v>
      </c>
      <c r="N352" s="782">
        <v>45899</v>
      </c>
      <c r="O352" s="782">
        <v>45895</v>
      </c>
      <c r="P352" s="783" t="s">
        <v>2237</v>
      </c>
      <c r="Q352" s="783" t="s">
        <v>582</v>
      </c>
      <c r="R352" s="783" t="s">
        <v>2232</v>
      </c>
      <c r="S352" s="810" t="s">
        <v>2238</v>
      </c>
      <c r="T352" s="810"/>
      <c r="U352" s="810" t="s">
        <v>2239</v>
      </c>
      <c r="V352" s="811"/>
      <c r="W352" s="811"/>
      <c r="X352" s="812" t="s">
        <v>2219</v>
      </c>
      <c r="Y352" s="783" t="s">
        <v>1766</v>
      </c>
      <c r="Z352" s="835">
        <v>3.6988</v>
      </c>
      <c r="AA352" s="835">
        <f t="shared" si="213"/>
        <v>1309.3752</v>
      </c>
      <c r="AB352" s="812">
        <v>354</v>
      </c>
      <c r="AC352" s="812">
        <f t="shared" si="212"/>
        <v>0</v>
      </c>
      <c r="AD352" s="783"/>
      <c r="AE352" s="783" t="s">
        <v>611</v>
      </c>
      <c r="AF352" s="784" t="s">
        <v>2242</v>
      </c>
      <c r="AG352" s="836" t="s">
        <v>590</v>
      </c>
      <c r="AH352" s="990"/>
      <c r="AI352" s="837"/>
      <c r="AJ352" s="990"/>
      <c r="AK352" s="837">
        <f t="shared" si="214"/>
        <v>354</v>
      </c>
      <c r="AL352" s="838"/>
      <c r="AM352" s="995"/>
      <c r="AN352" s="865">
        <f t="shared" si="208"/>
        <v>354</v>
      </c>
      <c r="AO352" s="865"/>
      <c r="AP352" s="1124"/>
      <c r="AQ352" s="865">
        <f t="shared" si="215"/>
        <v>354</v>
      </c>
      <c r="AR352" s="1124"/>
      <c r="AS352" s="865"/>
      <c r="AT352" s="865"/>
      <c r="AU352" s="866"/>
      <c r="AV352" s="867" t="s">
        <v>577</v>
      </c>
      <c r="AW352" s="884"/>
      <c r="AX352" s="884">
        <f>J352</f>
        <v>354</v>
      </c>
      <c r="AY352" s="884"/>
      <c r="AZ352" s="884"/>
      <c r="BA352" s="884"/>
      <c r="BB352" s="884"/>
      <c r="BC352" s="884"/>
      <c r="BD352" s="932">
        <f t="shared" si="210"/>
        <v>354</v>
      </c>
      <c r="BE352" s="933">
        <f t="shared" si="211"/>
        <v>0</v>
      </c>
      <c r="BF352" s="1096"/>
      <c r="BG352" s="1096"/>
      <c r="BH352" s="1097"/>
    </row>
    <row r="353" s="711" customFormat="1" ht="39" customHeight="1" spans="1:60">
      <c r="A353" s="736">
        <v>45863</v>
      </c>
      <c r="B353" s="737" t="s">
        <v>2229</v>
      </c>
      <c r="C353" s="738" t="s">
        <v>710</v>
      </c>
      <c r="D353" s="739">
        <v>4500175148</v>
      </c>
      <c r="E353" s="910" t="s">
        <v>2240</v>
      </c>
      <c r="F353" s="739" t="s">
        <v>2243</v>
      </c>
      <c r="G353" s="742" t="s">
        <v>712</v>
      </c>
      <c r="H353" s="742" t="s">
        <v>713</v>
      </c>
      <c r="I353" s="778" t="s">
        <v>668</v>
      </c>
      <c r="J353" s="780">
        <v>204</v>
      </c>
      <c r="K353" s="780">
        <v>0</v>
      </c>
      <c r="L353" s="780">
        <v>6</v>
      </c>
      <c r="M353" s="784">
        <f t="shared" si="206"/>
        <v>34</v>
      </c>
      <c r="N353" s="782">
        <v>45899</v>
      </c>
      <c r="O353" s="782">
        <v>45895</v>
      </c>
      <c r="P353" s="783" t="s">
        <v>2237</v>
      </c>
      <c r="Q353" s="783" t="s">
        <v>582</v>
      </c>
      <c r="R353" s="783" t="s">
        <v>2232</v>
      </c>
      <c r="S353" s="810" t="s">
        <v>2238</v>
      </c>
      <c r="T353" s="810"/>
      <c r="U353" s="810" t="s">
        <v>2239</v>
      </c>
      <c r="V353" s="811"/>
      <c r="W353" s="811"/>
      <c r="X353" s="812" t="s">
        <v>2222</v>
      </c>
      <c r="Y353" s="783" t="s">
        <v>1766</v>
      </c>
      <c r="Z353" s="835">
        <v>3.6988</v>
      </c>
      <c r="AA353" s="835">
        <f t="shared" si="213"/>
        <v>754.5552</v>
      </c>
      <c r="AB353" s="812">
        <v>204</v>
      </c>
      <c r="AC353" s="812">
        <f t="shared" si="212"/>
        <v>0</v>
      </c>
      <c r="AD353" s="783"/>
      <c r="AE353" s="783" t="s">
        <v>611</v>
      </c>
      <c r="AF353" s="784" t="s">
        <v>2242</v>
      </c>
      <c r="AG353" s="836" t="s">
        <v>590</v>
      </c>
      <c r="AH353" s="990"/>
      <c r="AI353" s="837"/>
      <c r="AJ353" s="990"/>
      <c r="AK353" s="837">
        <f t="shared" si="214"/>
        <v>204</v>
      </c>
      <c r="AL353" s="838"/>
      <c r="AM353" s="995"/>
      <c r="AN353" s="865">
        <f t="shared" si="208"/>
        <v>204</v>
      </c>
      <c r="AO353" s="865"/>
      <c r="AP353" s="1124"/>
      <c r="AQ353" s="865">
        <f t="shared" si="215"/>
        <v>204</v>
      </c>
      <c r="AR353" s="1124"/>
      <c r="AS353" s="865"/>
      <c r="AT353" s="865"/>
      <c r="AU353" s="866"/>
      <c r="AV353" s="867" t="s">
        <v>577</v>
      </c>
      <c r="AW353" s="884">
        <f>J353</f>
        <v>204</v>
      </c>
      <c r="AX353" s="884"/>
      <c r="AY353" s="884"/>
      <c r="AZ353" s="884"/>
      <c r="BA353" s="884"/>
      <c r="BB353" s="884"/>
      <c r="BC353" s="884"/>
      <c r="BD353" s="932">
        <f t="shared" si="210"/>
        <v>204</v>
      </c>
      <c r="BE353" s="933">
        <f t="shared" si="211"/>
        <v>0</v>
      </c>
      <c r="BF353" s="1096"/>
      <c r="BG353" s="1096"/>
      <c r="BH353" s="1097"/>
    </row>
    <row r="354" s="711" customFormat="1" ht="39" customHeight="1" spans="1:60">
      <c r="A354" s="736">
        <v>45826</v>
      </c>
      <c r="B354" s="737" t="s">
        <v>856</v>
      </c>
      <c r="C354" s="738" t="s">
        <v>567</v>
      </c>
      <c r="D354" s="739">
        <v>4500170471</v>
      </c>
      <c r="E354" s="910" t="s">
        <v>2244</v>
      </c>
      <c r="F354" s="739" t="s">
        <v>2245</v>
      </c>
      <c r="G354" s="742" t="s">
        <v>859</v>
      </c>
      <c r="H354" s="742" t="s">
        <v>859</v>
      </c>
      <c r="I354" s="1061" t="s">
        <v>576</v>
      </c>
      <c r="J354" s="780">
        <v>1100</v>
      </c>
      <c r="K354" s="780">
        <v>0</v>
      </c>
      <c r="L354" s="780">
        <v>1</v>
      </c>
      <c r="M354" s="784">
        <f t="shared" si="206"/>
        <v>1100</v>
      </c>
      <c r="N354" s="782">
        <v>45901</v>
      </c>
      <c r="O354" s="782">
        <v>45878</v>
      </c>
      <c r="P354" s="783" t="s">
        <v>2246</v>
      </c>
      <c r="Q354" s="783" t="s">
        <v>582</v>
      </c>
      <c r="R354" s="783" t="s">
        <v>2080</v>
      </c>
      <c r="S354" s="810" t="s">
        <v>2027</v>
      </c>
      <c r="T354" s="810"/>
      <c r="U354" s="810" t="s">
        <v>1455</v>
      </c>
      <c r="V354" s="811"/>
      <c r="W354" s="811"/>
      <c r="X354" s="812" t="s">
        <v>2247</v>
      </c>
      <c r="Y354" s="783" t="s">
        <v>865</v>
      </c>
      <c r="Z354" s="835">
        <v>3.6</v>
      </c>
      <c r="AA354" s="835">
        <f t="shared" si="213"/>
        <v>3960</v>
      </c>
      <c r="AB354" s="812">
        <v>1100</v>
      </c>
      <c r="AC354" s="812">
        <f t="shared" si="212"/>
        <v>0</v>
      </c>
      <c r="AD354" s="1074" t="s">
        <v>610</v>
      </c>
      <c r="AE354" s="783" t="s">
        <v>611</v>
      </c>
      <c r="AF354" s="784"/>
      <c r="AG354" s="836" t="s">
        <v>590</v>
      </c>
      <c r="AH354" s="990"/>
      <c r="AI354" s="837"/>
      <c r="AJ354" s="990"/>
      <c r="AK354" s="837">
        <f t="shared" si="214"/>
        <v>1100</v>
      </c>
      <c r="AL354" s="838"/>
      <c r="AM354" s="995"/>
      <c r="AN354" s="865">
        <f t="shared" si="208"/>
        <v>1100</v>
      </c>
      <c r="AO354" s="865"/>
      <c r="AP354" s="995"/>
      <c r="AQ354" s="865"/>
      <c r="AR354" s="995"/>
      <c r="AS354" s="865">
        <f>J354</f>
        <v>1100</v>
      </c>
      <c r="AT354" s="865"/>
      <c r="AU354" s="866"/>
      <c r="AV354" s="867" t="s">
        <v>577</v>
      </c>
      <c r="AW354" s="884">
        <f>J354/60*10</f>
        <v>183.333333333333</v>
      </c>
      <c r="AX354" s="884">
        <f>J354/60*10</f>
        <v>183.333333333333</v>
      </c>
      <c r="AY354" s="884">
        <f>J354/60*8</f>
        <v>146.666666666667</v>
      </c>
      <c r="AZ354" s="884">
        <f>J354/60*2</f>
        <v>36.6666666666667</v>
      </c>
      <c r="BA354" s="884">
        <f>J354/60*10</f>
        <v>183.333333333333</v>
      </c>
      <c r="BB354" s="884">
        <f>J354/60*10</f>
        <v>183.333333333333</v>
      </c>
      <c r="BC354" s="884">
        <f>J354/60*10</f>
        <v>183.333333333333</v>
      </c>
      <c r="BD354" s="932">
        <f t="shared" si="210"/>
        <v>1100</v>
      </c>
      <c r="BE354" s="933">
        <f t="shared" si="211"/>
        <v>0</v>
      </c>
      <c r="BF354" s="1096"/>
      <c r="BG354" s="1096"/>
      <c r="BH354" s="1097"/>
    </row>
    <row r="355" s="711" customFormat="1" ht="39" customHeight="1" spans="1:60">
      <c r="A355" s="736">
        <v>45828</v>
      </c>
      <c r="B355" s="737" t="s">
        <v>2248</v>
      </c>
      <c r="C355" s="738" t="s">
        <v>1303</v>
      </c>
      <c r="D355" s="739">
        <v>4500170747</v>
      </c>
      <c r="E355" s="910" t="s">
        <v>2249</v>
      </c>
      <c r="F355" s="739" t="s">
        <v>2250</v>
      </c>
      <c r="G355" s="742" t="s">
        <v>735</v>
      </c>
      <c r="H355" s="742" t="s">
        <v>575</v>
      </c>
      <c r="I355" s="778" t="s">
        <v>576</v>
      </c>
      <c r="J355" s="780">
        <v>600</v>
      </c>
      <c r="K355" s="780">
        <v>0</v>
      </c>
      <c r="L355" s="780">
        <v>12</v>
      </c>
      <c r="M355" s="784">
        <f t="shared" si="206"/>
        <v>50</v>
      </c>
      <c r="N355" s="782">
        <v>45897</v>
      </c>
      <c r="O355" s="782">
        <v>45894</v>
      </c>
      <c r="P355" s="783"/>
      <c r="Q355" s="783" t="s">
        <v>582</v>
      </c>
      <c r="R355" s="783" t="s">
        <v>2153</v>
      </c>
      <c r="S355" s="810" t="s">
        <v>2110</v>
      </c>
      <c r="T355" s="810"/>
      <c r="U355" s="810" t="s">
        <v>2251</v>
      </c>
      <c r="V355" s="811"/>
      <c r="W355" s="811"/>
      <c r="X355" s="812" t="s">
        <v>2252</v>
      </c>
      <c r="Y355" s="783" t="s">
        <v>740</v>
      </c>
      <c r="Z355" s="835">
        <v>3.6923</v>
      </c>
      <c r="AA355" s="835">
        <f t="shared" si="213"/>
        <v>2215.38</v>
      </c>
      <c r="AB355" s="812">
        <v>600</v>
      </c>
      <c r="AC355" s="812">
        <f t="shared" si="212"/>
        <v>0</v>
      </c>
      <c r="AD355" s="783"/>
      <c r="AE355" s="783" t="s">
        <v>611</v>
      </c>
      <c r="AF355" s="784"/>
      <c r="AG355" s="836" t="s">
        <v>590</v>
      </c>
      <c r="AH355" s="990"/>
      <c r="AI355" s="837"/>
      <c r="AJ355" s="990"/>
      <c r="AK355" s="837">
        <f t="shared" si="214"/>
        <v>600</v>
      </c>
      <c r="AL355" s="838"/>
      <c r="AM355" s="995"/>
      <c r="AN355" s="865">
        <f t="shared" si="208"/>
        <v>600</v>
      </c>
      <c r="AO355" s="865"/>
      <c r="AP355" s="995"/>
      <c r="AQ355" s="865">
        <f>J355</f>
        <v>600</v>
      </c>
      <c r="AR355" s="995"/>
      <c r="AS355" s="865"/>
      <c r="AT355" s="865"/>
      <c r="AU355" s="866"/>
      <c r="AV355" s="867" t="s">
        <v>577</v>
      </c>
      <c r="AW355" s="884">
        <f>J355/60*10</f>
        <v>100</v>
      </c>
      <c r="AX355" s="884">
        <f>J355/60*10</f>
        <v>100</v>
      </c>
      <c r="AY355" s="884">
        <f>J355/60*8</f>
        <v>80</v>
      </c>
      <c r="AZ355" s="884">
        <f>J355/60*2</f>
        <v>20</v>
      </c>
      <c r="BA355" s="884">
        <f>J355/60*10</f>
        <v>100</v>
      </c>
      <c r="BB355" s="884">
        <f>J355/60*10</f>
        <v>100</v>
      </c>
      <c r="BC355" s="884">
        <f>J355/60*10</f>
        <v>100</v>
      </c>
      <c r="BD355" s="932">
        <f t="shared" si="210"/>
        <v>600</v>
      </c>
      <c r="BE355" s="933">
        <f t="shared" si="211"/>
        <v>0</v>
      </c>
      <c r="BF355" s="1096"/>
      <c r="BG355" s="1096"/>
      <c r="BH355" s="1097"/>
    </row>
    <row r="356" s="711" customFormat="1" ht="39" customHeight="1" spans="1:60">
      <c r="A356" s="736">
        <v>45863</v>
      </c>
      <c r="B356" s="737" t="s">
        <v>2138</v>
      </c>
      <c r="C356" s="738" t="s">
        <v>1303</v>
      </c>
      <c r="D356" s="739">
        <v>4500175932</v>
      </c>
      <c r="E356" s="910" t="s">
        <v>2253</v>
      </c>
      <c r="F356" s="739" t="s">
        <v>2254</v>
      </c>
      <c r="G356" s="742" t="s">
        <v>933</v>
      </c>
      <c r="H356" s="742" t="s">
        <v>674</v>
      </c>
      <c r="I356" s="778" t="s">
        <v>676</v>
      </c>
      <c r="J356" s="780">
        <v>12</v>
      </c>
      <c r="K356" s="780">
        <v>0</v>
      </c>
      <c r="L356" s="780">
        <v>12</v>
      </c>
      <c r="M356" s="784">
        <f t="shared" si="206"/>
        <v>1</v>
      </c>
      <c r="N356" s="782">
        <v>45897</v>
      </c>
      <c r="O356" s="782">
        <v>45901</v>
      </c>
      <c r="P356" s="783" t="s">
        <v>2255</v>
      </c>
      <c r="Q356" s="783" t="s">
        <v>582</v>
      </c>
      <c r="R356" s="783" t="s">
        <v>2256</v>
      </c>
      <c r="S356" s="810" t="s">
        <v>2257</v>
      </c>
      <c r="T356" s="810"/>
      <c r="U356" s="810" t="s">
        <v>2258</v>
      </c>
      <c r="V356" s="811" t="s">
        <v>2259</v>
      </c>
      <c r="W356" s="811"/>
      <c r="X356" s="812" t="s">
        <v>2260</v>
      </c>
      <c r="Y356" s="1121" t="s">
        <v>740</v>
      </c>
      <c r="Z356" s="835">
        <v>3.9581</v>
      </c>
      <c r="AA356" s="835">
        <f t="shared" si="213"/>
        <v>47.4972</v>
      </c>
      <c r="AB356" s="812">
        <v>12</v>
      </c>
      <c r="AC356" s="812">
        <f t="shared" ref="AC356:AC364" si="216">AB356-J356</f>
        <v>0</v>
      </c>
      <c r="AD356" s="783"/>
      <c r="AE356" s="783" t="s">
        <v>611</v>
      </c>
      <c r="AF356" s="784"/>
      <c r="AG356" s="836" t="s">
        <v>590</v>
      </c>
      <c r="AH356" s="990"/>
      <c r="AI356" s="837"/>
      <c r="AJ356" s="990"/>
      <c r="AK356" s="837">
        <f t="shared" ref="AK356:AK361" si="217">J356</f>
        <v>12</v>
      </c>
      <c r="AL356" s="838"/>
      <c r="AM356" s="995"/>
      <c r="AN356" s="865">
        <f t="shared" ref="AN356:AN362" si="218">J356</f>
        <v>12</v>
      </c>
      <c r="AO356" s="865"/>
      <c r="AP356" s="1124"/>
      <c r="AQ356" s="865">
        <f t="shared" ref="AQ356:AQ362" si="219">J356</f>
        <v>12</v>
      </c>
      <c r="AR356" s="1124"/>
      <c r="AS356" s="865"/>
      <c r="AT356" s="865"/>
      <c r="AU356" s="866"/>
      <c r="AV356" s="867" t="s">
        <v>577</v>
      </c>
      <c r="AW356" s="884"/>
      <c r="AX356" s="884"/>
      <c r="AY356" s="884"/>
      <c r="AZ356" s="884"/>
      <c r="BA356" s="884">
        <f>J356</f>
        <v>12</v>
      </c>
      <c r="BB356" s="884"/>
      <c r="BC356" s="884"/>
      <c r="BD356" s="932">
        <f t="shared" si="210"/>
        <v>12</v>
      </c>
      <c r="BE356" s="933">
        <f t="shared" si="211"/>
        <v>0</v>
      </c>
      <c r="BF356" s="1096"/>
      <c r="BG356" s="1096"/>
      <c r="BH356" s="1097"/>
    </row>
    <row r="357" s="711" customFormat="1" ht="39" customHeight="1" spans="1:60">
      <c r="A357" s="736">
        <v>45863</v>
      </c>
      <c r="B357" s="737" t="s">
        <v>2138</v>
      </c>
      <c r="C357" s="738" t="s">
        <v>1303</v>
      </c>
      <c r="D357" s="739">
        <v>4500175932</v>
      </c>
      <c r="E357" s="910" t="s">
        <v>2253</v>
      </c>
      <c r="F357" s="739" t="s">
        <v>2261</v>
      </c>
      <c r="G357" s="742" t="s">
        <v>1162</v>
      </c>
      <c r="H357" s="742" t="s">
        <v>648</v>
      </c>
      <c r="I357" s="778" t="s">
        <v>650</v>
      </c>
      <c r="J357" s="780">
        <v>12</v>
      </c>
      <c r="K357" s="780">
        <v>0</v>
      </c>
      <c r="L357" s="780">
        <v>12</v>
      </c>
      <c r="M357" s="784">
        <f t="shared" si="206"/>
        <v>1</v>
      </c>
      <c r="N357" s="782">
        <v>45897</v>
      </c>
      <c r="O357" s="782">
        <v>45901</v>
      </c>
      <c r="P357" s="783" t="s">
        <v>2255</v>
      </c>
      <c r="Q357" s="783" t="s">
        <v>582</v>
      </c>
      <c r="R357" s="783" t="s">
        <v>2256</v>
      </c>
      <c r="S357" s="810" t="s">
        <v>2257</v>
      </c>
      <c r="T357" s="810"/>
      <c r="U357" s="810" t="s">
        <v>2258</v>
      </c>
      <c r="V357" s="811" t="s">
        <v>2259</v>
      </c>
      <c r="W357" s="811"/>
      <c r="X357" s="812" t="s">
        <v>2262</v>
      </c>
      <c r="Y357" s="1121" t="s">
        <v>740</v>
      </c>
      <c r="Z357" s="835">
        <v>3.9581</v>
      </c>
      <c r="AA357" s="835">
        <f t="shared" si="213"/>
        <v>47.4972</v>
      </c>
      <c r="AB357" s="812">
        <v>12</v>
      </c>
      <c r="AC357" s="812">
        <f t="shared" si="216"/>
        <v>0</v>
      </c>
      <c r="AD357" s="783"/>
      <c r="AE357" s="783" t="s">
        <v>611</v>
      </c>
      <c r="AF357" s="784"/>
      <c r="AG357" s="836" t="s">
        <v>590</v>
      </c>
      <c r="AH357" s="990"/>
      <c r="AI357" s="837"/>
      <c r="AJ357" s="990"/>
      <c r="AK357" s="837">
        <f t="shared" si="217"/>
        <v>12</v>
      </c>
      <c r="AL357" s="838"/>
      <c r="AM357" s="995"/>
      <c r="AN357" s="865">
        <f t="shared" si="218"/>
        <v>12</v>
      </c>
      <c r="AO357" s="865"/>
      <c r="AP357" s="1124"/>
      <c r="AQ357" s="865">
        <f t="shared" si="219"/>
        <v>12</v>
      </c>
      <c r="AR357" s="1124"/>
      <c r="AS357" s="865"/>
      <c r="AT357" s="865"/>
      <c r="AU357" s="866"/>
      <c r="AV357" s="867" t="s">
        <v>577</v>
      </c>
      <c r="AW357" s="884"/>
      <c r="AX357" s="884"/>
      <c r="AY357" s="884"/>
      <c r="AZ357" s="884"/>
      <c r="BA357" s="884"/>
      <c r="BB357" s="884">
        <f>J357</f>
        <v>12</v>
      </c>
      <c r="BC357" s="884"/>
      <c r="BD357" s="932">
        <f t="shared" si="210"/>
        <v>12</v>
      </c>
      <c r="BE357" s="933">
        <f t="shared" si="211"/>
        <v>0</v>
      </c>
      <c r="BF357" s="1096"/>
      <c r="BG357" s="1096"/>
      <c r="BH357" s="1097"/>
    </row>
    <row r="358" s="711" customFormat="1" ht="39" customHeight="1" spans="1:60">
      <c r="A358" s="736">
        <v>45863</v>
      </c>
      <c r="B358" s="737" t="s">
        <v>2138</v>
      </c>
      <c r="C358" s="738" t="s">
        <v>1303</v>
      </c>
      <c r="D358" s="739">
        <v>4500175932</v>
      </c>
      <c r="E358" s="910" t="s">
        <v>2253</v>
      </c>
      <c r="F358" s="739" t="s">
        <v>2263</v>
      </c>
      <c r="G358" s="742" t="s">
        <v>958</v>
      </c>
      <c r="H358" s="742" t="s">
        <v>670</v>
      </c>
      <c r="I358" s="778" t="s">
        <v>672</v>
      </c>
      <c r="J358" s="780">
        <v>12</v>
      </c>
      <c r="K358" s="780">
        <v>0</v>
      </c>
      <c r="L358" s="780">
        <v>12</v>
      </c>
      <c r="M358" s="784">
        <f t="shared" si="206"/>
        <v>1</v>
      </c>
      <c r="N358" s="782">
        <v>45897</v>
      </c>
      <c r="O358" s="782">
        <v>45901</v>
      </c>
      <c r="P358" s="783" t="s">
        <v>2255</v>
      </c>
      <c r="Q358" s="783" t="s">
        <v>582</v>
      </c>
      <c r="R358" s="783" t="s">
        <v>2256</v>
      </c>
      <c r="S358" s="810" t="s">
        <v>2257</v>
      </c>
      <c r="T358" s="810"/>
      <c r="U358" s="810" t="s">
        <v>2258</v>
      </c>
      <c r="V358" s="811" t="s">
        <v>2259</v>
      </c>
      <c r="W358" s="811"/>
      <c r="X358" s="812" t="s">
        <v>2264</v>
      </c>
      <c r="Y358" s="1121" t="s">
        <v>740</v>
      </c>
      <c r="Z358" s="835">
        <v>3.9581</v>
      </c>
      <c r="AA358" s="835">
        <f t="shared" si="213"/>
        <v>47.4972</v>
      </c>
      <c r="AB358" s="812">
        <v>12</v>
      </c>
      <c r="AC358" s="812">
        <f t="shared" si="216"/>
        <v>0</v>
      </c>
      <c r="AD358" s="783"/>
      <c r="AE358" s="783" t="s">
        <v>611</v>
      </c>
      <c r="AF358" s="784"/>
      <c r="AG358" s="836" t="s">
        <v>590</v>
      </c>
      <c r="AH358" s="990"/>
      <c r="AI358" s="837"/>
      <c r="AJ358" s="990"/>
      <c r="AK358" s="837">
        <f t="shared" si="217"/>
        <v>12</v>
      </c>
      <c r="AL358" s="838"/>
      <c r="AM358" s="995"/>
      <c r="AN358" s="865">
        <f t="shared" si="218"/>
        <v>12</v>
      </c>
      <c r="AO358" s="865"/>
      <c r="AP358" s="1124"/>
      <c r="AQ358" s="865">
        <f t="shared" si="219"/>
        <v>12</v>
      </c>
      <c r="AR358" s="1124"/>
      <c r="AS358" s="865"/>
      <c r="AT358" s="865"/>
      <c r="AU358" s="866"/>
      <c r="AV358" s="867" t="s">
        <v>577</v>
      </c>
      <c r="AW358" s="884"/>
      <c r="AX358" s="884"/>
      <c r="AY358" s="884">
        <f>J358</f>
        <v>12</v>
      </c>
      <c r="AZ358" s="884"/>
      <c r="BA358" s="884"/>
      <c r="BB358" s="884"/>
      <c r="BC358" s="884"/>
      <c r="BD358" s="932">
        <f t="shared" si="210"/>
        <v>12</v>
      </c>
      <c r="BE358" s="933">
        <f t="shared" si="211"/>
        <v>0</v>
      </c>
      <c r="BF358" s="1096"/>
      <c r="BG358" s="1096"/>
      <c r="BH358" s="1097"/>
    </row>
    <row r="359" s="711" customFormat="1" ht="35" customHeight="1" spans="1:60">
      <c r="A359" s="736">
        <v>45863</v>
      </c>
      <c r="B359" s="737" t="s">
        <v>2138</v>
      </c>
      <c r="C359" s="738" t="s">
        <v>1303</v>
      </c>
      <c r="D359" s="739">
        <v>4500175932</v>
      </c>
      <c r="E359" s="910" t="s">
        <v>2253</v>
      </c>
      <c r="F359" s="739" t="s">
        <v>2265</v>
      </c>
      <c r="G359" s="742" t="s">
        <v>2266</v>
      </c>
      <c r="H359" s="742" t="s">
        <v>658</v>
      </c>
      <c r="I359" s="778" t="s">
        <v>660</v>
      </c>
      <c r="J359" s="780">
        <v>12</v>
      </c>
      <c r="K359" s="780">
        <v>0</v>
      </c>
      <c r="L359" s="780">
        <v>12</v>
      </c>
      <c r="M359" s="784">
        <f t="shared" si="206"/>
        <v>1</v>
      </c>
      <c r="N359" s="782">
        <v>45897</v>
      </c>
      <c r="O359" s="782">
        <v>45901</v>
      </c>
      <c r="P359" s="783" t="s">
        <v>2255</v>
      </c>
      <c r="Q359" s="783" t="s">
        <v>582</v>
      </c>
      <c r="R359" s="783" t="s">
        <v>2256</v>
      </c>
      <c r="S359" s="810" t="s">
        <v>2257</v>
      </c>
      <c r="T359" s="810"/>
      <c r="U359" s="810" t="s">
        <v>2258</v>
      </c>
      <c r="V359" s="811" t="s">
        <v>2259</v>
      </c>
      <c r="W359" s="811"/>
      <c r="X359" s="812" t="s">
        <v>2267</v>
      </c>
      <c r="Y359" s="1121" t="s">
        <v>740</v>
      </c>
      <c r="Z359" s="835">
        <v>3.9581</v>
      </c>
      <c r="AA359" s="835">
        <f t="shared" si="213"/>
        <v>47.4972</v>
      </c>
      <c r="AB359" s="812">
        <v>12</v>
      </c>
      <c r="AC359" s="812">
        <f t="shared" si="216"/>
        <v>0</v>
      </c>
      <c r="AD359" s="783"/>
      <c r="AE359" s="783" t="s">
        <v>611</v>
      </c>
      <c r="AF359" s="784"/>
      <c r="AG359" s="836" t="s">
        <v>590</v>
      </c>
      <c r="AH359" s="990"/>
      <c r="AI359" s="837"/>
      <c r="AJ359" s="990"/>
      <c r="AK359" s="837">
        <f t="shared" si="217"/>
        <v>12</v>
      </c>
      <c r="AL359" s="838"/>
      <c r="AM359" s="995"/>
      <c r="AN359" s="865">
        <f t="shared" si="218"/>
        <v>12</v>
      </c>
      <c r="AO359" s="865"/>
      <c r="AP359" s="1124"/>
      <c r="AQ359" s="865">
        <f t="shared" si="219"/>
        <v>12</v>
      </c>
      <c r="AR359" s="1124"/>
      <c r="AS359" s="865"/>
      <c r="AT359" s="865"/>
      <c r="AU359" s="866"/>
      <c r="AV359" s="867" t="s">
        <v>577</v>
      </c>
      <c r="AW359" s="884"/>
      <c r="AX359" s="884"/>
      <c r="AY359" s="884"/>
      <c r="AZ359" s="884"/>
      <c r="BA359" s="884"/>
      <c r="BB359" s="884"/>
      <c r="BC359" s="884">
        <f>J359</f>
        <v>12</v>
      </c>
      <c r="BD359" s="932">
        <f t="shared" si="210"/>
        <v>12</v>
      </c>
      <c r="BE359" s="933">
        <f t="shared" si="211"/>
        <v>0</v>
      </c>
      <c r="BF359" s="1096"/>
      <c r="BG359" s="1096"/>
      <c r="BH359" s="1097"/>
    </row>
    <row r="360" s="711" customFormat="1" ht="39" customHeight="1" spans="1:60">
      <c r="A360" s="736">
        <v>45863</v>
      </c>
      <c r="B360" s="737" t="s">
        <v>2138</v>
      </c>
      <c r="C360" s="738" t="s">
        <v>1303</v>
      </c>
      <c r="D360" s="739">
        <v>4500175932</v>
      </c>
      <c r="E360" s="910" t="s">
        <v>2253</v>
      </c>
      <c r="F360" s="739" t="s">
        <v>2268</v>
      </c>
      <c r="G360" s="742" t="s">
        <v>937</v>
      </c>
      <c r="H360" s="742" t="s">
        <v>666</v>
      </c>
      <c r="I360" s="778" t="s">
        <v>668</v>
      </c>
      <c r="J360" s="780">
        <v>12</v>
      </c>
      <c r="K360" s="780">
        <v>0</v>
      </c>
      <c r="L360" s="780">
        <v>12</v>
      </c>
      <c r="M360" s="784">
        <f t="shared" si="206"/>
        <v>1</v>
      </c>
      <c r="N360" s="782">
        <v>45897</v>
      </c>
      <c r="O360" s="782">
        <v>45901</v>
      </c>
      <c r="P360" s="783" t="s">
        <v>2255</v>
      </c>
      <c r="Q360" s="783" t="s">
        <v>582</v>
      </c>
      <c r="R360" s="783" t="s">
        <v>2256</v>
      </c>
      <c r="S360" s="810" t="s">
        <v>2257</v>
      </c>
      <c r="T360" s="810"/>
      <c r="U360" s="810" t="s">
        <v>2258</v>
      </c>
      <c r="V360" s="811" t="s">
        <v>2259</v>
      </c>
      <c r="W360" s="811"/>
      <c r="X360" s="812" t="s">
        <v>2269</v>
      </c>
      <c r="Y360" s="1121" t="s">
        <v>740</v>
      </c>
      <c r="Z360" s="835">
        <v>3.9581</v>
      </c>
      <c r="AA360" s="835">
        <f t="shared" si="213"/>
        <v>47.4972</v>
      </c>
      <c r="AB360" s="812">
        <v>12</v>
      </c>
      <c r="AC360" s="812">
        <f t="shared" si="216"/>
        <v>0</v>
      </c>
      <c r="AD360" s="783"/>
      <c r="AE360" s="783" t="s">
        <v>611</v>
      </c>
      <c r="AF360" s="784"/>
      <c r="AG360" s="836" t="s">
        <v>590</v>
      </c>
      <c r="AH360" s="990"/>
      <c r="AI360" s="837"/>
      <c r="AJ360" s="990"/>
      <c r="AK360" s="837">
        <f t="shared" si="217"/>
        <v>12</v>
      </c>
      <c r="AL360" s="838"/>
      <c r="AM360" s="995"/>
      <c r="AN360" s="865">
        <f t="shared" si="218"/>
        <v>12</v>
      </c>
      <c r="AO360" s="865"/>
      <c r="AP360" s="1124"/>
      <c r="AQ360" s="865">
        <f t="shared" si="219"/>
        <v>12</v>
      </c>
      <c r="AR360" s="1124"/>
      <c r="AS360" s="865"/>
      <c r="AT360" s="865"/>
      <c r="AU360" s="866"/>
      <c r="AV360" s="867" t="s">
        <v>577</v>
      </c>
      <c r="AW360" s="884">
        <f>J360</f>
        <v>12</v>
      </c>
      <c r="AX360" s="884"/>
      <c r="AY360" s="884"/>
      <c r="AZ360" s="884"/>
      <c r="BA360" s="884"/>
      <c r="BB360" s="884"/>
      <c r="BC360" s="884"/>
      <c r="BD360" s="932">
        <f t="shared" si="210"/>
        <v>12</v>
      </c>
      <c r="BE360" s="933">
        <f t="shared" si="211"/>
        <v>0</v>
      </c>
      <c r="BF360" s="1096"/>
      <c r="BG360" s="1096"/>
      <c r="BH360" s="1097"/>
    </row>
    <row r="361" s="711" customFormat="1" ht="39" customHeight="1" spans="1:60">
      <c r="A361" s="736">
        <v>45863</v>
      </c>
      <c r="B361" s="737" t="s">
        <v>2138</v>
      </c>
      <c r="C361" s="738" t="s">
        <v>1303</v>
      </c>
      <c r="D361" s="739">
        <v>4500175932</v>
      </c>
      <c r="E361" s="910" t="s">
        <v>2253</v>
      </c>
      <c r="F361" s="739" t="s">
        <v>2270</v>
      </c>
      <c r="G361" s="742" t="s">
        <v>925</v>
      </c>
      <c r="H361" s="742" t="s">
        <v>662</v>
      </c>
      <c r="I361" s="778" t="s">
        <v>664</v>
      </c>
      <c r="J361" s="780">
        <v>12</v>
      </c>
      <c r="K361" s="780">
        <v>0</v>
      </c>
      <c r="L361" s="780">
        <v>12</v>
      </c>
      <c r="M361" s="784">
        <f t="shared" si="206"/>
        <v>1</v>
      </c>
      <c r="N361" s="782">
        <v>45897</v>
      </c>
      <c r="O361" s="782">
        <v>45901</v>
      </c>
      <c r="P361" s="783" t="s">
        <v>2255</v>
      </c>
      <c r="Q361" s="783" t="s">
        <v>582</v>
      </c>
      <c r="R361" s="783" t="s">
        <v>2256</v>
      </c>
      <c r="S361" s="810" t="s">
        <v>2257</v>
      </c>
      <c r="T361" s="810"/>
      <c r="U361" s="810" t="s">
        <v>2258</v>
      </c>
      <c r="V361" s="811" t="s">
        <v>2259</v>
      </c>
      <c r="W361" s="811"/>
      <c r="X361" s="812" t="s">
        <v>2271</v>
      </c>
      <c r="Y361" s="1121" t="s">
        <v>740</v>
      </c>
      <c r="Z361" s="835">
        <v>3.9581</v>
      </c>
      <c r="AA361" s="835">
        <f t="shared" si="213"/>
        <v>47.4972</v>
      </c>
      <c r="AB361" s="812">
        <v>12</v>
      </c>
      <c r="AC361" s="812">
        <f t="shared" si="216"/>
        <v>0</v>
      </c>
      <c r="AD361" s="783"/>
      <c r="AE361" s="783" t="s">
        <v>611</v>
      </c>
      <c r="AF361" s="784"/>
      <c r="AG361" s="836" t="s">
        <v>590</v>
      </c>
      <c r="AH361" s="990"/>
      <c r="AI361" s="837"/>
      <c r="AJ361" s="990"/>
      <c r="AK361" s="837">
        <f t="shared" si="217"/>
        <v>12</v>
      </c>
      <c r="AL361" s="838"/>
      <c r="AM361" s="995"/>
      <c r="AN361" s="865">
        <f t="shared" si="218"/>
        <v>12</v>
      </c>
      <c r="AO361" s="865"/>
      <c r="AP361" s="1124"/>
      <c r="AQ361" s="865">
        <f t="shared" si="219"/>
        <v>12</v>
      </c>
      <c r="AR361" s="1124"/>
      <c r="AS361" s="865"/>
      <c r="AT361" s="865"/>
      <c r="AU361" s="866"/>
      <c r="AV361" s="867" t="s">
        <v>577</v>
      </c>
      <c r="AW361" s="884"/>
      <c r="AX361" s="884">
        <f>J361</f>
        <v>12</v>
      </c>
      <c r="AY361" s="884"/>
      <c r="AZ361" s="884"/>
      <c r="BA361" s="884"/>
      <c r="BB361" s="884"/>
      <c r="BC361" s="884"/>
      <c r="BD361" s="932">
        <f t="shared" si="210"/>
        <v>12</v>
      </c>
      <c r="BE361" s="933">
        <f t="shared" si="211"/>
        <v>0</v>
      </c>
      <c r="BF361" s="1096"/>
      <c r="BG361" s="1096"/>
      <c r="BH361" s="1097"/>
    </row>
    <row r="362" s="711" customFormat="1" ht="39" customHeight="1" spans="1:60">
      <c r="A362" s="736">
        <v>45866</v>
      </c>
      <c r="B362" s="737" t="s">
        <v>177</v>
      </c>
      <c r="C362" s="738" t="s">
        <v>600</v>
      </c>
      <c r="D362" s="739">
        <v>4500175208</v>
      </c>
      <c r="E362" s="910" t="s">
        <v>2272</v>
      </c>
      <c r="F362" s="739" t="s">
        <v>2273</v>
      </c>
      <c r="G362" s="742" t="s">
        <v>689</v>
      </c>
      <c r="H362" s="742" t="s">
        <v>689</v>
      </c>
      <c r="I362" s="778" t="s">
        <v>576</v>
      </c>
      <c r="J362" s="780">
        <v>5624</v>
      </c>
      <c r="K362" s="780">
        <v>0</v>
      </c>
      <c r="L362" s="780">
        <v>8</v>
      </c>
      <c r="M362" s="784">
        <f t="shared" si="206"/>
        <v>703</v>
      </c>
      <c r="N362" s="782">
        <v>45901</v>
      </c>
      <c r="O362" s="782">
        <f>N362-4</f>
        <v>45897</v>
      </c>
      <c r="P362" s="783"/>
      <c r="Q362" s="783" t="s">
        <v>582</v>
      </c>
      <c r="R362" s="783" t="s">
        <v>2232</v>
      </c>
      <c r="S362" s="810" t="s">
        <v>2274</v>
      </c>
      <c r="T362" s="810"/>
      <c r="U362" s="810" t="s">
        <v>585</v>
      </c>
      <c r="V362" s="810" t="s">
        <v>2275</v>
      </c>
      <c r="W362" s="811"/>
      <c r="X362" s="812" t="s">
        <v>1894</v>
      </c>
      <c r="Y362" s="783" t="s">
        <v>695</v>
      </c>
      <c r="Z362" s="835">
        <v>2.1065</v>
      </c>
      <c r="AA362" s="835">
        <f t="shared" ref="AA355:AA368" si="220">Z362*J362</f>
        <v>11846.956</v>
      </c>
      <c r="AB362" s="812">
        <v>5624</v>
      </c>
      <c r="AC362" s="812">
        <f t="shared" si="216"/>
        <v>0</v>
      </c>
      <c r="AD362" s="783" t="s">
        <v>610</v>
      </c>
      <c r="AE362" s="783" t="s">
        <v>611</v>
      </c>
      <c r="AF362" s="784" t="s">
        <v>2276</v>
      </c>
      <c r="AG362" s="836" t="s">
        <v>590</v>
      </c>
      <c r="AH362" s="990"/>
      <c r="AI362" s="837">
        <f>J362</f>
        <v>5624</v>
      </c>
      <c r="AJ362" s="990"/>
      <c r="AK362" s="837"/>
      <c r="AL362" s="838"/>
      <c r="AM362" s="995"/>
      <c r="AN362" s="865">
        <f t="shared" si="218"/>
        <v>5624</v>
      </c>
      <c r="AO362" s="865"/>
      <c r="AP362" s="1124"/>
      <c r="AQ362" s="865">
        <f t="shared" si="219"/>
        <v>5624</v>
      </c>
      <c r="AR362" s="1124"/>
      <c r="AS362" s="865"/>
      <c r="AT362" s="865"/>
      <c r="AU362" s="866"/>
      <c r="AV362" s="867" t="s">
        <v>577</v>
      </c>
      <c r="AW362" s="884">
        <f>J362/60*10</f>
        <v>937.333333333333</v>
      </c>
      <c r="AX362" s="884">
        <f>J362/60*10</f>
        <v>937.333333333333</v>
      </c>
      <c r="AY362" s="884">
        <f>J362/60*8</f>
        <v>749.866666666667</v>
      </c>
      <c r="AZ362" s="884">
        <f>J362/60*2</f>
        <v>187.466666666667</v>
      </c>
      <c r="BA362" s="884">
        <f>J362/60*10</f>
        <v>937.333333333333</v>
      </c>
      <c r="BB362" s="884">
        <f>J362/60*10</f>
        <v>937.333333333333</v>
      </c>
      <c r="BC362" s="884">
        <f>J362/60*10</f>
        <v>937.333333333333</v>
      </c>
      <c r="BD362" s="932">
        <f t="shared" si="210"/>
        <v>5624</v>
      </c>
      <c r="BE362" s="933">
        <f t="shared" si="211"/>
        <v>0</v>
      </c>
      <c r="BF362" s="1096"/>
      <c r="BG362" s="1096"/>
      <c r="BH362" s="1097"/>
    </row>
    <row r="363" s="711" customFormat="1" ht="39" customHeight="1" spans="1:60">
      <c r="A363" s="736">
        <v>45866</v>
      </c>
      <c r="B363" s="737" t="s">
        <v>177</v>
      </c>
      <c r="C363" s="738" t="s">
        <v>600</v>
      </c>
      <c r="D363" s="739">
        <v>4500175209</v>
      </c>
      <c r="E363" s="910" t="s">
        <v>2277</v>
      </c>
      <c r="F363" s="739" t="s">
        <v>2278</v>
      </c>
      <c r="G363" s="742" t="s">
        <v>689</v>
      </c>
      <c r="H363" s="742" t="s">
        <v>689</v>
      </c>
      <c r="I363" s="778" t="s">
        <v>576</v>
      </c>
      <c r="J363" s="780">
        <v>4968</v>
      </c>
      <c r="K363" s="780">
        <v>0</v>
      </c>
      <c r="L363" s="780">
        <v>8</v>
      </c>
      <c r="M363" s="784">
        <f t="shared" ref="M352:M391" si="221">J363/L363</f>
        <v>621</v>
      </c>
      <c r="N363" s="782">
        <v>45903</v>
      </c>
      <c r="O363" s="782">
        <f>N363-4</f>
        <v>45899</v>
      </c>
      <c r="P363" s="783"/>
      <c r="Q363" s="783" t="s">
        <v>582</v>
      </c>
      <c r="R363" s="783" t="s">
        <v>2279</v>
      </c>
      <c r="S363" s="810" t="s">
        <v>2274</v>
      </c>
      <c r="T363" s="810"/>
      <c r="U363" s="810" t="s">
        <v>585</v>
      </c>
      <c r="V363" s="810" t="s">
        <v>2275</v>
      </c>
      <c r="W363" s="811"/>
      <c r="X363" s="812" t="s">
        <v>1894</v>
      </c>
      <c r="Y363" s="783" t="s">
        <v>695</v>
      </c>
      <c r="Z363" s="835">
        <v>2.1204</v>
      </c>
      <c r="AA363" s="835">
        <f t="shared" si="220"/>
        <v>10534.1472</v>
      </c>
      <c r="AB363" s="812">
        <v>4968</v>
      </c>
      <c r="AC363" s="812">
        <f t="shared" si="216"/>
        <v>0</v>
      </c>
      <c r="AD363" s="783" t="s">
        <v>610</v>
      </c>
      <c r="AE363" s="783" t="s">
        <v>611</v>
      </c>
      <c r="AF363" s="784" t="s">
        <v>2280</v>
      </c>
      <c r="AG363" s="836" t="s">
        <v>590</v>
      </c>
      <c r="AH363" s="990"/>
      <c r="AI363" s="837">
        <f>J363</f>
        <v>4968</v>
      </c>
      <c r="AJ363" s="990"/>
      <c r="AK363" s="837"/>
      <c r="AL363" s="838"/>
      <c r="AM363" s="995"/>
      <c r="AN363" s="865">
        <f t="shared" ref="AN352:AN390" si="222">J363</f>
        <v>4968</v>
      </c>
      <c r="AO363" s="865"/>
      <c r="AP363" s="1124"/>
      <c r="AQ363" s="865">
        <f t="shared" ref="AQ363:AQ370" si="223">J363</f>
        <v>4968</v>
      </c>
      <c r="AR363" s="1124"/>
      <c r="AS363" s="865"/>
      <c r="AT363" s="865"/>
      <c r="AU363" s="866"/>
      <c r="AV363" s="867" t="s">
        <v>577</v>
      </c>
      <c r="AW363" s="884">
        <f t="shared" ref="AW362:AW372" si="224">J363/60*10</f>
        <v>828</v>
      </c>
      <c r="AX363" s="884">
        <f t="shared" ref="AX362:AX372" si="225">J363/60*10</f>
        <v>828</v>
      </c>
      <c r="AY363" s="884">
        <f t="shared" ref="AY362:AY372" si="226">J363/60*8</f>
        <v>662.4</v>
      </c>
      <c r="AZ363" s="884">
        <f t="shared" ref="AZ362:AZ372" si="227">J363/60*2</f>
        <v>165.6</v>
      </c>
      <c r="BA363" s="884">
        <f t="shared" ref="BA362:BA372" si="228">J363/60*10</f>
        <v>828</v>
      </c>
      <c r="BB363" s="884">
        <f t="shared" ref="BB362:BB372" si="229">J363/60*10</f>
        <v>828</v>
      </c>
      <c r="BC363" s="884">
        <f t="shared" ref="BC362:BC372" si="230">J363/60*10</f>
        <v>828</v>
      </c>
      <c r="BD363" s="932">
        <f t="shared" si="210"/>
        <v>4968</v>
      </c>
      <c r="BE363" s="933">
        <f t="shared" si="211"/>
        <v>0</v>
      </c>
      <c r="BF363" s="1096"/>
      <c r="BG363" s="1096"/>
      <c r="BH363" s="1097"/>
    </row>
    <row r="364" s="711" customFormat="1" ht="39" customHeight="1" spans="1:60">
      <c r="A364" s="736">
        <v>45866</v>
      </c>
      <c r="B364" s="737" t="s">
        <v>177</v>
      </c>
      <c r="C364" s="738" t="s">
        <v>600</v>
      </c>
      <c r="D364" s="739">
        <v>4500175207</v>
      </c>
      <c r="E364" s="910" t="s">
        <v>2281</v>
      </c>
      <c r="F364" s="739" t="s">
        <v>2282</v>
      </c>
      <c r="G364" s="742" t="s">
        <v>689</v>
      </c>
      <c r="H364" s="742" t="s">
        <v>689</v>
      </c>
      <c r="I364" s="778" t="s">
        <v>576</v>
      </c>
      <c r="J364" s="780">
        <v>1752</v>
      </c>
      <c r="K364" s="780">
        <v>0</v>
      </c>
      <c r="L364" s="780">
        <v>8</v>
      </c>
      <c r="M364" s="784">
        <f t="shared" si="221"/>
        <v>219</v>
      </c>
      <c r="N364" s="782">
        <v>45903</v>
      </c>
      <c r="O364" s="782">
        <f>N364-4</f>
        <v>45899</v>
      </c>
      <c r="P364" s="783"/>
      <c r="Q364" s="783" t="s">
        <v>582</v>
      </c>
      <c r="R364" s="783" t="s">
        <v>2283</v>
      </c>
      <c r="S364" s="810" t="s">
        <v>2274</v>
      </c>
      <c r="T364" s="810"/>
      <c r="U364" s="810" t="s">
        <v>585</v>
      </c>
      <c r="V364" s="810" t="s">
        <v>2275</v>
      </c>
      <c r="W364" s="811"/>
      <c r="X364" s="812" t="s">
        <v>1894</v>
      </c>
      <c r="Y364" s="783" t="s">
        <v>695</v>
      </c>
      <c r="Z364" s="835">
        <v>2.1336</v>
      </c>
      <c r="AA364" s="835">
        <f t="shared" si="220"/>
        <v>3738.0672</v>
      </c>
      <c r="AB364" s="812">
        <v>1752</v>
      </c>
      <c r="AC364" s="812">
        <f t="shared" si="216"/>
        <v>0</v>
      </c>
      <c r="AD364" s="783" t="s">
        <v>610</v>
      </c>
      <c r="AE364" s="783" t="s">
        <v>611</v>
      </c>
      <c r="AF364" s="784" t="s">
        <v>2284</v>
      </c>
      <c r="AG364" s="836" t="s">
        <v>590</v>
      </c>
      <c r="AH364" s="990"/>
      <c r="AI364" s="837">
        <f>J364</f>
        <v>1752</v>
      </c>
      <c r="AJ364" s="990"/>
      <c r="AK364" s="837"/>
      <c r="AL364" s="838"/>
      <c r="AM364" s="995"/>
      <c r="AN364" s="865">
        <f t="shared" si="222"/>
        <v>1752</v>
      </c>
      <c r="AO364" s="865"/>
      <c r="AP364" s="1124"/>
      <c r="AQ364" s="865">
        <f t="shared" si="223"/>
        <v>1752</v>
      </c>
      <c r="AR364" s="1124"/>
      <c r="AS364" s="865"/>
      <c r="AT364" s="865"/>
      <c r="AU364" s="866"/>
      <c r="AV364" s="867" t="s">
        <v>577</v>
      </c>
      <c r="AW364" s="884">
        <f t="shared" si="224"/>
        <v>292</v>
      </c>
      <c r="AX364" s="884">
        <f t="shared" si="225"/>
        <v>292</v>
      </c>
      <c r="AY364" s="884">
        <f t="shared" si="226"/>
        <v>233.6</v>
      </c>
      <c r="AZ364" s="884">
        <f t="shared" si="227"/>
        <v>58.4</v>
      </c>
      <c r="BA364" s="884">
        <f t="shared" si="228"/>
        <v>292</v>
      </c>
      <c r="BB364" s="884">
        <f t="shared" si="229"/>
        <v>292</v>
      </c>
      <c r="BC364" s="884">
        <f t="shared" si="230"/>
        <v>292</v>
      </c>
      <c r="BD364" s="932">
        <f t="shared" si="210"/>
        <v>1752</v>
      </c>
      <c r="BE364" s="933">
        <f t="shared" si="211"/>
        <v>0</v>
      </c>
      <c r="BF364" s="1096"/>
      <c r="BG364" s="1096"/>
      <c r="BH364" s="1097"/>
    </row>
    <row r="365" s="711" customFormat="1" ht="39" customHeight="1" spans="1:60">
      <c r="A365" s="736">
        <v>45867</v>
      </c>
      <c r="B365" s="737" t="s">
        <v>2285</v>
      </c>
      <c r="C365" s="738" t="s">
        <v>2286</v>
      </c>
      <c r="D365" s="739">
        <v>4500175444</v>
      </c>
      <c r="E365" s="910"/>
      <c r="F365" s="739" t="s">
        <v>2287</v>
      </c>
      <c r="G365" s="742" t="s">
        <v>735</v>
      </c>
      <c r="H365" s="742" t="s">
        <v>575</v>
      </c>
      <c r="I365" s="778" t="s">
        <v>576</v>
      </c>
      <c r="J365" s="780">
        <v>2016</v>
      </c>
      <c r="K365" s="780">
        <v>0</v>
      </c>
      <c r="L365" s="780">
        <v>12</v>
      </c>
      <c r="M365" s="784">
        <f t="shared" si="221"/>
        <v>168</v>
      </c>
      <c r="N365" s="782">
        <v>45905</v>
      </c>
      <c r="O365" s="782">
        <v>45901</v>
      </c>
      <c r="P365" s="783"/>
      <c r="Q365" s="783" t="s">
        <v>582</v>
      </c>
      <c r="R365" s="783" t="s">
        <v>2288</v>
      </c>
      <c r="S365" s="810" t="s">
        <v>2289</v>
      </c>
      <c r="T365" s="810"/>
      <c r="U365" s="810" t="s">
        <v>2290</v>
      </c>
      <c r="V365" s="811"/>
      <c r="W365" s="811"/>
      <c r="X365" s="812" t="s">
        <v>2291</v>
      </c>
      <c r="Y365" s="783" t="s">
        <v>2292</v>
      </c>
      <c r="Z365" s="835">
        <v>3.5583</v>
      </c>
      <c r="AA365" s="835">
        <f t="shared" si="220"/>
        <v>7173.5328</v>
      </c>
      <c r="AB365" s="812">
        <v>2016</v>
      </c>
      <c r="AC365" s="812">
        <f t="shared" ref="AC365:AC394" si="231">AB365-J365</f>
        <v>0</v>
      </c>
      <c r="AD365" s="783" t="s">
        <v>610</v>
      </c>
      <c r="AE365" s="783" t="s">
        <v>611</v>
      </c>
      <c r="AF365" s="784"/>
      <c r="AG365" s="836" t="s">
        <v>590</v>
      </c>
      <c r="AH365" s="990"/>
      <c r="AI365" s="837"/>
      <c r="AJ365" s="990"/>
      <c r="AK365" s="837">
        <f>J365</f>
        <v>2016</v>
      </c>
      <c r="AL365" s="838"/>
      <c r="AM365" s="995"/>
      <c r="AN365" s="865">
        <f t="shared" si="222"/>
        <v>2016</v>
      </c>
      <c r="AO365" s="865"/>
      <c r="AP365" s="1124"/>
      <c r="AQ365" s="865">
        <f t="shared" si="223"/>
        <v>2016</v>
      </c>
      <c r="AR365" s="1124"/>
      <c r="AS365" s="865"/>
      <c r="AT365" s="865"/>
      <c r="AU365" s="866"/>
      <c r="AV365" s="867" t="s">
        <v>577</v>
      </c>
      <c r="AW365" s="884">
        <f t="shared" si="224"/>
        <v>336</v>
      </c>
      <c r="AX365" s="884">
        <f t="shared" si="225"/>
        <v>336</v>
      </c>
      <c r="AY365" s="884">
        <f t="shared" si="226"/>
        <v>268.8</v>
      </c>
      <c r="AZ365" s="884">
        <f t="shared" si="227"/>
        <v>67.2</v>
      </c>
      <c r="BA365" s="884">
        <f t="shared" si="228"/>
        <v>336</v>
      </c>
      <c r="BB365" s="884">
        <f t="shared" si="229"/>
        <v>336</v>
      </c>
      <c r="BC365" s="884">
        <f t="shared" si="230"/>
        <v>336</v>
      </c>
      <c r="BD365" s="932">
        <f t="shared" si="210"/>
        <v>2016</v>
      </c>
      <c r="BE365" s="933">
        <f t="shared" si="211"/>
        <v>0</v>
      </c>
      <c r="BF365" s="1096"/>
      <c r="BG365" s="1096"/>
      <c r="BH365" s="1097"/>
    </row>
    <row r="366" s="711" customFormat="1" ht="39" customHeight="1" spans="1:60">
      <c r="A366" s="736">
        <v>45848</v>
      </c>
      <c r="B366" s="737" t="s">
        <v>1473</v>
      </c>
      <c r="C366" s="738" t="s">
        <v>1474</v>
      </c>
      <c r="D366" s="739">
        <v>4500173266</v>
      </c>
      <c r="E366" s="910" t="s">
        <v>2293</v>
      </c>
      <c r="F366" s="739" t="s">
        <v>2294</v>
      </c>
      <c r="G366" s="742" t="s">
        <v>575</v>
      </c>
      <c r="H366" s="742" t="s">
        <v>575</v>
      </c>
      <c r="I366" s="778" t="s">
        <v>576</v>
      </c>
      <c r="J366" s="780">
        <v>1020</v>
      </c>
      <c r="K366" s="780">
        <v>0</v>
      </c>
      <c r="L366" s="780">
        <v>12</v>
      </c>
      <c r="M366" s="784">
        <f t="shared" si="221"/>
        <v>85</v>
      </c>
      <c r="N366" s="782">
        <v>45908</v>
      </c>
      <c r="O366" s="782">
        <v>45904</v>
      </c>
      <c r="P366" s="783"/>
      <c r="Q366" s="783" t="s">
        <v>582</v>
      </c>
      <c r="R366" s="783" t="s">
        <v>2167</v>
      </c>
      <c r="S366" s="810" t="s">
        <v>1718</v>
      </c>
      <c r="T366" s="810"/>
      <c r="U366" s="810" t="s">
        <v>2295</v>
      </c>
      <c r="V366" s="811"/>
      <c r="W366" s="811"/>
      <c r="X366" s="812" t="s">
        <v>2296</v>
      </c>
      <c r="Y366" s="783" t="s">
        <v>1480</v>
      </c>
      <c r="Z366" s="835">
        <v>3.5583</v>
      </c>
      <c r="AA366" s="835">
        <f t="shared" si="220"/>
        <v>3629.466</v>
      </c>
      <c r="AB366" s="812">
        <v>1020</v>
      </c>
      <c r="AC366" s="812">
        <f t="shared" si="231"/>
        <v>0</v>
      </c>
      <c r="AD366" s="1120" t="s">
        <v>610</v>
      </c>
      <c r="AE366" s="783" t="s">
        <v>611</v>
      </c>
      <c r="AF366" s="784"/>
      <c r="AG366" s="836" t="s">
        <v>590</v>
      </c>
      <c r="AH366" s="990"/>
      <c r="AI366" s="837">
        <f>J366</f>
        <v>1020</v>
      </c>
      <c r="AJ366" s="990"/>
      <c r="AK366" s="837"/>
      <c r="AL366" s="838"/>
      <c r="AM366" s="995"/>
      <c r="AN366" s="865">
        <f t="shared" si="222"/>
        <v>1020</v>
      </c>
      <c r="AO366" s="865"/>
      <c r="AP366" s="1118"/>
      <c r="AQ366" s="865">
        <f t="shared" si="223"/>
        <v>1020</v>
      </c>
      <c r="AR366" s="1118"/>
      <c r="AS366" s="865"/>
      <c r="AT366" s="865"/>
      <c r="AU366" s="866"/>
      <c r="AV366" s="867" t="s">
        <v>577</v>
      </c>
      <c r="AW366" s="884">
        <f t="shared" si="224"/>
        <v>170</v>
      </c>
      <c r="AX366" s="884">
        <f t="shared" si="225"/>
        <v>170</v>
      </c>
      <c r="AY366" s="884">
        <f t="shared" si="226"/>
        <v>136</v>
      </c>
      <c r="AZ366" s="884">
        <f t="shared" si="227"/>
        <v>34</v>
      </c>
      <c r="BA366" s="884">
        <f t="shared" si="228"/>
        <v>170</v>
      </c>
      <c r="BB366" s="884">
        <f t="shared" si="229"/>
        <v>170</v>
      </c>
      <c r="BC366" s="884">
        <f t="shared" si="230"/>
        <v>170</v>
      </c>
      <c r="BD366" s="932">
        <f t="shared" si="210"/>
        <v>1020</v>
      </c>
      <c r="BE366" s="933">
        <f t="shared" si="211"/>
        <v>0</v>
      </c>
      <c r="BF366" s="1096"/>
      <c r="BG366" s="1096"/>
      <c r="BH366" s="1097"/>
    </row>
    <row r="367" s="711" customFormat="1" ht="39" customHeight="1" spans="1:60">
      <c r="A367" s="736">
        <v>45861</v>
      </c>
      <c r="B367" s="737" t="s">
        <v>2297</v>
      </c>
      <c r="C367" s="738" t="s">
        <v>600</v>
      </c>
      <c r="D367" s="739">
        <v>4500174416</v>
      </c>
      <c r="E367" s="910" t="s">
        <v>2298</v>
      </c>
      <c r="F367" s="739" t="s">
        <v>2299</v>
      </c>
      <c r="G367" s="742" t="s">
        <v>575</v>
      </c>
      <c r="H367" s="742" t="s">
        <v>575</v>
      </c>
      <c r="I367" s="778" t="s">
        <v>576</v>
      </c>
      <c r="J367" s="780">
        <v>1236</v>
      </c>
      <c r="K367" s="780">
        <v>0</v>
      </c>
      <c r="L367" s="780">
        <v>12</v>
      </c>
      <c r="M367" s="784">
        <f t="shared" si="221"/>
        <v>103</v>
      </c>
      <c r="N367" s="782">
        <v>45908</v>
      </c>
      <c r="O367" s="782">
        <v>45904</v>
      </c>
      <c r="P367" s="783"/>
      <c r="Q367" s="783" t="s">
        <v>582</v>
      </c>
      <c r="R367" s="783" t="s">
        <v>2288</v>
      </c>
      <c r="S367" s="810" t="s">
        <v>2300</v>
      </c>
      <c r="T367" s="810"/>
      <c r="U367" s="810" t="s">
        <v>585</v>
      </c>
      <c r="V367" s="811"/>
      <c r="W367" s="811"/>
      <c r="X367" s="812" t="s">
        <v>2301</v>
      </c>
      <c r="Y367" s="783" t="s">
        <v>2302</v>
      </c>
      <c r="Z367" s="835">
        <v>2.2101</v>
      </c>
      <c r="AA367" s="835">
        <f t="shared" si="220"/>
        <v>2731.6836</v>
      </c>
      <c r="AB367" s="812">
        <f>1236</f>
        <v>1236</v>
      </c>
      <c r="AC367" s="812">
        <f t="shared" si="231"/>
        <v>0</v>
      </c>
      <c r="AD367" s="783" t="s">
        <v>585</v>
      </c>
      <c r="AE367" s="783" t="s">
        <v>611</v>
      </c>
      <c r="AF367" s="784" t="s">
        <v>2303</v>
      </c>
      <c r="AG367" s="836" t="s">
        <v>590</v>
      </c>
      <c r="AH367" s="990"/>
      <c r="AI367" s="837">
        <f>J367</f>
        <v>1236</v>
      </c>
      <c r="AJ367" s="990"/>
      <c r="AK367" s="837"/>
      <c r="AL367" s="838"/>
      <c r="AM367" s="995"/>
      <c r="AN367" s="865">
        <f t="shared" si="222"/>
        <v>1236</v>
      </c>
      <c r="AO367" s="865"/>
      <c r="AP367" s="1124"/>
      <c r="AQ367" s="865">
        <f t="shared" si="223"/>
        <v>1236</v>
      </c>
      <c r="AR367" s="1124"/>
      <c r="AS367" s="865"/>
      <c r="AT367" s="865"/>
      <c r="AU367" s="866"/>
      <c r="AV367" s="867" t="s">
        <v>577</v>
      </c>
      <c r="AW367" s="884">
        <f t="shared" si="224"/>
        <v>206</v>
      </c>
      <c r="AX367" s="884">
        <f t="shared" si="225"/>
        <v>206</v>
      </c>
      <c r="AY367" s="884">
        <f t="shared" si="226"/>
        <v>164.8</v>
      </c>
      <c r="AZ367" s="884">
        <f t="shared" si="227"/>
        <v>41.2</v>
      </c>
      <c r="BA367" s="884">
        <f t="shared" si="228"/>
        <v>206</v>
      </c>
      <c r="BB367" s="884">
        <f t="shared" si="229"/>
        <v>206</v>
      </c>
      <c r="BC367" s="884">
        <f t="shared" si="230"/>
        <v>206</v>
      </c>
      <c r="BD367" s="932">
        <f t="shared" si="210"/>
        <v>1236</v>
      </c>
      <c r="BE367" s="933">
        <f t="shared" si="211"/>
        <v>0</v>
      </c>
      <c r="BF367" s="1096"/>
      <c r="BG367" s="1096"/>
      <c r="BH367" s="1097"/>
    </row>
    <row r="368" s="711" customFormat="1" ht="39" customHeight="1" spans="1:60">
      <c r="A368" s="736">
        <v>45866</v>
      </c>
      <c r="B368" s="737" t="s">
        <v>2304</v>
      </c>
      <c r="C368" s="738" t="s">
        <v>600</v>
      </c>
      <c r="D368" s="739">
        <v>4500175227</v>
      </c>
      <c r="E368" s="910" t="s">
        <v>2305</v>
      </c>
      <c r="F368" s="739" t="s">
        <v>2306</v>
      </c>
      <c r="G368" s="742" t="s">
        <v>575</v>
      </c>
      <c r="H368" s="742" t="s">
        <v>575</v>
      </c>
      <c r="I368" s="778" t="s">
        <v>576</v>
      </c>
      <c r="J368" s="780">
        <v>720</v>
      </c>
      <c r="K368" s="780">
        <v>0</v>
      </c>
      <c r="L368" s="780">
        <v>12</v>
      </c>
      <c r="M368" s="784">
        <f t="shared" si="221"/>
        <v>60</v>
      </c>
      <c r="N368" s="782">
        <v>45908</v>
      </c>
      <c r="O368" s="782">
        <v>45904</v>
      </c>
      <c r="P368" s="783"/>
      <c r="Q368" s="783" t="s">
        <v>582</v>
      </c>
      <c r="R368" s="783" t="s">
        <v>2279</v>
      </c>
      <c r="S368" s="810" t="s">
        <v>2307</v>
      </c>
      <c r="T368" s="810"/>
      <c r="U368" s="810" t="s">
        <v>585</v>
      </c>
      <c r="V368" s="811"/>
      <c r="W368" s="811"/>
      <c r="X368" s="812" t="s">
        <v>2308</v>
      </c>
      <c r="Y368" s="783" t="s">
        <v>2302</v>
      </c>
      <c r="Z368" s="835">
        <v>2.2101</v>
      </c>
      <c r="AA368" s="835">
        <f t="shared" si="220"/>
        <v>1591.272</v>
      </c>
      <c r="AB368" s="812">
        <v>720</v>
      </c>
      <c r="AC368" s="812">
        <f t="shared" si="231"/>
        <v>0</v>
      </c>
      <c r="AD368" s="783" t="s">
        <v>585</v>
      </c>
      <c r="AE368" s="783" t="s">
        <v>611</v>
      </c>
      <c r="AF368" s="784" t="s">
        <v>2309</v>
      </c>
      <c r="AG368" s="836" t="s">
        <v>590</v>
      </c>
      <c r="AH368" s="990"/>
      <c r="AI368" s="837">
        <f>J368</f>
        <v>720</v>
      </c>
      <c r="AJ368" s="990"/>
      <c r="AK368" s="837"/>
      <c r="AL368" s="838"/>
      <c r="AM368" s="995"/>
      <c r="AN368" s="865">
        <f t="shared" si="222"/>
        <v>720</v>
      </c>
      <c r="AO368" s="865"/>
      <c r="AP368" s="1124"/>
      <c r="AQ368" s="865">
        <f t="shared" si="223"/>
        <v>720</v>
      </c>
      <c r="AR368" s="1124"/>
      <c r="AS368" s="865"/>
      <c r="AT368" s="865"/>
      <c r="AU368" s="866"/>
      <c r="AV368" s="867" t="s">
        <v>577</v>
      </c>
      <c r="AW368" s="884">
        <f t="shared" si="224"/>
        <v>120</v>
      </c>
      <c r="AX368" s="884">
        <f t="shared" si="225"/>
        <v>120</v>
      </c>
      <c r="AY368" s="884">
        <f t="shared" si="226"/>
        <v>96</v>
      </c>
      <c r="AZ368" s="884">
        <f t="shared" si="227"/>
        <v>24</v>
      </c>
      <c r="BA368" s="884">
        <f t="shared" si="228"/>
        <v>120</v>
      </c>
      <c r="BB368" s="884">
        <f t="shared" si="229"/>
        <v>120</v>
      </c>
      <c r="BC368" s="884">
        <f t="shared" si="230"/>
        <v>120</v>
      </c>
      <c r="BD368" s="932">
        <f t="shared" si="210"/>
        <v>720</v>
      </c>
      <c r="BE368" s="933">
        <f t="shared" si="211"/>
        <v>0</v>
      </c>
      <c r="BF368" s="1096"/>
      <c r="BG368" s="1096"/>
      <c r="BH368" s="1097"/>
    </row>
    <row r="369" s="711" customFormat="1" ht="39" customHeight="1" spans="1:60">
      <c r="A369" s="736">
        <v>45855</v>
      </c>
      <c r="B369" s="737" t="s">
        <v>223</v>
      </c>
      <c r="C369" s="738" t="s">
        <v>762</v>
      </c>
      <c r="D369" s="739">
        <v>4500174264</v>
      </c>
      <c r="E369" s="910"/>
      <c r="F369" s="739" t="s">
        <v>2310</v>
      </c>
      <c r="G369" s="742" t="s">
        <v>2311</v>
      </c>
      <c r="H369" s="742" t="s">
        <v>2311</v>
      </c>
      <c r="I369" s="778" t="s">
        <v>2312</v>
      </c>
      <c r="J369" s="780">
        <v>1920</v>
      </c>
      <c r="K369" s="780">
        <v>1</v>
      </c>
      <c r="L369" s="780">
        <v>120</v>
      </c>
      <c r="M369" s="784">
        <f t="shared" si="221"/>
        <v>16</v>
      </c>
      <c r="N369" s="782">
        <v>45908</v>
      </c>
      <c r="O369" s="782">
        <v>45904</v>
      </c>
      <c r="P369" s="783"/>
      <c r="Q369" s="783" t="s">
        <v>582</v>
      </c>
      <c r="R369" s="783" t="s">
        <v>2313</v>
      </c>
      <c r="S369" s="810" t="s">
        <v>2314</v>
      </c>
      <c r="T369" s="810"/>
      <c r="U369" s="810" t="s">
        <v>2315</v>
      </c>
      <c r="V369" s="811"/>
      <c r="W369" s="811"/>
      <c r="X369" s="812" t="s">
        <v>2316</v>
      </c>
      <c r="Y369" s="783" t="s">
        <v>2317</v>
      </c>
      <c r="Z369" s="835">
        <v>464.4946</v>
      </c>
      <c r="AA369" s="835">
        <f>Z369*M369</f>
        <v>7431.9136</v>
      </c>
      <c r="AB369" s="812">
        <v>1920</v>
      </c>
      <c r="AC369" s="812">
        <f t="shared" si="231"/>
        <v>0</v>
      </c>
      <c r="AD369" s="1074" t="s">
        <v>2318</v>
      </c>
      <c r="AE369" s="783" t="s">
        <v>611</v>
      </c>
      <c r="AF369" s="784"/>
      <c r="AG369" s="836" t="s">
        <v>590</v>
      </c>
      <c r="AH369" s="990"/>
      <c r="AI369" s="837">
        <f>J369</f>
        <v>1920</v>
      </c>
      <c r="AJ369" s="990"/>
      <c r="AK369" s="837"/>
      <c r="AL369" s="838"/>
      <c r="AM369" s="995"/>
      <c r="AN369" s="865">
        <f t="shared" si="222"/>
        <v>1920</v>
      </c>
      <c r="AO369" s="865"/>
      <c r="AP369" s="1124"/>
      <c r="AQ369" s="865">
        <f t="shared" si="223"/>
        <v>1920</v>
      </c>
      <c r="AR369" s="1124"/>
      <c r="AS369" s="865"/>
      <c r="AT369" s="865"/>
      <c r="AU369" s="866"/>
      <c r="AV369" s="867" t="s">
        <v>577</v>
      </c>
      <c r="AW369" s="884">
        <f t="shared" si="224"/>
        <v>320</v>
      </c>
      <c r="AX369" s="884">
        <f t="shared" si="225"/>
        <v>320</v>
      </c>
      <c r="AY369" s="884">
        <f t="shared" si="226"/>
        <v>256</v>
      </c>
      <c r="AZ369" s="884">
        <f t="shared" si="227"/>
        <v>64</v>
      </c>
      <c r="BA369" s="884">
        <f t="shared" si="228"/>
        <v>320</v>
      </c>
      <c r="BB369" s="884">
        <f t="shared" si="229"/>
        <v>320</v>
      </c>
      <c r="BC369" s="884">
        <f t="shared" si="230"/>
        <v>320</v>
      </c>
      <c r="BD369" s="932">
        <f t="shared" si="210"/>
        <v>1920</v>
      </c>
      <c r="BE369" s="933">
        <f t="shared" si="211"/>
        <v>0</v>
      </c>
      <c r="BF369" s="1096"/>
      <c r="BG369" s="1096"/>
      <c r="BH369" s="1097"/>
    </row>
    <row r="370" s="711" customFormat="1" ht="39" customHeight="1" spans="1:60">
      <c r="A370" s="736">
        <v>45870</v>
      </c>
      <c r="B370" s="737" t="s">
        <v>177</v>
      </c>
      <c r="C370" s="738" t="s">
        <v>600</v>
      </c>
      <c r="D370" s="739">
        <v>4500175725</v>
      </c>
      <c r="E370" s="910" t="s">
        <v>2319</v>
      </c>
      <c r="F370" s="739" t="s">
        <v>2320</v>
      </c>
      <c r="G370" s="742" t="s">
        <v>689</v>
      </c>
      <c r="H370" s="742" t="s">
        <v>689</v>
      </c>
      <c r="I370" s="778" t="s">
        <v>576</v>
      </c>
      <c r="J370" s="780">
        <v>1504</v>
      </c>
      <c r="K370" s="780">
        <v>0</v>
      </c>
      <c r="L370" s="780">
        <v>8</v>
      </c>
      <c r="M370" s="784">
        <f t="shared" si="221"/>
        <v>188</v>
      </c>
      <c r="N370" s="782">
        <v>45909</v>
      </c>
      <c r="O370" s="782">
        <v>45905</v>
      </c>
      <c r="P370" s="783"/>
      <c r="Q370" s="783" t="s">
        <v>582</v>
      </c>
      <c r="R370" s="783" t="s">
        <v>2321</v>
      </c>
      <c r="S370" s="810" t="s">
        <v>2300</v>
      </c>
      <c r="T370" s="810"/>
      <c r="U370" s="810" t="s">
        <v>585</v>
      </c>
      <c r="V370" s="810" t="s">
        <v>2275</v>
      </c>
      <c r="W370" s="811"/>
      <c r="X370" s="812" t="s">
        <v>1894</v>
      </c>
      <c r="Y370" s="783" t="s">
        <v>695</v>
      </c>
      <c r="Z370" s="835">
        <v>2.1336</v>
      </c>
      <c r="AA370" s="835">
        <f t="shared" ref="AA370:AA380" si="232">Z370*J370</f>
        <v>3208.9344</v>
      </c>
      <c r="AB370" s="812">
        <f>1504</f>
        <v>1504</v>
      </c>
      <c r="AC370" s="812">
        <f t="shared" si="231"/>
        <v>0</v>
      </c>
      <c r="AD370" s="783" t="s">
        <v>610</v>
      </c>
      <c r="AE370" s="783" t="s">
        <v>611</v>
      </c>
      <c r="AF370" s="784" t="s">
        <v>2322</v>
      </c>
      <c r="AG370" s="836" t="s">
        <v>590</v>
      </c>
      <c r="AH370" s="990"/>
      <c r="AI370" s="837">
        <f>J370</f>
        <v>1504</v>
      </c>
      <c r="AJ370" s="990"/>
      <c r="AK370" s="837"/>
      <c r="AL370" s="838"/>
      <c r="AM370" s="995"/>
      <c r="AN370" s="865">
        <f t="shared" si="222"/>
        <v>1504</v>
      </c>
      <c r="AO370" s="865"/>
      <c r="AP370" s="1124"/>
      <c r="AQ370" s="865">
        <f t="shared" si="223"/>
        <v>1504</v>
      </c>
      <c r="AR370" s="1124"/>
      <c r="AS370" s="865"/>
      <c r="AT370" s="865"/>
      <c r="AU370" s="866"/>
      <c r="AV370" s="867" t="s">
        <v>577</v>
      </c>
      <c r="AW370" s="884">
        <f t="shared" si="224"/>
        <v>250.666666666667</v>
      </c>
      <c r="AX370" s="884">
        <f t="shared" si="225"/>
        <v>250.666666666667</v>
      </c>
      <c r="AY370" s="884">
        <f t="shared" si="226"/>
        <v>200.533333333333</v>
      </c>
      <c r="AZ370" s="884">
        <f t="shared" si="227"/>
        <v>50.1333333333333</v>
      </c>
      <c r="BA370" s="884">
        <f t="shared" si="228"/>
        <v>250.666666666667</v>
      </c>
      <c r="BB370" s="884">
        <f t="shared" si="229"/>
        <v>250.666666666667</v>
      </c>
      <c r="BC370" s="884">
        <f t="shared" si="230"/>
        <v>250.666666666667</v>
      </c>
      <c r="BD370" s="932">
        <f t="shared" si="210"/>
        <v>1504</v>
      </c>
      <c r="BE370" s="933">
        <f t="shared" si="211"/>
        <v>0</v>
      </c>
      <c r="BF370" s="1096"/>
      <c r="BG370" s="1096"/>
      <c r="BH370" s="1097"/>
    </row>
    <row r="371" s="711" customFormat="1" ht="39" customHeight="1" spans="1:60">
      <c r="A371" s="736">
        <v>45877</v>
      </c>
      <c r="B371" s="737" t="s">
        <v>2057</v>
      </c>
      <c r="C371" s="738" t="s">
        <v>630</v>
      </c>
      <c r="D371" s="739">
        <v>4500176255</v>
      </c>
      <c r="E371" s="910" t="s">
        <v>2323</v>
      </c>
      <c r="F371" s="739" t="s">
        <v>2324</v>
      </c>
      <c r="G371" s="742" t="s">
        <v>633</v>
      </c>
      <c r="H371" s="742" t="s">
        <v>634</v>
      </c>
      <c r="I371" s="778" t="s">
        <v>576</v>
      </c>
      <c r="J371" s="780">
        <v>600</v>
      </c>
      <c r="K371" s="780">
        <v>0</v>
      </c>
      <c r="L371" s="780">
        <v>4</v>
      </c>
      <c r="M371" s="784">
        <f t="shared" si="221"/>
        <v>150</v>
      </c>
      <c r="N371" s="782">
        <v>45910</v>
      </c>
      <c r="O371" s="782">
        <v>45906</v>
      </c>
      <c r="P371" s="783"/>
      <c r="Q371" s="783" t="s">
        <v>582</v>
      </c>
      <c r="R371" s="783"/>
      <c r="S371" s="810" t="s">
        <v>2314</v>
      </c>
      <c r="T371" s="810"/>
      <c r="U371" s="810" t="s">
        <v>2325</v>
      </c>
      <c r="V371" s="810"/>
      <c r="W371" s="811"/>
      <c r="X371" s="812" t="s">
        <v>2326</v>
      </c>
      <c r="Y371" s="783" t="s">
        <v>1152</v>
      </c>
      <c r="Z371" s="835">
        <v>3.5904</v>
      </c>
      <c r="AA371" s="835">
        <f t="shared" si="232"/>
        <v>2154.24</v>
      </c>
      <c r="AB371" s="812">
        <v>600</v>
      </c>
      <c r="AC371" s="812">
        <f t="shared" si="231"/>
        <v>0</v>
      </c>
      <c r="AD371" s="783" t="s">
        <v>610</v>
      </c>
      <c r="AE371" s="783" t="s">
        <v>611</v>
      </c>
      <c r="AF371" s="784"/>
      <c r="AG371" s="836" t="s">
        <v>590</v>
      </c>
      <c r="AH371" s="990"/>
      <c r="AI371" s="837"/>
      <c r="AJ371" s="990"/>
      <c r="AK371" s="837">
        <f>J371</f>
        <v>600</v>
      </c>
      <c r="AL371" s="838"/>
      <c r="AM371" s="995"/>
      <c r="AN371" s="865">
        <f t="shared" si="222"/>
        <v>600</v>
      </c>
      <c r="AO371" s="865"/>
      <c r="AP371" s="1124"/>
      <c r="AQ371" s="865"/>
      <c r="AR371" s="1124"/>
      <c r="AS371" s="865">
        <f>J371</f>
        <v>600</v>
      </c>
      <c r="AT371" s="865"/>
      <c r="AU371" s="866"/>
      <c r="AV371" s="867" t="s">
        <v>577</v>
      </c>
      <c r="AW371" s="884">
        <f t="shared" si="224"/>
        <v>100</v>
      </c>
      <c r="AX371" s="884">
        <f t="shared" si="225"/>
        <v>100</v>
      </c>
      <c r="AY371" s="884">
        <f t="shared" si="226"/>
        <v>80</v>
      </c>
      <c r="AZ371" s="884">
        <f t="shared" si="227"/>
        <v>20</v>
      </c>
      <c r="BA371" s="884">
        <f t="shared" si="228"/>
        <v>100</v>
      </c>
      <c r="BB371" s="884">
        <f t="shared" si="229"/>
        <v>100</v>
      </c>
      <c r="BC371" s="884">
        <f t="shared" si="230"/>
        <v>100</v>
      </c>
      <c r="BD371" s="932">
        <f t="shared" si="210"/>
        <v>600</v>
      </c>
      <c r="BE371" s="933">
        <f t="shared" si="211"/>
        <v>0</v>
      </c>
      <c r="BF371" s="1096"/>
      <c r="BG371" s="1096"/>
      <c r="BH371" s="1097"/>
    </row>
    <row r="372" s="711" customFormat="1" ht="39" customHeight="1" spans="1:60">
      <c r="A372" s="736">
        <v>45859</v>
      </c>
      <c r="B372" s="737" t="s">
        <v>2106</v>
      </c>
      <c r="C372" s="738" t="s">
        <v>630</v>
      </c>
      <c r="D372" s="739">
        <v>4500174492</v>
      </c>
      <c r="E372" s="910" t="s">
        <v>2327</v>
      </c>
      <c r="F372" s="739" t="s">
        <v>2328</v>
      </c>
      <c r="G372" s="742" t="s">
        <v>712</v>
      </c>
      <c r="H372" s="742" t="s">
        <v>713</v>
      </c>
      <c r="I372" s="778" t="s">
        <v>668</v>
      </c>
      <c r="J372" s="780">
        <v>804</v>
      </c>
      <c r="K372" s="780">
        <v>0</v>
      </c>
      <c r="L372" s="780">
        <v>6</v>
      </c>
      <c r="M372" s="784">
        <f t="shared" si="221"/>
        <v>134</v>
      </c>
      <c r="N372" s="782">
        <v>45915</v>
      </c>
      <c r="O372" s="782">
        <v>45911</v>
      </c>
      <c r="P372" s="783" t="s">
        <v>2215</v>
      </c>
      <c r="Q372" s="783" t="s">
        <v>582</v>
      </c>
      <c r="R372" s="783" t="s">
        <v>2329</v>
      </c>
      <c r="S372" s="810" t="s">
        <v>2330</v>
      </c>
      <c r="T372" s="810"/>
      <c r="U372" s="810" t="s">
        <v>2218</v>
      </c>
      <c r="V372" s="811"/>
      <c r="W372" s="811"/>
      <c r="X372" s="812" t="s">
        <v>2331</v>
      </c>
      <c r="Y372" s="783" t="s">
        <v>1766</v>
      </c>
      <c r="Z372" s="835">
        <v>3.5765</v>
      </c>
      <c r="AA372" s="835">
        <f t="shared" si="232"/>
        <v>2875.506</v>
      </c>
      <c r="AB372" s="812">
        <v>804</v>
      </c>
      <c r="AC372" s="812">
        <f t="shared" si="231"/>
        <v>0</v>
      </c>
      <c r="AD372" s="783" t="s">
        <v>610</v>
      </c>
      <c r="AE372" s="783" t="s">
        <v>611</v>
      </c>
      <c r="AF372" s="784"/>
      <c r="AG372" s="836" t="s">
        <v>590</v>
      </c>
      <c r="AH372" s="990"/>
      <c r="AI372" s="837"/>
      <c r="AJ372" s="990"/>
      <c r="AK372" s="837">
        <f>J372</f>
        <v>804</v>
      </c>
      <c r="AL372" s="838"/>
      <c r="AM372" s="995"/>
      <c r="AN372" s="865">
        <f t="shared" si="222"/>
        <v>804</v>
      </c>
      <c r="AO372" s="865"/>
      <c r="AP372" s="1124"/>
      <c r="AQ372" s="865">
        <f>J372</f>
        <v>804</v>
      </c>
      <c r="AR372" s="1124"/>
      <c r="AS372" s="865"/>
      <c r="AT372" s="865"/>
      <c r="AU372" s="866"/>
      <c r="AV372" s="867" t="s">
        <v>577</v>
      </c>
      <c r="AW372" s="884">
        <f>J372</f>
        <v>804</v>
      </c>
      <c r="AX372" s="884"/>
      <c r="AY372" s="884"/>
      <c r="AZ372" s="884"/>
      <c r="BA372" s="884"/>
      <c r="BB372" s="884"/>
      <c r="BC372" s="884"/>
      <c r="BD372" s="932">
        <f t="shared" si="210"/>
        <v>804</v>
      </c>
      <c r="BE372" s="933">
        <f t="shared" si="211"/>
        <v>0</v>
      </c>
      <c r="BF372" s="1096"/>
      <c r="BG372" s="1096"/>
      <c r="BH372" s="1097"/>
    </row>
    <row r="373" s="711" customFormat="1" ht="39" customHeight="1" spans="1:60">
      <c r="A373" s="736">
        <v>45868</v>
      </c>
      <c r="B373" s="737" t="s">
        <v>2332</v>
      </c>
      <c r="C373" s="738" t="s">
        <v>2333</v>
      </c>
      <c r="D373" s="739">
        <v>4500175435</v>
      </c>
      <c r="E373" s="910"/>
      <c r="F373" s="739" t="s">
        <v>2334</v>
      </c>
      <c r="G373" s="742" t="s">
        <v>575</v>
      </c>
      <c r="H373" s="742" t="s">
        <v>575</v>
      </c>
      <c r="I373" s="778" t="s">
        <v>576</v>
      </c>
      <c r="J373" s="780">
        <v>156</v>
      </c>
      <c r="K373" s="780">
        <v>0</v>
      </c>
      <c r="L373" s="780">
        <v>12</v>
      </c>
      <c r="M373" s="784">
        <f t="shared" si="221"/>
        <v>13</v>
      </c>
      <c r="N373" s="782">
        <v>45915</v>
      </c>
      <c r="O373" s="782">
        <v>45911</v>
      </c>
      <c r="P373" s="783"/>
      <c r="Q373" s="783" t="s">
        <v>582</v>
      </c>
      <c r="R373" s="783" t="s">
        <v>2335</v>
      </c>
      <c r="S373" s="810" t="s">
        <v>2336</v>
      </c>
      <c r="T373" s="810"/>
      <c r="U373" s="810" t="s">
        <v>2337</v>
      </c>
      <c r="V373" s="811"/>
      <c r="W373" s="811"/>
      <c r="X373" s="812" t="s">
        <v>2338</v>
      </c>
      <c r="Y373" s="783" t="s">
        <v>782</v>
      </c>
      <c r="Z373" s="835">
        <v>3.6923</v>
      </c>
      <c r="AA373" s="835">
        <f t="shared" si="232"/>
        <v>575.9988</v>
      </c>
      <c r="AB373" s="812">
        <v>156</v>
      </c>
      <c r="AC373" s="812">
        <f t="shared" si="231"/>
        <v>0</v>
      </c>
      <c r="AD373" s="783" t="s">
        <v>610</v>
      </c>
      <c r="AE373" s="783" t="s">
        <v>611</v>
      </c>
      <c r="AF373" s="784"/>
      <c r="AG373" s="836" t="s">
        <v>590</v>
      </c>
      <c r="AH373" s="990"/>
      <c r="AI373" s="837">
        <f>J373</f>
        <v>156</v>
      </c>
      <c r="AJ373" s="990"/>
      <c r="AK373" s="837"/>
      <c r="AL373" s="838"/>
      <c r="AM373" s="995"/>
      <c r="AN373" s="865">
        <f t="shared" si="222"/>
        <v>156</v>
      </c>
      <c r="AO373" s="865"/>
      <c r="AP373" s="1124"/>
      <c r="AQ373" s="865">
        <f>J373</f>
        <v>156</v>
      </c>
      <c r="AR373" s="1124"/>
      <c r="AS373" s="865"/>
      <c r="AT373" s="865"/>
      <c r="AU373" s="866"/>
      <c r="AV373" s="867" t="s">
        <v>577</v>
      </c>
      <c r="AW373" s="884">
        <f>J373/60*10</f>
        <v>26</v>
      </c>
      <c r="AX373" s="884">
        <f>J373/60*10</f>
        <v>26</v>
      </c>
      <c r="AY373" s="884">
        <f>J373/60*8</f>
        <v>20.8</v>
      </c>
      <c r="AZ373" s="884">
        <f>J373/60*2</f>
        <v>5.2</v>
      </c>
      <c r="BA373" s="884">
        <f>J373/60*10</f>
        <v>26</v>
      </c>
      <c r="BB373" s="884">
        <f>J373/60*10</f>
        <v>26</v>
      </c>
      <c r="BC373" s="884">
        <f>J373/60*10</f>
        <v>26</v>
      </c>
      <c r="BD373" s="932">
        <f t="shared" si="210"/>
        <v>156</v>
      </c>
      <c r="BE373" s="933">
        <f t="shared" si="211"/>
        <v>0</v>
      </c>
      <c r="BF373" s="1096"/>
      <c r="BG373" s="1096"/>
      <c r="BH373" s="1097"/>
    </row>
    <row r="374" s="711" customFormat="1" ht="39" customHeight="1" spans="1:60">
      <c r="A374" s="736">
        <v>45873</v>
      </c>
      <c r="B374" s="737" t="s">
        <v>2339</v>
      </c>
      <c r="C374" s="738" t="s">
        <v>697</v>
      </c>
      <c r="D374" s="739">
        <v>4500175614</v>
      </c>
      <c r="E374" s="910"/>
      <c r="F374" s="739" t="s">
        <v>2340</v>
      </c>
      <c r="G374" s="742" t="s">
        <v>575</v>
      </c>
      <c r="H374" s="742" t="s">
        <v>575</v>
      </c>
      <c r="I374" s="778" t="s">
        <v>576</v>
      </c>
      <c r="J374" s="780">
        <v>156</v>
      </c>
      <c r="K374" s="780">
        <v>0</v>
      </c>
      <c r="L374" s="780">
        <v>12</v>
      </c>
      <c r="M374" s="784">
        <f t="shared" si="221"/>
        <v>13</v>
      </c>
      <c r="N374" s="782">
        <v>45915</v>
      </c>
      <c r="O374" s="782">
        <v>45911</v>
      </c>
      <c r="P374" s="783"/>
      <c r="Q374" s="783" t="s">
        <v>582</v>
      </c>
      <c r="R374" s="783" t="s">
        <v>2341</v>
      </c>
      <c r="S374" s="810" t="s">
        <v>2342</v>
      </c>
      <c r="T374" s="810"/>
      <c r="U374" s="810" t="s">
        <v>2290</v>
      </c>
      <c r="V374" s="811"/>
      <c r="W374" s="811"/>
      <c r="X374" s="812" t="s">
        <v>2343</v>
      </c>
      <c r="Y374" s="783" t="s">
        <v>248</v>
      </c>
      <c r="Z374" s="835">
        <v>3.6923</v>
      </c>
      <c r="AA374" s="835">
        <f t="shared" si="232"/>
        <v>575.9988</v>
      </c>
      <c r="AB374" s="812">
        <v>156</v>
      </c>
      <c r="AC374" s="812">
        <f t="shared" si="231"/>
        <v>0</v>
      </c>
      <c r="AD374" s="783" t="s">
        <v>610</v>
      </c>
      <c r="AE374" s="783" t="s">
        <v>611</v>
      </c>
      <c r="AF374" s="784" t="s">
        <v>2344</v>
      </c>
      <c r="AG374" s="836" t="s">
        <v>590</v>
      </c>
      <c r="AH374" s="990"/>
      <c r="AI374" s="837">
        <f>J374</f>
        <v>156</v>
      </c>
      <c r="AJ374" s="990"/>
      <c r="AK374" s="837"/>
      <c r="AL374" s="838"/>
      <c r="AM374" s="995"/>
      <c r="AN374" s="865">
        <f t="shared" si="222"/>
        <v>156</v>
      </c>
      <c r="AO374" s="865"/>
      <c r="AP374" s="1124"/>
      <c r="AQ374" s="865">
        <f>J374</f>
        <v>156</v>
      </c>
      <c r="AR374" s="1124"/>
      <c r="AS374" s="865"/>
      <c r="AT374" s="865"/>
      <c r="AU374" s="866"/>
      <c r="AV374" s="867" t="s">
        <v>577</v>
      </c>
      <c r="AW374" s="884">
        <f>J374/60*10</f>
        <v>26</v>
      </c>
      <c r="AX374" s="884">
        <f>J374/60*10</f>
        <v>26</v>
      </c>
      <c r="AY374" s="884">
        <f>J374/60*8</f>
        <v>20.8</v>
      </c>
      <c r="AZ374" s="884">
        <f>J374/60*2</f>
        <v>5.2</v>
      </c>
      <c r="BA374" s="884">
        <f>J374/60*10</f>
        <v>26</v>
      </c>
      <c r="BB374" s="884">
        <f>J374/60*10</f>
        <v>26</v>
      </c>
      <c r="BC374" s="884">
        <f>J374/60*10</f>
        <v>26</v>
      </c>
      <c r="BD374" s="932">
        <f t="shared" si="210"/>
        <v>156</v>
      </c>
      <c r="BE374" s="933">
        <f t="shared" si="211"/>
        <v>0</v>
      </c>
      <c r="BF374" s="1096"/>
      <c r="BG374" s="1096"/>
      <c r="BH374" s="1097"/>
    </row>
    <row r="375" s="711" customFormat="1" ht="39" customHeight="1" spans="1:60">
      <c r="A375" s="736">
        <v>45874</v>
      </c>
      <c r="B375" s="737" t="s">
        <v>2345</v>
      </c>
      <c r="C375" s="738" t="s">
        <v>600</v>
      </c>
      <c r="D375" s="739">
        <v>4500175652</v>
      </c>
      <c r="E375" s="910" t="s">
        <v>2346</v>
      </c>
      <c r="F375" s="739" t="s">
        <v>2347</v>
      </c>
      <c r="G375" s="742" t="s">
        <v>575</v>
      </c>
      <c r="H375" s="742" t="s">
        <v>575</v>
      </c>
      <c r="I375" s="778" t="s">
        <v>576</v>
      </c>
      <c r="J375" s="780">
        <v>4800</v>
      </c>
      <c r="K375" s="780">
        <v>0</v>
      </c>
      <c r="L375" s="780">
        <v>12</v>
      </c>
      <c r="M375" s="784">
        <f t="shared" si="221"/>
        <v>400</v>
      </c>
      <c r="N375" s="782">
        <v>45912</v>
      </c>
      <c r="O375" s="782">
        <v>45908</v>
      </c>
      <c r="P375" s="783"/>
      <c r="Q375" s="783" t="s">
        <v>582</v>
      </c>
      <c r="R375" s="783" t="s">
        <v>2348</v>
      </c>
      <c r="S375" s="810" t="s">
        <v>2349</v>
      </c>
      <c r="T375" s="810"/>
      <c r="U375" s="810" t="s">
        <v>2350</v>
      </c>
      <c r="V375" s="810"/>
      <c r="W375" s="811"/>
      <c r="X375" s="812" t="s">
        <v>2351</v>
      </c>
      <c r="Y375" s="783" t="s">
        <v>2352</v>
      </c>
      <c r="Z375" s="835">
        <v>2.1969</v>
      </c>
      <c r="AA375" s="835">
        <f t="shared" si="232"/>
        <v>10545.12</v>
      </c>
      <c r="AB375" s="812">
        <v>4800</v>
      </c>
      <c r="AC375" s="812">
        <f t="shared" si="231"/>
        <v>0</v>
      </c>
      <c r="AD375" s="783" t="s">
        <v>610</v>
      </c>
      <c r="AE375" s="783" t="s">
        <v>611</v>
      </c>
      <c r="AF375" s="784" t="s">
        <v>2353</v>
      </c>
      <c r="AG375" s="836" t="s">
        <v>590</v>
      </c>
      <c r="AH375" s="990"/>
      <c r="AI375" s="837">
        <f>J375</f>
        <v>4800</v>
      </c>
      <c r="AJ375" s="990"/>
      <c r="AK375" s="837"/>
      <c r="AL375" s="838"/>
      <c r="AM375" s="995"/>
      <c r="AN375" s="865">
        <f t="shared" si="222"/>
        <v>4800</v>
      </c>
      <c r="AO375" s="865"/>
      <c r="AP375" s="1124"/>
      <c r="AQ375" s="865">
        <f>J375</f>
        <v>4800</v>
      </c>
      <c r="AR375" s="1124"/>
      <c r="AS375" s="865"/>
      <c r="AT375" s="865"/>
      <c r="AU375" s="866"/>
      <c r="AV375" s="867" t="s">
        <v>577</v>
      </c>
      <c r="AW375" s="884">
        <f>J375/60*10</f>
        <v>800</v>
      </c>
      <c r="AX375" s="884">
        <f>J375/60*10</f>
        <v>800</v>
      </c>
      <c r="AY375" s="884">
        <f>J375/60*8</f>
        <v>640</v>
      </c>
      <c r="AZ375" s="884">
        <f>J375/60*2</f>
        <v>160</v>
      </c>
      <c r="BA375" s="884">
        <f>J375/60*10</f>
        <v>800</v>
      </c>
      <c r="BB375" s="884">
        <f>J375/60*10</f>
        <v>800</v>
      </c>
      <c r="BC375" s="884">
        <f>J375/60*10</f>
        <v>800</v>
      </c>
      <c r="BD375" s="932">
        <f t="shared" si="210"/>
        <v>4800</v>
      </c>
      <c r="BE375" s="933">
        <f t="shared" si="211"/>
        <v>0</v>
      </c>
      <c r="BF375" s="1096"/>
      <c r="BG375" s="1096"/>
      <c r="BH375" s="1097"/>
    </row>
    <row r="376" s="711" customFormat="1" ht="39" customHeight="1" spans="1:60">
      <c r="A376" s="736">
        <v>45866</v>
      </c>
      <c r="B376" s="737" t="s">
        <v>2212</v>
      </c>
      <c r="C376" s="738" t="s">
        <v>762</v>
      </c>
      <c r="D376" s="739">
        <v>4500175140</v>
      </c>
      <c r="E376" s="910" t="s">
        <v>2354</v>
      </c>
      <c r="F376" s="739" t="s">
        <v>2355</v>
      </c>
      <c r="G376" s="742" t="s">
        <v>712</v>
      </c>
      <c r="H376" s="742" t="s">
        <v>713</v>
      </c>
      <c r="I376" s="778" t="s">
        <v>668</v>
      </c>
      <c r="J376" s="780">
        <v>1002</v>
      </c>
      <c r="K376" s="780">
        <v>0</v>
      </c>
      <c r="L376" s="780">
        <v>6</v>
      </c>
      <c r="M376" s="784">
        <f t="shared" si="221"/>
        <v>167</v>
      </c>
      <c r="N376" s="782">
        <v>45913</v>
      </c>
      <c r="O376" s="782">
        <v>45909</v>
      </c>
      <c r="P376" s="783"/>
      <c r="Q376" s="783" t="s">
        <v>582</v>
      </c>
      <c r="R376" s="783" t="s">
        <v>2335</v>
      </c>
      <c r="S376" s="810" t="s">
        <v>2274</v>
      </c>
      <c r="T376" s="810"/>
      <c r="U376" s="810" t="s">
        <v>2239</v>
      </c>
      <c r="V376" s="811"/>
      <c r="W376" s="811"/>
      <c r="X376" s="812" t="s">
        <v>2356</v>
      </c>
      <c r="Y376" s="783" t="s">
        <v>1766</v>
      </c>
      <c r="Z376" s="835">
        <v>3.6901</v>
      </c>
      <c r="AA376" s="835">
        <f t="shared" si="232"/>
        <v>3697.4802</v>
      </c>
      <c r="AB376" s="812">
        <v>1002</v>
      </c>
      <c r="AC376" s="812">
        <f t="shared" si="231"/>
        <v>0</v>
      </c>
      <c r="AD376" s="783" t="s">
        <v>610</v>
      </c>
      <c r="AE376" s="783" t="s">
        <v>611</v>
      </c>
      <c r="AF376" s="784"/>
      <c r="AG376" s="836" t="s">
        <v>590</v>
      </c>
      <c r="AH376" s="990"/>
      <c r="AI376" s="837"/>
      <c r="AJ376" s="990"/>
      <c r="AK376" s="837">
        <f>J376</f>
        <v>1002</v>
      </c>
      <c r="AL376" s="838"/>
      <c r="AM376" s="995"/>
      <c r="AN376" s="865">
        <f t="shared" si="222"/>
        <v>1002</v>
      </c>
      <c r="AO376" s="865"/>
      <c r="AP376" s="1124"/>
      <c r="AQ376" s="865">
        <f>J376</f>
        <v>1002</v>
      </c>
      <c r="AR376" s="1124"/>
      <c r="AS376" s="865"/>
      <c r="AT376" s="865"/>
      <c r="AU376" s="866"/>
      <c r="AV376" s="867" t="s">
        <v>577</v>
      </c>
      <c r="AW376" s="884">
        <f>J376</f>
        <v>1002</v>
      </c>
      <c r="AX376" s="884"/>
      <c r="AY376" s="884"/>
      <c r="AZ376" s="884"/>
      <c r="BA376" s="884"/>
      <c r="BB376" s="884"/>
      <c r="BC376" s="884"/>
      <c r="BD376" s="932">
        <f t="shared" si="210"/>
        <v>1002</v>
      </c>
      <c r="BE376" s="933">
        <f t="shared" si="211"/>
        <v>0</v>
      </c>
      <c r="BF376" s="1096"/>
      <c r="BG376" s="1096"/>
      <c r="BH376" s="1097"/>
    </row>
    <row r="377" s="711" customFormat="1" ht="39" customHeight="1" spans="1:60">
      <c r="A377" s="736">
        <v>45877</v>
      </c>
      <c r="B377" s="737" t="s">
        <v>362</v>
      </c>
      <c r="C377" s="738" t="s">
        <v>1495</v>
      </c>
      <c r="D377" s="739">
        <v>4500176336</v>
      </c>
      <c r="E377" s="910" t="s">
        <v>2357</v>
      </c>
      <c r="F377" s="739" t="s">
        <v>2358</v>
      </c>
      <c r="G377" s="742" t="s">
        <v>1498</v>
      </c>
      <c r="H377" s="742" t="s">
        <v>964</v>
      </c>
      <c r="I377" s="951" t="s">
        <v>576</v>
      </c>
      <c r="J377" s="780">
        <v>2700</v>
      </c>
      <c r="K377" s="801">
        <v>0</v>
      </c>
      <c r="L377" s="801">
        <v>6</v>
      </c>
      <c r="M377" s="784">
        <f t="shared" si="221"/>
        <v>450</v>
      </c>
      <c r="N377" s="782">
        <v>45915</v>
      </c>
      <c r="O377" s="782">
        <v>45911</v>
      </c>
      <c r="P377" s="783" t="s">
        <v>2359</v>
      </c>
      <c r="Q377" s="783" t="s">
        <v>582</v>
      </c>
      <c r="R377" s="783" t="s">
        <v>2360</v>
      </c>
      <c r="S377" s="810" t="s">
        <v>2361</v>
      </c>
      <c r="T377" s="810"/>
      <c r="U377" s="810" t="s">
        <v>2362</v>
      </c>
      <c r="V377" s="811"/>
      <c r="W377" s="811"/>
      <c r="X377" s="812" t="s">
        <v>2363</v>
      </c>
      <c r="Y377" s="783" t="s">
        <v>2364</v>
      </c>
      <c r="Z377" s="835">
        <v>3.7156</v>
      </c>
      <c r="AA377" s="835">
        <f t="shared" si="232"/>
        <v>10032.12</v>
      </c>
      <c r="AB377" s="812">
        <f>1728+972</f>
        <v>2700</v>
      </c>
      <c r="AC377" s="812">
        <f t="shared" si="231"/>
        <v>0</v>
      </c>
      <c r="AD377" s="783" t="s">
        <v>610</v>
      </c>
      <c r="AE377" s="783" t="s">
        <v>611</v>
      </c>
      <c r="AF377" s="784"/>
      <c r="AG377" s="836" t="s">
        <v>590</v>
      </c>
      <c r="AH377" s="990"/>
      <c r="AI377" s="837">
        <f>J377</f>
        <v>2700</v>
      </c>
      <c r="AJ377" s="990"/>
      <c r="AK377" s="837"/>
      <c r="AL377" s="838"/>
      <c r="AM377" s="995"/>
      <c r="AN377" s="865"/>
      <c r="AO377" s="865">
        <f>J377</f>
        <v>2700</v>
      </c>
      <c r="AP377" s="995"/>
      <c r="AQ377" s="865"/>
      <c r="AR377" s="1124"/>
      <c r="AS377" s="865">
        <f>J377</f>
        <v>2700</v>
      </c>
      <c r="AT377" s="865"/>
      <c r="AU377" s="866"/>
      <c r="AV377" s="867" t="s">
        <v>577</v>
      </c>
      <c r="AW377" s="884">
        <f>J377/60*10</f>
        <v>450</v>
      </c>
      <c r="AX377" s="884">
        <f>J377/60*10</f>
        <v>450</v>
      </c>
      <c r="AY377" s="884">
        <f>J377/60*8</f>
        <v>360</v>
      </c>
      <c r="AZ377" s="884">
        <f>J377/60*2</f>
        <v>90</v>
      </c>
      <c r="BA377" s="884">
        <f>J377/60*10</f>
        <v>450</v>
      </c>
      <c r="BB377" s="884">
        <f>J377/60*10</f>
        <v>450</v>
      </c>
      <c r="BC377" s="884">
        <f>J377/60*10</f>
        <v>450</v>
      </c>
      <c r="BD377" s="933">
        <f t="shared" si="210"/>
        <v>2700</v>
      </c>
      <c r="BE377" s="1074">
        <f t="shared" si="211"/>
        <v>0</v>
      </c>
      <c r="BF377" s="1096"/>
      <c r="BG377" s="1096"/>
      <c r="BH377" s="1097"/>
    </row>
    <row r="378" s="711" customFormat="1" ht="39" customHeight="1" spans="1:60">
      <c r="A378" s="736">
        <v>45873</v>
      </c>
      <c r="B378" s="737" t="s">
        <v>757</v>
      </c>
      <c r="C378" s="738" t="s">
        <v>580</v>
      </c>
      <c r="D378" s="739">
        <v>4500175925</v>
      </c>
      <c r="E378" s="740">
        <v>20862090</v>
      </c>
      <c r="F378" s="739" t="s">
        <v>2365</v>
      </c>
      <c r="G378" s="742" t="s">
        <v>575</v>
      </c>
      <c r="H378" s="742" t="s">
        <v>700</v>
      </c>
      <c r="I378" s="1061" t="s">
        <v>701</v>
      </c>
      <c r="J378" s="780">
        <v>1174</v>
      </c>
      <c r="K378" s="780">
        <v>0</v>
      </c>
      <c r="L378" s="780">
        <v>1</v>
      </c>
      <c r="M378" s="784">
        <f t="shared" si="221"/>
        <v>1174</v>
      </c>
      <c r="N378" s="782">
        <v>45915</v>
      </c>
      <c r="O378" s="782">
        <v>45911</v>
      </c>
      <c r="P378" s="783"/>
      <c r="Q378" s="783" t="s">
        <v>582</v>
      </c>
      <c r="R378" s="783" t="s">
        <v>2366</v>
      </c>
      <c r="S378" s="810" t="s">
        <v>2367</v>
      </c>
      <c r="T378" s="810"/>
      <c r="U378" s="810" t="s">
        <v>703</v>
      </c>
      <c r="V378" s="811" t="s">
        <v>2368</v>
      </c>
      <c r="W378" s="811"/>
      <c r="X378" s="812" t="s">
        <v>2369</v>
      </c>
      <c r="Y378" s="783"/>
      <c r="Z378" s="835">
        <v>8.7755</v>
      </c>
      <c r="AA378" s="835">
        <f t="shared" si="232"/>
        <v>10302.437</v>
      </c>
      <c r="AB378" s="812">
        <f>12+1162</f>
        <v>1174</v>
      </c>
      <c r="AC378" s="812">
        <f t="shared" si="231"/>
        <v>0</v>
      </c>
      <c r="AD378" s="783"/>
      <c r="AE378" s="783" t="s">
        <v>611</v>
      </c>
      <c r="AF378" s="784"/>
      <c r="AG378" s="836" t="s">
        <v>590</v>
      </c>
      <c r="AH378" s="837"/>
      <c r="AI378" s="837">
        <f>J378</f>
        <v>1174</v>
      </c>
      <c r="AJ378" s="837"/>
      <c r="AK378" s="837"/>
      <c r="AL378" s="838"/>
      <c r="AM378" s="865"/>
      <c r="AN378" s="865">
        <f>J378</f>
        <v>1174</v>
      </c>
      <c r="AO378" s="865"/>
      <c r="AP378" s="1123"/>
      <c r="AQ378" s="865">
        <f>J378</f>
        <v>1174</v>
      </c>
      <c r="AR378" s="1123"/>
      <c r="AS378" s="865"/>
      <c r="AT378" s="865"/>
      <c r="AU378" s="866"/>
      <c r="AV378" s="867" t="s">
        <v>577</v>
      </c>
      <c r="AW378" s="884">
        <f>J378/60*10</f>
        <v>195.666666666667</v>
      </c>
      <c r="AX378" s="884">
        <f>J378/60*10</f>
        <v>195.666666666667</v>
      </c>
      <c r="AY378" s="884">
        <f>J378/60*8</f>
        <v>156.533333333333</v>
      </c>
      <c r="AZ378" s="884">
        <f>J378/60*2</f>
        <v>39.1333333333333</v>
      </c>
      <c r="BA378" s="884">
        <f>J378/60*10</f>
        <v>195.666666666667</v>
      </c>
      <c r="BB378" s="884">
        <f>J378/60*10</f>
        <v>195.666666666667</v>
      </c>
      <c r="BC378" s="884">
        <f>J378/60*10</f>
        <v>195.666666666667</v>
      </c>
      <c r="BD378" s="932">
        <f t="shared" si="210"/>
        <v>1174</v>
      </c>
      <c r="BE378" s="933">
        <f t="shared" si="211"/>
        <v>0</v>
      </c>
      <c r="BF378" s="1096"/>
      <c r="BG378" s="1096"/>
      <c r="BH378" s="1097"/>
    </row>
    <row r="379" s="711" customFormat="1" ht="39" customHeight="1" spans="1:60">
      <c r="A379" s="736">
        <v>45873</v>
      </c>
      <c r="B379" s="737" t="s">
        <v>748</v>
      </c>
      <c r="C379" s="738" t="s">
        <v>749</v>
      </c>
      <c r="D379" s="739">
        <v>4500175924</v>
      </c>
      <c r="E379" s="910" t="s">
        <v>2370</v>
      </c>
      <c r="F379" s="739" t="s">
        <v>2371</v>
      </c>
      <c r="G379" s="742" t="s">
        <v>575</v>
      </c>
      <c r="H379" s="742" t="s">
        <v>700</v>
      </c>
      <c r="I379" s="1061" t="s">
        <v>701</v>
      </c>
      <c r="J379" s="780">
        <v>10566</v>
      </c>
      <c r="K379" s="780">
        <v>0</v>
      </c>
      <c r="L379" s="780">
        <v>1</v>
      </c>
      <c r="M379" s="784">
        <f t="shared" si="221"/>
        <v>10566</v>
      </c>
      <c r="N379" s="782">
        <v>45915</v>
      </c>
      <c r="O379" s="782">
        <v>45911</v>
      </c>
      <c r="P379" s="783"/>
      <c r="Q379" s="783" t="s">
        <v>582</v>
      </c>
      <c r="R379" s="783" t="s">
        <v>2366</v>
      </c>
      <c r="S379" s="810" t="s">
        <v>2367</v>
      </c>
      <c r="T379" s="810"/>
      <c r="U379" s="810" t="s">
        <v>703</v>
      </c>
      <c r="V379" s="811" t="s">
        <v>2368</v>
      </c>
      <c r="W379" s="811"/>
      <c r="X379" s="812" t="s">
        <v>2372</v>
      </c>
      <c r="Y379" s="783"/>
      <c r="Z379" s="835">
        <v>8.4583</v>
      </c>
      <c r="AA379" s="835">
        <f t="shared" si="232"/>
        <v>89370.3978</v>
      </c>
      <c r="AB379" s="812">
        <f>3312+1746+3315+288+1872+33</f>
        <v>10566</v>
      </c>
      <c r="AC379" s="812">
        <f t="shared" si="231"/>
        <v>0</v>
      </c>
      <c r="AD379" s="783"/>
      <c r="AE379" s="783" t="s">
        <v>611</v>
      </c>
      <c r="AF379" s="784"/>
      <c r="AG379" s="836" t="s">
        <v>590</v>
      </c>
      <c r="AH379" s="837"/>
      <c r="AI379" s="837">
        <f>J379</f>
        <v>10566</v>
      </c>
      <c r="AJ379" s="837"/>
      <c r="AK379" s="837"/>
      <c r="AL379" s="838"/>
      <c r="AM379" s="865"/>
      <c r="AN379" s="865">
        <f>J379</f>
        <v>10566</v>
      </c>
      <c r="AO379" s="865"/>
      <c r="AP379" s="1123"/>
      <c r="AQ379" s="865">
        <f>J379</f>
        <v>10566</v>
      </c>
      <c r="AR379" s="1123"/>
      <c r="AS379" s="865"/>
      <c r="AT379" s="865"/>
      <c r="AU379" s="866"/>
      <c r="AV379" s="867" t="s">
        <v>577</v>
      </c>
      <c r="AW379" s="884">
        <f>J379/60*10</f>
        <v>1761</v>
      </c>
      <c r="AX379" s="884">
        <f>J379/60*10</f>
        <v>1761</v>
      </c>
      <c r="AY379" s="884">
        <f>J379/60*8</f>
        <v>1408.8</v>
      </c>
      <c r="AZ379" s="884">
        <f>J379/60*2</f>
        <v>352.2</v>
      </c>
      <c r="BA379" s="884">
        <f>J379/60*10</f>
        <v>1761</v>
      </c>
      <c r="BB379" s="884">
        <f>J379/60*10</f>
        <v>1761</v>
      </c>
      <c r="BC379" s="884">
        <f>J379/60*10</f>
        <v>1761</v>
      </c>
      <c r="BD379" s="932">
        <f t="shared" si="210"/>
        <v>10566</v>
      </c>
      <c r="BE379" s="933">
        <f t="shared" si="211"/>
        <v>0</v>
      </c>
      <c r="BF379" s="1096"/>
      <c r="BG379" s="1096"/>
      <c r="BH379" s="1097"/>
    </row>
    <row r="380" s="711" customFormat="1" ht="39" customHeight="1" spans="1:60">
      <c r="A380" s="736">
        <v>45875</v>
      </c>
      <c r="B380" s="737" t="s">
        <v>1315</v>
      </c>
      <c r="C380" s="738" t="s">
        <v>1316</v>
      </c>
      <c r="D380" s="739">
        <v>4500176102</v>
      </c>
      <c r="E380" s="910" t="s">
        <v>1317</v>
      </c>
      <c r="F380" s="739" t="s">
        <v>2373</v>
      </c>
      <c r="G380" s="742" t="s">
        <v>575</v>
      </c>
      <c r="H380" s="742" t="s">
        <v>575</v>
      </c>
      <c r="I380" s="778" t="s">
        <v>576</v>
      </c>
      <c r="J380" s="780">
        <v>1608</v>
      </c>
      <c r="K380" s="780">
        <v>0</v>
      </c>
      <c r="L380" s="780">
        <v>12</v>
      </c>
      <c r="M380" s="784">
        <f t="shared" si="221"/>
        <v>134</v>
      </c>
      <c r="N380" s="782">
        <v>45917</v>
      </c>
      <c r="O380" s="782">
        <v>45913</v>
      </c>
      <c r="P380" s="783"/>
      <c r="Q380" s="783" t="s">
        <v>582</v>
      </c>
      <c r="R380" s="783" t="s">
        <v>2321</v>
      </c>
      <c r="S380" s="810" t="s">
        <v>2289</v>
      </c>
      <c r="T380" s="810"/>
      <c r="U380" s="810" t="s">
        <v>2374</v>
      </c>
      <c r="V380" s="811"/>
      <c r="W380" s="811"/>
      <c r="X380" s="812" t="s">
        <v>2375</v>
      </c>
      <c r="Y380" s="783" t="s">
        <v>627</v>
      </c>
      <c r="Z380" s="835">
        <v>3.5583</v>
      </c>
      <c r="AA380" s="835">
        <f t="shared" si="232"/>
        <v>5721.7464</v>
      </c>
      <c r="AB380" s="812">
        <v>1608</v>
      </c>
      <c r="AC380" s="812">
        <f t="shared" si="231"/>
        <v>0</v>
      </c>
      <c r="AD380" s="783" t="s">
        <v>610</v>
      </c>
      <c r="AE380" s="783" t="s">
        <v>611</v>
      </c>
      <c r="AF380" s="784"/>
      <c r="AG380" s="836" t="s">
        <v>590</v>
      </c>
      <c r="AH380" s="837"/>
      <c r="AI380" s="837">
        <f t="shared" ref="AI375:AI390" si="233">J380</f>
        <v>1608</v>
      </c>
      <c r="AJ380" s="837"/>
      <c r="AK380" s="837"/>
      <c r="AL380" s="838"/>
      <c r="AM380" s="865"/>
      <c r="AN380" s="865">
        <f t="shared" si="222"/>
        <v>1608</v>
      </c>
      <c r="AO380" s="865"/>
      <c r="AP380" s="1123"/>
      <c r="AQ380" s="865">
        <f>J380</f>
        <v>1608</v>
      </c>
      <c r="AR380" s="1123"/>
      <c r="AS380" s="865"/>
      <c r="AT380" s="865"/>
      <c r="AU380" s="866"/>
      <c r="AV380" s="867" t="s">
        <v>577</v>
      </c>
      <c r="AW380" s="884">
        <f t="shared" ref="AW375:AW392" si="234">J380/60*10</f>
        <v>268</v>
      </c>
      <c r="AX380" s="884">
        <f t="shared" ref="AX375:AX392" si="235">J380/60*10</f>
        <v>268</v>
      </c>
      <c r="AY380" s="884">
        <f t="shared" ref="AY375:AY392" si="236">J380/60*8</f>
        <v>214.4</v>
      </c>
      <c r="AZ380" s="884">
        <f t="shared" ref="AZ375:AZ393" si="237">J380/60*2</f>
        <v>53.6</v>
      </c>
      <c r="BA380" s="884">
        <f t="shared" ref="BA375:BA393" si="238">J380/60*10</f>
        <v>268</v>
      </c>
      <c r="BB380" s="884">
        <f t="shared" ref="BB375:BB393" si="239">J380/60*10</f>
        <v>268</v>
      </c>
      <c r="BC380" s="884">
        <f t="shared" ref="BC375:BC392" si="240">J380/60*10</f>
        <v>268</v>
      </c>
      <c r="BD380" s="932">
        <f t="shared" si="210"/>
        <v>1608</v>
      </c>
      <c r="BE380" s="933">
        <f t="shared" si="211"/>
        <v>0</v>
      </c>
      <c r="BF380" s="1096"/>
      <c r="BG380" s="1096"/>
      <c r="BH380" s="1097"/>
    </row>
    <row r="381" s="711" customFormat="1" ht="39" customHeight="1" spans="1:60">
      <c r="A381" s="736">
        <v>45902</v>
      </c>
      <c r="B381" s="737"/>
      <c r="C381" s="738"/>
      <c r="D381" s="739" t="s">
        <v>2376</v>
      </c>
      <c r="E381" s="910"/>
      <c r="F381" s="739"/>
      <c r="G381" s="742" t="s">
        <v>575</v>
      </c>
      <c r="H381" s="742" t="s">
        <v>575</v>
      </c>
      <c r="I381" s="778" t="s">
        <v>576</v>
      </c>
      <c r="J381" s="780">
        <v>180</v>
      </c>
      <c r="K381" s="780">
        <v>0</v>
      </c>
      <c r="L381" s="780">
        <v>12</v>
      </c>
      <c r="M381" s="784">
        <f t="shared" si="221"/>
        <v>15</v>
      </c>
      <c r="N381" s="782">
        <v>45918</v>
      </c>
      <c r="O381" s="782">
        <v>45915</v>
      </c>
      <c r="P381" s="783"/>
      <c r="Q381" s="783" t="s">
        <v>582</v>
      </c>
      <c r="R381" s="783"/>
      <c r="S381" s="810" t="s">
        <v>616</v>
      </c>
      <c r="T381" s="810"/>
      <c r="U381" s="810" t="s">
        <v>585</v>
      </c>
      <c r="V381" s="811"/>
      <c r="W381" s="811"/>
      <c r="X381" s="812" t="s">
        <v>1039</v>
      </c>
      <c r="Y381" s="783" t="s">
        <v>618</v>
      </c>
      <c r="Z381" s="835"/>
      <c r="AA381" s="835"/>
      <c r="AB381" s="812">
        <v>180</v>
      </c>
      <c r="AC381" s="812">
        <f t="shared" si="231"/>
        <v>0</v>
      </c>
      <c r="AD381" s="783"/>
      <c r="AE381" s="783" t="s">
        <v>611</v>
      </c>
      <c r="AF381" s="784"/>
      <c r="AG381" s="836" t="s">
        <v>590</v>
      </c>
      <c r="AH381" s="1122"/>
      <c r="AI381" s="837">
        <f t="shared" si="233"/>
        <v>180</v>
      </c>
      <c r="AJ381" s="1122"/>
      <c r="AK381" s="837"/>
      <c r="AL381" s="838"/>
      <c r="AM381" s="1123"/>
      <c r="AN381" s="865">
        <f t="shared" si="222"/>
        <v>180</v>
      </c>
      <c r="AO381" s="865"/>
      <c r="AP381" s="1123"/>
      <c r="AQ381" s="865">
        <f>J381</f>
        <v>180</v>
      </c>
      <c r="AR381" s="1123"/>
      <c r="AS381" s="865"/>
      <c r="AT381" s="865"/>
      <c r="AU381" s="866"/>
      <c r="AV381" s="867" t="s">
        <v>577</v>
      </c>
      <c r="AW381" s="884">
        <f t="shared" si="234"/>
        <v>30</v>
      </c>
      <c r="AX381" s="884">
        <f t="shared" si="235"/>
        <v>30</v>
      </c>
      <c r="AY381" s="884">
        <f t="shared" si="236"/>
        <v>24</v>
      </c>
      <c r="AZ381" s="884">
        <f t="shared" si="237"/>
        <v>6</v>
      </c>
      <c r="BA381" s="884">
        <f t="shared" si="238"/>
        <v>30</v>
      </c>
      <c r="BB381" s="884">
        <f t="shared" si="239"/>
        <v>30</v>
      </c>
      <c r="BC381" s="884">
        <f t="shared" si="240"/>
        <v>30</v>
      </c>
      <c r="BD381" s="932">
        <f t="shared" si="210"/>
        <v>180</v>
      </c>
      <c r="BE381" s="933">
        <f t="shared" si="211"/>
        <v>0</v>
      </c>
      <c r="BF381" s="1096"/>
      <c r="BG381" s="1096"/>
      <c r="BH381" s="1097"/>
    </row>
    <row r="382" s="711" customFormat="1" ht="39" customHeight="1" spans="1:60">
      <c r="A382" s="736">
        <v>45887</v>
      </c>
      <c r="B382" s="737" t="s">
        <v>177</v>
      </c>
      <c r="C382" s="738" t="s">
        <v>600</v>
      </c>
      <c r="D382" s="739">
        <v>4500177168</v>
      </c>
      <c r="E382" s="910" t="s">
        <v>2377</v>
      </c>
      <c r="F382" s="739" t="s">
        <v>2378</v>
      </c>
      <c r="G382" s="742" t="s">
        <v>689</v>
      </c>
      <c r="H382" s="742" t="s">
        <v>689</v>
      </c>
      <c r="I382" s="778" t="s">
        <v>576</v>
      </c>
      <c r="J382" s="780">
        <v>15000</v>
      </c>
      <c r="K382" s="780">
        <v>0</v>
      </c>
      <c r="L382" s="780">
        <v>8</v>
      </c>
      <c r="M382" s="784">
        <f t="shared" si="221"/>
        <v>1875</v>
      </c>
      <c r="N382" s="782">
        <v>45919</v>
      </c>
      <c r="O382" s="782">
        <v>45915</v>
      </c>
      <c r="P382" s="783"/>
      <c r="Q382" s="783" t="s">
        <v>582</v>
      </c>
      <c r="R382" s="783" t="s">
        <v>2335</v>
      </c>
      <c r="S382" s="810" t="s">
        <v>2379</v>
      </c>
      <c r="T382" s="810"/>
      <c r="U382" s="810" t="s">
        <v>585</v>
      </c>
      <c r="V382" s="811" t="s">
        <v>2380</v>
      </c>
      <c r="W382" s="811"/>
      <c r="X382" s="812" t="s">
        <v>1894</v>
      </c>
      <c r="Y382" s="783" t="s">
        <v>695</v>
      </c>
      <c r="Z382" s="835">
        <v>2.0815</v>
      </c>
      <c r="AA382" s="835">
        <f t="shared" ref="AA382:AA391" si="241">Z382*J382</f>
        <v>31222.5</v>
      </c>
      <c r="AB382" s="812">
        <f>5560+1792+7648</f>
        <v>15000</v>
      </c>
      <c r="AC382" s="812">
        <f t="shared" si="231"/>
        <v>0</v>
      </c>
      <c r="AD382" s="783" t="s">
        <v>610</v>
      </c>
      <c r="AE382" s="783" t="s">
        <v>611</v>
      </c>
      <c r="AF382" s="1072" t="s">
        <v>2381</v>
      </c>
      <c r="AG382" s="836" t="s">
        <v>590</v>
      </c>
      <c r="AH382" s="837"/>
      <c r="AI382" s="837">
        <f t="shared" si="233"/>
        <v>15000</v>
      </c>
      <c r="AJ382" s="837"/>
      <c r="AK382" s="837"/>
      <c r="AL382" s="838"/>
      <c r="AM382" s="865"/>
      <c r="AN382" s="865">
        <f t="shared" si="222"/>
        <v>15000</v>
      </c>
      <c r="AO382" s="865"/>
      <c r="AP382" s="865"/>
      <c r="AQ382" s="865">
        <f t="shared" ref="AQ382:AQ391" si="242">J382</f>
        <v>15000</v>
      </c>
      <c r="AR382" s="1123"/>
      <c r="AS382" s="865"/>
      <c r="AT382" s="865"/>
      <c r="AU382" s="866"/>
      <c r="AV382" s="867" t="s">
        <v>577</v>
      </c>
      <c r="AW382" s="884">
        <f t="shared" si="234"/>
        <v>2500</v>
      </c>
      <c r="AX382" s="884">
        <f t="shared" si="235"/>
        <v>2500</v>
      </c>
      <c r="AY382" s="884">
        <f t="shared" si="236"/>
        <v>2000</v>
      </c>
      <c r="AZ382" s="884">
        <f t="shared" si="237"/>
        <v>500</v>
      </c>
      <c r="BA382" s="884">
        <f t="shared" si="238"/>
        <v>2500</v>
      </c>
      <c r="BB382" s="884">
        <f t="shared" si="239"/>
        <v>2500</v>
      </c>
      <c r="BC382" s="884">
        <f t="shared" si="240"/>
        <v>2500</v>
      </c>
      <c r="BD382" s="932">
        <f t="shared" si="210"/>
        <v>15000</v>
      </c>
      <c r="BE382" s="933">
        <f t="shared" si="211"/>
        <v>0</v>
      </c>
      <c r="BF382" s="1096"/>
      <c r="BG382" s="1096"/>
      <c r="BH382" s="1097"/>
    </row>
    <row r="383" s="711" customFormat="1" ht="39" customHeight="1" spans="1:60">
      <c r="A383" s="736">
        <v>45880</v>
      </c>
      <c r="B383" s="737" t="s">
        <v>2382</v>
      </c>
      <c r="C383" s="738" t="s">
        <v>600</v>
      </c>
      <c r="D383" s="739">
        <v>4500176466</v>
      </c>
      <c r="E383" s="910" t="s">
        <v>2383</v>
      </c>
      <c r="F383" s="739" t="s">
        <v>2384</v>
      </c>
      <c r="G383" s="742" t="s">
        <v>2385</v>
      </c>
      <c r="H383" s="742" t="s">
        <v>2385</v>
      </c>
      <c r="I383" s="951" t="s">
        <v>576</v>
      </c>
      <c r="J383" s="780">
        <v>804</v>
      </c>
      <c r="K383" s="780">
        <v>0</v>
      </c>
      <c r="L383" s="780">
        <v>1</v>
      </c>
      <c r="M383" s="784">
        <f t="shared" si="221"/>
        <v>804</v>
      </c>
      <c r="N383" s="782">
        <v>45920</v>
      </c>
      <c r="O383" s="782">
        <v>45916</v>
      </c>
      <c r="P383" s="783" t="s">
        <v>2386</v>
      </c>
      <c r="Q383" s="783" t="s">
        <v>582</v>
      </c>
      <c r="R383" s="783" t="s">
        <v>2387</v>
      </c>
      <c r="S383" s="810" t="s">
        <v>2367</v>
      </c>
      <c r="T383" s="810"/>
      <c r="U383" s="810" t="s">
        <v>2388</v>
      </c>
      <c r="V383" s="811" t="s">
        <v>2389</v>
      </c>
      <c r="W383" s="811"/>
      <c r="X383" s="812" t="s">
        <v>2390</v>
      </c>
      <c r="Y383" s="783" t="s">
        <v>2391</v>
      </c>
      <c r="Z383" s="835">
        <v>2.2477</v>
      </c>
      <c r="AA383" s="835">
        <f t="shared" si="241"/>
        <v>1807.1508</v>
      </c>
      <c r="AB383" s="812">
        <v>804</v>
      </c>
      <c r="AC383" s="812">
        <f t="shared" si="231"/>
        <v>0</v>
      </c>
      <c r="AD383" s="783" t="s">
        <v>610</v>
      </c>
      <c r="AE383" s="783" t="s">
        <v>611</v>
      </c>
      <c r="AF383" s="784" t="s">
        <v>2392</v>
      </c>
      <c r="AG383" s="1105" t="s">
        <v>590</v>
      </c>
      <c r="AH383" s="250"/>
      <c r="AI383" s="837">
        <f t="shared" si="233"/>
        <v>804</v>
      </c>
      <c r="AJ383" s="250"/>
      <c r="AK383" s="837"/>
      <c r="AL383" s="838"/>
      <c r="AM383" s="252"/>
      <c r="AN383" s="865">
        <f t="shared" si="222"/>
        <v>804</v>
      </c>
      <c r="AO383" s="865"/>
      <c r="AP383" s="252"/>
      <c r="AQ383" s="865">
        <f t="shared" si="242"/>
        <v>804</v>
      </c>
      <c r="AR383" s="254"/>
      <c r="AS383" s="865"/>
      <c r="AT383" s="865"/>
      <c r="AU383" s="866"/>
      <c r="AV383" s="867" t="s">
        <v>577</v>
      </c>
      <c r="AW383" s="884">
        <f t="shared" si="234"/>
        <v>134</v>
      </c>
      <c r="AX383" s="884">
        <f t="shared" si="235"/>
        <v>134</v>
      </c>
      <c r="AY383" s="884">
        <f t="shared" si="236"/>
        <v>107.2</v>
      </c>
      <c r="AZ383" s="884">
        <f t="shared" si="237"/>
        <v>26.8</v>
      </c>
      <c r="BA383" s="884">
        <f t="shared" si="238"/>
        <v>134</v>
      </c>
      <c r="BB383" s="884">
        <f t="shared" si="239"/>
        <v>134</v>
      </c>
      <c r="BC383" s="884">
        <f t="shared" si="240"/>
        <v>134</v>
      </c>
      <c r="BD383" s="932">
        <f t="shared" si="210"/>
        <v>804</v>
      </c>
      <c r="BE383" s="933">
        <f t="shared" si="211"/>
        <v>0</v>
      </c>
      <c r="BF383" s="1096"/>
      <c r="BG383" s="1096"/>
      <c r="BH383" s="1097"/>
    </row>
    <row r="384" s="711" customFormat="1" ht="39" customHeight="1" spans="1:60">
      <c r="A384" s="736">
        <v>45862</v>
      </c>
      <c r="B384" s="737" t="s">
        <v>2393</v>
      </c>
      <c r="C384" s="738" t="s">
        <v>2394</v>
      </c>
      <c r="D384" s="739">
        <v>4500174903</v>
      </c>
      <c r="E384" s="910"/>
      <c r="F384" s="739" t="s">
        <v>2395</v>
      </c>
      <c r="G384" s="742" t="s">
        <v>575</v>
      </c>
      <c r="H384" s="742" t="s">
        <v>575</v>
      </c>
      <c r="I384" s="778" t="s">
        <v>576</v>
      </c>
      <c r="J384" s="780">
        <v>300</v>
      </c>
      <c r="K384" s="780">
        <v>0</v>
      </c>
      <c r="L384" s="780">
        <v>12</v>
      </c>
      <c r="M384" s="784">
        <f t="shared" si="221"/>
        <v>25</v>
      </c>
      <c r="N384" s="782">
        <v>45922</v>
      </c>
      <c r="O384" s="782">
        <v>45918</v>
      </c>
      <c r="P384" s="783"/>
      <c r="Q384" s="783" t="s">
        <v>582</v>
      </c>
      <c r="R384" s="783" t="s">
        <v>2335</v>
      </c>
      <c r="S384" s="810" t="s">
        <v>2307</v>
      </c>
      <c r="T384" s="810"/>
      <c r="U384" s="810" t="s">
        <v>585</v>
      </c>
      <c r="V384" s="811"/>
      <c r="W384" s="811"/>
      <c r="X384" s="812" t="s">
        <v>2396</v>
      </c>
      <c r="Y384" s="783" t="s">
        <v>1480</v>
      </c>
      <c r="Z384" s="835">
        <v>3.7389</v>
      </c>
      <c r="AA384" s="835">
        <f t="shared" si="241"/>
        <v>1121.67</v>
      </c>
      <c r="AB384" s="812">
        <v>300</v>
      </c>
      <c r="AC384" s="812">
        <f t="shared" si="231"/>
        <v>0</v>
      </c>
      <c r="AD384" s="783" t="s">
        <v>585</v>
      </c>
      <c r="AE384" s="783" t="s">
        <v>611</v>
      </c>
      <c r="AF384" s="784"/>
      <c r="AG384" s="836" t="s">
        <v>590</v>
      </c>
      <c r="AH384" s="837"/>
      <c r="AI384" s="837">
        <f t="shared" si="233"/>
        <v>300</v>
      </c>
      <c r="AJ384" s="837"/>
      <c r="AK384" s="837"/>
      <c r="AL384" s="838"/>
      <c r="AM384" s="865"/>
      <c r="AN384" s="865">
        <f t="shared" si="222"/>
        <v>300</v>
      </c>
      <c r="AO384" s="865"/>
      <c r="AP384" s="1123"/>
      <c r="AQ384" s="865">
        <f t="shared" si="242"/>
        <v>300</v>
      </c>
      <c r="AR384" s="1123"/>
      <c r="AS384" s="865"/>
      <c r="AT384" s="865"/>
      <c r="AU384" s="866"/>
      <c r="AV384" s="867" t="s">
        <v>577</v>
      </c>
      <c r="AW384" s="884">
        <f t="shared" si="234"/>
        <v>50</v>
      </c>
      <c r="AX384" s="884">
        <f t="shared" si="235"/>
        <v>50</v>
      </c>
      <c r="AY384" s="884">
        <f t="shared" si="236"/>
        <v>40</v>
      </c>
      <c r="AZ384" s="884">
        <f t="shared" si="237"/>
        <v>10</v>
      </c>
      <c r="BA384" s="884">
        <f t="shared" si="238"/>
        <v>50</v>
      </c>
      <c r="BB384" s="884">
        <f t="shared" si="239"/>
        <v>50</v>
      </c>
      <c r="BC384" s="884">
        <f t="shared" si="240"/>
        <v>50</v>
      </c>
      <c r="BD384" s="932">
        <f t="shared" si="210"/>
        <v>300</v>
      </c>
      <c r="BE384" s="933">
        <f t="shared" si="211"/>
        <v>0</v>
      </c>
      <c r="BF384" s="1096"/>
      <c r="BG384" s="1096"/>
      <c r="BH384" s="1097"/>
    </row>
    <row r="385" s="711" customFormat="1" ht="39" customHeight="1" spans="1:60">
      <c r="A385" s="736">
        <v>45876</v>
      </c>
      <c r="B385" s="737" t="s">
        <v>2397</v>
      </c>
      <c r="C385" s="738" t="s">
        <v>1474</v>
      </c>
      <c r="D385" s="739">
        <v>4500176300</v>
      </c>
      <c r="E385" s="910" t="s">
        <v>2398</v>
      </c>
      <c r="F385" s="739" t="s">
        <v>2399</v>
      </c>
      <c r="G385" s="742" t="s">
        <v>575</v>
      </c>
      <c r="H385" s="742" t="s">
        <v>575</v>
      </c>
      <c r="I385" s="778" t="s">
        <v>576</v>
      </c>
      <c r="J385" s="780">
        <v>360</v>
      </c>
      <c r="K385" s="780">
        <v>0</v>
      </c>
      <c r="L385" s="780">
        <v>12</v>
      </c>
      <c r="M385" s="784">
        <f t="shared" si="221"/>
        <v>30</v>
      </c>
      <c r="N385" s="782">
        <v>45922</v>
      </c>
      <c r="O385" s="782">
        <v>45918</v>
      </c>
      <c r="P385" s="783"/>
      <c r="Q385" s="783" t="s">
        <v>582</v>
      </c>
      <c r="R385" s="783" t="s">
        <v>2400</v>
      </c>
      <c r="S385" s="810" t="s">
        <v>2401</v>
      </c>
      <c r="T385" s="810"/>
      <c r="U385" s="810" t="s">
        <v>585</v>
      </c>
      <c r="V385" s="811"/>
      <c r="W385" s="811"/>
      <c r="X385" s="812" t="s">
        <v>2402</v>
      </c>
      <c r="Y385" s="783" t="s">
        <v>2364</v>
      </c>
      <c r="Z385" s="835">
        <v>3.6923</v>
      </c>
      <c r="AA385" s="835">
        <f t="shared" si="241"/>
        <v>1329.228</v>
      </c>
      <c r="AB385" s="812">
        <v>360</v>
      </c>
      <c r="AC385" s="812">
        <f t="shared" si="231"/>
        <v>0</v>
      </c>
      <c r="AD385" s="783" t="s">
        <v>585</v>
      </c>
      <c r="AE385" s="783" t="s">
        <v>611</v>
      </c>
      <c r="AF385" s="784"/>
      <c r="AG385" s="836" t="s">
        <v>590</v>
      </c>
      <c r="AH385" s="837"/>
      <c r="AI385" s="837">
        <f t="shared" si="233"/>
        <v>360</v>
      </c>
      <c r="AJ385" s="837"/>
      <c r="AK385" s="837"/>
      <c r="AL385" s="838"/>
      <c r="AM385" s="865"/>
      <c r="AN385" s="865">
        <f t="shared" si="222"/>
        <v>360</v>
      </c>
      <c r="AO385" s="865"/>
      <c r="AP385" s="1123"/>
      <c r="AQ385" s="865">
        <f t="shared" si="242"/>
        <v>360</v>
      </c>
      <c r="AR385" s="1123"/>
      <c r="AS385" s="865"/>
      <c r="AT385" s="865"/>
      <c r="AU385" s="866"/>
      <c r="AV385" s="867" t="s">
        <v>577</v>
      </c>
      <c r="AW385" s="884">
        <f t="shared" si="234"/>
        <v>60</v>
      </c>
      <c r="AX385" s="884">
        <f t="shared" si="235"/>
        <v>60</v>
      </c>
      <c r="AY385" s="884">
        <f t="shared" si="236"/>
        <v>48</v>
      </c>
      <c r="AZ385" s="884">
        <f t="shared" si="237"/>
        <v>12</v>
      </c>
      <c r="BA385" s="884">
        <f t="shared" si="238"/>
        <v>60</v>
      </c>
      <c r="BB385" s="884">
        <f t="shared" si="239"/>
        <v>60</v>
      </c>
      <c r="BC385" s="884">
        <f t="shared" si="240"/>
        <v>60</v>
      </c>
      <c r="BD385" s="932">
        <f t="shared" si="210"/>
        <v>360</v>
      </c>
      <c r="BE385" s="933">
        <f t="shared" si="211"/>
        <v>0</v>
      </c>
      <c r="BF385" s="1096"/>
      <c r="BG385" s="1096"/>
      <c r="BH385" s="1097"/>
    </row>
    <row r="386" s="711" customFormat="1" ht="39" customHeight="1" spans="1:60">
      <c r="A386" s="736">
        <v>45888</v>
      </c>
      <c r="B386" s="737" t="s">
        <v>2403</v>
      </c>
      <c r="C386" s="738" t="s">
        <v>2404</v>
      </c>
      <c r="D386" s="739">
        <v>4500177281</v>
      </c>
      <c r="E386" s="910" t="s">
        <v>2405</v>
      </c>
      <c r="F386" s="739" t="s">
        <v>2406</v>
      </c>
      <c r="G386" s="742" t="s">
        <v>575</v>
      </c>
      <c r="H386" s="742" t="s">
        <v>575</v>
      </c>
      <c r="I386" s="778" t="s">
        <v>576</v>
      </c>
      <c r="J386" s="780">
        <v>960</v>
      </c>
      <c r="K386" s="780">
        <v>0</v>
      </c>
      <c r="L386" s="780">
        <v>12</v>
      </c>
      <c r="M386" s="784">
        <f t="shared" si="221"/>
        <v>80</v>
      </c>
      <c r="N386" s="782">
        <v>45923</v>
      </c>
      <c r="O386" s="782">
        <v>45919</v>
      </c>
      <c r="P386" s="783"/>
      <c r="Q386" s="783" t="s">
        <v>582</v>
      </c>
      <c r="R386" s="783" t="s">
        <v>728</v>
      </c>
      <c r="S386" s="810" t="s">
        <v>2407</v>
      </c>
      <c r="T386" s="810"/>
      <c r="U386" s="810" t="s">
        <v>2408</v>
      </c>
      <c r="V386" s="811"/>
      <c r="W386" s="811"/>
      <c r="X386" s="812" t="s">
        <v>2409</v>
      </c>
      <c r="Y386" s="783" t="s">
        <v>627</v>
      </c>
      <c r="Z386" s="835">
        <v>3.6923</v>
      </c>
      <c r="AA386" s="835">
        <f t="shared" si="241"/>
        <v>3544.608</v>
      </c>
      <c r="AB386" s="812">
        <v>960</v>
      </c>
      <c r="AC386" s="812">
        <f t="shared" si="231"/>
        <v>0</v>
      </c>
      <c r="AD386" s="783" t="s">
        <v>610</v>
      </c>
      <c r="AE386" s="783" t="s">
        <v>611</v>
      </c>
      <c r="AF386" s="784" t="s">
        <v>2410</v>
      </c>
      <c r="AG386" s="836" t="s">
        <v>590</v>
      </c>
      <c r="AH386" s="837"/>
      <c r="AI386" s="837">
        <f t="shared" si="233"/>
        <v>960</v>
      </c>
      <c r="AJ386" s="837"/>
      <c r="AK386" s="837"/>
      <c r="AL386" s="838"/>
      <c r="AM386" s="865"/>
      <c r="AN386" s="865">
        <f t="shared" si="222"/>
        <v>960</v>
      </c>
      <c r="AO386" s="865"/>
      <c r="AP386" s="865"/>
      <c r="AQ386" s="865">
        <f t="shared" si="242"/>
        <v>960</v>
      </c>
      <c r="AR386" s="1123"/>
      <c r="AS386" s="865"/>
      <c r="AT386" s="865"/>
      <c r="AU386" s="866"/>
      <c r="AV386" s="867" t="s">
        <v>577</v>
      </c>
      <c r="AW386" s="884">
        <f t="shared" si="234"/>
        <v>160</v>
      </c>
      <c r="AX386" s="884">
        <f t="shared" si="235"/>
        <v>160</v>
      </c>
      <c r="AY386" s="884">
        <f t="shared" si="236"/>
        <v>128</v>
      </c>
      <c r="AZ386" s="884">
        <f t="shared" si="237"/>
        <v>32</v>
      </c>
      <c r="BA386" s="884">
        <f t="shared" si="238"/>
        <v>160</v>
      </c>
      <c r="BB386" s="884">
        <f t="shared" si="239"/>
        <v>160</v>
      </c>
      <c r="BC386" s="884">
        <f t="shared" si="240"/>
        <v>160</v>
      </c>
      <c r="BD386" s="932">
        <f t="shared" si="210"/>
        <v>960</v>
      </c>
      <c r="BE386" s="933">
        <f t="shared" si="211"/>
        <v>0</v>
      </c>
      <c r="BF386" s="1096"/>
      <c r="BG386" s="1096"/>
      <c r="BH386" s="1097"/>
    </row>
    <row r="387" s="711" customFormat="1" ht="39" customHeight="1" spans="1:60">
      <c r="A387" s="736">
        <v>45877</v>
      </c>
      <c r="B387" s="737" t="s">
        <v>2411</v>
      </c>
      <c r="C387" s="738" t="s">
        <v>1335</v>
      </c>
      <c r="D387" s="739">
        <v>4500176381</v>
      </c>
      <c r="E387" s="910"/>
      <c r="F387" s="739" t="s">
        <v>2412</v>
      </c>
      <c r="G387" s="742" t="s">
        <v>575</v>
      </c>
      <c r="H387" s="742" t="s">
        <v>575</v>
      </c>
      <c r="I387" s="951" t="s">
        <v>576</v>
      </c>
      <c r="J387" s="780">
        <v>600</v>
      </c>
      <c r="K387" s="780">
        <v>0</v>
      </c>
      <c r="L387" s="780">
        <v>12</v>
      </c>
      <c r="M387" s="784">
        <f t="shared" si="221"/>
        <v>50</v>
      </c>
      <c r="N387" s="782">
        <v>45925</v>
      </c>
      <c r="O387" s="782">
        <v>45922</v>
      </c>
      <c r="P387" s="783"/>
      <c r="Q387" s="783" t="s">
        <v>582</v>
      </c>
      <c r="R387" s="783"/>
      <c r="S387" s="810" t="s">
        <v>2342</v>
      </c>
      <c r="T387" s="810"/>
      <c r="U387" s="810" t="s">
        <v>2413</v>
      </c>
      <c r="V387" s="811"/>
      <c r="W387" s="811"/>
      <c r="X387" s="812" t="s">
        <v>2414</v>
      </c>
      <c r="Y387" s="783" t="s">
        <v>2415</v>
      </c>
      <c r="Z387" s="835">
        <v>3.6923</v>
      </c>
      <c r="AA387" s="835">
        <f t="shared" si="241"/>
        <v>2215.38</v>
      </c>
      <c r="AB387" s="812">
        <v>600</v>
      </c>
      <c r="AC387" s="812">
        <f t="shared" si="231"/>
        <v>0</v>
      </c>
      <c r="AD387" s="783" t="s">
        <v>610</v>
      </c>
      <c r="AE387" s="783" t="s">
        <v>611</v>
      </c>
      <c r="AF387" s="784" t="s">
        <v>2416</v>
      </c>
      <c r="AG387" s="836" t="s">
        <v>590</v>
      </c>
      <c r="AH387" s="837"/>
      <c r="AI387" s="837">
        <f t="shared" si="233"/>
        <v>600</v>
      </c>
      <c r="AJ387" s="837"/>
      <c r="AK387" s="837"/>
      <c r="AL387" s="838"/>
      <c r="AM387" s="865"/>
      <c r="AN387" s="865">
        <f t="shared" si="222"/>
        <v>600</v>
      </c>
      <c r="AO387" s="865"/>
      <c r="AP387" s="865"/>
      <c r="AQ387" s="865">
        <f t="shared" si="242"/>
        <v>600</v>
      </c>
      <c r="AR387" s="1123"/>
      <c r="AS387" s="865"/>
      <c r="AT387" s="865"/>
      <c r="AU387" s="866"/>
      <c r="AV387" s="867" t="s">
        <v>577</v>
      </c>
      <c r="AW387" s="884">
        <f t="shared" si="234"/>
        <v>100</v>
      </c>
      <c r="AX387" s="884">
        <f t="shared" si="235"/>
        <v>100</v>
      </c>
      <c r="AY387" s="884">
        <f t="shared" si="236"/>
        <v>80</v>
      </c>
      <c r="AZ387" s="884">
        <f t="shared" si="237"/>
        <v>20</v>
      </c>
      <c r="BA387" s="884">
        <f t="shared" si="238"/>
        <v>100</v>
      </c>
      <c r="BB387" s="884">
        <f t="shared" si="239"/>
        <v>100</v>
      </c>
      <c r="BC387" s="884">
        <f t="shared" si="240"/>
        <v>100</v>
      </c>
      <c r="BD387" s="932">
        <f t="shared" si="210"/>
        <v>600</v>
      </c>
      <c r="BE387" s="933">
        <f t="shared" si="211"/>
        <v>0</v>
      </c>
      <c r="BF387" s="1096"/>
      <c r="BG387" s="1096"/>
      <c r="BH387" s="1097"/>
    </row>
    <row r="388" s="711" customFormat="1" ht="39" customHeight="1" spans="1:60">
      <c r="A388" s="736">
        <v>45887</v>
      </c>
      <c r="B388" s="737" t="s">
        <v>177</v>
      </c>
      <c r="C388" s="738" t="s">
        <v>600</v>
      </c>
      <c r="D388" s="739">
        <v>4500177167</v>
      </c>
      <c r="E388" s="910" t="s">
        <v>2417</v>
      </c>
      <c r="F388" s="739" t="s">
        <v>2418</v>
      </c>
      <c r="G388" s="742" t="s">
        <v>689</v>
      </c>
      <c r="H388" s="742" t="s">
        <v>689</v>
      </c>
      <c r="I388" s="778" t="s">
        <v>576</v>
      </c>
      <c r="J388" s="780">
        <v>25000</v>
      </c>
      <c r="K388" s="780">
        <v>0</v>
      </c>
      <c r="L388" s="780">
        <v>8</v>
      </c>
      <c r="M388" s="784">
        <f t="shared" si="221"/>
        <v>3125</v>
      </c>
      <c r="N388" s="782">
        <v>45926</v>
      </c>
      <c r="O388" s="782">
        <v>45922</v>
      </c>
      <c r="P388" s="783"/>
      <c r="Q388" s="783" t="s">
        <v>582</v>
      </c>
      <c r="R388" s="783" t="s">
        <v>2419</v>
      </c>
      <c r="S388" s="810" t="s">
        <v>2379</v>
      </c>
      <c r="T388" s="810"/>
      <c r="U388" s="810" t="s">
        <v>585</v>
      </c>
      <c r="V388" s="811" t="s">
        <v>2380</v>
      </c>
      <c r="W388" s="811"/>
      <c r="X388" s="812" t="s">
        <v>2420</v>
      </c>
      <c r="Y388" s="783" t="s">
        <v>695</v>
      </c>
      <c r="Z388" s="835">
        <v>2.0815</v>
      </c>
      <c r="AA388" s="835">
        <f t="shared" si="241"/>
        <v>52037.5</v>
      </c>
      <c r="AB388" s="812">
        <f>6272+5376+5824+7528</f>
        <v>25000</v>
      </c>
      <c r="AC388" s="812">
        <f t="shared" si="231"/>
        <v>0</v>
      </c>
      <c r="AD388" s="783" t="s">
        <v>610</v>
      </c>
      <c r="AE388" s="783" t="s">
        <v>611</v>
      </c>
      <c r="AF388" s="1072" t="s">
        <v>2421</v>
      </c>
      <c r="AG388" s="836" t="s">
        <v>590</v>
      </c>
      <c r="AH388" s="837"/>
      <c r="AI388" s="837">
        <f t="shared" si="233"/>
        <v>25000</v>
      </c>
      <c r="AJ388" s="837"/>
      <c r="AK388" s="837"/>
      <c r="AL388" s="838"/>
      <c r="AM388" s="865"/>
      <c r="AN388" s="865">
        <f t="shared" si="222"/>
        <v>25000</v>
      </c>
      <c r="AO388" s="865"/>
      <c r="AP388" s="865"/>
      <c r="AQ388" s="865">
        <f t="shared" si="242"/>
        <v>25000</v>
      </c>
      <c r="AR388" s="1123"/>
      <c r="AS388" s="865"/>
      <c r="AT388" s="865"/>
      <c r="AU388" s="866"/>
      <c r="AV388" s="867" t="s">
        <v>577</v>
      </c>
      <c r="AW388" s="884">
        <f t="shared" si="234"/>
        <v>4166.66666666667</v>
      </c>
      <c r="AX388" s="884">
        <f t="shared" si="235"/>
        <v>4166.66666666667</v>
      </c>
      <c r="AY388" s="884">
        <f t="shared" si="236"/>
        <v>3333.33333333333</v>
      </c>
      <c r="AZ388" s="884">
        <f t="shared" si="237"/>
        <v>833.333333333333</v>
      </c>
      <c r="BA388" s="884">
        <f t="shared" si="238"/>
        <v>4166.66666666667</v>
      </c>
      <c r="BB388" s="884">
        <f t="shared" si="239"/>
        <v>4166.66666666667</v>
      </c>
      <c r="BC388" s="884">
        <f t="shared" si="240"/>
        <v>4166.66666666667</v>
      </c>
      <c r="BD388" s="932">
        <f t="shared" si="210"/>
        <v>25000</v>
      </c>
      <c r="BE388" s="933">
        <f t="shared" si="211"/>
        <v>0</v>
      </c>
      <c r="BF388" s="1096"/>
      <c r="BG388" s="1096"/>
      <c r="BH388" s="1097"/>
    </row>
    <row r="389" s="711" customFormat="1" ht="39" customHeight="1" spans="1:60">
      <c r="A389" s="736">
        <v>45881</v>
      </c>
      <c r="B389" s="737" t="s">
        <v>1104</v>
      </c>
      <c r="C389" s="738" t="s">
        <v>697</v>
      </c>
      <c r="D389" s="739">
        <v>4500176405</v>
      </c>
      <c r="E389" s="910"/>
      <c r="F389" s="739" t="s">
        <v>2422</v>
      </c>
      <c r="G389" s="742" t="s">
        <v>575</v>
      </c>
      <c r="H389" s="742" t="s">
        <v>575</v>
      </c>
      <c r="I389" s="951" t="s">
        <v>576</v>
      </c>
      <c r="J389" s="780">
        <v>300</v>
      </c>
      <c r="K389" s="780">
        <v>0</v>
      </c>
      <c r="L389" s="780">
        <v>12</v>
      </c>
      <c r="M389" s="784">
        <f t="shared" si="221"/>
        <v>25</v>
      </c>
      <c r="N389" s="782">
        <v>45926</v>
      </c>
      <c r="O389" s="782">
        <v>45922</v>
      </c>
      <c r="P389" s="783"/>
      <c r="Q389" s="783" t="s">
        <v>582</v>
      </c>
      <c r="R389" s="783" t="s">
        <v>2423</v>
      </c>
      <c r="S389" s="810" t="s">
        <v>2424</v>
      </c>
      <c r="T389" s="810"/>
      <c r="U389" s="810" t="s">
        <v>2425</v>
      </c>
      <c r="V389" s="811"/>
      <c r="W389" s="811"/>
      <c r="X389" s="812" t="s">
        <v>2426</v>
      </c>
      <c r="Y389" s="783" t="s">
        <v>248</v>
      </c>
      <c r="Z389" s="835">
        <v>3.6923</v>
      </c>
      <c r="AA389" s="835">
        <f t="shared" si="241"/>
        <v>1107.69</v>
      </c>
      <c r="AB389" s="812">
        <v>300</v>
      </c>
      <c r="AC389" s="812">
        <f t="shared" si="231"/>
        <v>0</v>
      </c>
      <c r="AD389" s="783" t="s">
        <v>610</v>
      </c>
      <c r="AE389" s="783" t="s">
        <v>611</v>
      </c>
      <c r="AF389" s="784" t="s">
        <v>2427</v>
      </c>
      <c r="AG389" s="836" t="s">
        <v>590</v>
      </c>
      <c r="AH389" s="837"/>
      <c r="AI389" s="837">
        <f t="shared" si="233"/>
        <v>300</v>
      </c>
      <c r="AJ389" s="837"/>
      <c r="AK389" s="837"/>
      <c r="AL389" s="838"/>
      <c r="AM389" s="865"/>
      <c r="AN389" s="865">
        <f t="shared" si="222"/>
        <v>300</v>
      </c>
      <c r="AO389" s="865"/>
      <c r="AP389" s="865"/>
      <c r="AQ389" s="865">
        <f t="shared" si="242"/>
        <v>300</v>
      </c>
      <c r="AR389" s="1123"/>
      <c r="AS389" s="865"/>
      <c r="AT389" s="865"/>
      <c r="AU389" s="866"/>
      <c r="AV389" s="867" t="s">
        <v>577</v>
      </c>
      <c r="AW389" s="884">
        <f t="shared" si="234"/>
        <v>50</v>
      </c>
      <c r="AX389" s="884">
        <f t="shared" si="235"/>
        <v>50</v>
      </c>
      <c r="AY389" s="884">
        <f t="shared" si="236"/>
        <v>40</v>
      </c>
      <c r="AZ389" s="884">
        <f t="shared" si="237"/>
        <v>10</v>
      </c>
      <c r="BA389" s="884">
        <f t="shared" si="238"/>
        <v>50</v>
      </c>
      <c r="BB389" s="884">
        <f t="shared" si="239"/>
        <v>50</v>
      </c>
      <c r="BC389" s="884">
        <f t="shared" si="240"/>
        <v>50</v>
      </c>
      <c r="BD389" s="932">
        <f t="shared" si="210"/>
        <v>300</v>
      </c>
      <c r="BE389" s="933">
        <f t="shared" si="211"/>
        <v>0</v>
      </c>
      <c r="BF389" s="1096"/>
      <c r="BG389" s="1096"/>
      <c r="BH389" s="1097"/>
    </row>
    <row r="390" s="711" customFormat="1" ht="39" customHeight="1" spans="1:60">
      <c r="A390" s="736">
        <v>45897</v>
      </c>
      <c r="B390" s="737" t="s">
        <v>1879</v>
      </c>
      <c r="C390" s="738" t="s">
        <v>1880</v>
      </c>
      <c r="D390" s="739">
        <v>4500178095</v>
      </c>
      <c r="E390" s="910"/>
      <c r="F390" s="739" t="s">
        <v>2428</v>
      </c>
      <c r="G390" s="742" t="s">
        <v>575</v>
      </c>
      <c r="H390" s="742" t="s">
        <v>575</v>
      </c>
      <c r="I390" s="951" t="s">
        <v>576</v>
      </c>
      <c r="J390" s="780">
        <v>2508</v>
      </c>
      <c r="K390" s="780">
        <v>0</v>
      </c>
      <c r="L390" s="780">
        <v>12</v>
      </c>
      <c r="M390" s="784">
        <f t="shared" si="221"/>
        <v>209</v>
      </c>
      <c r="N390" s="782">
        <v>45929</v>
      </c>
      <c r="O390" s="782">
        <f>N390-4</f>
        <v>45925</v>
      </c>
      <c r="P390" s="783"/>
      <c r="Q390" s="783" t="s">
        <v>582</v>
      </c>
      <c r="R390" s="783" t="s">
        <v>2429</v>
      </c>
      <c r="S390" s="810" t="s">
        <v>2430</v>
      </c>
      <c r="T390" s="810"/>
      <c r="U390" s="810" t="s">
        <v>2431</v>
      </c>
      <c r="V390" s="811"/>
      <c r="W390" s="811"/>
      <c r="X390" s="812" t="s">
        <v>2432</v>
      </c>
      <c r="Y390" s="783" t="s">
        <v>627</v>
      </c>
      <c r="Z390" s="835">
        <v>3.6835</v>
      </c>
      <c r="AA390" s="835">
        <f t="shared" si="241"/>
        <v>9238.218</v>
      </c>
      <c r="AB390" s="812">
        <v>2508</v>
      </c>
      <c r="AC390" s="812">
        <f t="shared" si="231"/>
        <v>0</v>
      </c>
      <c r="AD390" s="783" t="s">
        <v>610</v>
      </c>
      <c r="AE390" s="783" t="s">
        <v>611</v>
      </c>
      <c r="AF390" s="784" t="s">
        <v>2433</v>
      </c>
      <c r="AG390" s="836" t="s">
        <v>590</v>
      </c>
      <c r="AH390" s="942"/>
      <c r="AI390" s="837">
        <f t="shared" si="233"/>
        <v>2508</v>
      </c>
      <c r="AJ390" s="942"/>
      <c r="AK390" s="837"/>
      <c r="AL390" s="838"/>
      <c r="AM390" s="1041"/>
      <c r="AN390" s="865">
        <f t="shared" si="222"/>
        <v>2508</v>
      </c>
      <c r="AO390" s="865"/>
      <c r="AP390" s="1041"/>
      <c r="AQ390" s="865">
        <f t="shared" si="242"/>
        <v>2508</v>
      </c>
      <c r="AR390" s="1123"/>
      <c r="AS390" s="865"/>
      <c r="AT390" s="865"/>
      <c r="AU390" s="866"/>
      <c r="AV390" s="867" t="s">
        <v>577</v>
      </c>
      <c r="AW390" s="884">
        <f t="shared" si="234"/>
        <v>418</v>
      </c>
      <c r="AX390" s="884">
        <f t="shared" si="235"/>
        <v>418</v>
      </c>
      <c r="AY390" s="884">
        <f t="shared" si="236"/>
        <v>334.4</v>
      </c>
      <c r="AZ390" s="884">
        <f t="shared" si="237"/>
        <v>83.6</v>
      </c>
      <c r="BA390" s="884">
        <f t="shared" si="238"/>
        <v>418</v>
      </c>
      <c r="BB390" s="884">
        <f t="shared" si="239"/>
        <v>418</v>
      </c>
      <c r="BC390" s="884">
        <f t="shared" si="240"/>
        <v>418</v>
      </c>
      <c r="BD390" s="932">
        <f t="shared" si="210"/>
        <v>2508</v>
      </c>
      <c r="BE390" s="933">
        <f t="shared" si="211"/>
        <v>0</v>
      </c>
      <c r="BF390" s="1096"/>
      <c r="BG390" s="1096"/>
      <c r="BH390" s="1097"/>
    </row>
    <row r="391" s="711" customFormat="1" ht="39" customHeight="1" spans="1:60">
      <c r="A391" s="736">
        <v>45883</v>
      </c>
      <c r="B391" s="737" t="s">
        <v>696</v>
      </c>
      <c r="C391" s="738" t="s">
        <v>697</v>
      </c>
      <c r="D391" s="739">
        <v>4500176870</v>
      </c>
      <c r="E391" s="910" t="s">
        <v>2434</v>
      </c>
      <c r="F391" s="739" t="s">
        <v>2435</v>
      </c>
      <c r="G391" s="742" t="s">
        <v>575</v>
      </c>
      <c r="H391" s="742" t="s">
        <v>700</v>
      </c>
      <c r="I391" s="1061" t="s">
        <v>701</v>
      </c>
      <c r="J391" s="780">
        <v>3132</v>
      </c>
      <c r="K391" s="801">
        <v>0</v>
      </c>
      <c r="L391" s="801">
        <v>1</v>
      </c>
      <c r="M391" s="784">
        <v>3132</v>
      </c>
      <c r="N391" s="782">
        <v>45929</v>
      </c>
      <c r="O391" s="782">
        <v>45925</v>
      </c>
      <c r="P391" s="1125" t="s">
        <v>2436</v>
      </c>
      <c r="Q391" s="783" t="s">
        <v>582</v>
      </c>
      <c r="R391" s="783" t="s">
        <v>2437</v>
      </c>
      <c r="S391" s="810" t="s">
        <v>2183</v>
      </c>
      <c r="T391" s="810"/>
      <c r="U391" s="810" t="s">
        <v>2184</v>
      </c>
      <c r="V391" s="811"/>
      <c r="W391" s="811" t="s">
        <v>2185</v>
      </c>
      <c r="X391" s="812" t="s">
        <v>2438</v>
      </c>
      <c r="Y391" s="783" t="s">
        <v>248</v>
      </c>
      <c r="Z391" s="835">
        <v>8.9518</v>
      </c>
      <c r="AA391" s="835">
        <v>28037.0376</v>
      </c>
      <c r="AB391" s="812">
        <f>18+962</f>
        <v>980</v>
      </c>
      <c r="AC391" s="812">
        <f t="shared" si="231"/>
        <v>-2152</v>
      </c>
      <c r="AD391" s="783"/>
      <c r="AE391" s="783" t="s">
        <v>2439</v>
      </c>
      <c r="AF391" s="784"/>
      <c r="AG391" s="836" t="s">
        <v>590</v>
      </c>
      <c r="AH391" s="837">
        <f>J391-980</f>
        <v>2152</v>
      </c>
      <c r="AI391" s="837">
        <f>980</f>
        <v>980</v>
      </c>
      <c r="AJ391" s="837"/>
      <c r="AK391" s="837"/>
      <c r="AL391" s="838"/>
      <c r="AM391" s="865">
        <f>J391-980</f>
        <v>2152</v>
      </c>
      <c r="AN391" s="865">
        <f>980</f>
        <v>980</v>
      </c>
      <c r="AO391" s="865"/>
      <c r="AP391" s="865">
        <f>J391-980</f>
        <v>2152</v>
      </c>
      <c r="AQ391" s="865">
        <f>980</f>
        <v>980</v>
      </c>
      <c r="AR391" s="1123"/>
      <c r="AS391" s="865"/>
      <c r="AT391" s="865"/>
      <c r="AU391" s="866"/>
      <c r="AV391" s="867" t="s">
        <v>577</v>
      </c>
      <c r="AW391" s="884">
        <f t="shared" si="234"/>
        <v>522</v>
      </c>
      <c r="AX391" s="884">
        <f t="shared" si="235"/>
        <v>522</v>
      </c>
      <c r="AY391" s="884">
        <f t="shared" si="236"/>
        <v>417.6</v>
      </c>
      <c r="AZ391" s="884">
        <f t="shared" si="237"/>
        <v>104.4</v>
      </c>
      <c r="BA391" s="884">
        <f t="shared" si="238"/>
        <v>522</v>
      </c>
      <c r="BB391" s="884">
        <f t="shared" si="239"/>
        <v>522</v>
      </c>
      <c r="BC391" s="884">
        <f t="shared" si="240"/>
        <v>522</v>
      </c>
      <c r="BD391" s="932">
        <f t="shared" si="210"/>
        <v>3132</v>
      </c>
      <c r="BE391" s="933">
        <f t="shared" si="211"/>
        <v>0</v>
      </c>
      <c r="BF391" s="1096"/>
      <c r="BG391" s="1096"/>
      <c r="BH391" s="1097"/>
    </row>
    <row r="392" s="711" customFormat="1" ht="39" customHeight="1" spans="1:60">
      <c r="A392" s="736">
        <v>45883</v>
      </c>
      <c r="B392" s="737" t="s">
        <v>696</v>
      </c>
      <c r="C392" s="738" t="s">
        <v>697</v>
      </c>
      <c r="D392" s="739">
        <v>4500176870</v>
      </c>
      <c r="E392" s="910" t="s">
        <v>2434</v>
      </c>
      <c r="F392" s="739" t="s">
        <v>2440</v>
      </c>
      <c r="G392" s="742" t="s">
        <v>575</v>
      </c>
      <c r="H392" s="742" t="s">
        <v>700</v>
      </c>
      <c r="I392" s="1061" t="s">
        <v>701</v>
      </c>
      <c r="J392" s="780">
        <v>1120</v>
      </c>
      <c r="K392" s="801">
        <v>0</v>
      </c>
      <c r="L392" s="801">
        <v>1</v>
      </c>
      <c r="M392" s="784">
        <v>1120</v>
      </c>
      <c r="N392" s="782">
        <v>45929</v>
      </c>
      <c r="O392" s="782">
        <v>45925</v>
      </c>
      <c r="P392" s="783"/>
      <c r="Q392" s="783" t="s">
        <v>582</v>
      </c>
      <c r="R392" s="783" t="s">
        <v>2437</v>
      </c>
      <c r="S392" s="810" t="s">
        <v>2367</v>
      </c>
      <c r="T392" s="810"/>
      <c r="U392" s="810" t="s">
        <v>2184</v>
      </c>
      <c r="V392" s="811"/>
      <c r="W392" s="811" t="s">
        <v>2185</v>
      </c>
      <c r="X392" s="812" t="s">
        <v>2438</v>
      </c>
      <c r="Y392" s="783" t="s">
        <v>248</v>
      </c>
      <c r="Z392" s="835">
        <v>8.9518</v>
      </c>
      <c r="AA392" s="835">
        <v>10026.016</v>
      </c>
      <c r="AB392" s="812">
        <f>3+1117</f>
        <v>1120</v>
      </c>
      <c r="AC392" s="812">
        <f t="shared" si="231"/>
        <v>0</v>
      </c>
      <c r="AD392" s="783"/>
      <c r="AE392" s="783" t="s">
        <v>2183</v>
      </c>
      <c r="AF392" s="784"/>
      <c r="AG392" s="836" t="s">
        <v>590</v>
      </c>
      <c r="AH392" s="837"/>
      <c r="AI392" s="837">
        <f>J392</f>
        <v>1120</v>
      </c>
      <c r="AJ392" s="837"/>
      <c r="AK392" s="837"/>
      <c r="AL392" s="838"/>
      <c r="AM392" s="865"/>
      <c r="AN392" s="865">
        <f t="shared" ref="AN392:AN401" si="243">J392</f>
        <v>1120</v>
      </c>
      <c r="AO392" s="865"/>
      <c r="AP392" s="865"/>
      <c r="AQ392" s="865">
        <f t="shared" ref="AQ392:AQ408" si="244">J392</f>
        <v>1120</v>
      </c>
      <c r="AR392" s="1123"/>
      <c r="AS392" s="865"/>
      <c r="AT392" s="865"/>
      <c r="AU392" s="866"/>
      <c r="AV392" s="867" t="s">
        <v>577</v>
      </c>
      <c r="AW392" s="884">
        <f t="shared" si="234"/>
        <v>186.666666666667</v>
      </c>
      <c r="AX392" s="884">
        <f t="shared" si="235"/>
        <v>186.666666666667</v>
      </c>
      <c r="AY392" s="884">
        <f t="shared" si="236"/>
        <v>149.333333333333</v>
      </c>
      <c r="AZ392" s="884">
        <f t="shared" si="237"/>
        <v>37.3333333333333</v>
      </c>
      <c r="BA392" s="884">
        <f t="shared" si="238"/>
        <v>186.666666666667</v>
      </c>
      <c r="BB392" s="884">
        <f t="shared" si="239"/>
        <v>186.666666666667</v>
      </c>
      <c r="BC392" s="884">
        <f t="shared" si="240"/>
        <v>186.666666666667</v>
      </c>
      <c r="BD392" s="932">
        <f t="shared" si="210"/>
        <v>1120</v>
      </c>
      <c r="BE392" s="933">
        <f t="shared" si="211"/>
        <v>0</v>
      </c>
      <c r="BF392" s="1096"/>
      <c r="BG392" s="1096"/>
      <c r="BH392" s="1097"/>
    </row>
    <row r="393" s="711" customFormat="1" ht="39" customHeight="1" spans="1:60">
      <c r="A393" s="736">
        <v>45890</v>
      </c>
      <c r="B393" s="737" t="s">
        <v>457</v>
      </c>
      <c r="C393" s="738" t="s">
        <v>762</v>
      </c>
      <c r="D393" s="739">
        <v>4500177500</v>
      </c>
      <c r="E393" s="910" t="s">
        <v>2441</v>
      </c>
      <c r="F393" s="739" t="s">
        <v>2442</v>
      </c>
      <c r="G393" s="742" t="s">
        <v>1162</v>
      </c>
      <c r="H393" s="742" t="s">
        <v>648</v>
      </c>
      <c r="I393" s="778" t="s">
        <v>650</v>
      </c>
      <c r="J393" s="780">
        <v>492</v>
      </c>
      <c r="K393" s="780">
        <v>0</v>
      </c>
      <c r="L393" s="780">
        <v>12</v>
      </c>
      <c r="M393" s="784">
        <f t="shared" ref="M393:M456" si="245">J393/L393</f>
        <v>41</v>
      </c>
      <c r="N393" s="782">
        <v>45930</v>
      </c>
      <c r="O393" s="782">
        <v>45929</v>
      </c>
      <c r="P393" s="783"/>
      <c r="Q393" s="783" t="s">
        <v>582</v>
      </c>
      <c r="R393" s="783"/>
      <c r="S393" s="810" t="s">
        <v>1289</v>
      </c>
      <c r="T393" s="810"/>
      <c r="U393" s="810" t="s">
        <v>2207</v>
      </c>
      <c r="V393" s="811" t="s">
        <v>2443</v>
      </c>
      <c r="W393" s="811"/>
      <c r="X393" s="812" t="s">
        <v>2444</v>
      </c>
      <c r="Y393" s="783" t="s">
        <v>942</v>
      </c>
      <c r="Z393" s="835">
        <v>3.6923</v>
      </c>
      <c r="AA393" s="835">
        <f>Z393*J393</f>
        <v>1816.6116</v>
      </c>
      <c r="AB393" s="812">
        <v>492</v>
      </c>
      <c r="AC393" s="812">
        <f t="shared" si="231"/>
        <v>0</v>
      </c>
      <c r="AD393" s="783" t="s">
        <v>610</v>
      </c>
      <c r="AE393" s="783" t="s">
        <v>611</v>
      </c>
      <c r="AF393" s="784" t="s">
        <v>2445</v>
      </c>
      <c r="AG393" s="836" t="s">
        <v>590</v>
      </c>
      <c r="AH393" s="837"/>
      <c r="AI393" s="837"/>
      <c r="AJ393" s="837"/>
      <c r="AK393" s="837">
        <f>J393</f>
        <v>492</v>
      </c>
      <c r="AL393" s="838"/>
      <c r="AM393" s="865"/>
      <c r="AN393" s="865">
        <f t="shared" si="243"/>
        <v>492</v>
      </c>
      <c r="AO393" s="865"/>
      <c r="AP393" s="865"/>
      <c r="AQ393" s="865">
        <f t="shared" si="244"/>
        <v>492</v>
      </c>
      <c r="AR393" s="1123"/>
      <c r="AS393" s="865"/>
      <c r="AT393" s="865"/>
      <c r="AU393" s="866"/>
      <c r="AV393" s="867" t="s">
        <v>577</v>
      </c>
      <c r="AW393" s="884"/>
      <c r="AX393" s="884"/>
      <c r="AY393" s="884"/>
      <c r="AZ393" s="884"/>
      <c r="BA393" s="884"/>
      <c r="BB393" s="884">
        <f>J393</f>
        <v>492</v>
      </c>
      <c r="BC393" s="884"/>
      <c r="BD393" s="932">
        <f t="shared" si="210"/>
        <v>492</v>
      </c>
      <c r="BE393" s="933">
        <f t="shared" si="211"/>
        <v>0</v>
      </c>
      <c r="BF393" s="1096"/>
      <c r="BG393" s="1096"/>
      <c r="BH393" s="1097"/>
    </row>
    <row r="394" s="711" customFormat="1" ht="39" customHeight="1" spans="1:60">
      <c r="A394" s="736">
        <v>45890</v>
      </c>
      <c r="B394" s="737" t="s">
        <v>457</v>
      </c>
      <c r="C394" s="738" t="s">
        <v>762</v>
      </c>
      <c r="D394" s="739">
        <v>4500177500</v>
      </c>
      <c r="E394" s="910" t="s">
        <v>2446</v>
      </c>
      <c r="F394" s="739" t="s">
        <v>2447</v>
      </c>
      <c r="G394" s="742" t="s">
        <v>2266</v>
      </c>
      <c r="H394" s="742" t="s">
        <v>658</v>
      </c>
      <c r="I394" s="778" t="s">
        <v>660</v>
      </c>
      <c r="J394" s="780">
        <v>492</v>
      </c>
      <c r="K394" s="780">
        <v>0</v>
      </c>
      <c r="L394" s="780">
        <v>12</v>
      </c>
      <c r="M394" s="784">
        <f t="shared" si="245"/>
        <v>41</v>
      </c>
      <c r="N394" s="782">
        <v>45930</v>
      </c>
      <c r="O394" s="782">
        <v>45929</v>
      </c>
      <c r="P394" s="783"/>
      <c r="Q394" s="783" t="s">
        <v>582</v>
      </c>
      <c r="R394" s="783"/>
      <c r="S394" s="810" t="s">
        <v>1289</v>
      </c>
      <c r="T394" s="810"/>
      <c r="U394" s="810" t="s">
        <v>2207</v>
      </c>
      <c r="V394" s="811" t="s">
        <v>2443</v>
      </c>
      <c r="W394" s="811"/>
      <c r="X394" s="812" t="s">
        <v>2448</v>
      </c>
      <c r="Y394" s="783" t="s">
        <v>942</v>
      </c>
      <c r="Z394" s="835">
        <v>3.6923</v>
      </c>
      <c r="AA394" s="835">
        <f>Z394*J394</f>
        <v>1816.6116</v>
      </c>
      <c r="AB394" s="812">
        <v>492</v>
      </c>
      <c r="AC394" s="812">
        <f t="shared" si="231"/>
        <v>0</v>
      </c>
      <c r="AD394" s="783" t="s">
        <v>610</v>
      </c>
      <c r="AE394" s="783" t="s">
        <v>611</v>
      </c>
      <c r="AF394" s="784" t="s">
        <v>2445</v>
      </c>
      <c r="AG394" s="836" t="s">
        <v>590</v>
      </c>
      <c r="AH394" s="837"/>
      <c r="AI394" s="837"/>
      <c r="AJ394" s="837"/>
      <c r="AK394" s="837">
        <f>J394</f>
        <v>492</v>
      </c>
      <c r="AL394" s="838"/>
      <c r="AM394" s="865"/>
      <c r="AN394" s="865">
        <f t="shared" si="243"/>
        <v>492</v>
      </c>
      <c r="AO394" s="865"/>
      <c r="AP394" s="865"/>
      <c r="AQ394" s="865">
        <f t="shared" si="244"/>
        <v>492</v>
      </c>
      <c r="AR394" s="1123"/>
      <c r="AS394" s="865"/>
      <c r="AT394" s="865"/>
      <c r="AU394" s="866"/>
      <c r="AV394" s="867" t="s">
        <v>577</v>
      </c>
      <c r="AW394" s="884"/>
      <c r="AX394" s="884"/>
      <c r="AY394" s="884"/>
      <c r="AZ394" s="884"/>
      <c r="BA394" s="884"/>
      <c r="BB394" s="884"/>
      <c r="BC394" s="884">
        <f>J394</f>
        <v>492</v>
      </c>
      <c r="BD394" s="932">
        <f t="shared" si="210"/>
        <v>492</v>
      </c>
      <c r="BE394" s="933">
        <f t="shared" si="211"/>
        <v>0</v>
      </c>
      <c r="BF394" s="1096"/>
      <c r="BG394" s="1096"/>
      <c r="BH394" s="1097"/>
    </row>
    <row r="395" s="711" customFormat="1" ht="39" customHeight="1" spans="1:60">
      <c r="A395" s="736">
        <v>45903</v>
      </c>
      <c r="B395" s="737" t="s">
        <v>2382</v>
      </c>
      <c r="C395" s="738" t="s">
        <v>600</v>
      </c>
      <c r="D395" s="739">
        <v>4500178626</v>
      </c>
      <c r="E395" s="910" t="s">
        <v>2449</v>
      </c>
      <c r="F395" s="739" t="s">
        <v>2450</v>
      </c>
      <c r="G395" s="742" t="s">
        <v>2311</v>
      </c>
      <c r="H395" s="742" t="s">
        <v>2311</v>
      </c>
      <c r="I395" s="778" t="s">
        <v>2312</v>
      </c>
      <c r="J395" s="780">
        <v>720</v>
      </c>
      <c r="K395" s="780">
        <v>1</v>
      </c>
      <c r="L395" s="780">
        <v>120</v>
      </c>
      <c r="M395" s="784">
        <f t="shared" si="245"/>
        <v>6</v>
      </c>
      <c r="N395" s="782">
        <v>45938</v>
      </c>
      <c r="O395" s="782">
        <v>45934</v>
      </c>
      <c r="P395" s="783" t="s">
        <v>2451</v>
      </c>
      <c r="Q395" s="783" t="s">
        <v>582</v>
      </c>
      <c r="R395" s="783" t="s">
        <v>2452</v>
      </c>
      <c r="S395" s="810" t="s">
        <v>2453</v>
      </c>
      <c r="T395" s="810"/>
      <c r="U395" s="810" t="s">
        <v>2454</v>
      </c>
      <c r="V395" s="811" t="s">
        <v>2455</v>
      </c>
      <c r="W395" s="811"/>
      <c r="X395" s="812" t="s">
        <v>2456</v>
      </c>
      <c r="Y395" s="783" t="s">
        <v>2391</v>
      </c>
      <c r="Z395" s="835">
        <v>279.33</v>
      </c>
      <c r="AA395" s="835">
        <v>7896.4082</v>
      </c>
      <c r="AB395" s="812">
        <v>720</v>
      </c>
      <c r="AC395" s="812">
        <f t="shared" ref="AC395:AC426" si="246">AB395-J395</f>
        <v>0</v>
      </c>
      <c r="AD395" s="783" t="s">
        <v>610</v>
      </c>
      <c r="AE395" s="783" t="s">
        <v>611</v>
      </c>
      <c r="AF395" s="784" t="s">
        <v>2457</v>
      </c>
      <c r="AG395" s="836" t="s">
        <v>590</v>
      </c>
      <c r="AH395" s="1122"/>
      <c r="AI395" s="837">
        <f t="shared" ref="AI395:AI408" si="247">J395</f>
        <v>720</v>
      </c>
      <c r="AJ395" s="1122"/>
      <c r="AK395" s="837"/>
      <c r="AL395" s="838"/>
      <c r="AM395" s="1123"/>
      <c r="AN395" s="865">
        <f t="shared" si="243"/>
        <v>720</v>
      </c>
      <c r="AO395" s="865"/>
      <c r="AP395" s="1123"/>
      <c r="AQ395" s="865">
        <f t="shared" si="244"/>
        <v>720</v>
      </c>
      <c r="AR395" s="1123"/>
      <c r="AS395" s="865"/>
      <c r="AT395" s="865"/>
      <c r="AU395" s="866"/>
      <c r="AV395" s="867" t="s">
        <v>577</v>
      </c>
      <c r="AW395" s="884">
        <f>J395/60*10</f>
        <v>120</v>
      </c>
      <c r="AX395" s="884">
        <f>J395/60*10</f>
        <v>120</v>
      </c>
      <c r="AY395" s="884">
        <f>J395/60*8</f>
        <v>96</v>
      </c>
      <c r="AZ395" s="884">
        <f t="shared" ref="AZ395:AZ414" si="248">J395/60*2</f>
        <v>24</v>
      </c>
      <c r="BA395" s="884">
        <f t="shared" ref="BA395:BA414" si="249">J395/60*10</f>
        <v>120</v>
      </c>
      <c r="BB395" s="884">
        <f t="shared" ref="BB395:BB414" si="250">J395/60*10</f>
        <v>120</v>
      </c>
      <c r="BC395" s="884">
        <f>J395/60*10</f>
        <v>120</v>
      </c>
      <c r="BD395" s="932">
        <f t="shared" si="210"/>
        <v>720</v>
      </c>
      <c r="BE395" s="933">
        <f t="shared" si="211"/>
        <v>0</v>
      </c>
      <c r="BF395" s="1096"/>
      <c r="BG395" s="1096"/>
      <c r="BH395" s="1097"/>
    </row>
    <row r="396" s="711" customFormat="1" ht="39" customHeight="1" spans="1:60">
      <c r="A396" s="736">
        <v>45903</v>
      </c>
      <c r="B396" s="737" t="s">
        <v>2382</v>
      </c>
      <c r="C396" s="738" t="s">
        <v>600</v>
      </c>
      <c r="D396" s="739">
        <v>4500178626</v>
      </c>
      <c r="E396" s="910" t="s">
        <v>2458</v>
      </c>
      <c r="F396" s="739" t="s">
        <v>2459</v>
      </c>
      <c r="G396" s="742" t="s">
        <v>2311</v>
      </c>
      <c r="H396" s="742" t="s">
        <v>2311</v>
      </c>
      <c r="I396" s="778" t="s">
        <v>2312</v>
      </c>
      <c r="J396" s="780">
        <v>840</v>
      </c>
      <c r="K396" s="780">
        <v>1</v>
      </c>
      <c r="L396" s="780">
        <v>120</v>
      </c>
      <c r="M396" s="784">
        <f t="shared" si="245"/>
        <v>7</v>
      </c>
      <c r="N396" s="782">
        <v>45938</v>
      </c>
      <c r="O396" s="782">
        <v>45934</v>
      </c>
      <c r="P396" s="783" t="s">
        <v>2451</v>
      </c>
      <c r="Q396" s="783" t="s">
        <v>582</v>
      </c>
      <c r="R396" s="783" t="s">
        <v>2460</v>
      </c>
      <c r="S396" s="810" t="s">
        <v>2453</v>
      </c>
      <c r="T396" s="810"/>
      <c r="U396" s="810" t="s">
        <v>2454</v>
      </c>
      <c r="V396" s="811" t="s">
        <v>2455</v>
      </c>
      <c r="W396" s="811"/>
      <c r="X396" s="812" t="s">
        <v>2456</v>
      </c>
      <c r="Y396" s="783" t="s">
        <v>2391</v>
      </c>
      <c r="Z396" s="835">
        <v>279.33</v>
      </c>
      <c r="AA396" s="835">
        <v>7896.4082</v>
      </c>
      <c r="AB396" s="812">
        <v>840</v>
      </c>
      <c r="AC396" s="812">
        <f t="shared" si="246"/>
        <v>0</v>
      </c>
      <c r="AD396" s="783" t="s">
        <v>610</v>
      </c>
      <c r="AE396" s="783" t="s">
        <v>611</v>
      </c>
      <c r="AF396" s="784" t="s">
        <v>2461</v>
      </c>
      <c r="AG396" s="836" t="s">
        <v>590</v>
      </c>
      <c r="AH396" s="1122"/>
      <c r="AI396" s="837">
        <f t="shared" si="247"/>
        <v>840</v>
      </c>
      <c r="AJ396" s="1122"/>
      <c r="AK396" s="837"/>
      <c r="AL396" s="838"/>
      <c r="AM396" s="1123"/>
      <c r="AN396" s="865">
        <f t="shared" si="243"/>
        <v>840</v>
      </c>
      <c r="AO396" s="865"/>
      <c r="AP396" s="1123"/>
      <c r="AQ396" s="865">
        <f t="shared" si="244"/>
        <v>840</v>
      </c>
      <c r="AR396" s="1123"/>
      <c r="AS396" s="865"/>
      <c r="AT396" s="865"/>
      <c r="AU396" s="866"/>
      <c r="AV396" s="867" t="s">
        <v>577</v>
      </c>
      <c r="AW396" s="884">
        <f>J396/60*10</f>
        <v>140</v>
      </c>
      <c r="AX396" s="884">
        <f>J396/60*10</f>
        <v>140</v>
      </c>
      <c r="AY396" s="884">
        <f>J396/60*8</f>
        <v>112</v>
      </c>
      <c r="AZ396" s="884">
        <f t="shared" si="248"/>
        <v>28</v>
      </c>
      <c r="BA396" s="884">
        <f t="shared" si="249"/>
        <v>140</v>
      </c>
      <c r="BB396" s="884">
        <f t="shared" si="250"/>
        <v>140</v>
      </c>
      <c r="BC396" s="884">
        <f>J396/60*10</f>
        <v>140</v>
      </c>
      <c r="BD396" s="932">
        <f t="shared" si="210"/>
        <v>840</v>
      </c>
      <c r="BE396" s="933">
        <f t="shared" si="211"/>
        <v>0</v>
      </c>
      <c r="BF396" s="1096"/>
      <c r="BG396" s="1096"/>
      <c r="BH396" s="1097"/>
    </row>
    <row r="397" s="711" customFormat="1" ht="39" customHeight="1" spans="1:60">
      <c r="A397" s="736">
        <v>45903</v>
      </c>
      <c r="B397" s="737" t="s">
        <v>2382</v>
      </c>
      <c r="C397" s="738" t="s">
        <v>600</v>
      </c>
      <c r="D397" s="739">
        <v>4500178626</v>
      </c>
      <c r="E397" s="910" t="s">
        <v>2462</v>
      </c>
      <c r="F397" s="739" t="s">
        <v>2463</v>
      </c>
      <c r="G397" s="742" t="s">
        <v>2311</v>
      </c>
      <c r="H397" s="742" t="s">
        <v>2311</v>
      </c>
      <c r="I397" s="778" t="s">
        <v>2312</v>
      </c>
      <c r="J397" s="780">
        <v>600</v>
      </c>
      <c r="K397" s="780">
        <v>1</v>
      </c>
      <c r="L397" s="780">
        <v>120</v>
      </c>
      <c r="M397" s="784">
        <f t="shared" si="245"/>
        <v>5</v>
      </c>
      <c r="N397" s="782">
        <v>45938</v>
      </c>
      <c r="O397" s="782">
        <v>45934</v>
      </c>
      <c r="P397" s="783" t="s">
        <v>2451</v>
      </c>
      <c r="Q397" s="783" t="s">
        <v>582</v>
      </c>
      <c r="R397" s="783" t="s">
        <v>2387</v>
      </c>
      <c r="S397" s="810" t="s">
        <v>2453</v>
      </c>
      <c r="T397" s="810"/>
      <c r="U397" s="810" t="s">
        <v>2454</v>
      </c>
      <c r="V397" s="811" t="s">
        <v>2455</v>
      </c>
      <c r="W397" s="811"/>
      <c r="X397" s="812" t="s">
        <v>2456</v>
      </c>
      <c r="Y397" s="783" t="s">
        <v>2391</v>
      </c>
      <c r="Z397" s="835">
        <v>279.33</v>
      </c>
      <c r="AA397" s="835">
        <v>7896.4082</v>
      </c>
      <c r="AB397" s="812">
        <v>600</v>
      </c>
      <c r="AC397" s="812">
        <f t="shared" si="246"/>
        <v>0</v>
      </c>
      <c r="AD397" s="783" t="s">
        <v>610</v>
      </c>
      <c r="AE397" s="783" t="s">
        <v>611</v>
      </c>
      <c r="AF397" s="784" t="s">
        <v>2464</v>
      </c>
      <c r="AG397" s="836" t="s">
        <v>590</v>
      </c>
      <c r="AH397" s="1122"/>
      <c r="AI397" s="837">
        <f t="shared" si="247"/>
        <v>600</v>
      </c>
      <c r="AJ397" s="1122"/>
      <c r="AK397" s="837"/>
      <c r="AL397" s="838"/>
      <c r="AM397" s="1123"/>
      <c r="AN397" s="865">
        <f t="shared" si="243"/>
        <v>600</v>
      </c>
      <c r="AO397" s="865"/>
      <c r="AP397" s="1123"/>
      <c r="AQ397" s="865">
        <f t="shared" si="244"/>
        <v>600</v>
      </c>
      <c r="AR397" s="1123"/>
      <c r="AS397" s="865"/>
      <c r="AT397" s="865"/>
      <c r="AU397" s="866"/>
      <c r="AV397" s="867" t="s">
        <v>577</v>
      </c>
      <c r="AW397" s="884">
        <f>J397/60*10</f>
        <v>100</v>
      </c>
      <c r="AX397" s="884">
        <f>J397/60*10</f>
        <v>100</v>
      </c>
      <c r="AY397" s="884">
        <f>J397/60*8</f>
        <v>80</v>
      </c>
      <c r="AZ397" s="884">
        <f t="shared" si="248"/>
        <v>20</v>
      </c>
      <c r="BA397" s="884">
        <f t="shared" si="249"/>
        <v>100</v>
      </c>
      <c r="BB397" s="884">
        <f t="shared" si="250"/>
        <v>100</v>
      </c>
      <c r="BC397" s="884">
        <f>J397/60*10</f>
        <v>100</v>
      </c>
      <c r="BD397" s="932">
        <f t="shared" si="210"/>
        <v>600</v>
      </c>
      <c r="BE397" s="933">
        <f t="shared" si="211"/>
        <v>0</v>
      </c>
      <c r="BF397" s="1096"/>
      <c r="BG397" s="1096"/>
      <c r="BH397" s="1097"/>
    </row>
    <row r="398" s="711" customFormat="1" ht="40" customHeight="1" spans="1:60">
      <c r="A398" s="736">
        <v>45903</v>
      </c>
      <c r="B398" s="737" t="s">
        <v>2382</v>
      </c>
      <c r="C398" s="738" t="s">
        <v>600</v>
      </c>
      <c r="D398" s="739">
        <v>4500178626</v>
      </c>
      <c r="E398" s="910" t="s">
        <v>2465</v>
      </c>
      <c r="F398" s="739" t="s">
        <v>2466</v>
      </c>
      <c r="G398" s="742" t="s">
        <v>2311</v>
      </c>
      <c r="H398" s="742" t="s">
        <v>2311</v>
      </c>
      <c r="I398" s="778" t="s">
        <v>2312</v>
      </c>
      <c r="J398" s="780">
        <v>840</v>
      </c>
      <c r="K398" s="780">
        <v>1</v>
      </c>
      <c r="L398" s="780">
        <v>120</v>
      </c>
      <c r="M398" s="784">
        <f t="shared" si="245"/>
        <v>7</v>
      </c>
      <c r="N398" s="782">
        <v>45938</v>
      </c>
      <c r="O398" s="782">
        <v>45934</v>
      </c>
      <c r="P398" s="783" t="s">
        <v>2451</v>
      </c>
      <c r="Q398" s="783" t="s">
        <v>582</v>
      </c>
      <c r="R398" s="783" t="s">
        <v>2467</v>
      </c>
      <c r="S398" s="810" t="s">
        <v>2453</v>
      </c>
      <c r="T398" s="810"/>
      <c r="U398" s="810" t="s">
        <v>2454</v>
      </c>
      <c r="V398" s="811" t="s">
        <v>2455</v>
      </c>
      <c r="W398" s="811"/>
      <c r="X398" s="812" t="s">
        <v>2456</v>
      </c>
      <c r="Y398" s="783" t="s">
        <v>2391</v>
      </c>
      <c r="Z398" s="835">
        <v>279.33</v>
      </c>
      <c r="AA398" s="835">
        <v>7896.4082</v>
      </c>
      <c r="AB398" s="812">
        <v>840</v>
      </c>
      <c r="AC398" s="812">
        <f t="shared" si="246"/>
        <v>0</v>
      </c>
      <c r="AD398" s="783" t="s">
        <v>610</v>
      </c>
      <c r="AE398" s="783" t="s">
        <v>611</v>
      </c>
      <c r="AF398" s="784" t="s">
        <v>2468</v>
      </c>
      <c r="AG398" s="836" t="s">
        <v>590</v>
      </c>
      <c r="AH398" s="1122"/>
      <c r="AI398" s="837">
        <f t="shared" si="247"/>
        <v>840</v>
      </c>
      <c r="AJ398" s="1122"/>
      <c r="AK398" s="837"/>
      <c r="AL398" s="838"/>
      <c r="AM398" s="1123"/>
      <c r="AN398" s="865">
        <f t="shared" si="243"/>
        <v>840</v>
      </c>
      <c r="AO398" s="865"/>
      <c r="AP398" s="1123"/>
      <c r="AQ398" s="865">
        <f t="shared" si="244"/>
        <v>840</v>
      </c>
      <c r="AR398" s="1123"/>
      <c r="AS398" s="865"/>
      <c r="AT398" s="865"/>
      <c r="AU398" s="866"/>
      <c r="AV398" s="867" t="s">
        <v>577</v>
      </c>
      <c r="AW398" s="884">
        <f>J398/60*10</f>
        <v>140</v>
      </c>
      <c r="AX398" s="884">
        <f>J398/60*10</f>
        <v>140</v>
      </c>
      <c r="AY398" s="884">
        <f>J398/60*8</f>
        <v>112</v>
      </c>
      <c r="AZ398" s="884">
        <f t="shared" si="248"/>
        <v>28</v>
      </c>
      <c r="BA398" s="884">
        <f t="shared" si="249"/>
        <v>140</v>
      </c>
      <c r="BB398" s="884">
        <f t="shared" si="250"/>
        <v>140</v>
      </c>
      <c r="BC398" s="884">
        <f>J398/60*10</f>
        <v>140</v>
      </c>
      <c r="BD398" s="932">
        <f t="shared" si="210"/>
        <v>840</v>
      </c>
      <c r="BE398" s="933">
        <f t="shared" si="211"/>
        <v>0</v>
      </c>
      <c r="BF398" s="1096"/>
      <c r="BG398" s="1096"/>
      <c r="BH398" s="1097"/>
    </row>
    <row r="399" s="711" customFormat="1" ht="39" customHeight="1" spans="1:60">
      <c r="A399" s="736">
        <v>45863</v>
      </c>
      <c r="B399" s="737" t="s">
        <v>2190</v>
      </c>
      <c r="C399" s="738" t="s">
        <v>762</v>
      </c>
      <c r="D399" s="739">
        <v>4500175110</v>
      </c>
      <c r="E399" s="910" t="s">
        <v>2469</v>
      </c>
      <c r="F399" s="739" t="s">
        <v>2470</v>
      </c>
      <c r="G399" s="742" t="s">
        <v>575</v>
      </c>
      <c r="H399" s="742" t="s">
        <v>575</v>
      </c>
      <c r="I399" s="778" t="s">
        <v>576</v>
      </c>
      <c r="J399" s="780">
        <v>504</v>
      </c>
      <c r="K399" s="780">
        <v>0</v>
      </c>
      <c r="L399" s="780">
        <v>12</v>
      </c>
      <c r="M399" s="784">
        <f t="shared" si="245"/>
        <v>42</v>
      </c>
      <c r="N399" s="782">
        <v>45939</v>
      </c>
      <c r="O399" s="782">
        <v>45934</v>
      </c>
      <c r="P399" s="783"/>
      <c r="Q399" s="783" t="s">
        <v>582</v>
      </c>
      <c r="R399" s="783"/>
      <c r="S399" s="810" t="s">
        <v>2471</v>
      </c>
      <c r="T399" s="810"/>
      <c r="U399" s="810" t="s">
        <v>585</v>
      </c>
      <c r="V399" s="811"/>
      <c r="W399" s="811"/>
      <c r="X399" s="812" t="s">
        <v>2472</v>
      </c>
      <c r="Y399" s="783" t="s">
        <v>1140</v>
      </c>
      <c r="Z399" s="835">
        <v>3.6923</v>
      </c>
      <c r="AA399" s="835">
        <f>Z399*J399</f>
        <v>1860.9192</v>
      </c>
      <c r="AB399" s="812">
        <v>504</v>
      </c>
      <c r="AC399" s="812">
        <f t="shared" si="246"/>
        <v>0</v>
      </c>
      <c r="AD399" s="783" t="s">
        <v>585</v>
      </c>
      <c r="AE399" s="783" t="s">
        <v>611</v>
      </c>
      <c r="AF399" s="784" t="s">
        <v>2473</v>
      </c>
      <c r="AG399" s="836" t="s">
        <v>590</v>
      </c>
      <c r="AH399" s="837"/>
      <c r="AI399" s="837">
        <f t="shared" si="247"/>
        <v>504</v>
      </c>
      <c r="AJ399" s="837"/>
      <c r="AK399" s="837"/>
      <c r="AL399" s="838"/>
      <c r="AM399" s="865"/>
      <c r="AN399" s="865">
        <f t="shared" si="243"/>
        <v>504</v>
      </c>
      <c r="AO399" s="865"/>
      <c r="AP399" s="1123"/>
      <c r="AQ399" s="865">
        <f t="shared" si="244"/>
        <v>504</v>
      </c>
      <c r="AR399" s="1123"/>
      <c r="AS399" s="865"/>
      <c r="AT399" s="865"/>
      <c r="AU399" s="866"/>
      <c r="AV399" s="867" t="s">
        <v>577</v>
      </c>
      <c r="AW399" s="884">
        <f>J399/60*10</f>
        <v>84</v>
      </c>
      <c r="AX399" s="884">
        <f>J399/60*10</f>
        <v>84</v>
      </c>
      <c r="AY399" s="884">
        <f>J399/60*8</f>
        <v>67.2</v>
      </c>
      <c r="AZ399" s="884">
        <f t="shared" si="248"/>
        <v>16.8</v>
      </c>
      <c r="BA399" s="884">
        <f t="shared" si="249"/>
        <v>84</v>
      </c>
      <c r="BB399" s="884">
        <f t="shared" si="250"/>
        <v>84</v>
      </c>
      <c r="BC399" s="884">
        <f>J399/60*10</f>
        <v>84</v>
      </c>
      <c r="BD399" s="932">
        <f t="shared" si="210"/>
        <v>504</v>
      </c>
      <c r="BE399" s="933">
        <f t="shared" si="211"/>
        <v>0</v>
      </c>
      <c r="BF399" s="1096"/>
      <c r="BG399" s="1096"/>
      <c r="BH399" s="1097"/>
    </row>
    <row r="400" s="711" customFormat="1" ht="39" customHeight="1" spans="1:59">
      <c r="A400" s="736">
        <v>45901</v>
      </c>
      <c r="B400" s="737" t="s">
        <v>177</v>
      </c>
      <c r="C400" s="738" t="s">
        <v>600</v>
      </c>
      <c r="D400" s="739">
        <v>4500178396</v>
      </c>
      <c r="E400" s="910" t="s">
        <v>2474</v>
      </c>
      <c r="F400" s="739" t="s">
        <v>2475</v>
      </c>
      <c r="G400" s="742" t="s">
        <v>689</v>
      </c>
      <c r="H400" s="742" t="s">
        <v>689</v>
      </c>
      <c r="I400" s="778" t="s">
        <v>576</v>
      </c>
      <c r="J400" s="780">
        <v>30000</v>
      </c>
      <c r="K400" s="780">
        <v>0</v>
      </c>
      <c r="L400" s="780">
        <v>8</v>
      </c>
      <c r="M400" s="784">
        <f t="shared" si="245"/>
        <v>3750</v>
      </c>
      <c r="N400" s="782">
        <v>45939</v>
      </c>
      <c r="O400" s="782">
        <v>45934</v>
      </c>
      <c r="P400" s="783"/>
      <c r="Q400" s="783" t="s">
        <v>582</v>
      </c>
      <c r="R400" s="783" t="s">
        <v>2423</v>
      </c>
      <c r="S400" s="810" t="s">
        <v>2476</v>
      </c>
      <c r="T400" s="810"/>
      <c r="U400" s="810" t="s">
        <v>585</v>
      </c>
      <c r="V400" s="811" t="s">
        <v>2477</v>
      </c>
      <c r="W400" s="811"/>
      <c r="X400" s="812" t="s">
        <v>2420</v>
      </c>
      <c r="Y400" s="783" t="s">
        <v>695</v>
      </c>
      <c r="Z400" s="835">
        <v>2.0759</v>
      </c>
      <c r="AA400" s="835">
        <f>Z400*J400</f>
        <v>62277</v>
      </c>
      <c r="AB400" s="812">
        <f>4032+12096+12544+1328</f>
        <v>30000</v>
      </c>
      <c r="AC400" s="812">
        <f t="shared" si="246"/>
        <v>0</v>
      </c>
      <c r="AD400" s="783"/>
      <c r="AE400" s="783" t="s">
        <v>611</v>
      </c>
      <c r="AF400" s="950" t="s">
        <v>2478</v>
      </c>
      <c r="AG400" s="836" t="s">
        <v>590</v>
      </c>
      <c r="AH400" s="942"/>
      <c r="AI400" s="837">
        <f t="shared" si="247"/>
        <v>30000</v>
      </c>
      <c r="AJ400" s="942"/>
      <c r="AK400" s="837"/>
      <c r="AL400" s="838"/>
      <c r="AM400" s="1041"/>
      <c r="AN400" s="865">
        <f t="shared" si="243"/>
        <v>30000</v>
      </c>
      <c r="AO400" s="865"/>
      <c r="AP400" s="1041"/>
      <c r="AQ400" s="865">
        <f t="shared" si="244"/>
        <v>30000</v>
      </c>
      <c r="AR400" s="1041"/>
      <c r="AS400" s="865"/>
      <c r="AT400" s="866"/>
      <c r="AU400" s="867"/>
      <c r="AV400" s="867" t="s">
        <v>577</v>
      </c>
      <c r="AW400" s="884">
        <f>J400/60*10-1717</f>
        <v>3283</v>
      </c>
      <c r="AX400" s="884">
        <f>J400/60*10-2437</f>
        <v>2563</v>
      </c>
      <c r="AY400" s="884">
        <f>J400/60*8+2437</f>
        <v>6437</v>
      </c>
      <c r="AZ400" s="884">
        <f t="shared" si="248"/>
        <v>1000</v>
      </c>
      <c r="BA400" s="884">
        <f t="shared" si="249"/>
        <v>5000</v>
      </c>
      <c r="BB400" s="884">
        <f t="shared" si="250"/>
        <v>5000</v>
      </c>
      <c r="BC400" s="884">
        <f>J400/60*10+1717</f>
        <v>6717</v>
      </c>
      <c r="BD400" s="932">
        <f t="shared" si="210"/>
        <v>30000</v>
      </c>
      <c r="BE400" s="933">
        <f t="shared" si="211"/>
        <v>0</v>
      </c>
      <c r="BF400" s="1096"/>
      <c r="BG400" s="1097"/>
    </row>
    <row r="401" s="711" customFormat="1" ht="39" customHeight="1" spans="1:60">
      <c r="A401" s="736">
        <v>45898</v>
      </c>
      <c r="B401" s="737" t="s">
        <v>2479</v>
      </c>
      <c r="C401" s="738" t="s">
        <v>1684</v>
      </c>
      <c r="D401" s="739">
        <v>4500177815</v>
      </c>
      <c r="E401" s="910" t="s">
        <v>2480</v>
      </c>
      <c r="F401" s="739" t="s">
        <v>2481</v>
      </c>
      <c r="G401" s="742" t="s">
        <v>1686</v>
      </c>
      <c r="H401" s="742" t="s">
        <v>689</v>
      </c>
      <c r="I401" s="778" t="s">
        <v>576</v>
      </c>
      <c r="J401" s="780">
        <v>4000</v>
      </c>
      <c r="K401" s="780">
        <v>0</v>
      </c>
      <c r="L401" s="780">
        <v>8</v>
      </c>
      <c r="M401" s="784">
        <f t="shared" si="245"/>
        <v>500</v>
      </c>
      <c r="N401" s="782">
        <v>45927</v>
      </c>
      <c r="O401" s="782">
        <v>45943</v>
      </c>
      <c r="P401" s="783"/>
      <c r="Q401" s="783" t="s">
        <v>582</v>
      </c>
      <c r="R401" s="783" t="s">
        <v>2423</v>
      </c>
      <c r="S401" s="810" t="s">
        <v>2482</v>
      </c>
      <c r="T401" s="810"/>
      <c r="U401" s="810" t="s">
        <v>2483</v>
      </c>
      <c r="V401" s="811" t="s">
        <v>2484</v>
      </c>
      <c r="W401" s="811"/>
      <c r="X401" s="812" t="s">
        <v>2485</v>
      </c>
      <c r="Y401" s="783" t="s">
        <v>1690</v>
      </c>
      <c r="Z401" s="835">
        <v>3.534</v>
      </c>
      <c r="AA401" s="835">
        <f>Z401*J401</f>
        <v>14136</v>
      </c>
      <c r="AB401" s="812">
        <v>4000</v>
      </c>
      <c r="AC401" s="812">
        <f t="shared" si="246"/>
        <v>0</v>
      </c>
      <c r="AD401" s="783"/>
      <c r="AE401" s="783" t="s">
        <v>611</v>
      </c>
      <c r="AF401" s="784" t="s">
        <v>2486</v>
      </c>
      <c r="AG401" s="836" t="s">
        <v>590</v>
      </c>
      <c r="AH401" s="841"/>
      <c r="AI401" s="837">
        <f t="shared" si="247"/>
        <v>4000</v>
      </c>
      <c r="AJ401" s="841"/>
      <c r="AK401" s="837"/>
      <c r="AL401" s="838"/>
      <c r="AM401" s="868"/>
      <c r="AN401" s="865"/>
      <c r="AO401" s="865">
        <f>J401</f>
        <v>4000</v>
      </c>
      <c r="AP401" s="868"/>
      <c r="AQ401" s="865">
        <f t="shared" si="244"/>
        <v>4000</v>
      </c>
      <c r="AR401" s="254"/>
      <c r="AS401" s="865"/>
      <c r="AT401" s="865"/>
      <c r="AU401" s="866">
        <f>J401</f>
        <v>4000</v>
      </c>
      <c r="AV401" s="867" t="s">
        <v>577</v>
      </c>
      <c r="AW401" s="884">
        <f t="shared" ref="AW401:AW414" si="251">J401/60*10</f>
        <v>666.666666666667</v>
      </c>
      <c r="AX401" s="884">
        <f t="shared" ref="AX401:AX414" si="252">J401/60*10</f>
        <v>666.666666666667</v>
      </c>
      <c r="AY401" s="884">
        <f t="shared" ref="AY401:AY414" si="253">J401/60*8</f>
        <v>533.333333333333</v>
      </c>
      <c r="AZ401" s="884">
        <f t="shared" si="248"/>
        <v>133.333333333333</v>
      </c>
      <c r="BA401" s="884">
        <f t="shared" si="249"/>
        <v>666.666666666667</v>
      </c>
      <c r="BB401" s="884">
        <f t="shared" si="250"/>
        <v>666.666666666667</v>
      </c>
      <c r="BC401" s="884">
        <f t="shared" ref="BC401:BC414" si="254">J401/60*10</f>
        <v>666.666666666667</v>
      </c>
      <c r="BD401" s="932">
        <f t="shared" si="210"/>
        <v>4000</v>
      </c>
      <c r="BE401" s="933">
        <f t="shared" si="211"/>
        <v>0</v>
      </c>
      <c r="BF401" s="1096"/>
      <c r="BG401" s="1096"/>
      <c r="BH401" s="1097"/>
    </row>
    <row r="402" s="711" customFormat="1" ht="39" customHeight="1" spans="1:60">
      <c r="A402" s="736">
        <v>45898</v>
      </c>
      <c r="B402" s="737" t="s">
        <v>2479</v>
      </c>
      <c r="C402" s="738" t="s">
        <v>1684</v>
      </c>
      <c r="D402" s="739">
        <v>4500177815</v>
      </c>
      <c r="E402" s="910" t="s">
        <v>2480</v>
      </c>
      <c r="F402" s="739" t="s">
        <v>2487</v>
      </c>
      <c r="G402" s="742" t="s">
        <v>1686</v>
      </c>
      <c r="H402" s="742" t="s">
        <v>689</v>
      </c>
      <c r="I402" s="778" t="s">
        <v>576</v>
      </c>
      <c r="J402" s="780">
        <v>1000</v>
      </c>
      <c r="K402" s="780">
        <v>0</v>
      </c>
      <c r="L402" s="780">
        <v>8</v>
      </c>
      <c r="M402" s="784">
        <f t="shared" si="245"/>
        <v>125</v>
      </c>
      <c r="N402" s="782">
        <v>45927</v>
      </c>
      <c r="O402" s="782">
        <v>45943</v>
      </c>
      <c r="P402" s="783"/>
      <c r="Q402" s="783" t="s">
        <v>582</v>
      </c>
      <c r="R402" s="783" t="s">
        <v>2423</v>
      </c>
      <c r="S402" s="810" t="s">
        <v>2482</v>
      </c>
      <c r="T402" s="810"/>
      <c r="U402" s="810" t="s">
        <v>2483</v>
      </c>
      <c r="V402" s="811" t="s">
        <v>2484</v>
      </c>
      <c r="W402" s="811"/>
      <c r="X402" s="812" t="s">
        <v>2485</v>
      </c>
      <c r="Y402" s="783" t="s">
        <v>1690</v>
      </c>
      <c r="Z402" s="835">
        <v>3.5109</v>
      </c>
      <c r="AA402" s="835">
        <f>Z402*J402</f>
        <v>3510.9</v>
      </c>
      <c r="AB402" s="812">
        <v>1000</v>
      </c>
      <c r="AC402" s="812">
        <f t="shared" si="246"/>
        <v>0</v>
      </c>
      <c r="AD402" s="783"/>
      <c r="AE402" s="783" t="s">
        <v>611</v>
      </c>
      <c r="AF402" s="784" t="s">
        <v>2486</v>
      </c>
      <c r="AG402" s="836" t="s">
        <v>590</v>
      </c>
      <c r="AH402" s="841"/>
      <c r="AI402" s="837">
        <f t="shared" si="247"/>
        <v>1000</v>
      </c>
      <c r="AJ402" s="841"/>
      <c r="AK402" s="837"/>
      <c r="AL402" s="838"/>
      <c r="AM402" s="868"/>
      <c r="AN402" s="865"/>
      <c r="AO402" s="865">
        <f>J402</f>
        <v>1000</v>
      </c>
      <c r="AP402" s="868"/>
      <c r="AQ402" s="865">
        <f t="shared" si="244"/>
        <v>1000</v>
      </c>
      <c r="AR402" s="254"/>
      <c r="AS402" s="865"/>
      <c r="AT402" s="865"/>
      <c r="AU402" s="866">
        <f>J402</f>
        <v>1000</v>
      </c>
      <c r="AV402" s="867" t="s">
        <v>577</v>
      </c>
      <c r="AW402" s="884">
        <f t="shared" si="251"/>
        <v>166.666666666667</v>
      </c>
      <c r="AX402" s="884">
        <f t="shared" si="252"/>
        <v>166.666666666667</v>
      </c>
      <c r="AY402" s="884">
        <f t="shared" si="253"/>
        <v>133.333333333333</v>
      </c>
      <c r="AZ402" s="884">
        <f t="shared" si="248"/>
        <v>33.3333333333333</v>
      </c>
      <c r="BA402" s="884">
        <f t="shared" si="249"/>
        <v>166.666666666667</v>
      </c>
      <c r="BB402" s="884">
        <f t="shared" si="250"/>
        <v>166.666666666667</v>
      </c>
      <c r="BC402" s="884">
        <f t="shared" si="254"/>
        <v>166.666666666667</v>
      </c>
      <c r="BD402" s="932">
        <f t="shared" si="210"/>
        <v>1000</v>
      </c>
      <c r="BE402" s="958">
        <f t="shared" si="211"/>
        <v>0</v>
      </c>
      <c r="BF402" s="1096"/>
      <c r="BG402" s="1096"/>
      <c r="BH402" s="1097"/>
    </row>
    <row r="403" s="711" customFormat="1" ht="39" customHeight="1" spans="1:60">
      <c r="A403" s="736">
        <v>45898</v>
      </c>
      <c r="B403" s="737" t="s">
        <v>2479</v>
      </c>
      <c r="C403" s="738" t="s">
        <v>1684</v>
      </c>
      <c r="D403" s="739">
        <v>4500177815</v>
      </c>
      <c r="E403" s="910" t="s">
        <v>2480</v>
      </c>
      <c r="F403" s="739" t="s">
        <v>2488</v>
      </c>
      <c r="G403" s="742" t="s">
        <v>1686</v>
      </c>
      <c r="H403" s="742" t="s">
        <v>689</v>
      </c>
      <c r="I403" s="778" t="s">
        <v>576</v>
      </c>
      <c r="J403" s="780">
        <v>400</v>
      </c>
      <c r="K403" s="780">
        <v>0</v>
      </c>
      <c r="L403" s="780">
        <v>8</v>
      </c>
      <c r="M403" s="784">
        <f t="shared" si="245"/>
        <v>50</v>
      </c>
      <c r="N403" s="782">
        <v>45927</v>
      </c>
      <c r="O403" s="782">
        <v>45943</v>
      </c>
      <c r="P403" s="783"/>
      <c r="Q403" s="783" t="s">
        <v>582</v>
      </c>
      <c r="R403" s="783" t="s">
        <v>2423</v>
      </c>
      <c r="S403" s="810" t="s">
        <v>2482</v>
      </c>
      <c r="T403" s="810"/>
      <c r="U403" s="810" t="s">
        <v>2483</v>
      </c>
      <c r="V403" s="811" t="s">
        <v>2484</v>
      </c>
      <c r="W403" s="811"/>
      <c r="X403" s="812" t="s">
        <v>2485</v>
      </c>
      <c r="Y403" s="783" t="s">
        <v>1690</v>
      </c>
      <c r="Z403" s="835">
        <v>3.5109</v>
      </c>
      <c r="AA403" s="835">
        <f>Z403*J403</f>
        <v>1404.36</v>
      </c>
      <c r="AB403" s="812">
        <v>400</v>
      </c>
      <c r="AC403" s="812">
        <f t="shared" si="246"/>
        <v>0</v>
      </c>
      <c r="AD403" s="783"/>
      <c r="AE403" s="783" t="s">
        <v>611</v>
      </c>
      <c r="AF403" s="784" t="s">
        <v>2486</v>
      </c>
      <c r="AG403" s="836" t="s">
        <v>590</v>
      </c>
      <c r="AH403" s="841"/>
      <c r="AI403" s="837">
        <f t="shared" si="247"/>
        <v>400</v>
      </c>
      <c r="AJ403" s="841"/>
      <c r="AK403" s="837"/>
      <c r="AL403" s="838"/>
      <c r="AM403" s="868"/>
      <c r="AN403" s="865"/>
      <c r="AO403" s="865">
        <f>J403</f>
        <v>400</v>
      </c>
      <c r="AP403" s="868"/>
      <c r="AQ403" s="865">
        <f t="shared" si="244"/>
        <v>400</v>
      </c>
      <c r="AR403" s="254"/>
      <c r="AS403" s="865"/>
      <c r="AT403" s="865"/>
      <c r="AU403" s="866">
        <f>J403</f>
        <v>400</v>
      </c>
      <c r="AV403" s="867" t="s">
        <v>577</v>
      </c>
      <c r="AW403" s="884">
        <f t="shared" si="251"/>
        <v>66.6666666666667</v>
      </c>
      <c r="AX403" s="884">
        <f t="shared" si="252"/>
        <v>66.6666666666667</v>
      </c>
      <c r="AY403" s="884">
        <f t="shared" si="253"/>
        <v>53.3333333333333</v>
      </c>
      <c r="AZ403" s="884">
        <f t="shared" si="248"/>
        <v>13.3333333333333</v>
      </c>
      <c r="BA403" s="884">
        <f t="shared" si="249"/>
        <v>66.6666666666667</v>
      </c>
      <c r="BB403" s="884">
        <f t="shared" si="250"/>
        <v>66.6666666666667</v>
      </c>
      <c r="BC403" s="884">
        <f t="shared" si="254"/>
        <v>66.6666666666667</v>
      </c>
      <c r="BD403" s="932">
        <f t="shared" ref="BD403:BD466" si="255">SUM(AW403:BC403)</f>
        <v>400</v>
      </c>
      <c r="BE403" s="958">
        <f t="shared" ref="BE403:BE466" si="256">J403-BD403</f>
        <v>0</v>
      </c>
      <c r="BF403" s="1096"/>
      <c r="BG403" s="1096"/>
      <c r="BH403" s="1097"/>
    </row>
    <row r="404" s="711" customFormat="1" ht="39" customHeight="1" spans="1:60">
      <c r="A404" s="736">
        <v>45903</v>
      </c>
      <c r="B404" s="737" t="s">
        <v>2382</v>
      </c>
      <c r="C404" s="738" t="s">
        <v>600</v>
      </c>
      <c r="D404" s="739">
        <v>4500178626</v>
      </c>
      <c r="E404" s="910" t="s">
        <v>2489</v>
      </c>
      <c r="F404" s="739" t="s">
        <v>2490</v>
      </c>
      <c r="G404" s="742" t="s">
        <v>2311</v>
      </c>
      <c r="H404" s="742" t="s">
        <v>2311</v>
      </c>
      <c r="I404" s="778" t="s">
        <v>2312</v>
      </c>
      <c r="J404" s="780">
        <v>480</v>
      </c>
      <c r="K404" s="780">
        <v>1</v>
      </c>
      <c r="L404" s="780">
        <v>120</v>
      </c>
      <c r="M404" s="784">
        <f t="shared" si="245"/>
        <v>4</v>
      </c>
      <c r="N404" s="782">
        <v>45943</v>
      </c>
      <c r="O404" s="782">
        <v>45939</v>
      </c>
      <c r="P404" s="783" t="s">
        <v>2451</v>
      </c>
      <c r="Q404" s="783" t="s">
        <v>582</v>
      </c>
      <c r="R404" s="783" t="s">
        <v>2491</v>
      </c>
      <c r="S404" s="810" t="s">
        <v>2453</v>
      </c>
      <c r="T404" s="810"/>
      <c r="U404" s="810" t="s">
        <v>2454</v>
      </c>
      <c r="V404" s="811" t="s">
        <v>2455</v>
      </c>
      <c r="W404" s="811"/>
      <c r="X404" s="812" t="s">
        <v>2456</v>
      </c>
      <c r="Y404" s="783" t="s">
        <v>2391</v>
      </c>
      <c r="Z404" s="835">
        <v>279.33</v>
      </c>
      <c r="AA404" s="835">
        <v>7896.4082</v>
      </c>
      <c r="AB404" s="812">
        <v>480</v>
      </c>
      <c r="AC404" s="812">
        <f t="shared" si="246"/>
        <v>0</v>
      </c>
      <c r="AD404" s="783"/>
      <c r="AE404" s="783" t="s">
        <v>611</v>
      </c>
      <c r="AF404" s="784" t="s">
        <v>2492</v>
      </c>
      <c r="AG404" s="836" t="s">
        <v>590</v>
      </c>
      <c r="AH404" s="253"/>
      <c r="AI404" s="837">
        <f t="shared" si="247"/>
        <v>480</v>
      </c>
      <c r="AJ404" s="253"/>
      <c r="AK404" s="837"/>
      <c r="AL404" s="838"/>
      <c r="AM404" s="254"/>
      <c r="AN404" s="865">
        <f t="shared" ref="AN404:AN414" si="257">J404</f>
        <v>480</v>
      </c>
      <c r="AO404" s="865"/>
      <c r="AP404" s="254"/>
      <c r="AQ404" s="865">
        <f t="shared" si="244"/>
        <v>480</v>
      </c>
      <c r="AR404" s="254"/>
      <c r="AS404" s="865"/>
      <c r="AT404" s="865"/>
      <c r="AU404" s="866"/>
      <c r="AV404" s="867" t="s">
        <v>577</v>
      </c>
      <c r="AW404" s="884">
        <f t="shared" si="251"/>
        <v>80</v>
      </c>
      <c r="AX404" s="884">
        <f t="shared" si="252"/>
        <v>80</v>
      </c>
      <c r="AY404" s="884">
        <f t="shared" si="253"/>
        <v>64</v>
      </c>
      <c r="AZ404" s="884">
        <f t="shared" si="248"/>
        <v>16</v>
      </c>
      <c r="BA404" s="884">
        <f t="shared" si="249"/>
        <v>80</v>
      </c>
      <c r="BB404" s="884">
        <f t="shared" si="250"/>
        <v>80</v>
      </c>
      <c r="BC404" s="884">
        <f t="shared" si="254"/>
        <v>80</v>
      </c>
      <c r="BD404" s="932">
        <f t="shared" si="255"/>
        <v>480</v>
      </c>
      <c r="BE404" s="933">
        <f t="shared" si="256"/>
        <v>0</v>
      </c>
      <c r="BF404" s="1096"/>
      <c r="BG404" s="1096"/>
      <c r="BH404" s="1097"/>
    </row>
    <row r="405" s="711" customFormat="1" ht="39" customHeight="1" spans="1:59">
      <c r="A405" s="736">
        <v>45901</v>
      </c>
      <c r="B405" s="737" t="s">
        <v>177</v>
      </c>
      <c r="C405" s="738" t="s">
        <v>600</v>
      </c>
      <c r="D405" s="739">
        <v>4500179791</v>
      </c>
      <c r="E405" s="910" t="s">
        <v>2493</v>
      </c>
      <c r="F405" s="739" t="s">
        <v>2494</v>
      </c>
      <c r="G405" s="742" t="s">
        <v>689</v>
      </c>
      <c r="H405" s="742" t="s">
        <v>689</v>
      </c>
      <c r="I405" s="778" t="s">
        <v>576</v>
      </c>
      <c r="J405" s="780">
        <v>14800</v>
      </c>
      <c r="K405" s="780">
        <v>0</v>
      </c>
      <c r="L405" s="780">
        <v>8</v>
      </c>
      <c r="M405" s="784">
        <f t="shared" si="245"/>
        <v>1850</v>
      </c>
      <c r="N405" s="782">
        <v>45943</v>
      </c>
      <c r="O405" s="782">
        <f>N405-4</f>
        <v>45939</v>
      </c>
      <c r="P405" s="783" t="s">
        <v>2495</v>
      </c>
      <c r="Q405" s="783" t="s">
        <v>582</v>
      </c>
      <c r="R405" s="783" t="s">
        <v>2496</v>
      </c>
      <c r="S405" s="810" t="s">
        <v>2476</v>
      </c>
      <c r="T405" s="810"/>
      <c r="U405" s="810" t="s">
        <v>585</v>
      </c>
      <c r="V405" s="811" t="s">
        <v>2477</v>
      </c>
      <c r="W405" s="811"/>
      <c r="X405" s="812" t="s">
        <v>2497</v>
      </c>
      <c r="Y405" s="783" t="s">
        <v>695</v>
      </c>
      <c r="Z405" s="835">
        <v>2.0759</v>
      </c>
      <c r="AA405" s="835">
        <f t="shared" ref="AA405:AA410" si="258">Z405*J405</f>
        <v>30723.32</v>
      </c>
      <c r="AB405" s="812">
        <f>11664+3136</f>
        <v>14800</v>
      </c>
      <c r="AC405" s="812">
        <f t="shared" si="246"/>
        <v>0</v>
      </c>
      <c r="AD405" s="783"/>
      <c r="AE405" s="783" t="s">
        <v>611</v>
      </c>
      <c r="AF405" s="950" t="s">
        <v>2498</v>
      </c>
      <c r="AG405" s="836" t="s">
        <v>590</v>
      </c>
      <c r="AH405" s="1122"/>
      <c r="AI405" s="837">
        <f t="shared" si="247"/>
        <v>14800</v>
      </c>
      <c r="AJ405" s="1122"/>
      <c r="AK405" s="837"/>
      <c r="AL405" s="838"/>
      <c r="AM405" s="1123"/>
      <c r="AN405" s="865">
        <f t="shared" si="257"/>
        <v>14800</v>
      </c>
      <c r="AO405" s="865"/>
      <c r="AP405" s="1123"/>
      <c r="AQ405" s="865">
        <f t="shared" si="244"/>
        <v>14800</v>
      </c>
      <c r="AR405" s="1123"/>
      <c r="AS405" s="865"/>
      <c r="AT405" s="866"/>
      <c r="AU405" s="867"/>
      <c r="AV405" s="867" t="s">
        <v>577</v>
      </c>
      <c r="AW405" s="884">
        <f t="shared" si="251"/>
        <v>2466.66666666667</v>
      </c>
      <c r="AX405" s="884">
        <f t="shared" si="252"/>
        <v>2466.66666666667</v>
      </c>
      <c r="AY405" s="884">
        <f t="shared" si="253"/>
        <v>1973.33333333333</v>
      </c>
      <c r="AZ405" s="884">
        <f t="shared" si="248"/>
        <v>493.333333333333</v>
      </c>
      <c r="BA405" s="884">
        <f t="shared" si="249"/>
        <v>2466.66666666667</v>
      </c>
      <c r="BB405" s="884">
        <f t="shared" si="250"/>
        <v>2466.66666666667</v>
      </c>
      <c r="BC405" s="884">
        <f t="shared" si="254"/>
        <v>2466.66666666667</v>
      </c>
      <c r="BD405" s="932">
        <f t="shared" si="255"/>
        <v>14800</v>
      </c>
      <c r="BE405" s="958">
        <f t="shared" si="256"/>
        <v>0</v>
      </c>
      <c r="BF405" s="1096"/>
      <c r="BG405" s="1097"/>
    </row>
    <row r="406" s="711" customFormat="1" ht="39" customHeight="1" spans="1:60">
      <c r="A406" s="736">
        <v>45880</v>
      </c>
      <c r="B406" s="737" t="s">
        <v>2382</v>
      </c>
      <c r="C406" s="738" t="s">
        <v>600</v>
      </c>
      <c r="D406" s="739">
        <v>4500176466</v>
      </c>
      <c r="E406" s="910" t="s">
        <v>2499</v>
      </c>
      <c r="F406" s="739" t="s">
        <v>2500</v>
      </c>
      <c r="G406" s="742" t="s">
        <v>2385</v>
      </c>
      <c r="H406" s="742" t="s">
        <v>2385</v>
      </c>
      <c r="I406" s="951" t="s">
        <v>576</v>
      </c>
      <c r="J406" s="780">
        <v>948</v>
      </c>
      <c r="K406" s="780">
        <v>0</v>
      </c>
      <c r="L406" s="780">
        <v>1</v>
      </c>
      <c r="M406" s="784">
        <f t="shared" si="245"/>
        <v>948</v>
      </c>
      <c r="N406" s="782">
        <v>45944</v>
      </c>
      <c r="O406" s="782">
        <v>45940</v>
      </c>
      <c r="P406" s="783" t="s">
        <v>2451</v>
      </c>
      <c r="Q406" s="783" t="s">
        <v>582</v>
      </c>
      <c r="R406" s="783" t="s">
        <v>2501</v>
      </c>
      <c r="S406" s="810" t="s">
        <v>2367</v>
      </c>
      <c r="T406" s="810"/>
      <c r="U406" s="810" t="s">
        <v>2388</v>
      </c>
      <c r="V406" s="811" t="s">
        <v>2389</v>
      </c>
      <c r="W406" s="811"/>
      <c r="X406" s="812" t="s">
        <v>2390</v>
      </c>
      <c r="Y406" s="783" t="s">
        <v>2391</v>
      </c>
      <c r="Z406" s="835">
        <v>2.2477</v>
      </c>
      <c r="AA406" s="835">
        <f t="shared" si="258"/>
        <v>2130.8196</v>
      </c>
      <c r="AB406" s="812">
        <v>948</v>
      </c>
      <c r="AC406" s="812">
        <f t="shared" si="246"/>
        <v>0</v>
      </c>
      <c r="AD406" s="783" t="s">
        <v>610</v>
      </c>
      <c r="AE406" s="783" t="s">
        <v>611</v>
      </c>
      <c r="AF406" s="784" t="s">
        <v>2502</v>
      </c>
      <c r="AG406" s="1105" t="s">
        <v>590</v>
      </c>
      <c r="AH406" s="250"/>
      <c r="AI406" s="837">
        <f t="shared" si="247"/>
        <v>948</v>
      </c>
      <c r="AJ406" s="250"/>
      <c r="AK406" s="837"/>
      <c r="AL406" s="838"/>
      <c r="AM406" s="252"/>
      <c r="AN406" s="865">
        <f t="shared" si="257"/>
        <v>948</v>
      </c>
      <c r="AO406" s="865"/>
      <c r="AP406" s="252"/>
      <c r="AQ406" s="865">
        <f t="shared" si="244"/>
        <v>948</v>
      </c>
      <c r="AR406" s="254"/>
      <c r="AS406" s="865"/>
      <c r="AT406" s="865"/>
      <c r="AU406" s="866"/>
      <c r="AV406" s="867" t="s">
        <v>577</v>
      </c>
      <c r="AW406" s="884">
        <f t="shared" si="251"/>
        <v>158</v>
      </c>
      <c r="AX406" s="884">
        <f t="shared" si="252"/>
        <v>158</v>
      </c>
      <c r="AY406" s="884">
        <f t="shared" si="253"/>
        <v>126.4</v>
      </c>
      <c r="AZ406" s="884">
        <f t="shared" si="248"/>
        <v>31.6</v>
      </c>
      <c r="BA406" s="884">
        <f t="shared" si="249"/>
        <v>158</v>
      </c>
      <c r="BB406" s="884">
        <f t="shared" si="250"/>
        <v>158</v>
      </c>
      <c r="BC406" s="884">
        <f t="shared" si="254"/>
        <v>158</v>
      </c>
      <c r="BD406" s="932">
        <f t="shared" si="255"/>
        <v>948</v>
      </c>
      <c r="BE406" s="958">
        <f t="shared" si="256"/>
        <v>0</v>
      </c>
      <c r="BF406" s="1096"/>
      <c r="BG406" s="1096"/>
      <c r="BH406" s="1097"/>
    </row>
    <row r="407" s="711" customFormat="1" ht="39" customHeight="1" spans="1:60">
      <c r="A407" s="736">
        <v>45880</v>
      </c>
      <c r="B407" s="737" t="s">
        <v>2382</v>
      </c>
      <c r="C407" s="738" t="s">
        <v>600</v>
      </c>
      <c r="D407" s="739">
        <v>4500176466</v>
      </c>
      <c r="E407" s="910" t="s">
        <v>2503</v>
      </c>
      <c r="F407" s="739" t="s">
        <v>2504</v>
      </c>
      <c r="G407" s="742" t="s">
        <v>2385</v>
      </c>
      <c r="H407" s="742" t="s">
        <v>2385</v>
      </c>
      <c r="I407" s="951" t="s">
        <v>576</v>
      </c>
      <c r="J407" s="780">
        <v>1056</v>
      </c>
      <c r="K407" s="780">
        <v>0</v>
      </c>
      <c r="L407" s="780">
        <v>1</v>
      </c>
      <c r="M407" s="784">
        <f t="shared" si="245"/>
        <v>1056</v>
      </c>
      <c r="N407" s="782">
        <v>45944</v>
      </c>
      <c r="O407" s="782">
        <v>45940</v>
      </c>
      <c r="P407" s="783" t="s">
        <v>2451</v>
      </c>
      <c r="Q407" s="783" t="s">
        <v>582</v>
      </c>
      <c r="R407" s="783" t="s">
        <v>2505</v>
      </c>
      <c r="S407" s="810" t="s">
        <v>2367</v>
      </c>
      <c r="T407" s="810"/>
      <c r="U407" s="810" t="s">
        <v>2388</v>
      </c>
      <c r="V407" s="811" t="s">
        <v>2389</v>
      </c>
      <c r="W407" s="811"/>
      <c r="X407" s="812" t="s">
        <v>2390</v>
      </c>
      <c r="Y407" s="783" t="s">
        <v>2391</v>
      </c>
      <c r="Z407" s="835">
        <v>2.2477</v>
      </c>
      <c r="AA407" s="835">
        <f t="shared" si="258"/>
        <v>2373.5712</v>
      </c>
      <c r="AB407" s="812">
        <v>1056</v>
      </c>
      <c r="AC407" s="812">
        <f t="shared" si="246"/>
        <v>0</v>
      </c>
      <c r="AD407" s="783" t="s">
        <v>610</v>
      </c>
      <c r="AE407" s="783" t="s">
        <v>611</v>
      </c>
      <c r="AF407" s="784" t="s">
        <v>2506</v>
      </c>
      <c r="AG407" s="1105" t="s">
        <v>590</v>
      </c>
      <c r="AH407" s="250"/>
      <c r="AI407" s="837">
        <f t="shared" si="247"/>
        <v>1056</v>
      </c>
      <c r="AJ407" s="250"/>
      <c r="AK407" s="837"/>
      <c r="AL407" s="838"/>
      <c r="AM407" s="252"/>
      <c r="AN407" s="865">
        <f t="shared" si="257"/>
        <v>1056</v>
      </c>
      <c r="AO407" s="865"/>
      <c r="AP407" s="252"/>
      <c r="AQ407" s="865">
        <f t="shared" si="244"/>
        <v>1056</v>
      </c>
      <c r="AR407" s="254"/>
      <c r="AS407" s="865"/>
      <c r="AT407" s="865"/>
      <c r="AU407" s="866"/>
      <c r="AV407" s="867" t="s">
        <v>577</v>
      </c>
      <c r="AW407" s="884">
        <f t="shared" si="251"/>
        <v>176</v>
      </c>
      <c r="AX407" s="884">
        <f t="shared" si="252"/>
        <v>176</v>
      </c>
      <c r="AY407" s="884">
        <f t="shared" si="253"/>
        <v>140.8</v>
      </c>
      <c r="AZ407" s="884">
        <f t="shared" si="248"/>
        <v>35.2</v>
      </c>
      <c r="BA407" s="884">
        <f t="shared" si="249"/>
        <v>176</v>
      </c>
      <c r="BB407" s="884">
        <f t="shared" si="250"/>
        <v>176</v>
      </c>
      <c r="BC407" s="884">
        <f t="shared" si="254"/>
        <v>176</v>
      </c>
      <c r="BD407" s="932">
        <f t="shared" si="255"/>
        <v>1056</v>
      </c>
      <c r="BE407" s="958">
        <f t="shared" si="256"/>
        <v>0</v>
      </c>
      <c r="BF407" s="1096"/>
      <c r="BG407" s="1096"/>
      <c r="BH407" s="1097"/>
    </row>
    <row r="408" s="711" customFormat="1" ht="39" customHeight="1" spans="1:60">
      <c r="A408" s="736">
        <v>45883</v>
      </c>
      <c r="B408" s="737" t="s">
        <v>2507</v>
      </c>
      <c r="C408" s="738" t="s">
        <v>771</v>
      </c>
      <c r="D408" s="739">
        <v>4500176669</v>
      </c>
      <c r="E408" s="910" t="s">
        <v>2508</v>
      </c>
      <c r="F408" s="739" t="s">
        <v>2509</v>
      </c>
      <c r="G408" s="742" t="s">
        <v>633</v>
      </c>
      <c r="H408" s="742" t="s">
        <v>634</v>
      </c>
      <c r="I408" s="951" t="s">
        <v>576</v>
      </c>
      <c r="J408" s="780">
        <v>800</v>
      </c>
      <c r="K408" s="780">
        <v>0</v>
      </c>
      <c r="L408" s="780">
        <v>4</v>
      </c>
      <c r="M408" s="784">
        <f t="shared" si="245"/>
        <v>200</v>
      </c>
      <c r="N408" s="782">
        <v>45945</v>
      </c>
      <c r="O408" s="782">
        <v>45941</v>
      </c>
      <c r="P408" s="783"/>
      <c r="Q408" s="783" t="s">
        <v>582</v>
      </c>
      <c r="R408" s="783" t="s">
        <v>2510</v>
      </c>
      <c r="S408" s="810" t="s">
        <v>2471</v>
      </c>
      <c r="T408" s="810"/>
      <c r="U408" s="810" t="s">
        <v>2511</v>
      </c>
      <c r="V408" s="811"/>
      <c r="W408" s="811"/>
      <c r="X408" s="812" t="s">
        <v>2512</v>
      </c>
      <c r="Y408" s="783" t="s">
        <v>1070</v>
      </c>
      <c r="Z408" s="835">
        <v>3.5904</v>
      </c>
      <c r="AA408" s="835">
        <f t="shared" si="258"/>
        <v>2872.32</v>
      </c>
      <c r="AB408" s="812">
        <v>800</v>
      </c>
      <c r="AC408" s="812">
        <f t="shared" si="246"/>
        <v>0</v>
      </c>
      <c r="AD408" s="783" t="s">
        <v>610</v>
      </c>
      <c r="AE408" s="783" t="s">
        <v>611</v>
      </c>
      <c r="AF408" s="784"/>
      <c r="AG408" s="836" t="s">
        <v>590</v>
      </c>
      <c r="AH408" s="250"/>
      <c r="AI408" s="837"/>
      <c r="AJ408" s="250"/>
      <c r="AK408" s="837">
        <f>J408</f>
        <v>800</v>
      </c>
      <c r="AL408" s="838"/>
      <c r="AM408" s="252"/>
      <c r="AN408" s="865">
        <f t="shared" si="257"/>
        <v>800</v>
      </c>
      <c r="AO408" s="865"/>
      <c r="AP408" s="252"/>
      <c r="AQ408" s="865"/>
      <c r="AR408" s="254"/>
      <c r="AS408" s="865">
        <f>J408</f>
        <v>800</v>
      </c>
      <c r="AT408" s="865"/>
      <c r="AU408" s="866"/>
      <c r="AV408" s="867" t="s">
        <v>577</v>
      </c>
      <c r="AW408" s="884">
        <f t="shared" si="251"/>
        <v>133.333333333333</v>
      </c>
      <c r="AX408" s="884">
        <f t="shared" si="252"/>
        <v>133.333333333333</v>
      </c>
      <c r="AY408" s="884">
        <f t="shared" si="253"/>
        <v>106.666666666667</v>
      </c>
      <c r="AZ408" s="884">
        <f t="shared" si="248"/>
        <v>26.6666666666667</v>
      </c>
      <c r="BA408" s="884">
        <f t="shared" si="249"/>
        <v>133.333333333333</v>
      </c>
      <c r="BB408" s="884">
        <f t="shared" si="250"/>
        <v>133.333333333333</v>
      </c>
      <c r="BC408" s="884">
        <f t="shared" si="254"/>
        <v>133.333333333333</v>
      </c>
      <c r="BD408" s="932">
        <f t="shared" si="255"/>
        <v>800</v>
      </c>
      <c r="BE408" s="958">
        <f t="shared" si="256"/>
        <v>0</v>
      </c>
      <c r="BF408" s="1096"/>
      <c r="BG408" s="1096"/>
      <c r="BH408" s="1097"/>
    </row>
    <row r="409" s="711" customFormat="1" ht="39" customHeight="1" spans="1:60">
      <c r="A409" s="736">
        <v>45880</v>
      </c>
      <c r="B409" s="737" t="s">
        <v>2382</v>
      </c>
      <c r="C409" s="738" t="s">
        <v>600</v>
      </c>
      <c r="D409" s="739">
        <v>4500176466</v>
      </c>
      <c r="E409" s="910" t="s">
        <v>2513</v>
      </c>
      <c r="F409" s="739" t="s">
        <v>2514</v>
      </c>
      <c r="G409" s="742" t="s">
        <v>2385</v>
      </c>
      <c r="H409" s="742" t="s">
        <v>2385</v>
      </c>
      <c r="I409" s="951" t="s">
        <v>576</v>
      </c>
      <c r="J409" s="780">
        <v>1214</v>
      </c>
      <c r="K409" s="780">
        <v>0</v>
      </c>
      <c r="L409" s="780">
        <v>1</v>
      </c>
      <c r="M409" s="784">
        <f t="shared" si="245"/>
        <v>1214</v>
      </c>
      <c r="N409" s="782">
        <v>45947</v>
      </c>
      <c r="O409" s="782">
        <v>45943</v>
      </c>
      <c r="P409" s="783" t="s">
        <v>2515</v>
      </c>
      <c r="Q409" s="783" t="s">
        <v>582</v>
      </c>
      <c r="R409" s="783" t="s">
        <v>2516</v>
      </c>
      <c r="S409" s="810" t="s">
        <v>2367</v>
      </c>
      <c r="T409" s="810"/>
      <c r="U409" s="810" t="s">
        <v>2388</v>
      </c>
      <c r="V409" s="811" t="s">
        <v>2389</v>
      </c>
      <c r="W409" s="811"/>
      <c r="X409" s="812" t="s">
        <v>2390</v>
      </c>
      <c r="Y409" s="783" t="s">
        <v>2391</v>
      </c>
      <c r="Z409" s="835">
        <v>2.2477</v>
      </c>
      <c r="AA409" s="835">
        <f t="shared" si="258"/>
        <v>2728.7078</v>
      </c>
      <c r="AB409" s="812">
        <v>1214</v>
      </c>
      <c r="AC409" s="812">
        <f t="shared" si="246"/>
        <v>0</v>
      </c>
      <c r="AD409" s="783" t="s">
        <v>610</v>
      </c>
      <c r="AE409" s="783" t="s">
        <v>611</v>
      </c>
      <c r="AF409" s="784" t="s">
        <v>2517</v>
      </c>
      <c r="AG409" s="1105" t="s">
        <v>590</v>
      </c>
      <c r="AH409" s="250"/>
      <c r="AI409" s="837">
        <f t="shared" ref="AI409:AI414" si="259">J409</f>
        <v>1214</v>
      </c>
      <c r="AJ409" s="250"/>
      <c r="AK409" s="837"/>
      <c r="AL409" s="838"/>
      <c r="AM409" s="252"/>
      <c r="AN409" s="865">
        <f t="shared" si="257"/>
        <v>1214</v>
      </c>
      <c r="AO409" s="865"/>
      <c r="AP409" s="252"/>
      <c r="AQ409" s="865">
        <f t="shared" ref="AQ409:AQ414" si="260">J409</f>
        <v>1214</v>
      </c>
      <c r="AR409" s="254"/>
      <c r="AS409" s="865"/>
      <c r="AT409" s="865"/>
      <c r="AU409" s="866"/>
      <c r="AV409" s="867" t="s">
        <v>577</v>
      </c>
      <c r="AW409" s="884">
        <f t="shared" si="251"/>
        <v>202.333333333333</v>
      </c>
      <c r="AX409" s="884">
        <f t="shared" si="252"/>
        <v>202.333333333333</v>
      </c>
      <c r="AY409" s="884">
        <f t="shared" si="253"/>
        <v>161.866666666667</v>
      </c>
      <c r="AZ409" s="884">
        <f t="shared" si="248"/>
        <v>40.4666666666667</v>
      </c>
      <c r="BA409" s="884">
        <f t="shared" si="249"/>
        <v>202.333333333333</v>
      </c>
      <c r="BB409" s="884">
        <f t="shared" si="250"/>
        <v>202.333333333333</v>
      </c>
      <c r="BC409" s="884">
        <f t="shared" si="254"/>
        <v>202.333333333333</v>
      </c>
      <c r="BD409" s="932">
        <f t="shared" si="255"/>
        <v>1214</v>
      </c>
      <c r="BE409" s="933">
        <f t="shared" si="256"/>
        <v>0</v>
      </c>
      <c r="BF409" s="1096"/>
      <c r="BG409" s="1096"/>
      <c r="BH409" s="1097"/>
    </row>
    <row r="410" s="711" customFormat="1" ht="39" customHeight="1" spans="1:60">
      <c r="A410" s="736">
        <v>45880</v>
      </c>
      <c r="B410" s="737" t="s">
        <v>2382</v>
      </c>
      <c r="C410" s="738" t="s">
        <v>600</v>
      </c>
      <c r="D410" s="739">
        <v>4500176466</v>
      </c>
      <c r="E410" s="910" t="s">
        <v>2518</v>
      </c>
      <c r="F410" s="739" t="s">
        <v>2519</v>
      </c>
      <c r="G410" s="742" t="s">
        <v>2385</v>
      </c>
      <c r="H410" s="742" t="s">
        <v>2385</v>
      </c>
      <c r="I410" s="951" t="s">
        <v>576</v>
      </c>
      <c r="J410" s="780">
        <v>1432</v>
      </c>
      <c r="K410" s="780">
        <v>0</v>
      </c>
      <c r="L410" s="780">
        <v>1</v>
      </c>
      <c r="M410" s="784">
        <f t="shared" si="245"/>
        <v>1432</v>
      </c>
      <c r="N410" s="782">
        <v>45950</v>
      </c>
      <c r="O410" s="782">
        <v>45946</v>
      </c>
      <c r="P410" s="783" t="s">
        <v>2520</v>
      </c>
      <c r="Q410" s="783" t="s">
        <v>582</v>
      </c>
      <c r="R410" s="783" t="s">
        <v>2521</v>
      </c>
      <c r="S410" s="810" t="s">
        <v>2367</v>
      </c>
      <c r="T410" s="810"/>
      <c r="U410" s="810" t="s">
        <v>2388</v>
      </c>
      <c r="V410" s="811" t="s">
        <v>2522</v>
      </c>
      <c r="W410" s="811"/>
      <c r="X410" s="812" t="s">
        <v>2390</v>
      </c>
      <c r="Y410" s="783" t="s">
        <v>2391</v>
      </c>
      <c r="Z410" s="835">
        <v>2.2477</v>
      </c>
      <c r="AA410" s="835">
        <f t="shared" si="258"/>
        <v>3218.7064</v>
      </c>
      <c r="AB410" s="812">
        <v>1432</v>
      </c>
      <c r="AC410" s="812">
        <f t="shared" si="246"/>
        <v>0</v>
      </c>
      <c r="AD410" s="783"/>
      <c r="AE410" s="783" t="s">
        <v>611</v>
      </c>
      <c r="AF410" s="784" t="s">
        <v>2523</v>
      </c>
      <c r="AG410" s="1105" t="s">
        <v>590</v>
      </c>
      <c r="AH410" s="250"/>
      <c r="AI410" s="837">
        <f t="shared" si="259"/>
        <v>1432</v>
      </c>
      <c r="AJ410" s="250"/>
      <c r="AK410" s="837"/>
      <c r="AL410" s="838"/>
      <c r="AM410" s="252"/>
      <c r="AN410" s="865">
        <f t="shared" si="257"/>
        <v>1432</v>
      </c>
      <c r="AO410" s="865"/>
      <c r="AP410" s="252"/>
      <c r="AQ410" s="865">
        <f t="shared" si="260"/>
        <v>1432</v>
      </c>
      <c r="AR410" s="254"/>
      <c r="AS410" s="865"/>
      <c r="AT410" s="865"/>
      <c r="AU410" s="866"/>
      <c r="AV410" s="867" t="s">
        <v>577</v>
      </c>
      <c r="AW410" s="884">
        <f t="shared" si="251"/>
        <v>238.666666666667</v>
      </c>
      <c r="AX410" s="884">
        <f t="shared" si="252"/>
        <v>238.666666666667</v>
      </c>
      <c r="AY410" s="884">
        <f t="shared" si="253"/>
        <v>190.933333333333</v>
      </c>
      <c r="AZ410" s="884">
        <f t="shared" si="248"/>
        <v>47.7333333333333</v>
      </c>
      <c r="BA410" s="884">
        <f t="shared" si="249"/>
        <v>238.666666666667</v>
      </c>
      <c r="BB410" s="884">
        <f t="shared" si="250"/>
        <v>238.666666666667</v>
      </c>
      <c r="BC410" s="884">
        <f t="shared" si="254"/>
        <v>238.666666666667</v>
      </c>
      <c r="BD410" s="932">
        <f t="shared" si="255"/>
        <v>1432</v>
      </c>
      <c r="BE410" s="933">
        <f t="shared" si="256"/>
        <v>0</v>
      </c>
      <c r="BF410" s="1096"/>
      <c r="BG410" s="1096"/>
      <c r="BH410" s="1097"/>
    </row>
    <row r="411" s="711" customFormat="1" ht="39" customHeight="1" spans="1:59">
      <c r="A411" s="736">
        <v>45895</v>
      </c>
      <c r="B411" s="737" t="s">
        <v>223</v>
      </c>
      <c r="C411" s="738" t="s">
        <v>762</v>
      </c>
      <c r="D411" s="739">
        <v>4500177833</v>
      </c>
      <c r="E411" s="910" t="s">
        <v>2524</v>
      </c>
      <c r="F411" s="739" t="s">
        <v>2525</v>
      </c>
      <c r="G411" s="742" t="s">
        <v>2311</v>
      </c>
      <c r="H411" s="742" t="s">
        <v>2311</v>
      </c>
      <c r="I411" s="778" t="s">
        <v>2312</v>
      </c>
      <c r="J411" s="780">
        <v>2040</v>
      </c>
      <c r="K411" s="780">
        <v>1</v>
      </c>
      <c r="L411" s="780">
        <v>120</v>
      </c>
      <c r="M411" s="784">
        <f t="shared" si="245"/>
        <v>17</v>
      </c>
      <c r="N411" s="782">
        <v>45943</v>
      </c>
      <c r="O411" s="782">
        <f>N411-4</f>
        <v>45939</v>
      </c>
      <c r="P411" s="783"/>
      <c r="Q411" s="783" t="s">
        <v>582</v>
      </c>
      <c r="R411" s="783"/>
      <c r="S411" s="810" t="s">
        <v>2526</v>
      </c>
      <c r="T411" s="810"/>
      <c r="U411" s="810" t="s">
        <v>2527</v>
      </c>
      <c r="V411" s="811"/>
      <c r="W411" s="811"/>
      <c r="X411" s="812" t="s">
        <v>2528</v>
      </c>
      <c r="Y411" s="783" t="s">
        <v>2317</v>
      </c>
      <c r="Z411" s="835">
        <v>464.4946</v>
      </c>
      <c r="AA411" s="835">
        <v>7896.4082</v>
      </c>
      <c r="AB411" s="812">
        <v>2040</v>
      </c>
      <c r="AC411" s="812">
        <f t="shared" si="246"/>
        <v>0</v>
      </c>
      <c r="AD411" s="1120" t="s">
        <v>2318</v>
      </c>
      <c r="AE411" s="783" t="s">
        <v>611</v>
      </c>
      <c r="AF411" s="784" t="s">
        <v>2529</v>
      </c>
      <c r="AG411" s="836" t="s">
        <v>590</v>
      </c>
      <c r="AH411" s="942"/>
      <c r="AI411" s="837">
        <f t="shared" si="259"/>
        <v>2040</v>
      </c>
      <c r="AJ411" s="942"/>
      <c r="AK411" s="837"/>
      <c r="AL411" s="838"/>
      <c r="AM411" s="1041"/>
      <c r="AN411" s="865">
        <f t="shared" si="257"/>
        <v>2040</v>
      </c>
      <c r="AO411" s="865"/>
      <c r="AP411" s="1041"/>
      <c r="AQ411" s="865">
        <f t="shared" si="260"/>
        <v>2040</v>
      </c>
      <c r="AR411" s="1123"/>
      <c r="AS411" s="865"/>
      <c r="AT411" s="866"/>
      <c r="AU411" s="867"/>
      <c r="AV411" s="867" t="s">
        <v>577</v>
      </c>
      <c r="AW411" s="884">
        <f t="shared" si="251"/>
        <v>340</v>
      </c>
      <c r="AX411" s="884">
        <f t="shared" si="252"/>
        <v>340</v>
      </c>
      <c r="AY411" s="884">
        <f t="shared" si="253"/>
        <v>272</v>
      </c>
      <c r="AZ411" s="884">
        <f t="shared" si="248"/>
        <v>68</v>
      </c>
      <c r="BA411" s="884">
        <f t="shared" si="249"/>
        <v>340</v>
      </c>
      <c r="BB411" s="884">
        <f t="shared" si="250"/>
        <v>340</v>
      </c>
      <c r="BC411" s="884">
        <f t="shared" si="254"/>
        <v>340</v>
      </c>
      <c r="BD411" s="932">
        <f t="shared" si="255"/>
        <v>2040</v>
      </c>
      <c r="BE411" s="958">
        <f t="shared" si="256"/>
        <v>0</v>
      </c>
      <c r="BF411" s="1096"/>
      <c r="BG411" s="1097"/>
    </row>
    <row r="412" s="711" customFormat="1" ht="39" customHeight="1" spans="1:60">
      <c r="A412" s="736">
        <v>45918</v>
      </c>
      <c r="B412" s="737"/>
      <c r="C412" s="738"/>
      <c r="D412" s="739" t="s">
        <v>2530</v>
      </c>
      <c r="E412" s="910"/>
      <c r="F412" s="739"/>
      <c r="G412" s="742" t="s">
        <v>575</v>
      </c>
      <c r="H412" s="742" t="s">
        <v>575</v>
      </c>
      <c r="I412" s="778" t="s">
        <v>576</v>
      </c>
      <c r="J412" s="780">
        <v>180</v>
      </c>
      <c r="K412" s="780">
        <v>0</v>
      </c>
      <c r="L412" s="780">
        <v>12</v>
      </c>
      <c r="M412" s="784">
        <f t="shared" si="245"/>
        <v>15</v>
      </c>
      <c r="N412" s="782">
        <v>45946</v>
      </c>
      <c r="O412" s="782">
        <v>45943</v>
      </c>
      <c r="P412" s="783"/>
      <c r="Q412" s="783" t="s">
        <v>582</v>
      </c>
      <c r="R412" s="783"/>
      <c r="S412" s="810" t="s">
        <v>616</v>
      </c>
      <c r="T412" s="810"/>
      <c r="U412" s="810" t="s">
        <v>585</v>
      </c>
      <c r="V412" s="811"/>
      <c r="W412" s="811"/>
      <c r="X412" s="812" t="s">
        <v>1039</v>
      </c>
      <c r="Y412" s="783" t="s">
        <v>618</v>
      </c>
      <c r="Z412" s="835"/>
      <c r="AA412" s="835"/>
      <c r="AB412" s="812">
        <v>180</v>
      </c>
      <c r="AC412" s="812">
        <f t="shared" si="246"/>
        <v>0</v>
      </c>
      <c r="AD412" s="783"/>
      <c r="AE412" s="783" t="s">
        <v>611</v>
      </c>
      <c r="AF412" s="784"/>
      <c r="AG412" s="836" t="s">
        <v>590</v>
      </c>
      <c r="AH412" s="1122"/>
      <c r="AI412" s="837">
        <f t="shared" si="259"/>
        <v>180</v>
      </c>
      <c r="AJ412" s="1122"/>
      <c r="AK412" s="837"/>
      <c r="AL412" s="838"/>
      <c r="AM412" s="1123"/>
      <c r="AN412" s="865">
        <f t="shared" si="257"/>
        <v>180</v>
      </c>
      <c r="AO412" s="865"/>
      <c r="AP412" s="1123"/>
      <c r="AQ412" s="865">
        <f t="shared" si="260"/>
        <v>180</v>
      </c>
      <c r="AR412" s="1123"/>
      <c r="AS412" s="865"/>
      <c r="AT412" s="865"/>
      <c r="AU412" s="866"/>
      <c r="AV412" s="867" t="s">
        <v>2007</v>
      </c>
      <c r="AW412" s="884">
        <f t="shared" si="251"/>
        <v>30</v>
      </c>
      <c r="AX412" s="884">
        <f t="shared" si="252"/>
        <v>30</v>
      </c>
      <c r="AY412" s="884">
        <f t="shared" si="253"/>
        <v>24</v>
      </c>
      <c r="AZ412" s="884">
        <f t="shared" si="248"/>
        <v>6</v>
      </c>
      <c r="BA412" s="884">
        <f t="shared" si="249"/>
        <v>30</v>
      </c>
      <c r="BB412" s="884">
        <f t="shared" si="250"/>
        <v>30</v>
      </c>
      <c r="BC412" s="884">
        <f t="shared" si="254"/>
        <v>30</v>
      </c>
      <c r="BD412" s="932">
        <f t="shared" si="255"/>
        <v>180</v>
      </c>
      <c r="BE412" s="933">
        <f t="shared" si="256"/>
        <v>0</v>
      </c>
      <c r="BF412" s="1096"/>
      <c r="BG412" s="1096"/>
      <c r="BH412" s="1097"/>
    </row>
    <row r="413" s="711" customFormat="1" ht="39" customHeight="1" spans="1:60">
      <c r="A413" s="736">
        <v>45918</v>
      </c>
      <c r="B413" s="737" t="s">
        <v>177</v>
      </c>
      <c r="C413" s="738" t="s">
        <v>600</v>
      </c>
      <c r="D413" s="739">
        <v>4500179804</v>
      </c>
      <c r="E413" s="910" t="s">
        <v>2531</v>
      </c>
      <c r="F413" s="739" t="s">
        <v>2532</v>
      </c>
      <c r="G413" s="742" t="s">
        <v>689</v>
      </c>
      <c r="H413" s="742" t="s">
        <v>689</v>
      </c>
      <c r="I413" s="778" t="s">
        <v>576</v>
      </c>
      <c r="J413" s="780">
        <v>1680</v>
      </c>
      <c r="K413" s="780">
        <v>0</v>
      </c>
      <c r="L413" s="780">
        <v>8</v>
      </c>
      <c r="M413" s="784">
        <f t="shared" si="245"/>
        <v>210</v>
      </c>
      <c r="N413" s="782">
        <v>45946</v>
      </c>
      <c r="O413" s="782">
        <v>45943</v>
      </c>
      <c r="P413" s="783"/>
      <c r="Q413" s="783" t="s">
        <v>582</v>
      </c>
      <c r="R413" s="783" t="s">
        <v>2533</v>
      </c>
      <c r="S413" s="810" t="s">
        <v>2534</v>
      </c>
      <c r="T413" s="810"/>
      <c r="U413" s="810" t="s">
        <v>585</v>
      </c>
      <c r="V413" s="811" t="s">
        <v>2477</v>
      </c>
      <c r="W413" s="811"/>
      <c r="X413" s="812" t="s">
        <v>1894</v>
      </c>
      <c r="Y413" s="783" t="s">
        <v>695</v>
      </c>
      <c r="Z413" s="835">
        <v>2.1336</v>
      </c>
      <c r="AA413" s="835">
        <f t="shared" ref="AA413:AA418" si="261">Z413*J413</f>
        <v>3584.448</v>
      </c>
      <c r="AB413" s="812">
        <v>1680</v>
      </c>
      <c r="AC413" s="812">
        <f t="shared" si="246"/>
        <v>0</v>
      </c>
      <c r="AD413" s="783" t="s">
        <v>610</v>
      </c>
      <c r="AE413" s="783" t="s">
        <v>611</v>
      </c>
      <c r="AF413" s="784" t="s">
        <v>2535</v>
      </c>
      <c r="AG413" s="836" t="s">
        <v>590</v>
      </c>
      <c r="AH413" s="1122"/>
      <c r="AI413" s="837">
        <f t="shared" si="259"/>
        <v>1680</v>
      </c>
      <c r="AJ413" s="1122"/>
      <c r="AK413" s="837"/>
      <c r="AL413" s="838"/>
      <c r="AM413" s="1123"/>
      <c r="AN413" s="865">
        <f t="shared" si="257"/>
        <v>1680</v>
      </c>
      <c r="AO413" s="865"/>
      <c r="AP413" s="1123"/>
      <c r="AQ413" s="865">
        <f t="shared" si="260"/>
        <v>1680</v>
      </c>
      <c r="AR413" s="1123"/>
      <c r="AS413" s="865"/>
      <c r="AT413" s="865"/>
      <c r="AU413" s="866"/>
      <c r="AV413" s="867" t="s">
        <v>2007</v>
      </c>
      <c r="AW413" s="884">
        <f t="shared" si="251"/>
        <v>280</v>
      </c>
      <c r="AX413" s="884">
        <f t="shared" si="252"/>
        <v>280</v>
      </c>
      <c r="AY413" s="884">
        <f t="shared" si="253"/>
        <v>224</v>
      </c>
      <c r="AZ413" s="884">
        <f t="shared" si="248"/>
        <v>56</v>
      </c>
      <c r="BA413" s="884">
        <f t="shared" si="249"/>
        <v>280</v>
      </c>
      <c r="BB413" s="884">
        <f t="shared" si="250"/>
        <v>280</v>
      </c>
      <c r="BC413" s="884">
        <f t="shared" si="254"/>
        <v>280</v>
      </c>
      <c r="BD413" s="932">
        <f t="shared" si="255"/>
        <v>1680</v>
      </c>
      <c r="BE413" s="933">
        <f t="shared" si="256"/>
        <v>0</v>
      </c>
      <c r="BF413" s="1096"/>
      <c r="BG413" s="1096"/>
      <c r="BH413" s="1097"/>
    </row>
    <row r="414" s="711" customFormat="1" ht="39" customHeight="1" spans="1:60">
      <c r="A414" s="736">
        <v>45898</v>
      </c>
      <c r="B414" s="737" t="s">
        <v>2536</v>
      </c>
      <c r="C414" s="738" t="s">
        <v>762</v>
      </c>
      <c r="D414" s="739">
        <v>4500178200</v>
      </c>
      <c r="E414" s="910" t="s">
        <v>2537</v>
      </c>
      <c r="F414" s="739" t="s">
        <v>2538</v>
      </c>
      <c r="G414" s="742" t="s">
        <v>815</v>
      </c>
      <c r="H414" s="742" t="s">
        <v>815</v>
      </c>
      <c r="I414" s="778" t="s">
        <v>576</v>
      </c>
      <c r="J414" s="780">
        <v>1872</v>
      </c>
      <c r="K414" s="780">
        <v>0</v>
      </c>
      <c r="L414" s="780">
        <v>4</v>
      </c>
      <c r="M414" s="784">
        <f t="shared" si="245"/>
        <v>468</v>
      </c>
      <c r="N414" s="782">
        <v>45947</v>
      </c>
      <c r="O414" s="782">
        <v>45943</v>
      </c>
      <c r="P414" s="783"/>
      <c r="Q414" s="783" t="s">
        <v>582</v>
      </c>
      <c r="R414" s="783" t="s">
        <v>2505</v>
      </c>
      <c r="S414" s="810" t="s">
        <v>2539</v>
      </c>
      <c r="T414" s="810"/>
      <c r="U414" s="810" t="s">
        <v>2540</v>
      </c>
      <c r="V414" s="811"/>
      <c r="W414" s="811"/>
      <c r="X414" s="812" t="s">
        <v>2541</v>
      </c>
      <c r="Y414" s="783" t="s">
        <v>1766</v>
      </c>
      <c r="Z414" s="835">
        <v>3.5816</v>
      </c>
      <c r="AA414" s="835">
        <f t="shared" si="261"/>
        <v>6704.7552</v>
      </c>
      <c r="AB414" s="812">
        <v>1872</v>
      </c>
      <c r="AC414" s="812">
        <f t="shared" si="246"/>
        <v>0</v>
      </c>
      <c r="AD414" s="783" t="s">
        <v>610</v>
      </c>
      <c r="AE414" s="783" t="s">
        <v>611</v>
      </c>
      <c r="AF414" s="784" t="s">
        <v>2542</v>
      </c>
      <c r="AG414" s="836" t="s">
        <v>590</v>
      </c>
      <c r="AH414" s="942"/>
      <c r="AI414" s="837">
        <f t="shared" si="259"/>
        <v>1872</v>
      </c>
      <c r="AJ414" s="942"/>
      <c r="AK414" s="837"/>
      <c r="AL414" s="838"/>
      <c r="AM414" s="1041"/>
      <c r="AN414" s="865">
        <f t="shared" si="257"/>
        <v>1872</v>
      </c>
      <c r="AO414" s="865"/>
      <c r="AP414" s="1041"/>
      <c r="AQ414" s="865">
        <f t="shared" si="260"/>
        <v>1872</v>
      </c>
      <c r="AR414" s="1123"/>
      <c r="AS414" s="865"/>
      <c r="AT414" s="865"/>
      <c r="AU414" s="866"/>
      <c r="AV414" s="867" t="s">
        <v>577</v>
      </c>
      <c r="AW414" s="884">
        <f t="shared" si="251"/>
        <v>312</v>
      </c>
      <c r="AX414" s="884">
        <f t="shared" si="252"/>
        <v>312</v>
      </c>
      <c r="AY414" s="884">
        <f t="shared" si="253"/>
        <v>249.6</v>
      </c>
      <c r="AZ414" s="884">
        <f t="shared" si="248"/>
        <v>62.4</v>
      </c>
      <c r="BA414" s="884">
        <f t="shared" si="249"/>
        <v>312</v>
      </c>
      <c r="BB414" s="884">
        <f t="shared" si="250"/>
        <v>312</v>
      </c>
      <c r="BC414" s="884">
        <f t="shared" si="254"/>
        <v>312</v>
      </c>
      <c r="BD414" s="932">
        <f t="shared" si="255"/>
        <v>1872</v>
      </c>
      <c r="BE414" s="933">
        <f t="shared" si="256"/>
        <v>0</v>
      </c>
      <c r="BF414" s="1096"/>
      <c r="BG414" s="1096"/>
      <c r="BH414" s="1097"/>
    </row>
    <row r="415" s="711" customFormat="1" ht="39" customHeight="1" spans="1:60">
      <c r="A415" s="736">
        <v>45902</v>
      </c>
      <c r="B415" s="737" t="s">
        <v>2543</v>
      </c>
      <c r="C415" s="738" t="s">
        <v>567</v>
      </c>
      <c r="D415" s="739">
        <v>4500178531</v>
      </c>
      <c r="E415" s="910" t="s">
        <v>2544</v>
      </c>
      <c r="F415" s="739" t="s">
        <v>2545</v>
      </c>
      <c r="G415" s="742" t="s">
        <v>663</v>
      </c>
      <c r="H415" s="742" t="s">
        <v>2546</v>
      </c>
      <c r="I415" s="778" t="s">
        <v>664</v>
      </c>
      <c r="J415" s="780">
        <v>12</v>
      </c>
      <c r="K415" s="780">
        <v>0</v>
      </c>
      <c r="L415" s="780">
        <v>12</v>
      </c>
      <c r="M415" s="784">
        <f t="shared" si="245"/>
        <v>1</v>
      </c>
      <c r="N415" s="782">
        <v>45950</v>
      </c>
      <c r="O415" s="782">
        <v>45946</v>
      </c>
      <c r="P415" s="783"/>
      <c r="Q415" s="783" t="s">
        <v>582</v>
      </c>
      <c r="R415" s="783" t="s">
        <v>2547</v>
      </c>
      <c r="S415" s="810" t="s">
        <v>2548</v>
      </c>
      <c r="T415" s="810"/>
      <c r="U415" s="810" t="s">
        <v>1719</v>
      </c>
      <c r="V415" s="811" t="s">
        <v>2549</v>
      </c>
      <c r="W415" s="811"/>
      <c r="X415" s="812" t="s">
        <v>2550</v>
      </c>
      <c r="Y415" s="783" t="s">
        <v>2551</v>
      </c>
      <c r="Z415" s="835">
        <v>3.9581</v>
      </c>
      <c r="AA415" s="835">
        <f t="shared" si="261"/>
        <v>47.4972</v>
      </c>
      <c r="AB415" s="812">
        <v>12</v>
      </c>
      <c r="AC415" s="812">
        <f t="shared" si="246"/>
        <v>0</v>
      </c>
      <c r="AD415" s="783" t="s">
        <v>610</v>
      </c>
      <c r="AE415" s="783" t="s">
        <v>611</v>
      </c>
      <c r="AF415" s="784" t="s">
        <v>2552</v>
      </c>
      <c r="AG415" s="836" t="s">
        <v>590</v>
      </c>
      <c r="AH415" s="1122"/>
      <c r="AI415" s="837"/>
      <c r="AJ415" s="1122"/>
      <c r="AK415" s="837">
        <f>J415</f>
        <v>12</v>
      </c>
      <c r="AL415" s="838"/>
      <c r="AM415" s="1123"/>
      <c r="AN415" s="865">
        <f t="shared" ref="AN412:AN437" si="262">J415</f>
        <v>12</v>
      </c>
      <c r="AO415" s="865"/>
      <c r="AP415" s="1123"/>
      <c r="AQ415" s="865"/>
      <c r="AR415" s="1123"/>
      <c r="AS415" s="865">
        <f>J415</f>
        <v>12</v>
      </c>
      <c r="AT415" s="865"/>
      <c r="AU415" s="866"/>
      <c r="AV415" s="867" t="s">
        <v>577</v>
      </c>
      <c r="AW415" s="884"/>
      <c r="AX415" s="884">
        <f>J415</f>
        <v>12</v>
      </c>
      <c r="AY415" s="884"/>
      <c r="AZ415" s="884"/>
      <c r="BA415" s="884"/>
      <c r="BB415" s="884"/>
      <c r="BC415" s="884"/>
      <c r="BD415" s="932">
        <f t="shared" si="255"/>
        <v>12</v>
      </c>
      <c r="BE415" s="933">
        <f t="shared" si="256"/>
        <v>0</v>
      </c>
      <c r="BF415" s="1096"/>
      <c r="BG415" s="1096"/>
      <c r="BH415" s="1097"/>
    </row>
    <row r="416" s="711" customFormat="1" ht="39" customHeight="1" spans="1:60">
      <c r="A416" s="736">
        <v>45902</v>
      </c>
      <c r="B416" s="737" t="s">
        <v>2543</v>
      </c>
      <c r="C416" s="738" t="s">
        <v>567</v>
      </c>
      <c r="D416" s="739">
        <v>4500178531</v>
      </c>
      <c r="E416" s="910" t="s">
        <v>2553</v>
      </c>
      <c r="F416" s="739" t="s">
        <v>2554</v>
      </c>
      <c r="G416" s="742" t="s">
        <v>663</v>
      </c>
      <c r="H416" s="742" t="s">
        <v>2546</v>
      </c>
      <c r="I416" s="778" t="s">
        <v>664</v>
      </c>
      <c r="J416" s="780">
        <v>12</v>
      </c>
      <c r="K416" s="780">
        <v>0</v>
      </c>
      <c r="L416" s="780">
        <v>12</v>
      </c>
      <c r="M416" s="784">
        <f t="shared" si="245"/>
        <v>1</v>
      </c>
      <c r="N416" s="782">
        <v>45950</v>
      </c>
      <c r="O416" s="782">
        <v>45946</v>
      </c>
      <c r="P416" s="783"/>
      <c r="Q416" s="783" t="s">
        <v>582</v>
      </c>
      <c r="R416" s="783" t="s">
        <v>2547</v>
      </c>
      <c r="S416" s="810" t="s">
        <v>2548</v>
      </c>
      <c r="T416" s="810"/>
      <c r="U416" s="810" t="s">
        <v>1719</v>
      </c>
      <c r="V416" s="811" t="s">
        <v>2549</v>
      </c>
      <c r="W416" s="811"/>
      <c r="X416" s="812" t="s">
        <v>2550</v>
      </c>
      <c r="Y416" s="783" t="s">
        <v>2551</v>
      </c>
      <c r="Z416" s="835">
        <v>3.9581</v>
      </c>
      <c r="AA416" s="835">
        <f t="shared" si="261"/>
        <v>47.4972</v>
      </c>
      <c r="AB416" s="812">
        <v>12</v>
      </c>
      <c r="AC416" s="812">
        <f t="shared" si="246"/>
        <v>0</v>
      </c>
      <c r="AD416" s="783" t="s">
        <v>610</v>
      </c>
      <c r="AE416" s="783" t="s">
        <v>611</v>
      </c>
      <c r="AF416" s="784" t="s">
        <v>2552</v>
      </c>
      <c r="AG416" s="836" t="s">
        <v>590</v>
      </c>
      <c r="AH416" s="1122"/>
      <c r="AI416" s="837"/>
      <c r="AJ416" s="1122"/>
      <c r="AK416" s="837">
        <f>J416</f>
        <v>12</v>
      </c>
      <c r="AL416" s="838"/>
      <c r="AM416" s="1123"/>
      <c r="AN416" s="865">
        <f t="shared" si="262"/>
        <v>12</v>
      </c>
      <c r="AO416" s="865"/>
      <c r="AP416" s="1123"/>
      <c r="AQ416" s="865"/>
      <c r="AR416" s="1123"/>
      <c r="AS416" s="865">
        <f>J416</f>
        <v>12</v>
      </c>
      <c r="AT416" s="865"/>
      <c r="AU416" s="866"/>
      <c r="AV416" s="867" t="s">
        <v>577</v>
      </c>
      <c r="AW416" s="884"/>
      <c r="AX416" s="884">
        <f>J416</f>
        <v>12</v>
      </c>
      <c r="AY416" s="884"/>
      <c r="AZ416" s="884"/>
      <c r="BA416" s="884"/>
      <c r="BB416" s="884"/>
      <c r="BC416" s="884"/>
      <c r="BD416" s="932">
        <f t="shared" si="255"/>
        <v>12</v>
      </c>
      <c r="BE416" s="933">
        <f t="shared" si="256"/>
        <v>0</v>
      </c>
      <c r="BF416" s="1096"/>
      <c r="BG416" s="1096"/>
      <c r="BH416" s="1097"/>
    </row>
    <row r="417" s="711" customFormat="1" ht="39" customHeight="1" spans="1:60">
      <c r="A417" s="736">
        <v>45902</v>
      </c>
      <c r="B417" s="737" t="s">
        <v>2543</v>
      </c>
      <c r="C417" s="738" t="s">
        <v>567</v>
      </c>
      <c r="D417" s="739">
        <v>4500178531</v>
      </c>
      <c r="E417" s="910" t="s">
        <v>2555</v>
      </c>
      <c r="F417" s="739" t="s">
        <v>2556</v>
      </c>
      <c r="G417" s="742" t="s">
        <v>663</v>
      </c>
      <c r="H417" s="742" t="s">
        <v>2546</v>
      </c>
      <c r="I417" s="778" t="s">
        <v>664</v>
      </c>
      <c r="J417" s="780">
        <v>12</v>
      </c>
      <c r="K417" s="780">
        <v>0</v>
      </c>
      <c r="L417" s="780">
        <v>12</v>
      </c>
      <c r="M417" s="784">
        <f t="shared" si="245"/>
        <v>1</v>
      </c>
      <c r="N417" s="782">
        <v>45950</v>
      </c>
      <c r="O417" s="782">
        <v>45946</v>
      </c>
      <c r="P417" s="783"/>
      <c r="Q417" s="783" t="s">
        <v>582</v>
      </c>
      <c r="R417" s="783" t="s">
        <v>2547</v>
      </c>
      <c r="S417" s="810" t="s">
        <v>2548</v>
      </c>
      <c r="T417" s="810"/>
      <c r="U417" s="810" t="s">
        <v>1719</v>
      </c>
      <c r="V417" s="811" t="s">
        <v>2549</v>
      </c>
      <c r="W417" s="811"/>
      <c r="X417" s="812" t="s">
        <v>2550</v>
      </c>
      <c r="Y417" s="783" t="s">
        <v>2551</v>
      </c>
      <c r="Z417" s="835">
        <v>3.9581</v>
      </c>
      <c r="AA417" s="835">
        <f t="shared" si="261"/>
        <v>47.4972</v>
      </c>
      <c r="AB417" s="812">
        <v>12</v>
      </c>
      <c r="AC417" s="812">
        <f t="shared" si="246"/>
        <v>0</v>
      </c>
      <c r="AD417" s="783" t="s">
        <v>610</v>
      </c>
      <c r="AE417" s="783" t="s">
        <v>611</v>
      </c>
      <c r="AF417" s="784" t="s">
        <v>2552</v>
      </c>
      <c r="AG417" s="836" t="s">
        <v>590</v>
      </c>
      <c r="AH417" s="1122"/>
      <c r="AI417" s="837"/>
      <c r="AJ417" s="1122"/>
      <c r="AK417" s="837">
        <f>J417</f>
        <v>12</v>
      </c>
      <c r="AL417" s="838"/>
      <c r="AM417" s="1123"/>
      <c r="AN417" s="865">
        <f t="shared" si="262"/>
        <v>12</v>
      </c>
      <c r="AO417" s="865"/>
      <c r="AP417" s="1123"/>
      <c r="AQ417" s="865"/>
      <c r="AR417" s="1123"/>
      <c r="AS417" s="865">
        <f>J417</f>
        <v>12</v>
      </c>
      <c r="AT417" s="865"/>
      <c r="AU417" s="866"/>
      <c r="AV417" s="867" t="s">
        <v>577</v>
      </c>
      <c r="AW417" s="884"/>
      <c r="AX417" s="884">
        <f>J417</f>
        <v>12</v>
      </c>
      <c r="AY417" s="884"/>
      <c r="AZ417" s="884"/>
      <c r="BA417" s="884"/>
      <c r="BB417" s="884"/>
      <c r="BC417" s="884"/>
      <c r="BD417" s="932">
        <f t="shared" si="255"/>
        <v>12</v>
      </c>
      <c r="BE417" s="933">
        <f t="shared" si="256"/>
        <v>0</v>
      </c>
      <c r="BF417" s="1096"/>
      <c r="BG417" s="1096"/>
      <c r="BH417" s="1097"/>
    </row>
    <row r="418" s="711" customFormat="1" ht="39" customHeight="1" spans="1:60">
      <c r="A418" s="736">
        <v>45904</v>
      </c>
      <c r="B418" s="737" t="s">
        <v>1324</v>
      </c>
      <c r="C418" s="738" t="s">
        <v>600</v>
      </c>
      <c r="D418" s="739">
        <v>4500178793</v>
      </c>
      <c r="E418" s="910" t="s">
        <v>2557</v>
      </c>
      <c r="F418" s="739" t="s">
        <v>2558</v>
      </c>
      <c r="G418" s="742" t="s">
        <v>575</v>
      </c>
      <c r="H418" s="742" t="s">
        <v>575</v>
      </c>
      <c r="I418" s="778" t="s">
        <v>576</v>
      </c>
      <c r="J418" s="780">
        <v>108</v>
      </c>
      <c r="K418" s="780">
        <v>0</v>
      </c>
      <c r="L418" s="780">
        <v>12</v>
      </c>
      <c r="M418" s="784">
        <f t="shared" si="245"/>
        <v>9</v>
      </c>
      <c r="N418" s="782">
        <v>45950</v>
      </c>
      <c r="O418" s="782">
        <v>45946</v>
      </c>
      <c r="P418" s="783"/>
      <c r="Q418" s="783" t="s">
        <v>582</v>
      </c>
      <c r="R418" s="783" t="s">
        <v>2387</v>
      </c>
      <c r="S418" s="810" t="s">
        <v>2534</v>
      </c>
      <c r="T418" s="810"/>
      <c r="U418" s="810" t="s">
        <v>585</v>
      </c>
      <c r="V418" s="811"/>
      <c r="W418" s="811"/>
      <c r="X418" s="812" t="s">
        <v>1327</v>
      </c>
      <c r="Y418" s="783" t="s">
        <v>2559</v>
      </c>
      <c r="Z418" s="835">
        <v>2.3748</v>
      </c>
      <c r="AA418" s="835">
        <f t="shared" si="261"/>
        <v>256.4784</v>
      </c>
      <c r="AB418" s="812">
        <v>108</v>
      </c>
      <c r="AC418" s="812">
        <f t="shared" si="246"/>
        <v>0</v>
      </c>
      <c r="AD418" s="783" t="s">
        <v>585</v>
      </c>
      <c r="AE418" s="783" t="s">
        <v>611</v>
      </c>
      <c r="AF418" s="784" t="s">
        <v>2560</v>
      </c>
      <c r="AG418" s="836" t="s">
        <v>590</v>
      </c>
      <c r="AH418" s="1122"/>
      <c r="AI418" s="837">
        <f>J418</f>
        <v>108</v>
      </c>
      <c r="AJ418" s="1122"/>
      <c r="AK418" s="837"/>
      <c r="AL418" s="838"/>
      <c r="AM418" s="1123"/>
      <c r="AN418" s="865">
        <f t="shared" si="262"/>
        <v>108</v>
      </c>
      <c r="AO418" s="865"/>
      <c r="AP418" s="1123"/>
      <c r="AQ418" s="865">
        <f>J418</f>
        <v>108</v>
      </c>
      <c r="AR418" s="1123"/>
      <c r="AS418" s="865"/>
      <c r="AT418" s="865"/>
      <c r="AU418" s="866"/>
      <c r="AV418" s="867" t="s">
        <v>577</v>
      </c>
      <c r="AW418" s="884">
        <f t="shared" ref="AW418:AW430" si="263">J418/60*10</f>
        <v>18</v>
      </c>
      <c r="AX418" s="884">
        <f t="shared" ref="AX418:AX430" si="264">J418/60*10</f>
        <v>18</v>
      </c>
      <c r="AY418" s="884">
        <f t="shared" ref="AY418:AY430" si="265">J418/60*8</f>
        <v>14.4</v>
      </c>
      <c r="AZ418" s="884">
        <f t="shared" ref="AZ418:AZ430" si="266">J418/60*2</f>
        <v>3.6</v>
      </c>
      <c r="BA418" s="884">
        <f t="shared" ref="BA418:BA430" si="267">J418/60*10</f>
        <v>18</v>
      </c>
      <c r="BB418" s="884">
        <f t="shared" ref="BB418:BB430" si="268">J418/60*10</f>
        <v>18</v>
      </c>
      <c r="BC418" s="884">
        <f t="shared" ref="BC418:BC430" si="269">J418/60*10</f>
        <v>18</v>
      </c>
      <c r="BD418" s="932">
        <f t="shared" si="255"/>
        <v>108</v>
      </c>
      <c r="BE418" s="933">
        <f t="shared" si="256"/>
        <v>0</v>
      </c>
      <c r="BF418" s="1096"/>
      <c r="BG418" s="1096"/>
      <c r="BH418" s="1097"/>
    </row>
    <row r="419" s="711" customFormat="1" ht="39" customHeight="1" spans="1:57">
      <c r="A419" s="736">
        <v>45910</v>
      </c>
      <c r="B419" s="737" t="s">
        <v>856</v>
      </c>
      <c r="C419" s="738" t="s">
        <v>567</v>
      </c>
      <c r="D419" s="739">
        <v>4500179215</v>
      </c>
      <c r="E419" s="910" t="s">
        <v>2561</v>
      </c>
      <c r="F419" s="739" t="s">
        <v>2562</v>
      </c>
      <c r="G419" s="742" t="s">
        <v>859</v>
      </c>
      <c r="H419" s="742" t="s">
        <v>859</v>
      </c>
      <c r="I419" s="1061" t="s">
        <v>576</v>
      </c>
      <c r="J419" s="780">
        <v>1600</v>
      </c>
      <c r="K419" s="780">
        <v>0</v>
      </c>
      <c r="L419" s="780">
        <v>1</v>
      </c>
      <c r="M419" s="784">
        <f t="shared" si="245"/>
        <v>1600</v>
      </c>
      <c r="N419" s="782">
        <v>45950</v>
      </c>
      <c r="O419" s="782">
        <v>45946</v>
      </c>
      <c r="P419" s="783" t="s">
        <v>2563</v>
      </c>
      <c r="Q419" s="783" t="s">
        <v>582</v>
      </c>
      <c r="R419" s="783" t="s">
        <v>2521</v>
      </c>
      <c r="S419" s="810" t="s">
        <v>2564</v>
      </c>
      <c r="T419" s="810"/>
      <c r="U419" s="810" t="s">
        <v>1455</v>
      </c>
      <c r="V419" s="811"/>
      <c r="W419" s="811"/>
      <c r="X419" s="812" t="s">
        <v>2565</v>
      </c>
      <c r="Y419" s="783" t="s">
        <v>2566</v>
      </c>
      <c r="Z419" s="835">
        <v>3.7912</v>
      </c>
      <c r="AA419" s="835">
        <v>6065.92</v>
      </c>
      <c r="AB419" s="812">
        <v>1600</v>
      </c>
      <c r="AC419" s="812">
        <f t="shared" si="246"/>
        <v>0</v>
      </c>
      <c r="AD419" s="783" t="s">
        <v>610</v>
      </c>
      <c r="AE419" s="783" t="s">
        <v>611</v>
      </c>
      <c r="AF419" s="784" t="s">
        <v>2567</v>
      </c>
      <c r="AG419" s="836" t="s">
        <v>590</v>
      </c>
      <c r="AH419" s="1122"/>
      <c r="AI419" s="837"/>
      <c r="AJ419" s="1126"/>
      <c r="AK419" s="865">
        <f>J419</f>
        <v>1600</v>
      </c>
      <c r="AL419" s="865"/>
      <c r="AM419" s="1123"/>
      <c r="AN419" s="865">
        <f t="shared" si="262"/>
        <v>1600</v>
      </c>
      <c r="AO419" s="865"/>
      <c r="AP419" s="1130"/>
      <c r="AQ419" s="867"/>
      <c r="AR419" s="1131">
        <v>266.666666666667</v>
      </c>
      <c r="AS419" s="884">
        <f>J419</f>
        <v>1600</v>
      </c>
      <c r="AT419" s="884"/>
      <c r="AU419" s="884"/>
      <c r="AV419" s="884" t="s">
        <v>2568</v>
      </c>
      <c r="AW419" s="884">
        <f t="shared" si="263"/>
        <v>266.666666666667</v>
      </c>
      <c r="AX419" s="884">
        <f t="shared" si="264"/>
        <v>266.666666666667</v>
      </c>
      <c r="AY419" s="884">
        <f t="shared" si="265"/>
        <v>213.333333333333</v>
      </c>
      <c r="AZ419" s="884">
        <f t="shared" si="266"/>
        <v>53.3333333333333</v>
      </c>
      <c r="BA419" s="884">
        <f t="shared" si="267"/>
        <v>266.666666666667</v>
      </c>
      <c r="BB419" s="884">
        <f t="shared" si="268"/>
        <v>266.666666666667</v>
      </c>
      <c r="BC419" s="884">
        <f t="shared" si="269"/>
        <v>266.666666666667</v>
      </c>
      <c r="BD419" s="932">
        <f t="shared" si="255"/>
        <v>1600</v>
      </c>
      <c r="BE419" s="933">
        <f t="shared" si="256"/>
        <v>0</v>
      </c>
    </row>
    <row r="420" s="711" customFormat="1" ht="39" customHeight="1" spans="1:60">
      <c r="A420" s="736">
        <v>45903</v>
      </c>
      <c r="B420" s="737" t="s">
        <v>2382</v>
      </c>
      <c r="C420" s="738" t="s">
        <v>600</v>
      </c>
      <c r="D420" s="739">
        <v>4500178626</v>
      </c>
      <c r="E420" s="910" t="s">
        <v>2569</v>
      </c>
      <c r="F420" s="739" t="s">
        <v>2570</v>
      </c>
      <c r="G420" s="742" t="s">
        <v>2311</v>
      </c>
      <c r="H420" s="742" t="s">
        <v>2311</v>
      </c>
      <c r="I420" s="778" t="s">
        <v>2312</v>
      </c>
      <c r="J420" s="780">
        <v>480</v>
      </c>
      <c r="K420" s="780">
        <v>1</v>
      </c>
      <c r="L420" s="780">
        <v>120</v>
      </c>
      <c r="M420" s="784">
        <f t="shared" si="245"/>
        <v>4</v>
      </c>
      <c r="N420" s="782">
        <v>45952</v>
      </c>
      <c r="O420" s="782">
        <v>45948</v>
      </c>
      <c r="P420" s="783" t="s">
        <v>2520</v>
      </c>
      <c r="Q420" s="783" t="s">
        <v>582</v>
      </c>
      <c r="R420" s="783" t="s">
        <v>2571</v>
      </c>
      <c r="S420" s="810" t="s">
        <v>2453</v>
      </c>
      <c r="T420" s="810"/>
      <c r="U420" s="810" t="s">
        <v>2454</v>
      </c>
      <c r="V420" s="811" t="s">
        <v>2572</v>
      </c>
      <c r="W420" s="811"/>
      <c r="X420" s="812" t="s">
        <v>2456</v>
      </c>
      <c r="Y420" s="783" t="s">
        <v>2391</v>
      </c>
      <c r="Z420" s="835">
        <v>279.33</v>
      </c>
      <c r="AA420" s="835">
        <v>7896.4082</v>
      </c>
      <c r="AB420" s="812">
        <v>480</v>
      </c>
      <c r="AC420" s="812">
        <f t="shared" si="246"/>
        <v>0</v>
      </c>
      <c r="AD420" s="783"/>
      <c r="AE420" s="783" t="s">
        <v>611</v>
      </c>
      <c r="AF420" s="784" t="s">
        <v>2573</v>
      </c>
      <c r="AG420" s="836" t="s">
        <v>590</v>
      </c>
      <c r="AH420" s="253"/>
      <c r="AI420" s="837">
        <f t="shared" ref="AI420:AI428" si="270">J420</f>
        <v>480</v>
      </c>
      <c r="AJ420" s="253"/>
      <c r="AK420" s="837"/>
      <c r="AL420" s="838"/>
      <c r="AM420" s="254"/>
      <c r="AN420" s="865">
        <f t="shared" si="262"/>
        <v>480</v>
      </c>
      <c r="AO420" s="865"/>
      <c r="AP420" s="254"/>
      <c r="AQ420" s="865">
        <f t="shared" ref="AQ420:AQ427" si="271">J420</f>
        <v>480</v>
      </c>
      <c r="AR420" s="254"/>
      <c r="AS420" s="865"/>
      <c r="AT420" s="865"/>
      <c r="AU420" s="866"/>
      <c r="AV420" s="867" t="s">
        <v>577</v>
      </c>
      <c r="AW420" s="884">
        <f t="shared" si="263"/>
        <v>80</v>
      </c>
      <c r="AX420" s="884">
        <f t="shared" si="264"/>
        <v>80</v>
      </c>
      <c r="AY420" s="884">
        <f t="shared" si="265"/>
        <v>64</v>
      </c>
      <c r="AZ420" s="884">
        <f t="shared" si="266"/>
        <v>16</v>
      </c>
      <c r="BA420" s="884">
        <f t="shared" si="267"/>
        <v>80</v>
      </c>
      <c r="BB420" s="884">
        <f t="shared" si="268"/>
        <v>80</v>
      </c>
      <c r="BC420" s="884">
        <f t="shared" si="269"/>
        <v>80</v>
      </c>
      <c r="BD420" s="932">
        <f t="shared" si="255"/>
        <v>480</v>
      </c>
      <c r="BE420" s="933">
        <f t="shared" si="256"/>
        <v>0</v>
      </c>
      <c r="BF420" s="1096"/>
      <c r="BG420" s="1096"/>
      <c r="BH420" s="1097"/>
    </row>
    <row r="421" s="711" customFormat="1" ht="39" customHeight="1" spans="1:60">
      <c r="A421" s="736">
        <v>45903</v>
      </c>
      <c r="B421" s="737" t="s">
        <v>2382</v>
      </c>
      <c r="C421" s="738" t="s">
        <v>600</v>
      </c>
      <c r="D421" s="739">
        <v>4500178626</v>
      </c>
      <c r="E421" s="910" t="s">
        <v>2574</v>
      </c>
      <c r="F421" s="739" t="s">
        <v>2575</v>
      </c>
      <c r="G421" s="742" t="s">
        <v>2311</v>
      </c>
      <c r="H421" s="742" t="s">
        <v>2311</v>
      </c>
      <c r="I421" s="778" t="s">
        <v>2312</v>
      </c>
      <c r="J421" s="780">
        <v>480</v>
      </c>
      <c r="K421" s="780">
        <v>1</v>
      </c>
      <c r="L421" s="780">
        <v>120</v>
      </c>
      <c r="M421" s="784">
        <f t="shared" si="245"/>
        <v>4</v>
      </c>
      <c r="N421" s="782">
        <v>45952</v>
      </c>
      <c r="O421" s="782">
        <v>45948</v>
      </c>
      <c r="P421" s="783" t="s">
        <v>2576</v>
      </c>
      <c r="Q421" s="783" t="s">
        <v>582</v>
      </c>
      <c r="R421" s="783" t="s">
        <v>2577</v>
      </c>
      <c r="S421" s="810" t="s">
        <v>2453</v>
      </c>
      <c r="T421" s="810"/>
      <c r="U421" s="810" t="s">
        <v>2454</v>
      </c>
      <c r="V421" s="811" t="s">
        <v>2572</v>
      </c>
      <c r="W421" s="811"/>
      <c r="X421" s="812" t="s">
        <v>2456</v>
      </c>
      <c r="Y421" s="783" t="s">
        <v>2391</v>
      </c>
      <c r="Z421" s="835">
        <v>279.33</v>
      </c>
      <c r="AA421" s="835">
        <v>7896.4082</v>
      </c>
      <c r="AB421" s="812">
        <v>480</v>
      </c>
      <c r="AC421" s="812">
        <f t="shared" si="246"/>
        <v>0</v>
      </c>
      <c r="AD421" s="783"/>
      <c r="AE421" s="783" t="s">
        <v>611</v>
      </c>
      <c r="AF421" s="784" t="s">
        <v>2578</v>
      </c>
      <c r="AG421" s="836" t="s">
        <v>590</v>
      </c>
      <c r="AH421" s="253"/>
      <c r="AI421" s="837">
        <f t="shared" si="270"/>
        <v>480</v>
      </c>
      <c r="AJ421" s="253"/>
      <c r="AK421" s="837"/>
      <c r="AL421" s="838"/>
      <c r="AM421" s="254"/>
      <c r="AN421" s="865">
        <f t="shared" si="262"/>
        <v>480</v>
      </c>
      <c r="AO421" s="865"/>
      <c r="AP421" s="254"/>
      <c r="AQ421" s="865">
        <f t="shared" si="271"/>
        <v>480</v>
      </c>
      <c r="AR421" s="254"/>
      <c r="AS421" s="865"/>
      <c r="AT421" s="865"/>
      <c r="AU421" s="866"/>
      <c r="AV421" s="867" t="s">
        <v>577</v>
      </c>
      <c r="AW421" s="884">
        <f t="shared" si="263"/>
        <v>80</v>
      </c>
      <c r="AX421" s="884">
        <f t="shared" si="264"/>
        <v>80</v>
      </c>
      <c r="AY421" s="884">
        <f t="shared" si="265"/>
        <v>64</v>
      </c>
      <c r="AZ421" s="884">
        <f t="shared" si="266"/>
        <v>16</v>
      </c>
      <c r="BA421" s="884">
        <f t="shared" si="267"/>
        <v>80</v>
      </c>
      <c r="BB421" s="884">
        <f t="shared" si="268"/>
        <v>80</v>
      </c>
      <c r="BC421" s="884">
        <f t="shared" si="269"/>
        <v>80</v>
      </c>
      <c r="BD421" s="932">
        <f t="shared" si="255"/>
        <v>480</v>
      </c>
      <c r="BE421" s="933">
        <f t="shared" si="256"/>
        <v>0</v>
      </c>
      <c r="BF421" s="1096"/>
      <c r="BG421" s="1096"/>
      <c r="BH421" s="1097"/>
    </row>
    <row r="422" s="711" customFormat="1" ht="39" customHeight="1" spans="1:60">
      <c r="A422" s="736">
        <v>45903</v>
      </c>
      <c r="B422" s="737" t="s">
        <v>2382</v>
      </c>
      <c r="C422" s="738" t="s">
        <v>600</v>
      </c>
      <c r="D422" s="739">
        <v>4500178626</v>
      </c>
      <c r="E422" s="910" t="s">
        <v>2579</v>
      </c>
      <c r="F422" s="739" t="s">
        <v>2580</v>
      </c>
      <c r="G422" s="742" t="s">
        <v>2311</v>
      </c>
      <c r="H422" s="742" t="s">
        <v>2311</v>
      </c>
      <c r="I422" s="778" t="s">
        <v>2312</v>
      </c>
      <c r="J422" s="780">
        <v>480</v>
      </c>
      <c r="K422" s="780">
        <v>1</v>
      </c>
      <c r="L422" s="780">
        <v>120</v>
      </c>
      <c r="M422" s="784">
        <f t="shared" si="245"/>
        <v>4</v>
      </c>
      <c r="N422" s="782">
        <v>45956</v>
      </c>
      <c r="O422" s="782">
        <v>45952</v>
      </c>
      <c r="P422" s="783" t="s">
        <v>2581</v>
      </c>
      <c r="Q422" s="783" t="s">
        <v>582</v>
      </c>
      <c r="R422" s="783" t="s">
        <v>2582</v>
      </c>
      <c r="S422" s="810" t="s">
        <v>2453</v>
      </c>
      <c r="T422" s="810"/>
      <c r="U422" s="810" t="s">
        <v>2454</v>
      </c>
      <c r="V422" s="811" t="s">
        <v>2572</v>
      </c>
      <c r="W422" s="811"/>
      <c r="X422" s="812" t="s">
        <v>2456</v>
      </c>
      <c r="Y422" s="783" t="s">
        <v>2391</v>
      </c>
      <c r="Z422" s="835">
        <v>279.33</v>
      </c>
      <c r="AA422" s="835">
        <v>7896.4082</v>
      </c>
      <c r="AB422" s="812">
        <v>480</v>
      </c>
      <c r="AC422" s="812">
        <f t="shared" si="246"/>
        <v>0</v>
      </c>
      <c r="AD422" s="783"/>
      <c r="AE422" s="783" t="s">
        <v>611</v>
      </c>
      <c r="AF422" s="784" t="s">
        <v>2583</v>
      </c>
      <c r="AG422" s="836" t="s">
        <v>590</v>
      </c>
      <c r="AH422" s="253"/>
      <c r="AI422" s="837">
        <f t="shared" si="270"/>
        <v>480</v>
      </c>
      <c r="AJ422" s="253"/>
      <c r="AK422" s="837"/>
      <c r="AL422" s="838"/>
      <c r="AM422" s="254"/>
      <c r="AN422" s="865">
        <f t="shared" si="262"/>
        <v>480</v>
      </c>
      <c r="AO422" s="865"/>
      <c r="AP422" s="254"/>
      <c r="AQ422" s="865">
        <f t="shared" si="271"/>
        <v>480</v>
      </c>
      <c r="AR422" s="254"/>
      <c r="AS422" s="865"/>
      <c r="AT422" s="865"/>
      <c r="AU422" s="866"/>
      <c r="AV422" s="867" t="s">
        <v>577</v>
      </c>
      <c r="AW422" s="884">
        <f t="shared" si="263"/>
        <v>80</v>
      </c>
      <c r="AX422" s="884">
        <f t="shared" si="264"/>
        <v>80</v>
      </c>
      <c r="AY422" s="884">
        <f t="shared" si="265"/>
        <v>64</v>
      </c>
      <c r="AZ422" s="884">
        <f t="shared" si="266"/>
        <v>16</v>
      </c>
      <c r="BA422" s="884">
        <f t="shared" si="267"/>
        <v>80</v>
      </c>
      <c r="BB422" s="884">
        <f t="shared" si="268"/>
        <v>80</v>
      </c>
      <c r="BC422" s="884">
        <f t="shared" si="269"/>
        <v>80</v>
      </c>
      <c r="BD422" s="932">
        <f t="shared" si="255"/>
        <v>480</v>
      </c>
      <c r="BE422" s="933">
        <f t="shared" si="256"/>
        <v>0</v>
      </c>
      <c r="BF422" s="1096"/>
      <c r="BG422" s="1096"/>
      <c r="BH422" s="1097"/>
    </row>
    <row r="423" s="711" customFormat="1" ht="39" customHeight="1" spans="1:60">
      <c r="A423" s="736">
        <v>45880</v>
      </c>
      <c r="B423" s="737" t="s">
        <v>2382</v>
      </c>
      <c r="C423" s="738" t="s">
        <v>600</v>
      </c>
      <c r="D423" s="739">
        <v>4500176466</v>
      </c>
      <c r="E423" s="910" t="s">
        <v>2584</v>
      </c>
      <c r="F423" s="739" t="s">
        <v>2585</v>
      </c>
      <c r="G423" s="742" t="s">
        <v>2385</v>
      </c>
      <c r="H423" s="742" t="s">
        <v>2385</v>
      </c>
      <c r="I423" s="951" t="s">
        <v>576</v>
      </c>
      <c r="J423" s="780">
        <v>996</v>
      </c>
      <c r="K423" s="780">
        <v>0</v>
      </c>
      <c r="L423" s="780">
        <v>1</v>
      </c>
      <c r="M423" s="784">
        <f t="shared" si="245"/>
        <v>996</v>
      </c>
      <c r="N423" s="782">
        <v>45957</v>
      </c>
      <c r="O423" s="782">
        <v>45953</v>
      </c>
      <c r="P423" s="783" t="s">
        <v>2586</v>
      </c>
      <c r="Q423" s="783" t="s">
        <v>582</v>
      </c>
      <c r="R423" s="783" t="s">
        <v>2587</v>
      </c>
      <c r="S423" s="810" t="s">
        <v>2367</v>
      </c>
      <c r="T423" s="810"/>
      <c r="U423" s="810" t="s">
        <v>2388</v>
      </c>
      <c r="V423" s="811" t="s">
        <v>2588</v>
      </c>
      <c r="W423" s="811"/>
      <c r="X423" s="812" t="s">
        <v>2390</v>
      </c>
      <c r="Y423" s="783" t="s">
        <v>2391</v>
      </c>
      <c r="Z423" s="835">
        <v>2.2477</v>
      </c>
      <c r="AA423" s="835">
        <f>Z423*J423</f>
        <v>2238.7092</v>
      </c>
      <c r="AB423" s="812">
        <v>996</v>
      </c>
      <c r="AC423" s="812">
        <f t="shared" si="246"/>
        <v>0</v>
      </c>
      <c r="AD423" s="783"/>
      <c r="AE423" s="783" t="s">
        <v>611</v>
      </c>
      <c r="AF423" s="784"/>
      <c r="AG423" s="1105" t="s">
        <v>590</v>
      </c>
      <c r="AH423" s="250"/>
      <c r="AI423" s="837">
        <f t="shared" si="270"/>
        <v>996</v>
      </c>
      <c r="AJ423" s="250"/>
      <c r="AK423" s="837"/>
      <c r="AL423" s="838"/>
      <c r="AM423" s="252"/>
      <c r="AN423" s="865">
        <f t="shared" si="262"/>
        <v>996</v>
      </c>
      <c r="AO423" s="865"/>
      <c r="AP423" s="252"/>
      <c r="AQ423" s="865">
        <f t="shared" si="271"/>
        <v>996</v>
      </c>
      <c r="AR423" s="254"/>
      <c r="AS423" s="865"/>
      <c r="AT423" s="865"/>
      <c r="AU423" s="866"/>
      <c r="AV423" s="867" t="s">
        <v>577</v>
      </c>
      <c r="AW423" s="884">
        <f t="shared" si="263"/>
        <v>166</v>
      </c>
      <c r="AX423" s="884">
        <f t="shared" si="264"/>
        <v>166</v>
      </c>
      <c r="AY423" s="884">
        <f t="shared" si="265"/>
        <v>132.8</v>
      </c>
      <c r="AZ423" s="884">
        <f t="shared" si="266"/>
        <v>33.2</v>
      </c>
      <c r="BA423" s="884">
        <f t="shared" si="267"/>
        <v>166</v>
      </c>
      <c r="BB423" s="884">
        <f t="shared" si="268"/>
        <v>166</v>
      </c>
      <c r="BC423" s="884">
        <f t="shared" si="269"/>
        <v>166</v>
      </c>
      <c r="BD423" s="932">
        <f t="shared" si="255"/>
        <v>996</v>
      </c>
      <c r="BE423" s="933">
        <f t="shared" si="256"/>
        <v>0</v>
      </c>
      <c r="BF423" s="1096"/>
      <c r="BG423" s="1096"/>
      <c r="BH423" s="1097"/>
    </row>
    <row r="424" s="711" customFormat="1" ht="39" customHeight="1" spans="1:60">
      <c r="A424" s="736">
        <v>45880</v>
      </c>
      <c r="B424" s="737" t="s">
        <v>2382</v>
      </c>
      <c r="C424" s="738" t="s">
        <v>600</v>
      </c>
      <c r="D424" s="739">
        <v>4500176466</v>
      </c>
      <c r="E424" s="910" t="s">
        <v>2589</v>
      </c>
      <c r="F424" s="739" t="s">
        <v>2590</v>
      </c>
      <c r="G424" s="742" t="s">
        <v>2385</v>
      </c>
      <c r="H424" s="742" t="s">
        <v>2385</v>
      </c>
      <c r="I424" s="951" t="s">
        <v>576</v>
      </c>
      <c r="J424" s="780">
        <v>954</v>
      </c>
      <c r="K424" s="780">
        <v>0</v>
      </c>
      <c r="L424" s="780">
        <v>1</v>
      </c>
      <c r="M424" s="784">
        <f t="shared" si="245"/>
        <v>954</v>
      </c>
      <c r="N424" s="782">
        <v>45960</v>
      </c>
      <c r="O424" s="782">
        <v>45957</v>
      </c>
      <c r="P424" s="783" t="s">
        <v>2591</v>
      </c>
      <c r="Q424" s="783" t="s">
        <v>582</v>
      </c>
      <c r="R424" s="783" t="s">
        <v>2505</v>
      </c>
      <c r="S424" s="810" t="s">
        <v>2367</v>
      </c>
      <c r="T424" s="810"/>
      <c r="U424" s="810" t="s">
        <v>2388</v>
      </c>
      <c r="V424" s="811" t="s">
        <v>2389</v>
      </c>
      <c r="W424" s="811"/>
      <c r="X424" s="812" t="s">
        <v>2390</v>
      </c>
      <c r="Y424" s="783" t="s">
        <v>2391</v>
      </c>
      <c r="Z424" s="835">
        <v>2.2477</v>
      </c>
      <c r="AA424" s="835">
        <f>Z424*J424</f>
        <v>2144.3058</v>
      </c>
      <c r="AB424" s="812">
        <f>954</f>
        <v>954</v>
      </c>
      <c r="AC424" s="812">
        <f t="shared" si="246"/>
        <v>0</v>
      </c>
      <c r="AD424" s="783" t="s">
        <v>610</v>
      </c>
      <c r="AE424" s="783" t="s">
        <v>611</v>
      </c>
      <c r="AF424" s="784" t="s">
        <v>2592</v>
      </c>
      <c r="AG424" s="1105" t="s">
        <v>590</v>
      </c>
      <c r="AH424" s="250"/>
      <c r="AI424" s="837">
        <f t="shared" si="270"/>
        <v>954</v>
      </c>
      <c r="AJ424" s="250"/>
      <c r="AK424" s="837"/>
      <c r="AL424" s="838"/>
      <c r="AM424" s="252"/>
      <c r="AN424" s="865">
        <f t="shared" si="262"/>
        <v>954</v>
      </c>
      <c r="AO424" s="865"/>
      <c r="AP424" s="252"/>
      <c r="AQ424" s="865">
        <f t="shared" si="271"/>
        <v>954</v>
      </c>
      <c r="AR424" s="254"/>
      <c r="AS424" s="865"/>
      <c r="AT424" s="865"/>
      <c r="AU424" s="866"/>
      <c r="AV424" s="867" t="s">
        <v>577</v>
      </c>
      <c r="AW424" s="884">
        <f t="shared" si="263"/>
        <v>159</v>
      </c>
      <c r="AX424" s="884">
        <f t="shared" si="264"/>
        <v>159</v>
      </c>
      <c r="AY424" s="884">
        <f t="shared" si="265"/>
        <v>127.2</v>
      </c>
      <c r="AZ424" s="884">
        <f t="shared" si="266"/>
        <v>31.8</v>
      </c>
      <c r="BA424" s="884">
        <f t="shared" si="267"/>
        <v>159</v>
      </c>
      <c r="BB424" s="884">
        <f t="shared" si="268"/>
        <v>159</v>
      </c>
      <c r="BC424" s="884">
        <f t="shared" si="269"/>
        <v>159</v>
      </c>
      <c r="BD424" s="932">
        <f t="shared" si="255"/>
        <v>954</v>
      </c>
      <c r="BE424" s="933">
        <f t="shared" si="256"/>
        <v>0</v>
      </c>
      <c r="BF424" s="1096"/>
      <c r="BG424" s="1096"/>
      <c r="BH424" s="1097"/>
    </row>
    <row r="425" s="711" customFormat="1" ht="39" customHeight="1" spans="1:60">
      <c r="A425" s="736">
        <v>45925</v>
      </c>
      <c r="B425" s="737" t="s">
        <v>223</v>
      </c>
      <c r="C425" s="738" t="s">
        <v>762</v>
      </c>
      <c r="D425" s="739">
        <v>4500180265</v>
      </c>
      <c r="E425" s="910" t="s">
        <v>2593</v>
      </c>
      <c r="F425" s="739" t="s">
        <v>2594</v>
      </c>
      <c r="G425" s="742" t="s">
        <v>2311</v>
      </c>
      <c r="H425" s="742" t="s">
        <v>2311</v>
      </c>
      <c r="I425" s="778" t="s">
        <v>2312</v>
      </c>
      <c r="J425" s="780">
        <v>1920</v>
      </c>
      <c r="K425" s="780">
        <v>1</v>
      </c>
      <c r="L425" s="780">
        <v>120</v>
      </c>
      <c r="M425" s="784">
        <f t="shared" si="245"/>
        <v>16</v>
      </c>
      <c r="N425" s="782">
        <v>45965</v>
      </c>
      <c r="O425" s="782">
        <f>N425-4</f>
        <v>45961</v>
      </c>
      <c r="P425" s="783"/>
      <c r="Q425" s="783" t="s">
        <v>582</v>
      </c>
      <c r="R425" s="783" t="s">
        <v>2582</v>
      </c>
      <c r="S425" s="810" t="s">
        <v>2595</v>
      </c>
      <c r="T425" s="810"/>
      <c r="U425" s="810" t="s">
        <v>2596</v>
      </c>
      <c r="V425" s="811"/>
      <c r="W425" s="811"/>
      <c r="X425" s="812" t="s">
        <v>2597</v>
      </c>
      <c r="Y425" s="783" t="s">
        <v>2317</v>
      </c>
      <c r="Z425" s="835">
        <v>464.4946</v>
      </c>
      <c r="AA425" s="835">
        <v>7896.4082</v>
      </c>
      <c r="AB425" s="812">
        <f>1920</f>
        <v>1920</v>
      </c>
      <c r="AC425" s="812">
        <f t="shared" si="246"/>
        <v>0</v>
      </c>
      <c r="AD425" s="783"/>
      <c r="AE425" s="783" t="s">
        <v>611</v>
      </c>
      <c r="AF425" s="784" t="s">
        <v>2598</v>
      </c>
      <c r="AG425" s="836" t="s">
        <v>590</v>
      </c>
      <c r="AH425" s="837"/>
      <c r="AI425" s="837">
        <f t="shared" si="270"/>
        <v>1920</v>
      </c>
      <c r="AJ425" s="837"/>
      <c r="AK425" s="837"/>
      <c r="AL425" s="838"/>
      <c r="AM425" s="865"/>
      <c r="AN425" s="865">
        <f t="shared" si="262"/>
        <v>1920</v>
      </c>
      <c r="AO425" s="865"/>
      <c r="AP425" s="865"/>
      <c r="AQ425" s="865">
        <f t="shared" si="271"/>
        <v>1920</v>
      </c>
      <c r="AR425" s="865"/>
      <c r="AS425" s="865"/>
      <c r="AT425" s="865"/>
      <c r="AU425" s="866"/>
      <c r="AV425" s="867" t="s">
        <v>577</v>
      </c>
      <c r="AW425" s="884">
        <f t="shared" si="263"/>
        <v>320</v>
      </c>
      <c r="AX425" s="884">
        <f t="shared" si="264"/>
        <v>320</v>
      </c>
      <c r="AY425" s="884">
        <f t="shared" si="265"/>
        <v>256</v>
      </c>
      <c r="AZ425" s="884">
        <f t="shared" si="266"/>
        <v>64</v>
      </c>
      <c r="BA425" s="884">
        <f t="shared" si="267"/>
        <v>320</v>
      </c>
      <c r="BB425" s="884">
        <f t="shared" si="268"/>
        <v>320</v>
      </c>
      <c r="BC425" s="884">
        <f t="shared" si="269"/>
        <v>320</v>
      </c>
      <c r="BD425" s="932">
        <f t="shared" si="255"/>
        <v>1920</v>
      </c>
      <c r="BE425" s="933">
        <f t="shared" si="256"/>
        <v>0</v>
      </c>
      <c r="BF425" s="1096"/>
      <c r="BG425" s="1096"/>
      <c r="BH425" s="1097"/>
    </row>
    <row r="426" s="711" customFormat="1" ht="39" customHeight="1" spans="1:60">
      <c r="A426" s="736">
        <v>45925</v>
      </c>
      <c r="B426" s="737" t="s">
        <v>2190</v>
      </c>
      <c r="C426" s="738" t="s">
        <v>762</v>
      </c>
      <c r="D426" s="739">
        <v>4500180232</v>
      </c>
      <c r="E426" s="910" t="s">
        <v>2599</v>
      </c>
      <c r="F426" s="739" t="s">
        <v>2600</v>
      </c>
      <c r="G426" s="742" t="s">
        <v>575</v>
      </c>
      <c r="H426" s="742" t="s">
        <v>575</v>
      </c>
      <c r="I426" s="778" t="s">
        <v>576</v>
      </c>
      <c r="J426" s="780">
        <v>504</v>
      </c>
      <c r="K426" s="780">
        <v>0</v>
      </c>
      <c r="L426" s="780">
        <v>12</v>
      </c>
      <c r="M426" s="784">
        <f t="shared" si="245"/>
        <v>42</v>
      </c>
      <c r="N426" s="782">
        <v>45976</v>
      </c>
      <c r="O426" s="782">
        <v>45974</v>
      </c>
      <c r="P426" s="783"/>
      <c r="Q426" s="783" t="s">
        <v>582</v>
      </c>
      <c r="R426" s="783" t="s">
        <v>2601</v>
      </c>
      <c r="S426" s="810" t="s">
        <v>2595</v>
      </c>
      <c r="T426" s="810"/>
      <c r="U426" s="810" t="s">
        <v>585</v>
      </c>
      <c r="V426" s="811"/>
      <c r="W426" s="811"/>
      <c r="X426" s="812" t="s">
        <v>2602</v>
      </c>
      <c r="Y426" s="783" t="s">
        <v>1140</v>
      </c>
      <c r="Z426" s="835">
        <v>3.6923</v>
      </c>
      <c r="AA426" s="835">
        <f>Z426*J426</f>
        <v>1860.9192</v>
      </c>
      <c r="AB426" s="812">
        <f>504</f>
        <v>504</v>
      </c>
      <c r="AC426" s="812">
        <f t="shared" si="246"/>
        <v>0</v>
      </c>
      <c r="AD426" s="783" t="s">
        <v>585</v>
      </c>
      <c r="AE426" s="783" t="s">
        <v>611</v>
      </c>
      <c r="AF426" s="784" t="s">
        <v>2603</v>
      </c>
      <c r="AG426" s="836" t="s">
        <v>590</v>
      </c>
      <c r="AH426" s="837"/>
      <c r="AI426" s="837">
        <f t="shared" si="270"/>
        <v>504</v>
      </c>
      <c r="AJ426" s="837"/>
      <c r="AK426" s="837"/>
      <c r="AL426" s="838"/>
      <c r="AM426" s="865"/>
      <c r="AN426" s="865">
        <f t="shared" si="262"/>
        <v>504</v>
      </c>
      <c r="AO426" s="865"/>
      <c r="AP426" s="865"/>
      <c r="AQ426" s="865">
        <f t="shared" si="271"/>
        <v>504</v>
      </c>
      <c r="AR426" s="865"/>
      <c r="AS426" s="865"/>
      <c r="AT426" s="865"/>
      <c r="AU426" s="866"/>
      <c r="AV426" s="867" t="s">
        <v>577</v>
      </c>
      <c r="AW426" s="884">
        <f t="shared" si="263"/>
        <v>84</v>
      </c>
      <c r="AX426" s="884">
        <f t="shared" si="264"/>
        <v>84</v>
      </c>
      <c r="AY426" s="884">
        <f t="shared" si="265"/>
        <v>67.2</v>
      </c>
      <c r="AZ426" s="884">
        <f t="shared" si="266"/>
        <v>16.8</v>
      </c>
      <c r="BA426" s="884">
        <f t="shared" si="267"/>
        <v>84</v>
      </c>
      <c r="BB426" s="884">
        <f t="shared" si="268"/>
        <v>84</v>
      </c>
      <c r="BC426" s="884">
        <f t="shared" si="269"/>
        <v>84</v>
      </c>
      <c r="BD426" s="932">
        <f t="shared" si="255"/>
        <v>504</v>
      </c>
      <c r="BE426" s="933">
        <f t="shared" si="256"/>
        <v>0</v>
      </c>
      <c r="BF426" s="1096"/>
      <c r="BG426" s="1096"/>
      <c r="BH426" s="1097"/>
    </row>
    <row r="427" s="711" customFormat="1" ht="39" customHeight="1" spans="1:60">
      <c r="A427" s="736">
        <v>45918</v>
      </c>
      <c r="B427" s="737" t="s">
        <v>177</v>
      </c>
      <c r="C427" s="738" t="s">
        <v>600</v>
      </c>
      <c r="D427" s="739">
        <v>4500179807</v>
      </c>
      <c r="E427" s="910" t="s">
        <v>2604</v>
      </c>
      <c r="F427" s="739" t="s">
        <v>2605</v>
      </c>
      <c r="G427" s="742" t="s">
        <v>689</v>
      </c>
      <c r="H427" s="742" t="s">
        <v>689</v>
      </c>
      <c r="I427" s="778" t="s">
        <v>576</v>
      </c>
      <c r="J427" s="780">
        <v>2320</v>
      </c>
      <c r="K427" s="780">
        <v>0</v>
      </c>
      <c r="L427" s="780">
        <v>8</v>
      </c>
      <c r="M427" s="784">
        <f t="shared" si="245"/>
        <v>290</v>
      </c>
      <c r="N427" s="782">
        <v>45958</v>
      </c>
      <c r="O427" s="782">
        <v>45954</v>
      </c>
      <c r="P427" s="783"/>
      <c r="Q427" s="783" t="s">
        <v>582</v>
      </c>
      <c r="R427" s="783" t="s">
        <v>2521</v>
      </c>
      <c r="S427" s="810" t="s">
        <v>2534</v>
      </c>
      <c r="T427" s="810"/>
      <c r="U427" s="810" t="s">
        <v>585</v>
      </c>
      <c r="V427" s="811" t="s">
        <v>2606</v>
      </c>
      <c r="W427" s="811"/>
      <c r="X427" s="812" t="s">
        <v>1894</v>
      </c>
      <c r="Y427" s="783" t="s">
        <v>695</v>
      </c>
      <c r="Z427" s="835">
        <v>2.1336</v>
      </c>
      <c r="AA427" s="835">
        <f>Z427*J427</f>
        <v>4949.952</v>
      </c>
      <c r="AB427" s="812">
        <v>2320</v>
      </c>
      <c r="AC427" s="812">
        <f t="shared" ref="AC427:AC437" si="272">AB427-J427</f>
        <v>0</v>
      </c>
      <c r="AD427" s="783" t="s">
        <v>610</v>
      </c>
      <c r="AE427" s="783" t="s">
        <v>611</v>
      </c>
      <c r="AF427" s="784" t="s">
        <v>2607</v>
      </c>
      <c r="AG427" s="836" t="s">
        <v>590</v>
      </c>
      <c r="AH427" s="1122"/>
      <c r="AI427" s="837">
        <f t="shared" si="270"/>
        <v>2320</v>
      </c>
      <c r="AJ427" s="1122"/>
      <c r="AK427" s="837"/>
      <c r="AL427" s="838"/>
      <c r="AM427" s="1123"/>
      <c r="AN427" s="865">
        <f t="shared" si="262"/>
        <v>2320</v>
      </c>
      <c r="AO427" s="865"/>
      <c r="AP427" s="1123"/>
      <c r="AQ427" s="865">
        <f t="shared" si="271"/>
        <v>2320</v>
      </c>
      <c r="AR427" s="1123"/>
      <c r="AS427" s="865"/>
      <c r="AT427" s="865"/>
      <c r="AU427" s="866"/>
      <c r="AV427" s="867" t="s">
        <v>2007</v>
      </c>
      <c r="AW427" s="884">
        <f t="shared" si="263"/>
        <v>386.666666666667</v>
      </c>
      <c r="AX427" s="884">
        <f t="shared" si="264"/>
        <v>386.666666666667</v>
      </c>
      <c r="AY427" s="884">
        <f t="shared" si="265"/>
        <v>309.333333333333</v>
      </c>
      <c r="AZ427" s="884">
        <f t="shared" si="266"/>
        <v>77.3333333333333</v>
      </c>
      <c r="BA427" s="884">
        <f t="shared" si="267"/>
        <v>386.666666666667</v>
      </c>
      <c r="BB427" s="884">
        <f t="shared" si="268"/>
        <v>386.666666666667</v>
      </c>
      <c r="BC427" s="884">
        <f t="shared" si="269"/>
        <v>386.666666666667</v>
      </c>
      <c r="BD427" s="932">
        <f t="shared" si="255"/>
        <v>2320</v>
      </c>
      <c r="BE427" s="933">
        <f t="shared" si="256"/>
        <v>0</v>
      </c>
      <c r="BF427" s="1096"/>
      <c r="BG427" s="1096"/>
      <c r="BH427" s="1097"/>
    </row>
    <row r="428" s="711" customFormat="1" ht="39" customHeight="1" spans="1:60">
      <c r="A428" s="736">
        <v>45918</v>
      </c>
      <c r="B428" s="737" t="s">
        <v>177</v>
      </c>
      <c r="C428" s="738" t="s">
        <v>600</v>
      </c>
      <c r="D428" s="739">
        <v>4500179806</v>
      </c>
      <c r="E428" s="910" t="s">
        <v>2608</v>
      </c>
      <c r="F428" s="739" t="s">
        <v>2609</v>
      </c>
      <c r="G428" s="742" t="s">
        <v>689</v>
      </c>
      <c r="H428" s="742" t="s">
        <v>689</v>
      </c>
      <c r="I428" s="778" t="s">
        <v>576</v>
      </c>
      <c r="J428" s="780">
        <v>1680</v>
      </c>
      <c r="K428" s="780">
        <v>0</v>
      </c>
      <c r="L428" s="780">
        <v>8</v>
      </c>
      <c r="M428" s="784">
        <f t="shared" si="245"/>
        <v>210</v>
      </c>
      <c r="N428" s="782">
        <v>45960</v>
      </c>
      <c r="O428" s="782">
        <v>45957</v>
      </c>
      <c r="P428" s="783"/>
      <c r="Q428" s="783" t="s">
        <v>582</v>
      </c>
      <c r="R428" s="783" t="s">
        <v>2521</v>
      </c>
      <c r="S428" s="810" t="s">
        <v>2534</v>
      </c>
      <c r="T428" s="810"/>
      <c r="U428" s="810" t="s">
        <v>585</v>
      </c>
      <c r="V428" s="811" t="s">
        <v>2606</v>
      </c>
      <c r="W428" s="811"/>
      <c r="X428" s="812" t="s">
        <v>1894</v>
      </c>
      <c r="Y428" s="783" t="s">
        <v>695</v>
      </c>
      <c r="Z428" s="835">
        <v>2.1336</v>
      </c>
      <c r="AA428" s="835">
        <f t="shared" ref="AA427:AA433" si="273">Z428*J428</f>
        <v>3584.448</v>
      </c>
      <c r="AB428" s="812">
        <v>1680</v>
      </c>
      <c r="AC428" s="812">
        <f t="shared" si="272"/>
        <v>0</v>
      </c>
      <c r="AD428" s="783" t="s">
        <v>610</v>
      </c>
      <c r="AE428" s="783" t="s">
        <v>611</v>
      </c>
      <c r="AF428" s="784" t="s">
        <v>2610</v>
      </c>
      <c r="AG428" s="836" t="s">
        <v>590</v>
      </c>
      <c r="AH428" s="1122"/>
      <c r="AI428" s="837">
        <f t="shared" si="270"/>
        <v>1680</v>
      </c>
      <c r="AJ428" s="1122"/>
      <c r="AK428" s="837"/>
      <c r="AL428" s="838"/>
      <c r="AM428" s="1123"/>
      <c r="AN428" s="865">
        <f t="shared" si="262"/>
        <v>1680</v>
      </c>
      <c r="AO428" s="865"/>
      <c r="AP428" s="1123"/>
      <c r="AQ428" s="865">
        <f t="shared" ref="AQ427:AQ433" si="274">J428</f>
        <v>1680</v>
      </c>
      <c r="AR428" s="1123"/>
      <c r="AS428" s="865"/>
      <c r="AT428" s="865"/>
      <c r="AU428" s="866"/>
      <c r="AV428" s="867" t="s">
        <v>2007</v>
      </c>
      <c r="AW428" s="884">
        <f t="shared" si="263"/>
        <v>280</v>
      </c>
      <c r="AX428" s="884">
        <f t="shared" si="264"/>
        <v>280</v>
      </c>
      <c r="AY428" s="884">
        <f t="shared" si="265"/>
        <v>224</v>
      </c>
      <c r="AZ428" s="884">
        <f t="shared" si="266"/>
        <v>56</v>
      </c>
      <c r="BA428" s="884">
        <f t="shared" si="267"/>
        <v>280</v>
      </c>
      <c r="BB428" s="884">
        <f t="shared" si="268"/>
        <v>280</v>
      </c>
      <c r="BC428" s="884">
        <f t="shared" si="269"/>
        <v>280</v>
      </c>
      <c r="BD428" s="932">
        <f t="shared" si="255"/>
        <v>1680</v>
      </c>
      <c r="BE428" s="933">
        <f t="shared" si="256"/>
        <v>0</v>
      </c>
      <c r="BF428" s="1096"/>
      <c r="BG428" s="1096"/>
      <c r="BH428" s="1097"/>
    </row>
    <row r="429" s="711" customFormat="1" ht="39" customHeight="1" spans="1:60">
      <c r="A429" s="736">
        <v>45927</v>
      </c>
      <c r="B429" s="737" t="s">
        <v>2229</v>
      </c>
      <c r="C429" s="738" t="s">
        <v>710</v>
      </c>
      <c r="D429" s="739">
        <v>4500180687</v>
      </c>
      <c r="E429" s="910" t="s">
        <v>2611</v>
      </c>
      <c r="F429" s="739" t="s">
        <v>2612</v>
      </c>
      <c r="G429" s="742" t="s">
        <v>721</v>
      </c>
      <c r="H429" s="742" t="s">
        <v>722</v>
      </c>
      <c r="I429" s="778" t="s">
        <v>664</v>
      </c>
      <c r="J429" s="780">
        <v>534</v>
      </c>
      <c r="K429" s="780">
        <v>0</v>
      </c>
      <c r="L429" s="780">
        <v>6</v>
      </c>
      <c r="M429" s="784">
        <f t="shared" si="245"/>
        <v>89</v>
      </c>
      <c r="N429" s="782">
        <v>45960</v>
      </c>
      <c r="O429" s="782">
        <v>45957</v>
      </c>
      <c r="P429" s="783"/>
      <c r="Q429" s="783" t="s">
        <v>582</v>
      </c>
      <c r="R429" s="783" t="s">
        <v>2505</v>
      </c>
      <c r="S429" s="810" t="s">
        <v>2613</v>
      </c>
      <c r="T429" s="810"/>
      <c r="U429" s="810" t="s">
        <v>2614</v>
      </c>
      <c r="V429" s="811"/>
      <c r="W429" s="811"/>
      <c r="X429" s="812" t="s">
        <v>2615</v>
      </c>
      <c r="Y429" s="783" t="s">
        <v>1766</v>
      </c>
      <c r="Z429" s="835">
        <v>3.5765</v>
      </c>
      <c r="AA429" s="835">
        <f t="shared" si="273"/>
        <v>1909.851</v>
      </c>
      <c r="AB429" s="812">
        <v>534</v>
      </c>
      <c r="AC429" s="812">
        <f t="shared" si="272"/>
        <v>0</v>
      </c>
      <c r="AD429" s="783" t="s">
        <v>610</v>
      </c>
      <c r="AE429" s="783" t="s">
        <v>611</v>
      </c>
      <c r="AF429" s="784" t="s">
        <v>2616</v>
      </c>
      <c r="AG429" s="836" t="s">
        <v>590</v>
      </c>
      <c r="AH429" s="1122"/>
      <c r="AI429" s="837"/>
      <c r="AJ429" s="1122"/>
      <c r="AK429" s="837">
        <f>J429</f>
        <v>534</v>
      </c>
      <c r="AL429" s="838"/>
      <c r="AM429" s="1123"/>
      <c r="AN429" s="865">
        <f t="shared" si="262"/>
        <v>534</v>
      </c>
      <c r="AO429" s="865"/>
      <c r="AP429" s="1123"/>
      <c r="AQ429" s="865">
        <f t="shared" si="274"/>
        <v>534</v>
      </c>
      <c r="AR429" s="1123"/>
      <c r="AS429" s="865"/>
      <c r="AT429" s="865"/>
      <c r="AU429" s="866"/>
      <c r="AV429" s="867" t="s">
        <v>577</v>
      </c>
      <c r="AW429" s="884"/>
      <c r="AX429" s="884">
        <f>J429</f>
        <v>534</v>
      </c>
      <c r="AY429" s="884"/>
      <c r="AZ429" s="884"/>
      <c r="BA429" s="884"/>
      <c r="BB429" s="884"/>
      <c r="BC429" s="884"/>
      <c r="BD429" s="932">
        <f t="shared" si="255"/>
        <v>534</v>
      </c>
      <c r="BE429" s="933">
        <f t="shared" si="256"/>
        <v>0</v>
      </c>
      <c r="BF429" s="1096"/>
      <c r="BG429" s="1096"/>
      <c r="BH429" s="1097"/>
    </row>
    <row r="430" s="711" customFormat="1" ht="39" customHeight="1" spans="1:60">
      <c r="A430" s="736">
        <v>45927</v>
      </c>
      <c r="B430" s="737" t="s">
        <v>2229</v>
      </c>
      <c r="C430" s="738" t="s">
        <v>710</v>
      </c>
      <c r="D430" s="739">
        <v>4500180687</v>
      </c>
      <c r="E430" s="910" t="s">
        <v>2611</v>
      </c>
      <c r="F430" s="739" t="s">
        <v>2617</v>
      </c>
      <c r="G430" s="742" t="s">
        <v>712</v>
      </c>
      <c r="H430" s="742" t="s">
        <v>713</v>
      </c>
      <c r="I430" s="778" t="s">
        <v>668</v>
      </c>
      <c r="J430" s="780">
        <v>354</v>
      </c>
      <c r="K430" s="780">
        <v>0</v>
      </c>
      <c r="L430" s="780">
        <v>6</v>
      </c>
      <c r="M430" s="784">
        <f t="shared" si="245"/>
        <v>59</v>
      </c>
      <c r="N430" s="782">
        <v>45960</v>
      </c>
      <c r="O430" s="782">
        <v>45957</v>
      </c>
      <c r="P430" s="783"/>
      <c r="Q430" s="783" t="s">
        <v>582</v>
      </c>
      <c r="R430" s="783" t="s">
        <v>2505</v>
      </c>
      <c r="S430" s="810" t="s">
        <v>2613</v>
      </c>
      <c r="T430" s="810"/>
      <c r="U430" s="810" t="s">
        <v>2614</v>
      </c>
      <c r="V430" s="811"/>
      <c r="W430" s="811"/>
      <c r="X430" s="812" t="s">
        <v>2618</v>
      </c>
      <c r="Y430" s="783" t="s">
        <v>1766</v>
      </c>
      <c r="Z430" s="835">
        <v>3.5765</v>
      </c>
      <c r="AA430" s="835">
        <f t="shared" si="273"/>
        <v>1266.081</v>
      </c>
      <c r="AB430" s="812">
        <v>354</v>
      </c>
      <c r="AC430" s="812">
        <f t="shared" si="272"/>
        <v>0</v>
      </c>
      <c r="AD430" s="783" t="s">
        <v>610</v>
      </c>
      <c r="AE430" s="783" t="s">
        <v>611</v>
      </c>
      <c r="AF430" s="784" t="s">
        <v>2616</v>
      </c>
      <c r="AG430" s="836" t="s">
        <v>590</v>
      </c>
      <c r="AH430" s="1122"/>
      <c r="AI430" s="837"/>
      <c r="AJ430" s="1122"/>
      <c r="AK430" s="837">
        <f>J430</f>
        <v>354</v>
      </c>
      <c r="AL430" s="838"/>
      <c r="AM430" s="1123"/>
      <c r="AN430" s="865">
        <f t="shared" si="262"/>
        <v>354</v>
      </c>
      <c r="AO430" s="865"/>
      <c r="AP430" s="1123"/>
      <c r="AQ430" s="865">
        <f t="shared" si="274"/>
        <v>354</v>
      </c>
      <c r="AR430" s="1123"/>
      <c r="AS430" s="865"/>
      <c r="AT430" s="865"/>
      <c r="AU430" s="866"/>
      <c r="AV430" s="867" t="s">
        <v>577</v>
      </c>
      <c r="AW430" s="884">
        <f>J430</f>
        <v>354</v>
      </c>
      <c r="AX430" s="884"/>
      <c r="AY430" s="884"/>
      <c r="AZ430" s="884"/>
      <c r="BA430" s="884"/>
      <c r="BB430" s="884"/>
      <c r="BC430" s="884"/>
      <c r="BD430" s="932">
        <f t="shared" si="255"/>
        <v>354</v>
      </c>
      <c r="BE430" s="933">
        <f t="shared" si="256"/>
        <v>0</v>
      </c>
      <c r="BF430" s="1096"/>
      <c r="BG430" s="1096"/>
      <c r="BH430" s="1097"/>
    </row>
    <row r="431" s="711" customFormat="1" ht="39" customHeight="1" spans="1:60">
      <c r="A431" s="736">
        <v>45927</v>
      </c>
      <c r="B431" s="737" t="s">
        <v>2212</v>
      </c>
      <c r="C431" s="738" t="s">
        <v>762</v>
      </c>
      <c r="D431" s="739">
        <v>4500180688</v>
      </c>
      <c r="E431" s="910">
        <v>4400512875</v>
      </c>
      <c r="F431" s="739" t="s">
        <v>2619</v>
      </c>
      <c r="G431" s="742" t="s">
        <v>721</v>
      </c>
      <c r="H431" s="742" t="s">
        <v>722</v>
      </c>
      <c r="I431" s="778" t="s">
        <v>664</v>
      </c>
      <c r="J431" s="780">
        <v>3804</v>
      </c>
      <c r="K431" s="780">
        <v>0</v>
      </c>
      <c r="L431" s="780">
        <v>6</v>
      </c>
      <c r="M431" s="784">
        <f t="shared" si="245"/>
        <v>634</v>
      </c>
      <c r="N431" s="782">
        <v>45960</v>
      </c>
      <c r="O431" s="782">
        <v>45957</v>
      </c>
      <c r="P431" s="783"/>
      <c r="Q431" s="783" t="s">
        <v>582</v>
      </c>
      <c r="R431" s="783" t="s">
        <v>2501</v>
      </c>
      <c r="S431" s="810" t="s">
        <v>2613</v>
      </c>
      <c r="T431" s="810"/>
      <c r="U431" s="810" t="s">
        <v>2614</v>
      </c>
      <c r="V431" s="811"/>
      <c r="W431" s="811"/>
      <c r="X431" s="812" t="s">
        <v>2615</v>
      </c>
      <c r="Y431" s="783" t="s">
        <v>1766</v>
      </c>
      <c r="Z431" s="835">
        <v>3.5457</v>
      </c>
      <c r="AA431" s="835">
        <f t="shared" si="273"/>
        <v>13487.8428</v>
      </c>
      <c r="AB431" s="812">
        <v>3804</v>
      </c>
      <c r="AC431" s="812">
        <f t="shared" si="272"/>
        <v>0</v>
      </c>
      <c r="AD431" s="783" t="s">
        <v>610</v>
      </c>
      <c r="AE431" s="783" t="s">
        <v>611</v>
      </c>
      <c r="AF431" s="784" t="s">
        <v>2620</v>
      </c>
      <c r="AG431" s="836" t="s">
        <v>590</v>
      </c>
      <c r="AH431" s="1122"/>
      <c r="AI431" s="837"/>
      <c r="AJ431" s="1122"/>
      <c r="AK431" s="837">
        <f>J431</f>
        <v>3804</v>
      </c>
      <c r="AL431" s="838"/>
      <c r="AM431" s="1123"/>
      <c r="AN431" s="865">
        <f t="shared" si="262"/>
        <v>3804</v>
      </c>
      <c r="AO431" s="865"/>
      <c r="AP431" s="1123"/>
      <c r="AQ431" s="865">
        <f t="shared" si="274"/>
        <v>3804</v>
      </c>
      <c r="AR431" s="1123"/>
      <c r="AS431" s="865"/>
      <c r="AT431" s="865"/>
      <c r="AU431" s="866"/>
      <c r="AV431" s="867" t="s">
        <v>577</v>
      </c>
      <c r="AW431" s="884"/>
      <c r="AX431" s="884">
        <f>J431</f>
        <v>3804</v>
      </c>
      <c r="AY431" s="884"/>
      <c r="AZ431" s="884"/>
      <c r="BA431" s="884"/>
      <c r="BB431" s="884"/>
      <c r="BC431" s="884"/>
      <c r="BD431" s="932">
        <f t="shared" si="255"/>
        <v>3804</v>
      </c>
      <c r="BE431" s="933">
        <f t="shared" si="256"/>
        <v>0</v>
      </c>
      <c r="BF431" s="1096"/>
      <c r="BG431" s="1096"/>
      <c r="BH431" s="1097"/>
    </row>
    <row r="432" s="711" customFormat="1" ht="39" customHeight="1" spans="1:60">
      <c r="A432" s="736">
        <v>45927</v>
      </c>
      <c r="B432" s="737" t="s">
        <v>2212</v>
      </c>
      <c r="C432" s="738" t="s">
        <v>762</v>
      </c>
      <c r="D432" s="739">
        <v>4500180688</v>
      </c>
      <c r="E432" s="910">
        <v>4400512875</v>
      </c>
      <c r="F432" s="739" t="s">
        <v>2621</v>
      </c>
      <c r="G432" s="742" t="s">
        <v>712</v>
      </c>
      <c r="H432" s="742" t="s">
        <v>713</v>
      </c>
      <c r="I432" s="778" t="s">
        <v>668</v>
      </c>
      <c r="J432" s="780">
        <v>1602</v>
      </c>
      <c r="K432" s="780">
        <v>0</v>
      </c>
      <c r="L432" s="780">
        <v>6</v>
      </c>
      <c r="M432" s="784">
        <f t="shared" si="245"/>
        <v>267</v>
      </c>
      <c r="N432" s="782">
        <v>45960</v>
      </c>
      <c r="O432" s="782">
        <v>45957</v>
      </c>
      <c r="P432" s="783"/>
      <c r="Q432" s="783" t="s">
        <v>582</v>
      </c>
      <c r="R432" s="783" t="s">
        <v>2501</v>
      </c>
      <c r="S432" s="810" t="s">
        <v>2613</v>
      </c>
      <c r="T432" s="810"/>
      <c r="U432" s="810" t="s">
        <v>2614</v>
      </c>
      <c r="V432" s="811"/>
      <c r="W432" s="811"/>
      <c r="X432" s="812" t="s">
        <v>2618</v>
      </c>
      <c r="Y432" s="783" t="s">
        <v>1766</v>
      </c>
      <c r="Z432" s="835">
        <v>3.5677</v>
      </c>
      <c r="AA432" s="835">
        <f t="shared" si="273"/>
        <v>5715.4554</v>
      </c>
      <c r="AB432" s="812">
        <v>1602</v>
      </c>
      <c r="AC432" s="812">
        <f t="shared" si="272"/>
        <v>0</v>
      </c>
      <c r="AD432" s="783" t="s">
        <v>610</v>
      </c>
      <c r="AE432" s="783" t="s">
        <v>611</v>
      </c>
      <c r="AF432" s="784" t="s">
        <v>2620</v>
      </c>
      <c r="AG432" s="836" t="s">
        <v>590</v>
      </c>
      <c r="AH432" s="1122"/>
      <c r="AI432" s="837"/>
      <c r="AJ432" s="1122"/>
      <c r="AK432" s="837">
        <f>J432</f>
        <v>1602</v>
      </c>
      <c r="AL432" s="838"/>
      <c r="AM432" s="1123"/>
      <c r="AN432" s="865">
        <f t="shared" si="262"/>
        <v>1602</v>
      </c>
      <c r="AO432" s="865"/>
      <c r="AP432" s="1123"/>
      <c r="AQ432" s="865">
        <f t="shared" si="274"/>
        <v>1602</v>
      </c>
      <c r="AR432" s="1123"/>
      <c r="AS432" s="865"/>
      <c r="AT432" s="865"/>
      <c r="AU432" s="866"/>
      <c r="AV432" s="867" t="s">
        <v>577</v>
      </c>
      <c r="AW432" s="884">
        <f>J432</f>
        <v>1602</v>
      </c>
      <c r="AX432" s="884"/>
      <c r="AY432" s="884"/>
      <c r="AZ432" s="884"/>
      <c r="BA432" s="884"/>
      <c r="BB432" s="884"/>
      <c r="BC432" s="884"/>
      <c r="BD432" s="932">
        <f t="shared" si="255"/>
        <v>1602</v>
      </c>
      <c r="BE432" s="933">
        <f t="shared" si="256"/>
        <v>0</v>
      </c>
      <c r="BF432" s="1096"/>
      <c r="BG432" s="1096"/>
      <c r="BH432" s="1097"/>
    </row>
    <row r="433" s="711" customFormat="1" ht="39" customHeight="1" spans="1:60">
      <c r="A433" s="736">
        <v>45928</v>
      </c>
      <c r="B433" s="737" t="s">
        <v>856</v>
      </c>
      <c r="C433" s="738" t="s">
        <v>567</v>
      </c>
      <c r="D433" s="739">
        <v>4500180826</v>
      </c>
      <c r="E433" s="910" t="s">
        <v>2622</v>
      </c>
      <c r="F433" s="739" t="s">
        <v>2623</v>
      </c>
      <c r="G433" s="742" t="s">
        <v>859</v>
      </c>
      <c r="H433" s="742" t="s">
        <v>859</v>
      </c>
      <c r="I433" s="1061" t="s">
        <v>576</v>
      </c>
      <c r="J433" s="780">
        <v>1200</v>
      </c>
      <c r="K433" s="780">
        <v>0</v>
      </c>
      <c r="L433" s="780">
        <v>1</v>
      </c>
      <c r="M433" s="784">
        <f t="shared" si="245"/>
        <v>1200</v>
      </c>
      <c r="N433" s="782">
        <v>45964</v>
      </c>
      <c r="O433" s="782">
        <f>N433-4</f>
        <v>45960</v>
      </c>
      <c r="P433" s="783" t="s">
        <v>2624</v>
      </c>
      <c r="Q433" s="783" t="s">
        <v>582</v>
      </c>
      <c r="R433" s="783" t="s">
        <v>2582</v>
      </c>
      <c r="S433" s="810" t="s">
        <v>2625</v>
      </c>
      <c r="T433" s="810"/>
      <c r="U433" s="810" t="s">
        <v>1455</v>
      </c>
      <c r="V433" s="811"/>
      <c r="W433" s="811"/>
      <c r="X433" s="812" t="s">
        <v>2626</v>
      </c>
      <c r="Y433" s="783" t="s">
        <v>2566</v>
      </c>
      <c r="Z433" s="835">
        <v>3.7912</v>
      </c>
      <c r="AA433" s="835">
        <v>6065.92</v>
      </c>
      <c r="AB433" s="812">
        <f>696+504</f>
        <v>1200</v>
      </c>
      <c r="AC433" s="812">
        <f t="shared" si="272"/>
        <v>0</v>
      </c>
      <c r="AD433" s="783" t="s">
        <v>610</v>
      </c>
      <c r="AE433" s="783" t="s">
        <v>611</v>
      </c>
      <c r="AF433" s="784" t="s">
        <v>2627</v>
      </c>
      <c r="AG433" s="836" t="s">
        <v>590</v>
      </c>
      <c r="AH433" s="1122"/>
      <c r="AI433" s="837"/>
      <c r="AJ433" s="1122"/>
      <c r="AK433" s="837">
        <f>J433</f>
        <v>1200</v>
      </c>
      <c r="AL433" s="838"/>
      <c r="AM433" s="1123"/>
      <c r="AN433" s="865">
        <f t="shared" si="262"/>
        <v>1200</v>
      </c>
      <c r="AO433" s="865"/>
      <c r="AP433" s="1123"/>
      <c r="AQ433" s="865"/>
      <c r="AR433" s="1123"/>
      <c r="AS433" s="865">
        <f>J433</f>
        <v>1200</v>
      </c>
      <c r="AT433" s="865"/>
      <c r="AU433" s="866"/>
      <c r="AV433" s="867" t="s">
        <v>577</v>
      </c>
      <c r="AW433" s="884">
        <f>J433/60*10</f>
        <v>200</v>
      </c>
      <c r="AX433" s="884">
        <f>J433/60*10</f>
        <v>200</v>
      </c>
      <c r="AY433" s="884">
        <f>J433/60*8</f>
        <v>160</v>
      </c>
      <c r="AZ433" s="884">
        <f>J433/60*2</f>
        <v>40</v>
      </c>
      <c r="BA433" s="884">
        <f>J433/60*10</f>
        <v>200</v>
      </c>
      <c r="BB433" s="884">
        <f>J433/60*10</f>
        <v>200</v>
      </c>
      <c r="BC433" s="884">
        <f>J433/60*10</f>
        <v>200</v>
      </c>
      <c r="BD433" s="932">
        <f t="shared" si="255"/>
        <v>1200</v>
      </c>
      <c r="BE433" s="933">
        <f t="shared" si="256"/>
        <v>0</v>
      </c>
      <c r="BF433" s="1096"/>
      <c r="BG433" s="1096"/>
      <c r="BH433" s="1097"/>
    </row>
    <row r="434" s="711" customFormat="1" ht="39" customHeight="1" spans="1:60">
      <c r="A434" s="736">
        <v>45919</v>
      </c>
      <c r="B434" s="737" t="s">
        <v>748</v>
      </c>
      <c r="C434" s="738" t="s">
        <v>749</v>
      </c>
      <c r="D434" s="739">
        <v>4500179977</v>
      </c>
      <c r="E434" s="910" t="s">
        <v>2628</v>
      </c>
      <c r="F434" s="739" t="s">
        <v>2629</v>
      </c>
      <c r="G434" s="742" t="s">
        <v>575</v>
      </c>
      <c r="H434" s="742" t="s">
        <v>575</v>
      </c>
      <c r="I434" s="778" t="s">
        <v>576</v>
      </c>
      <c r="J434" s="780">
        <v>1224</v>
      </c>
      <c r="K434" s="780">
        <v>0</v>
      </c>
      <c r="L434" s="780">
        <v>12</v>
      </c>
      <c r="M434" s="784">
        <f t="shared" si="245"/>
        <v>102</v>
      </c>
      <c r="N434" s="782">
        <v>45967</v>
      </c>
      <c r="O434" s="782">
        <v>45964</v>
      </c>
      <c r="P434" s="783"/>
      <c r="Q434" s="783" t="s">
        <v>582</v>
      </c>
      <c r="R434" s="783" t="s">
        <v>2630</v>
      </c>
      <c r="S434" s="810" t="s">
        <v>2631</v>
      </c>
      <c r="T434" s="810"/>
      <c r="U434" s="810" t="s">
        <v>2632</v>
      </c>
      <c r="V434" s="811"/>
      <c r="W434" s="811"/>
      <c r="X434" s="812" t="s">
        <v>1122</v>
      </c>
      <c r="Y434" s="783" t="s">
        <v>755</v>
      </c>
      <c r="Z434" s="835">
        <v>3.9493</v>
      </c>
      <c r="AA434" s="835">
        <f>Z434*J434</f>
        <v>4833.9432</v>
      </c>
      <c r="AB434" s="812">
        <v>1224</v>
      </c>
      <c r="AC434" s="812">
        <f t="shared" si="272"/>
        <v>0</v>
      </c>
      <c r="AD434" s="783" t="s">
        <v>610</v>
      </c>
      <c r="AE434" s="783" t="s">
        <v>611</v>
      </c>
      <c r="AF434" s="784" t="s">
        <v>2633</v>
      </c>
      <c r="AG434" s="836" t="s">
        <v>590</v>
      </c>
      <c r="AH434" s="990"/>
      <c r="AI434" s="837">
        <f>J434</f>
        <v>1224</v>
      </c>
      <c r="AJ434" s="990"/>
      <c r="AK434" s="837"/>
      <c r="AL434" s="838"/>
      <c r="AM434" s="995"/>
      <c r="AN434" s="865">
        <f t="shared" si="262"/>
        <v>1224</v>
      </c>
      <c r="AO434" s="865"/>
      <c r="AP434" s="995"/>
      <c r="AQ434" s="865">
        <f t="shared" ref="AQ434:AQ449" si="275">J434</f>
        <v>1224</v>
      </c>
      <c r="AR434" s="995"/>
      <c r="AS434" s="865"/>
      <c r="AT434" s="865"/>
      <c r="AU434" s="866"/>
      <c r="AV434" s="867" t="s">
        <v>577</v>
      </c>
      <c r="AW434" s="884">
        <f>J434/60*10</f>
        <v>204</v>
      </c>
      <c r="AX434" s="884">
        <f>J434/60*10</f>
        <v>204</v>
      </c>
      <c r="AY434" s="884">
        <f>J434/60*8</f>
        <v>163.2</v>
      </c>
      <c r="AZ434" s="884">
        <f>J434/60*2</f>
        <v>40.8</v>
      </c>
      <c r="BA434" s="884">
        <f>J434/60*10</f>
        <v>204</v>
      </c>
      <c r="BB434" s="884">
        <f>J434/60*10</f>
        <v>204</v>
      </c>
      <c r="BC434" s="884">
        <f>J434/60*10</f>
        <v>204</v>
      </c>
      <c r="BD434" s="932">
        <f t="shared" si="255"/>
        <v>1224</v>
      </c>
      <c r="BE434" s="933">
        <f t="shared" si="256"/>
        <v>0</v>
      </c>
      <c r="BF434" s="1096"/>
      <c r="BG434" s="1096"/>
      <c r="BH434" s="1097"/>
    </row>
    <row r="435" s="711" customFormat="1" ht="39" customHeight="1" spans="1:60">
      <c r="A435" s="736">
        <v>45919</v>
      </c>
      <c r="B435" s="737" t="s">
        <v>757</v>
      </c>
      <c r="C435" s="738" t="s">
        <v>580</v>
      </c>
      <c r="D435" s="739">
        <v>4500179979</v>
      </c>
      <c r="E435" s="910" t="s">
        <v>2634</v>
      </c>
      <c r="F435" s="739" t="s">
        <v>2635</v>
      </c>
      <c r="G435" s="742" t="s">
        <v>575</v>
      </c>
      <c r="H435" s="742" t="s">
        <v>575</v>
      </c>
      <c r="I435" s="778" t="s">
        <v>576</v>
      </c>
      <c r="J435" s="780">
        <v>276</v>
      </c>
      <c r="K435" s="780">
        <v>0</v>
      </c>
      <c r="L435" s="780">
        <v>12</v>
      </c>
      <c r="M435" s="784">
        <f t="shared" si="245"/>
        <v>23</v>
      </c>
      <c r="N435" s="782">
        <v>45967</v>
      </c>
      <c r="O435" s="782">
        <v>45964</v>
      </c>
      <c r="P435" s="783"/>
      <c r="Q435" s="783" t="s">
        <v>582</v>
      </c>
      <c r="R435" s="783" t="s">
        <v>2630</v>
      </c>
      <c r="S435" s="810" t="s">
        <v>2631</v>
      </c>
      <c r="T435" s="810"/>
      <c r="U435" s="810" t="s">
        <v>2632</v>
      </c>
      <c r="V435" s="811"/>
      <c r="W435" s="811"/>
      <c r="X435" s="812" t="s">
        <v>2123</v>
      </c>
      <c r="Y435" s="783" t="s">
        <v>755</v>
      </c>
      <c r="Z435" s="835">
        <v>3.9493</v>
      </c>
      <c r="AA435" s="835">
        <f>Z435*J435</f>
        <v>1090.0068</v>
      </c>
      <c r="AB435" s="812">
        <v>276</v>
      </c>
      <c r="AC435" s="812">
        <f t="shared" si="272"/>
        <v>0</v>
      </c>
      <c r="AD435" s="783" t="s">
        <v>610</v>
      </c>
      <c r="AE435" s="783" t="s">
        <v>611</v>
      </c>
      <c r="AF435" s="784" t="s">
        <v>2636</v>
      </c>
      <c r="AG435" s="836" t="s">
        <v>590</v>
      </c>
      <c r="AH435" s="990"/>
      <c r="AI435" s="837">
        <f>J435</f>
        <v>276</v>
      </c>
      <c r="AJ435" s="990"/>
      <c r="AK435" s="837"/>
      <c r="AL435" s="838"/>
      <c r="AM435" s="995"/>
      <c r="AN435" s="865">
        <f t="shared" si="262"/>
        <v>276</v>
      </c>
      <c r="AO435" s="865"/>
      <c r="AP435" s="995"/>
      <c r="AQ435" s="865">
        <f t="shared" si="275"/>
        <v>276</v>
      </c>
      <c r="AR435" s="995"/>
      <c r="AS435" s="865"/>
      <c r="AT435" s="865"/>
      <c r="AU435" s="866"/>
      <c r="AV435" s="867" t="s">
        <v>577</v>
      </c>
      <c r="AW435" s="884">
        <f>J435/60*10</f>
        <v>46</v>
      </c>
      <c r="AX435" s="884">
        <f>J435/60*10</f>
        <v>46</v>
      </c>
      <c r="AY435" s="884">
        <f>J435/60*8</f>
        <v>36.8</v>
      </c>
      <c r="AZ435" s="884">
        <f>J435/60*2</f>
        <v>9.2</v>
      </c>
      <c r="BA435" s="884">
        <f>J435/60*10</f>
        <v>46</v>
      </c>
      <c r="BB435" s="884">
        <f>J435/60*10</f>
        <v>46</v>
      </c>
      <c r="BC435" s="884">
        <f>J435/60*10</f>
        <v>46</v>
      </c>
      <c r="BD435" s="932">
        <f t="shared" si="255"/>
        <v>276</v>
      </c>
      <c r="BE435" s="933">
        <f t="shared" si="256"/>
        <v>0</v>
      </c>
      <c r="BF435" s="1096"/>
      <c r="BG435" s="1096"/>
      <c r="BH435" s="1097"/>
    </row>
    <row r="436" s="711" customFormat="1" ht="39" customHeight="1" spans="1:58">
      <c r="A436" s="736">
        <v>45930</v>
      </c>
      <c r="B436" s="737" t="s">
        <v>748</v>
      </c>
      <c r="C436" s="738" t="s">
        <v>749</v>
      </c>
      <c r="D436" s="739">
        <v>4500179977</v>
      </c>
      <c r="E436" s="910" t="s">
        <v>2637</v>
      </c>
      <c r="F436" s="739" t="s">
        <v>2638</v>
      </c>
      <c r="G436" s="742" t="s">
        <v>575</v>
      </c>
      <c r="H436" s="742" t="s">
        <v>575</v>
      </c>
      <c r="I436" s="778" t="s">
        <v>576</v>
      </c>
      <c r="J436" s="780">
        <v>1800</v>
      </c>
      <c r="K436" s="780">
        <v>0</v>
      </c>
      <c r="L436" s="780">
        <v>12</v>
      </c>
      <c r="M436" s="784">
        <f t="shared" si="245"/>
        <v>150</v>
      </c>
      <c r="N436" s="782">
        <v>45967</v>
      </c>
      <c r="O436" s="782">
        <v>45964</v>
      </c>
      <c r="P436" s="783"/>
      <c r="Q436" s="783" t="s">
        <v>582</v>
      </c>
      <c r="R436" s="783" t="s">
        <v>2630</v>
      </c>
      <c r="S436" s="810" t="s">
        <v>2639</v>
      </c>
      <c r="T436" s="810"/>
      <c r="U436" s="810" t="s">
        <v>2632</v>
      </c>
      <c r="V436" s="811"/>
      <c r="W436" s="811"/>
      <c r="X436" s="812" t="s">
        <v>2640</v>
      </c>
      <c r="Y436" s="783" t="s">
        <v>755</v>
      </c>
      <c r="Z436" s="835">
        <v>3.9493</v>
      </c>
      <c r="AA436" s="835">
        <f t="shared" ref="AA435:AA442" si="276">Z436*J436</f>
        <v>7108.74</v>
      </c>
      <c r="AB436" s="812">
        <v>1800</v>
      </c>
      <c r="AC436" s="812">
        <f t="shared" si="272"/>
        <v>0</v>
      </c>
      <c r="AD436" s="783" t="s">
        <v>610</v>
      </c>
      <c r="AE436" s="783" t="s">
        <v>611</v>
      </c>
      <c r="AF436" s="784" t="s">
        <v>2633</v>
      </c>
      <c r="AG436" s="836" t="s">
        <v>590</v>
      </c>
      <c r="AH436" s="1127"/>
      <c r="AI436" s="837">
        <f>J436</f>
        <v>1800</v>
      </c>
      <c r="AJ436" s="1128"/>
      <c r="AK436" s="865"/>
      <c r="AL436" s="865"/>
      <c r="AM436" s="1124"/>
      <c r="AN436" s="865">
        <f t="shared" si="262"/>
        <v>1800</v>
      </c>
      <c r="AO436" s="865"/>
      <c r="AP436" s="1132"/>
      <c r="AQ436" s="867">
        <f t="shared" si="275"/>
        <v>1800</v>
      </c>
      <c r="AR436" s="1133"/>
      <c r="AS436" s="884"/>
      <c r="AT436" s="884"/>
      <c r="AU436" s="884"/>
      <c r="AV436" s="1134" t="s">
        <v>577</v>
      </c>
      <c r="AW436" s="884">
        <f t="shared" ref="AW431:AW442" si="277">J436/60*10</f>
        <v>300</v>
      </c>
      <c r="AX436" s="884">
        <f t="shared" ref="AX431:AX442" si="278">J436/60*10</f>
        <v>300</v>
      </c>
      <c r="AY436" s="884">
        <f t="shared" ref="AY431:AY442" si="279">J436/60*8</f>
        <v>240</v>
      </c>
      <c r="AZ436" s="884">
        <f t="shared" ref="AZ431:AZ442" si="280">J436/60*2</f>
        <v>60</v>
      </c>
      <c r="BA436" s="884">
        <f t="shared" ref="BA431:BA442" si="281">J436/60*10</f>
        <v>300</v>
      </c>
      <c r="BB436" s="884">
        <f t="shared" ref="BB431:BB442" si="282">J436/60*10</f>
        <v>300</v>
      </c>
      <c r="BC436" s="884">
        <f t="shared" ref="BC431:BC442" si="283">J436/60*10</f>
        <v>300</v>
      </c>
      <c r="BD436" s="932">
        <f t="shared" si="255"/>
        <v>1800</v>
      </c>
      <c r="BE436" s="933">
        <f t="shared" si="256"/>
        <v>0</v>
      </c>
      <c r="BF436" s="1096"/>
    </row>
    <row r="437" s="711" customFormat="1" ht="39" customHeight="1" spans="1:58">
      <c r="A437" s="736">
        <v>45930</v>
      </c>
      <c r="B437" s="737" t="s">
        <v>757</v>
      </c>
      <c r="C437" s="738" t="s">
        <v>580</v>
      </c>
      <c r="D437" s="739">
        <v>4500179979</v>
      </c>
      <c r="E437" s="910" t="s">
        <v>2641</v>
      </c>
      <c r="F437" s="739" t="s">
        <v>2642</v>
      </c>
      <c r="G437" s="742" t="s">
        <v>575</v>
      </c>
      <c r="H437" s="742" t="s">
        <v>575</v>
      </c>
      <c r="I437" s="778" t="s">
        <v>576</v>
      </c>
      <c r="J437" s="780">
        <v>204</v>
      </c>
      <c r="K437" s="780">
        <v>0</v>
      </c>
      <c r="L437" s="780">
        <v>12</v>
      </c>
      <c r="M437" s="784">
        <f t="shared" si="245"/>
        <v>17</v>
      </c>
      <c r="N437" s="782">
        <v>45967</v>
      </c>
      <c r="O437" s="782">
        <v>45964</v>
      </c>
      <c r="P437" s="783"/>
      <c r="Q437" s="783" t="s">
        <v>582</v>
      </c>
      <c r="R437" s="783" t="s">
        <v>2630</v>
      </c>
      <c r="S437" s="810" t="s">
        <v>2639</v>
      </c>
      <c r="T437" s="810"/>
      <c r="U437" s="810" t="s">
        <v>2632</v>
      </c>
      <c r="V437" s="811"/>
      <c r="W437" s="811"/>
      <c r="X437" s="812" t="s">
        <v>2123</v>
      </c>
      <c r="Y437" s="783" t="s">
        <v>755</v>
      </c>
      <c r="Z437" s="835">
        <v>3.9493</v>
      </c>
      <c r="AA437" s="835">
        <f t="shared" si="276"/>
        <v>805.6572</v>
      </c>
      <c r="AB437" s="812">
        <v>204</v>
      </c>
      <c r="AC437" s="812">
        <f t="shared" si="272"/>
        <v>0</v>
      </c>
      <c r="AD437" s="783" t="s">
        <v>610</v>
      </c>
      <c r="AE437" s="783" t="s">
        <v>611</v>
      </c>
      <c r="AF437" s="784" t="s">
        <v>2636</v>
      </c>
      <c r="AG437" s="836" t="s">
        <v>590</v>
      </c>
      <c r="AH437" s="253"/>
      <c r="AI437" s="837">
        <f>J437</f>
        <v>204</v>
      </c>
      <c r="AJ437" s="1129"/>
      <c r="AK437" s="865"/>
      <c r="AL437" s="865"/>
      <c r="AM437" s="254"/>
      <c r="AN437" s="865">
        <f t="shared" si="262"/>
        <v>204</v>
      </c>
      <c r="AO437" s="865"/>
      <c r="AP437" s="1135"/>
      <c r="AQ437" s="867">
        <f t="shared" si="275"/>
        <v>204</v>
      </c>
      <c r="AR437" s="1136"/>
      <c r="AS437" s="884"/>
      <c r="AT437" s="884"/>
      <c r="AU437" s="884"/>
      <c r="AV437" s="1134" t="s">
        <v>577</v>
      </c>
      <c r="AW437" s="884">
        <f t="shared" si="277"/>
        <v>34</v>
      </c>
      <c r="AX437" s="884">
        <f t="shared" si="278"/>
        <v>34</v>
      </c>
      <c r="AY437" s="884">
        <f t="shared" si="279"/>
        <v>27.2</v>
      </c>
      <c r="AZ437" s="884">
        <f t="shared" si="280"/>
        <v>6.8</v>
      </c>
      <c r="BA437" s="884">
        <f t="shared" si="281"/>
        <v>34</v>
      </c>
      <c r="BB437" s="884">
        <f t="shared" si="282"/>
        <v>34</v>
      </c>
      <c r="BC437" s="884">
        <f t="shared" si="283"/>
        <v>34</v>
      </c>
      <c r="BD437" s="932">
        <f t="shared" si="255"/>
        <v>204</v>
      </c>
      <c r="BE437" s="933">
        <f t="shared" si="256"/>
        <v>0</v>
      </c>
      <c r="BF437" s="1096"/>
    </row>
    <row r="438" s="711" customFormat="1" ht="39" customHeight="1" spans="1:57">
      <c r="A438" s="736">
        <v>45910</v>
      </c>
      <c r="B438" s="737" t="s">
        <v>2479</v>
      </c>
      <c r="C438" s="738" t="s">
        <v>1684</v>
      </c>
      <c r="D438" s="739">
        <v>4500179206</v>
      </c>
      <c r="E438" s="910" t="s">
        <v>2643</v>
      </c>
      <c r="F438" s="739" t="s">
        <v>2644</v>
      </c>
      <c r="G438" s="742" t="s">
        <v>1686</v>
      </c>
      <c r="H438" s="742" t="s">
        <v>689</v>
      </c>
      <c r="I438" s="778" t="s">
        <v>576</v>
      </c>
      <c r="J438" s="780">
        <v>10000</v>
      </c>
      <c r="K438" s="780">
        <v>0</v>
      </c>
      <c r="L438" s="780">
        <v>8</v>
      </c>
      <c r="M438" s="784">
        <f t="shared" si="245"/>
        <v>1250</v>
      </c>
      <c r="N438" s="782">
        <v>45968</v>
      </c>
      <c r="O438" s="782">
        <v>45964</v>
      </c>
      <c r="P438" s="783"/>
      <c r="Q438" s="783" t="s">
        <v>582</v>
      </c>
      <c r="R438" s="783" t="s">
        <v>2645</v>
      </c>
      <c r="S438" s="810" t="s">
        <v>2646</v>
      </c>
      <c r="T438" s="810"/>
      <c r="U438" s="810" t="s">
        <v>2647</v>
      </c>
      <c r="V438" s="811" t="s">
        <v>2648</v>
      </c>
      <c r="W438" s="811"/>
      <c r="X438" s="812" t="s">
        <v>2649</v>
      </c>
      <c r="Y438" s="783" t="s">
        <v>1690</v>
      </c>
      <c r="Z438" s="835">
        <v>3.4599</v>
      </c>
      <c r="AA438" s="835">
        <f t="shared" si="276"/>
        <v>34599</v>
      </c>
      <c r="AB438" s="812">
        <f>144+2688+7168</f>
        <v>10000</v>
      </c>
      <c r="AC438" s="812">
        <f t="shared" ref="AC438:AC456" si="284">AB438-J438</f>
        <v>0</v>
      </c>
      <c r="AD438" s="783" t="s">
        <v>610</v>
      </c>
      <c r="AE438" s="783" t="s">
        <v>611</v>
      </c>
      <c r="AF438" s="784" t="s">
        <v>2650</v>
      </c>
      <c r="AG438" s="836" t="s">
        <v>590</v>
      </c>
      <c r="AH438" s="253"/>
      <c r="AI438" s="837">
        <f t="shared" ref="AI438:AI445" si="285">J438</f>
        <v>10000</v>
      </c>
      <c r="AJ438" s="1129"/>
      <c r="AK438" s="865"/>
      <c r="AL438" s="865"/>
      <c r="AM438" s="254"/>
      <c r="AN438" s="865"/>
      <c r="AO438" s="865">
        <f>J438</f>
        <v>10000</v>
      </c>
      <c r="AP438" s="1135"/>
      <c r="AQ438" s="867">
        <f t="shared" si="275"/>
        <v>10000</v>
      </c>
      <c r="AR438" s="1136">
        <v>1666.66666666667</v>
      </c>
      <c r="AS438" s="884"/>
      <c r="AT438" s="884"/>
      <c r="AU438" s="884">
        <f>J438</f>
        <v>10000</v>
      </c>
      <c r="AV438" s="1134" t="s">
        <v>1692</v>
      </c>
      <c r="AW438" s="884">
        <f t="shared" si="277"/>
        <v>1666.66666666667</v>
      </c>
      <c r="AX438" s="884">
        <f t="shared" si="278"/>
        <v>1666.66666666667</v>
      </c>
      <c r="AY438" s="884">
        <f t="shared" si="279"/>
        <v>1333.33333333333</v>
      </c>
      <c r="AZ438" s="884">
        <f t="shared" si="280"/>
        <v>333.333333333333</v>
      </c>
      <c r="BA438" s="884">
        <f t="shared" si="281"/>
        <v>1666.66666666667</v>
      </c>
      <c r="BB438" s="884">
        <f t="shared" si="282"/>
        <v>1666.66666666667</v>
      </c>
      <c r="BC438" s="884">
        <f t="shared" si="283"/>
        <v>1666.66666666667</v>
      </c>
      <c r="BD438" s="932">
        <f t="shared" si="255"/>
        <v>10000</v>
      </c>
      <c r="BE438" s="933">
        <f t="shared" si="256"/>
        <v>0</v>
      </c>
    </row>
    <row r="439" s="711" customFormat="1" ht="39" customHeight="1" spans="1:57">
      <c r="A439" s="736">
        <v>45910</v>
      </c>
      <c r="B439" s="737" t="s">
        <v>2479</v>
      </c>
      <c r="C439" s="738" t="s">
        <v>1684</v>
      </c>
      <c r="D439" s="739">
        <v>4500179206</v>
      </c>
      <c r="E439" s="910" t="s">
        <v>2643</v>
      </c>
      <c r="F439" s="739" t="s">
        <v>2651</v>
      </c>
      <c r="G439" s="742" t="s">
        <v>1686</v>
      </c>
      <c r="H439" s="742" t="s">
        <v>689</v>
      </c>
      <c r="I439" s="778" t="s">
        <v>576</v>
      </c>
      <c r="J439" s="780">
        <v>10000</v>
      </c>
      <c r="K439" s="780">
        <v>0</v>
      </c>
      <c r="L439" s="780">
        <v>8</v>
      </c>
      <c r="M439" s="784">
        <f t="shared" si="245"/>
        <v>1250</v>
      </c>
      <c r="N439" s="782">
        <v>45968</v>
      </c>
      <c r="O439" s="782">
        <v>45964</v>
      </c>
      <c r="P439" s="783"/>
      <c r="Q439" s="783" t="s">
        <v>582</v>
      </c>
      <c r="R439" s="783" t="s">
        <v>2645</v>
      </c>
      <c r="S439" s="810" t="s">
        <v>2646</v>
      </c>
      <c r="T439" s="810"/>
      <c r="U439" s="810" t="s">
        <v>2647</v>
      </c>
      <c r="V439" s="811" t="s">
        <v>2648</v>
      </c>
      <c r="W439" s="811"/>
      <c r="X439" s="812" t="s">
        <v>2649</v>
      </c>
      <c r="Y439" s="783" t="s">
        <v>1690</v>
      </c>
      <c r="Z439" s="835">
        <v>3.4599</v>
      </c>
      <c r="AA439" s="835">
        <f t="shared" si="276"/>
        <v>34599</v>
      </c>
      <c r="AB439" s="812">
        <f>144+4928+4928</f>
        <v>10000</v>
      </c>
      <c r="AC439" s="812">
        <f t="shared" si="284"/>
        <v>0</v>
      </c>
      <c r="AD439" s="783" t="s">
        <v>610</v>
      </c>
      <c r="AE439" s="783" t="s">
        <v>611</v>
      </c>
      <c r="AF439" s="784" t="s">
        <v>2650</v>
      </c>
      <c r="AG439" s="836" t="s">
        <v>590</v>
      </c>
      <c r="AH439" s="253"/>
      <c r="AI439" s="837">
        <f t="shared" si="285"/>
        <v>10000</v>
      </c>
      <c r="AJ439" s="1129"/>
      <c r="AK439" s="865"/>
      <c r="AL439" s="865"/>
      <c r="AM439" s="254"/>
      <c r="AN439" s="865"/>
      <c r="AO439" s="865">
        <f>J439</f>
        <v>10000</v>
      </c>
      <c r="AP439" s="1135"/>
      <c r="AQ439" s="867">
        <f t="shared" si="275"/>
        <v>10000</v>
      </c>
      <c r="AR439" s="1136">
        <v>1666.66666666667</v>
      </c>
      <c r="AS439" s="884"/>
      <c r="AT439" s="884"/>
      <c r="AU439" s="884">
        <f>J439</f>
        <v>10000</v>
      </c>
      <c r="AV439" s="1134" t="s">
        <v>1692</v>
      </c>
      <c r="AW439" s="884">
        <f t="shared" si="277"/>
        <v>1666.66666666667</v>
      </c>
      <c r="AX439" s="884">
        <f t="shared" si="278"/>
        <v>1666.66666666667</v>
      </c>
      <c r="AY439" s="884">
        <f t="shared" si="279"/>
        <v>1333.33333333333</v>
      </c>
      <c r="AZ439" s="884">
        <f t="shared" si="280"/>
        <v>333.333333333333</v>
      </c>
      <c r="BA439" s="884">
        <f t="shared" si="281"/>
        <v>1666.66666666667</v>
      </c>
      <c r="BB439" s="884">
        <f t="shared" si="282"/>
        <v>1666.66666666667</v>
      </c>
      <c r="BC439" s="884">
        <f t="shared" si="283"/>
        <v>1666.66666666667</v>
      </c>
      <c r="BD439" s="932">
        <f t="shared" si="255"/>
        <v>10000</v>
      </c>
      <c r="BE439" s="933">
        <f t="shared" si="256"/>
        <v>0</v>
      </c>
    </row>
    <row r="440" s="711" customFormat="1" ht="39" customHeight="1" spans="1:57">
      <c r="A440" s="736">
        <v>45910</v>
      </c>
      <c r="B440" s="737" t="s">
        <v>2479</v>
      </c>
      <c r="C440" s="738" t="s">
        <v>1684</v>
      </c>
      <c r="D440" s="739">
        <v>4500179206</v>
      </c>
      <c r="E440" s="910" t="s">
        <v>2643</v>
      </c>
      <c r="F440" s="739" t="s">
        <v>2652</v>
      </c>
      <c r="G440" s="742" t="s">
        <v>1686</v>
      </c>
      <c r="H440" s="742" t="s">
        <v>689</v>
      </c>
      <c r="I440" s="778" t="s">
        <v>576</v>
      </c>
      <c r="J440" s="780">
        <v>10000</v>
      </c>
      <c r="K440" s="780">
        <v>0</v>
      </c>
      <c r="L440" s="780">
        <v>8</v>
      </c>
      <c r="M440" s="784">
        <f t="shared" si="245"/>
        <v>1250</v>
      </c>
      <c r="N440" s="782">
        <v>45968</v>
      </c>
      <c r="O440" s="782">
        <v>45964</v>
      </c>
      <c r="P440" s="783"/>
      <c r="Q440" s="783" t="s">
        <v>582</v>
      </c>
      <c r="R440" s="783" t="s">
        <v>2645</v>
      </c>
      <c r="S440" s="810" t="s">
        <v>2646</v>
      </c>
      <c r="T440" s="810"/>
      <c r="U440" s="810" t="s">
        <v>2647</v>
      </c>
      <c r="V440" s="811" t="s">
        <v>2648</v>
      </c>
      <c r="W440" s="811"/>
      <c r="X440" s="812" t="s">
        <v>2649</v>
      </c>
      <c r="Y440" s="783" t="s">
        <v>1690</v>
      </c>
      <c r="Z440" s="835">
        <v>3.4599</v>
      </c>
      <c r="AA440" s="835">
        <f t="shared" si="276"/>
        <v>34599</v>
      </c>
      <c r="AB440" s="812">
        <f>1344+7616+1040</f>
        <v>10000</v>
      </c>
      <c r="AC440" s="812">
        <f t="shared" si="284"/>
        <v>0</v>
      </c>
      <c r="AD440" s="783" t="s">
        <v>610</v>
      </c>
      <c r="AE440" s="783" t="s">
        <v>611</v>
      </c>
      <c r="AF440" s="784" t="s">
        <v>2650</v>
      </c>
      <c r="AG440" s="836" t="s">
        <v>590</v>
      </c>
      <c r="AH440" s="253"/>
      <c r="AI440" s="837">
        <f t="shared" si="285"/>
        <v>10000</v>
      </c>
      <c r="AJ440" s="1129"/>
      <c r="AK440" s="865"/>
      <c r="AL440" s="865"/>
      <c r="AM440" s="254"/>
      <c r="AN440" s="865"/>
      <c r="AO440" s="865">
        <f>J440</f>
        <v>10000</v>
      </c>
      <c r="AP440" s="1135"/>
      <c r="AQ440" s="867">
        <f t="shared" si="275"/>
        <v>10000</v>
      </c>
      <c r="AR440" s="1136">
        <v>1666.66666666667</v>
      </c>
      <c r="AS440" s="884"/>
      <c r="AT440" s="884"/>
      <c r="AU440" s="884">
        <f>J440</f>
        <v>10000</v>
      </c>
      <c r="AV440" s="1134" t="s">
        <v>1692</v>
      </c>
      <c r="AW440" s="884">
        <f t="shared" si="277"/>
        <v>1666.66666666667</v>
      </c>
      <c r="AX440" s="884">
        <f t="shared" si="278"/>
        <v>1666.66666666667</v>
      </c>
      <c r="AY440" s="884">
        <f t="shared" si="279"/>
        <v>1333.33333333333</v>
      </c>
      <c r="AZ440" s="884">
        <f t="shared" si="280"/>
        <v>333.333333333333</v>
      </c>
      <c r="BA440" s="884">
        <f t="shared" si="281"/>
        <v>1666.66666666667</v>
      </c>
      <c r="BB440" s="884">
        <f t="shared" si="282"/>
        <v>1666.66666666667</v>
      </c>
      <c r="BC440" s="884">
        <f t="shared" si="283"/>
        <v>1666.66666666667</v>
      </c>
      <c r="BD440" s="932">
        <f t="shared" si="255"/>
        <v>10000</v>
      </c>
      <c r="BE440" s="933">
        <f t="shared" si="256"/>
        <v>0</v>
      </c>
    </row>
    <row r="441" s="711" customFormat="1" ht="39" customHeight="1" spans="1:57">
      <c r="A441" s="736">
        <v>45910</v>
      </c>
      <c r="B441" s="737" t="s">
        <v>2479</v>
      </c>
      <c r="C441" s="738" t="s">
        <v>1684</v>
      </c>
      <c r="D441" s="739">
        <v>4500179206</v>
      </c>
      <c r="E441" s="910" t="s">
        <v>2643</v>
      </c>
      <c r="F441" s="739" t="s">
        <v>2653</v>
      </c>
      <c r="G441" s="742" t="s">
        <v>1686</v>
      </c>
      <c r="H441" s="742" t="s">
        <v>689</v>
      </c>
      <c r="I441" s="778" t="s">
        <v>576</v>
      </c>
      <c r="J441" s="780">
        <v>10000</v>
      </c>
      <c r="K441" s="780">
        <v>0</v>
      </c>
      <c r="L441" s="780">
        <v>8</v>
      </c>
      <c r="M441" s="784">
        <f t="shared" si="245"/>
        <v>1250</v>
      </c>
      <c r="N441" s="782">
        <v>45968</v>
      </c>
      <c r="O441" s="782">
        <v>45964</v>
      </c>
      <c r="P441" s="783"/>
      <c r="Q441" s="783" t="s">
        <v>582</v>
      </c>
      <c r="R441" s="783" t="s">
        <v>2645</v>
      </c>
      <c r="S441" s="810" t="s">
        <v>2646</v>
      </c>
      <c r="T441" s="810"/>
      <c r="U441" s="810" t="s">
        <v>2647</v>
      </c>
      <c r="V441" s="811" t="s">
        <v>2648</v>
      </c>
      <c r="W441" s="811"/>
      <c r="X441" s="812" t="s">
        <v>2649</v>
      </c>
      <c r="Y441" s="783" t="s">
        <v>1690</v>
      </c>
      <c r="Z441" s="835">
        <v>3.4599</v>
      </c>
      <c r="AA441" s="835">
        <f t="shared" si="276"/>
        <v>34599</v>
      </c>
      <c r="AB441" s="812">
        <f>2688+6272+1040</f>
        <v>10000</v>
      </c>
      <c r="AC441" s="812">
        <f t="shared" si="284"/>
        <v>0</v>
      </c>
      <c r="AD441" s="783" t="s">
        <v>610</v>
      </c>
      <c r="AE441" s="783" t="s">
        <v>611</v>
      </c>
      <c r="AF441" s="784" t="s">
        <v>2650</v>
      </c>
      <c r="AG441" s="836" t="s">
        <v>590</v>
      </c>
      <c r="AH441" s="253"/>
      <c r="AI441" s="837">
        <f t="shared" si="285"/>
        <v>10000</v>
      </c>
      <c r="AJ441" s="1129"/>
      <c r="AK441" s="865"/>
      <c r="AL441" s="865"/>
      <c r="AM441" s="254"/>
      <c r="AN441" s="865"/>
      <c r="AO441" s="865">
        <f>J441</f>
        <v>10000</v>
      </c>
      <c r="AP441" s="1135"/>
      <c r="AQ441" s="867">
        <f t="shared" si="275"/>
        <v>10000</v>
      </c>
      <c r="AR441" s="1136">
        <v>1666.66666666667</v>
      </c>
      <c r="AS441" s="884"/>
      <c r="AT441" s="884"/>
      <c r="AU441" s="884">
        <f>J441</f>
        <v>10000</v>
      </c>
      <c r="AV441" s="1134" t="s">
        <v>1692</v>
      </c>
      <c r="AW441" s="884">
        <f t="shared" si="277"/>
        <v>1666.66666666667</v>
      </c>
      <c r="AX441" s="884">
        <f t="shared" si="278"/>
        <v>1666.66666666667</v>
      </c>
      <c r="AY441" s="884">
        <f t="shared" si="279"/>
        <v>1333.33333333333</v>
      </c>
      <c r="AZ441" s="884">
        <f t="shared" si="280"/>
        <v>333.333333333333</v>
      </c>
      <c r="BA441" s="884">
        <f t="shared" si="281"/>
        <v>1666.66666666667</v>
      </c>
      <c r="BB441" s="884">
        <f t="shared" si="282"/>
        <v>1666.66666666667</v>
      </c>
      <c r="BC441" s="884">
        <f t="shared" si="283"/>
        <v>1666.66666666667</v>
      </c>
      <c r="BD441" s="932">
        <f t="shared" si="255"/>
        <v>10000</v>
      </c>
      <c r="BE441" s="933">
        <f t="shared" si="256"/>
        <v>0</v>
      </c>
    </row>
    <row r="442" s="711" customFormat="1" ht="39" customHeight="1" spans="1:57">
      <c r="A442" s="736">
        <v>45910</v>
      </c>
      <c r="B442" s="737" t="s">
        <v>2479</v>
      </c>
      <c r="C442" s="738" t="s">
        <v>1684</v>
      </c>
      <c r="D442" s="739">
        <v>4500179206</v>
      </c>
      <c r="E442" s="910" t="s">
        <v>2643</v>
      </c>
      <c r="F442" s="739" t="s">
        <v>2654</v>
      </c>
      <c r="G442" s="742" t="s">
        <v>1686</v>
      </c>
      <c r="H442" s="742" t="s">
        <v>689</v>
      </c>
      <c r="I442" s="778" t="s">
        <v>576</v>
      </c>
      <c r="J442" s="780">
        <v>2000</v>
      </c>
      <c r="K442" s="780">
        <v>0</v>
      </c>
      <c r="L442" s="780">
        <v>8</v>
      </c>
      <c r="M442" s="784">
        <f t="shared" si="245"/>
        <v>250</v>
      </c>
      <c r="N442" s="782">
        <v>45968</v>
      </c>
      <c r="O442" s="782">
        <v>45964</v>
      </c>
      <c r="P442" s="783"/>
      <c r="Q442" s="783" t="s">
        <v>582</v>
      </c>
      <c r="R442" s="783" t="s">
        <v>2645</v>
      </c>
      <c r="S442" s="810" t="s">
        <v>2646</v>
      </c>
      <c r="T442" s="810"/>
      <c r="U442" s="810" t="s">
        <v>2647</v>
      </c>
      <c r="V442" s="811" t="s">
        <v>2648</v>
      </c>
      <c r="W442" s="811"/>
      <c r="X442" s="812" t="s">
        <v>2649</v>
      </c>
      <c r="Y442" s="783" t="s">
        <v>1690</v>
      </c>
      <c r="Z442" s="835">
        <v>3.4599</v>
      </c>
      <c r="AA442" s="835">
        <f t="shared" si="276"/>
        <v>6919.8</v>
      </c>
      <c r="AB442" s="812">
        <v>2000</v>
      </c>
      <c r="AC442" s="812">
        <f t="shared" si="284"/>
        <v>0</v>
      </c>
      <c r="AD442" s="783" t="s">
        <v>610</v>
      </c>
      <c r="AE442" s="783" t="s">
        <v>611</v>
      </c>
      <c r="AF442" s="784" t="s">
        <v>2650</v>
      </c>
      <c r="AG442" s="836" t="s">
        <v>590</v>
      </c>
      <c r="AH442" s="253"/>
      <c r="AI442" s="837">
        <f t="shared" si="285"/>
        <v>2000</v>
      </c>
      <c r="AJ442" s="1129"/>
      <c r="AK442" s="865"/>
      <c r="AL442" s="865"/>
      <c r="AM442" s="254"/>
      <c r="AN442" s="865"/>
      <c r="AO442" s="865">
        <f>J442</f>
        <v>2000</v>
      </c>
      <c r="AP442" s="1135"/>
      <c r="AQ442" s="867">
        <f t="shared" si="275"/>
        <v>2000</v>
      </c>
      <c r="AR442" s="1136">
        <v>333.333333333333</v>
      </c>
      <c r="AS442" s="884"/>
      <c r="AT442" s="884"/>
      <c r="AU442" s="884">
        <f>J442</f>
        <v>2000</v>
      </c>
      <c r="AV442" s="1134" t="s">
        <v>1692</v>
      </c>
      <c r="AW442" s="884">
        <f t="shared" si="277"/>
        <v>333.333333333333</v>
      </c>
      <c r="AX442" s="884">
        <f t="shared" si="278"/>
        <v>333.333333333333</v>
      </c>
      <c r="AY442" s="884">
        <f t="shared" si="279"/>
        <v>266.666666666667</v>
      </c>
      <c r="AZ442" s="884">
        <f t="shared" si="280"/>
        <v>66.6666666666667</v>
      </c>
      <c r="BA442" s="884">
        <f t="shared" si="281"/>
        <v>333.333333333333</v>
      </c>
      <c r="BB442" s="884">
        <f t="shared" si="282"/>
        <v>333.333333333333</v>
      </c>
      <c r="BC442" s="884">
        <f t="shared" si="283"/>
        <v>333.333333333333</v>
      </c>
      <c r="BD442" s="932">
        <f t="shared" si="255"/>
        <v>2000</v>
      </c>
      <c r="BE442" s="933">
        <f t="shared" si="256"/>
        <v>0</v>
      </c>
    </row>
    <row r="443" s="711" customFormat="1" ht="39" customHeight="1" spans="1:57">
      <c r="A443" s="736">
        <v>45917</v>
      </c>
      <c r="B443" s="737" t="s">
        <v>457</v>
      </c>
      <c r="C443" s="738" t="s">
        <v>630</v>
      </c>
      <c r="D443" s="739">
        <v>4500179736</v>
      </c>
      <c r="E443" s="910" t="s">
        <v>2655</v>
      </c>
      <c r="F443" s="739" t="s">
        <v>2656</v>
      </c>
      <c r="G443" s="742" t="s">
        <v>2266</v>
      </c>
      <c r="H443" s="742" t="s">
        <v>658</v>
      </c>
      <c r="I443" s="778" t="s">
        <v>660</v>
      </c>
      <c r="J443" s="780">
        <v>492</v>
      </c>
      <c r="K443" s="780">
        <v>0</v>
      </c>
      <c r="L443" s="780">
        <v>12</v>
      </c>
      <c r="M443" s="784">
        <f t="shared" si="245"/>
        <v>41</v>
      </c>
      <c r="N443" s="782">
        <v>45968</v>
      </c>
      <c r="O443" s="782">
        <v>45964</v>
      </c>
      <c r="P443" s="783"/>
      <c r="Q443" s="783" t="s">
        <v>582</v>
      </c>
      <c r="R443" s="783" t="s">
        <v>728</v>
      </c>
      <c r="S443" s="810" t="s">
        <v>927</v>
      </c>
      <c r="T443" s="810"/>
      <c r="U443" s="810" t="s">
        <v>928</v>
      </c>
      <c r="V443" s="811" t="s">
        <v>2657</v>
      </c>
      <c r="W443" s="811"/>
      <c r="X443" s="812" t="s">
        <v>2658</v>
      </c>
      <c r="Y443" s="783" t="s">
        <v>942</v>
      </c>
      <c r="Z443" s="835">
        <v>3.6923</v>
      </c>
      <c r="AA443" s="835">
        <v>6919.8</v>
      </c>
      <c r="AB443" s="812">
        <v>492</v>
      </c>
      <c r="AC443" s="812">
        <f t="shared" si="284"/>
        <v>0</v>
      </c>
      <c r="AD443" s="783" t="s">
        <v>610</v>
      </c>
      <c r="AE443" s="783" t="s">
        <v>611</v>
      </c>
      <c r="AF443" s="784" t="s">
        <v>2659</v>
      </c>
      <c r="AG443" s="836" t="s">
        <v>590</v>
      </c>
      <c r="AH443" s="253"/>
      <c r="AI443" s="837"/>
      <c r="AJ443" s="1129"/>
      <c r="AK443" s="865">
        <f>J443</f>
        <v>492</v>
      </c>
      <c r="AL443" s="865"/>
      <c r="AM443" s="254"/>
      <c r="AN443" s="865">
        <f>J443</f>
        <v>492</v>
      </c>
      <c r="AO443" s="865"/>
      <c r="AP443" s="1135"/>
      <c r="AQ443" s="865">
        <f t="shared" si="275"/>
        <v>492</v>
      </c>
      <c r="AR443" s="1136"/>
      <c r="AS443" s="884"/>
      <c r="AT443" s="884"/>
      <c r="AU443" s="884"/>
      <c r="AV443" s="867" t="s">
        <v>2007</v>
      </c>
      <c r="AW443" s="884"/>
      <c r="AX443" s="884"/>
      <c r="AY443" s="884"/>
      <c r="AZ443" s="884"/>
      <c r="BA443" s="884"/>
      <c r="BB443" s="884"/>
      <c r="BC443" s="884">
        <f>J443</f>
        <v>492</v>
      </c>
      <c r="BD443" s="932">
        <f t="shared" si="255"/>
        <v>492</v>
      </c>
      <c r="BE443" s="933">
        <f t="shared" si="256"/>
        <v>0</v>
      </c>
    </row>
    <row r="444" s="711" customFormat="1" ht="39" customHeight="1" spans="1:57">
      <c r="A444" s="736">
        <v>45917</v>
      </c>
      <c r="B444" s="737" t="s">
        <v>457</v>
      </c>
      <c r="C444" s="738" t="s">
        <v>630</v>
      </c>
      <c r="D444" s="739">
        <v>4500179736</v>
      </c>
      <c r="E444" s="910" t="s">
        <v>2655</v>
      </c>
      <c r="F444" s="739" t="s">
        <v>2660</v>
      </c>
      <c r="G444" s="742" t="s">
        <v>1162</v>
      </c>
      <c r="H444" s="742" t="s">
        <v>648</v>
      </c>
      <c r="I444" s="778" t="s">
        <v>650</v>
      </c>
      <c r="J444" s="780">
        <v>492</v>
      </c>
      <c r="K444" s="780">
        <v>0</v>
      </c>
      <c r="L444" s="780">
        <v>12</v>
      </c>
      <c r="M444" s="784">
        <f t="shared" si="245"/>
        <v>41</v>
      </c>
      <c r="N444" s="782">
        <v>45968</v>
      </c>
      <c r="O444" s="782">
        <v>45964</v>
      </c>
      <c r="P444" s="783"/>
      <c r="Q444" s="783" t="s">
        <v>582</v>
      </c>
      <c r="R444" s="783" t="s">
        <v>728</v>
      </c>
      <c r="S444" s="810" t="s">
        <v>927</v>
      </c>
      <c r="T444" s="810"/>
      <c r="U444" s="810" t="s">
        <v>928</v>
      </c>
      <c r="V444" s="811" t="s">
        <v>2657</v>
      </c>
      <c r="W444" s="811"/>
      <c r="X444" s="812" t="s">
        <v>2661</v>
      </c>
      <c r="Y444" s="783" t="s">
        <v>942</v>
      </c>
      <c r="Z444" s="835">
        <v>3.6923</v>
      </c>
      <c r="AA444" s="835">
        <v>6919.8</v>
      </c>
      <c r="AB444" s="812">
        <v>492</v>
      </c>
      <c r="AC444" s="812">
        <f t="shared" si="284"/>
        <v>0</v>
      </c>
      <c r="AD444" s="783" t="s">
        <v>610</v>
      </c>
      <c r="AE444" s="783" t="s">
        <v>611</v>
      </c>
      <c r="AF444" s="784" t="s">
        <v>2659</v>
      </c>
      <c r="AG444" s="836" t="s">
        <v>590</v>
      </c>
      <c r="AH444" s="253"/>
      <c r="AI444" s="837"/>
      <c r="AJ444" s="1129"/>
      <c r="AK444" s="865">
        <f>J444</f>
        <v>492</v>
      </c>
      <c r="AL444" s="865"/>
      <c r="AM444" s="254"/>
      <c r="AN444" s="865">
        <f>J444</f>
        <v>492</v>
      </c>
      <c r="AO444" s="865"/>
      <c r="AP444" s="1135"/>
      <c r="AQ444" s="865">
        <f t="shared" si="275"/>
        <v>492</v>
      </c>
      <c r="AR444" s="1136"/>
      <c r="AS444" s="884"/>
      <c r="AT444" s="884"/>
      <c r="AU444" s="884"/>
      <c r="AV444" s="867" t="s">
        <v>2007</v>
      </c>
      <c r="AW444" s="884"/>
      <c r="AX444" s="884"/>
      <c r="AY444" s="884"/>
      <c r="AZ444" s="884"/>
      <c r="BA444" s="884"/>
      <c r="BB444" s="884">
        <f>J444</f>
        <v>492</v>
      </c>
      <c r="BC444" s="884"/>
      <c r="BD444" s="932">
        <f t="shared" si="255"/>
        <v>492</v>
      </c>
      <c r="BE444" s="933">
        <f t="shared" si="256"/>
        <v>0</v>
      </c>
    </row>
    <row r="445" s="711" customFormat="1" ht="39" customHeight="1" spans="1:57">
      <c r="A445" s="736">
        <v>45917</v>
      </c>
      <c r="B445" s="737" t="s">
        <v>457</v>
      </c>
      <c r="C445" s="738" t="s">
        <v>630</v>
      </c>
      <c r="D445" s="739">
        <v>4500179736</v>
      </c>
      <c r="E445" s="910" t="s">
        <v>2662</v>
      </c>
      <c r="F445" s="739" t="s">
        <v>2663</v>
      </c>
      <c r="G445" s="742" t="s">
        <v>958</v>
      </c>
      <c r="H445" s="742" t="s">
        <v>670</v>
      </c>
      <c r="I445" s="778" t="s">
        <v>672</v>
      </c>
      <c r="J445" s="780">
        <v>492</v>
      </c>
      <c r="K445" s="780">
        <v>0</v>
      </c>
      <c r="L445" s="780">
        <v>12</v>
      </c>
      <c r="M445" s="784">
        <f t="shared" si="245"/>
        <v>41</v>
      </c>
      <c r="N445" s="782">
        <v>45968</v>
      </c>
      <c r="O445" s="782">
        <v>45964</v>
      </c>
      <c r="P445" s="783"/>
      <c r="Q445" s="783" t="s">
        <v>582</v>
      </c>
      <c r="R445" s="783" t="s">
        <v>2664</v>
      </c>
      <c r="S445" s="810" t="s">
        <v>927</v>
      </c>
      <c r="T445" s="810"/>
      <c r="U445" s="810" t="s">
        <v>928</v>
      </c>
      <c r="V445" s="811" t="s">
        <v>2657</v>
      </c>
      <c r="W445" s="811"/>
      <c r="X445" s="812" t="s">
        <v>2665</v>
      </c>
      <c r="Y445" s="783" t="s">
        <v>942</v>
      </c>
      <c r="Z445" s="835">
        <v>3.6923</v>
      </c>
      <c r="AA445" s="835">
        <f t="shared" ref="AA445:AA460" si="286">Z445*J445</f>
        <v>1816.6116</v>
      </c>
      <c r="AB445" s="812">
        <v>492</v>
      </c>
      <c r="AC445" s="812">
        <f t="shared" si="284"/>
        <v>0</v>
      </c>
      <c r="AD445" s="783" t="s">
        <v>610</v>
      </c>
      <c r="AE445" s="783" t="s">
        <v>611</v>
      </c>
      <c r="AF445" s="784" t="s">
        <v>2666</v>
      </c>
      <c r="AG445" s="836" t="s">
        <v>590</v>
      </c>
      <c r="AH445" s="253"/>
      <c r="AI445" s="837"/>
      <c r="AJ445" s="1129"/>
      <c r="AK445" s="865">
        <f>J445</f>
        <v>492</v>
      </c>
      <c r="AL445" s="865"/>
      <c r="AM445" s="254"/>
      <c r="AN445" s="865">
        <f>J445</f>
        <v>492</v>
      </c>
      <c r="AO445" s="865"/>
      <c r="AP445" s="1135"/>
      <c r="AQ445" s="865">
        <f t="shared" si="275"/>
        <v>492</v>
      </c>
      <c r="AR445" s="1136"/>
      <c r="AS445" s="884"/>
      <c r="AT445" s="884"/>
      <c r="AU445" s="884"/>
      <c r="AV445" s="867" t="s">
        <v>2007</v>
      </c>
      <c r="AW445" s="884"/>
      <c r="AX445" s="884"/>
      <c r="AY445" s="884">
        <f>J445</f>
        <v>492</v>
      </c>
      <c r="AZ445" s="884"/>
      <c r="BA445" s="884"/>
      <c r="BB445" s="884"/>
      <c r="BC445" s="884"/>
      <c r="BD445" s="932">
        <f t="shared" si="255"/>
        <v>492</v>
      </c>
      <c r="BE445" s="933">
        <f t="shared" si="256"/>
        <v>0</v>
      </c>
    </row>
    <row r="446" s="711" customFormat="1" ht="39" customHeight="1" spans="1:57">
      <c r="A446" s="736">
        <v>45926</v>
      </c>
      <c r="B446" s="737" t="s">
        <v>177</v>
      </c>
      <c r="C446" s="738" t="s">
        <v>600</v>
      </c>
      <c r="D446" s="739">
        <v>4500180514</v>
      </c>
      <c r="E446" s="910" t="s">
        <v>2667</v>
      </c>
      <c r="F446" s="739" t="s">
        <v>2668</v>
      </c>
      <c r="G446" s="742" t="s">
        <v>689</v>
      </c>
      <c r="H446" s="742" t="s">
        <v>689</v>
      </c>
      <c r="I446" s="778" t="s">
        <v>576</v>
      </c>
      <c r="J446" s="780">
        <v>2320</v>
      </c>
      <c r="K446" s="780">
        <v>0</v>
      </c>
      <c r="L446" s="780">
        <v>8</v>
      </c>
      <c r="M446" s="784">
        <f t="shared" si="245"/>
        <v>290</v>
      </c>
      <c r="N446" s="782">
        <v>45968</v>
      </c>
      <c r="O446" s="782">
        <v>45964</v>
      </c>
      <c r="P446" s="783"/>
      <c r="Q446" s="783" t="s">
        <v>582</v>
      </c>
      <c r="R446" s="783" t="s">
        <v>2582</v>
      </c>
      <c r="S446" s="810" t="s">
        <v>2669</v>
      </c>
      <c r="T446" s="810"/>
      <c r="U446" s="810" t="s">
        <v>585</v>
      </c>
      <c r="V446" s="811" t="s">
        <v>2657</v>
      </c>
      <c r="W446" s="811"/>
      <c r="X446" s="812" t="s">
        <v>2420</v>
      </c>
      <c r="Y446" s="783" t="s">
        <v>695</v>
      </c>
      <c r="Z446" s="835">
        <v>2.1336</v>
      </c>
      <c r="AA446" s="835">
        <f t="shared" si="286"/>
        <v>4949.952</v>
      </c>
      <c r="AB446" s="812">
        <f>2288+32</f>
        <v>2320</v>
      </c>
      <c r="AC446" s="812">
        <f t="shared" si="284"/>
        <v>0</v>
      </c>
      <c r="AD446" s="783" t="s">
        <v>610</v>
      </c>
      <c r="AE446" s="783" t="s">
        <v>611</v>
      </c>
      <c r="AF446" s="784" t="s">
        <v>2670</v>
      </c>
      <c r="AG446" s="836" t="s">
        <v>590</v>
      </c>
      <c r="AH446" s="1127"/>
      <c r="AI446" s="837">
        <f>J446</f>
        <v>2320</v>
      </c>
      <c r="AJ446" s="1128"/>
      <c r="AK446" s="865"/>
      <c r="AL446" s="865"/>
      <c r="AM446" s="1124"/>
      <c r="AN446" s="865">
        <f>J446</f>
        <v>2320</v>
      </c>
      <c r="AO446" s="865"/>
      <c r="AP446" s="1132"/>
      <c r="AQ446" s="865">
        <f t="shared" si="275"/>
        <v>2320</v>
      </c>
      <c r="AR446" s="1133"/>
      <c r="AS446" s="884"/>
      <c r="AT446" s="884"/>
      <c r="AU446" s="884"/>
      <c r="AV446" s="867" t="s">
        <v>577</v>
      </c>
      <c r="AW446" s="884">
        <f t="shared" ref="AW446:AW474" si="287">J446/60*10</f>
        <v>386.666666666667</v>
      </c>
      <c r="AX446" s="884">
        <f t="shared" ref="AX446:AX474" si="288">J446/60*10</f>
        <v>386.666666666667</v>
      </c>
      <c r="AY446" s="884">
        <f t="shared" ref="AY446:AY474" si="289">J446/60*8</f>
        <v>309.333333333333</v>
      </c>
      <c r="AZ446" s="884">
        <f t="shared" ref="AZ446:AZ474" si="290">J446/60*2</f>
        <v>77.3333333333333</v>
      </c>
      <c r="BA446" s="884">
        <f t="shared" ref="BA446:BA474" si="291">J446/60*10</f>
        <v>386.666666666667</v>
      </c>
      <c r="BB446" s="884">
        <f t="shared" ref="BB446:BB474" si="292">J446/60*10</f>
        <v>386.666666666667</v>
      </c>
      <c r="BC446" s="884">
        <f t="shared" ref="BC446:BC474" si="293">J446/60*10</f>
        <v>386.666666666667</v>
      </c>
      <c r="BD446" s="932">
        <f t="shared" si="255"/>
        <v>2320</v>
      </c>
      <c r="BE446" s="933">
        <f t="shared" si="256"/>
        <v>0</v>
      </c>
    </row>
    <row r="447" s="711" customFormat="1" ht="39" customHeight="1" spans="1:57">
      <c r="A447" s="736">
        <v>45926</v>
      </c>
      <c r="B447" s="737" t="s">
        <v>177</v>
      </c>
      <c r="C447" s="738" t="s">
        <v>600</v>
      </c>
      <c r="D447" s="739">
        <v>4500180516</v>
      </c>
      <c r="E447" s="910" t="s">
        <v>2671</v>
      </c>
      <c r="F447" s="739" t="s">
        <v>2672</v>
      </c>
      <c r="G447" s="742" t="s">
        <v>689</v>
      </c>
      <c r="H447" s="742" t="s">
        <v>689</v>
      </c>
      <c r="I447" s="778" t="s">
        <v>576</v>
      </c>
      <c r="J447" s="780">
        <v>2520</v>
      </c>
      <c r="K447" s="780">
        <v>0</v>
      </c>
      <c r="L447" s="780">
        <v>8</v>
      </c>
      <c r="M447" s="784">
        <f t="shared" si="245"/>
        <v>315</v>
      </c>
      <c r="N447" s="782">
        <v>45971</v>
      </c>
      <c r="O447" s="782">
        <v>45966</v>
      </c>
      <c r="P447" s="783"/>
      <c r="Q447" s="783" t="s">
        <v>582</v>
      </c>
      <c r="R447" s="783" t="s">
        <v>2673</v>
      </c>
      <c r="S447" s="810" t="s">
        <v>2669</v>
      </c>
      <c r="T447" s="810"/>
      <c r="U447" s="810" t="s">
        <v>585</v>
      </c>
      <c r="V447" s="811" t="s">
        <v>2657</v>
      </c>
      <c r="W447" s="811"/>
      <c r="X447" s="812" t="s">
        <v>2420</v>
      </c>
      <c r="Y447" s="783" t="s">
        <v>695</v>
      </c>
      <c r="Z447" s="835">
        <v>2.1336</v>
      </c>
      <c r="AA447" s="835">
        <f t="shared" si="286"/>
        <v>5376.672</v>
      </c>
      <c r="AB447" s="812">
        <v>2520</v>
      </c>
      <c r="AC447" s="812">
        <f t="shared" si="284"/>
        <v>0</v>
      </c>
      <c r="AD447" s="783" t="s">
        <v>610</v>
      </c>
      <c r="AE447" s="783" t="s">
        <v>611</v>
      </c>
      <c r="AF447" s="784" t="s">
        <v>2674</v>
      </c>
      <c r="AG447" s="836" t="s">
        <v>590</v>
      </c>
      <c r="AH447" s="1127"/>
      <c r="AI447" s="837">
        <f>J447</f>
        <v>2520</v>
      </c>
      <c r="AJ447" s="1128"/>
      <c r="AK447" s="865"/>
      <c r="AL447" s="865"/>
      <c r="AM447" s="1124"/>
      <c r="AN447" s="865">
        <f>J447</f>
        <v>2520</v>
      </c>
      <c r="AO447" s="865"/>
      <c r="AP447" s="1132"/>
      <c r="AQ447" s="865">
        <f t="shared" si="275"/>
        <v>2520</v>
      </c>
      <c r="AR447" s="1133"/>
      <c r="AS447" s="884"/>
      <c r="AT447" s="884"/>
      <c r="AU447" s="884"/>
      <c r="AV447" s="867" t="s">
        <v>577</v>
      </c>
      <c r="AW447" s="884">
        <f t="shared" si="287"/>
        <v>420</v>
      </c>
      <c r="AX447" s="884">
        <f t="shared" si="288"/>
        <v>420</v>
      </c>
      <c r="AY447" s="884">
        <f t="shared" si="289"/>
        <v>336</v>
      </c>
      <c r="AZ447" s="884">
        <f t="shared" si="290"/>
        <v>84</v>
      </c>
      <c r="BA447" s="884">
        <f t="shared" si="291"/>
        <v>420</v>
      </c>
      <c r="BB447" s="884">
        <f t="shared" si="292"/>
        <v>420</v>
      </c>
      <c r="BC447" s="884">
        <f t="shared" si="293"/>
        <v>420</v>
      </c>
      <c r="BD447" s="932">
        <f t="shared" si="255"/>
        <v>2520</v>
      </c>
      <c r="BE447" s="933">
        <f t="shared" si="256"/>
        <v>0</v>
      </c>
    </row>
    <row r="448" s="711" customFormat="1" ht="39" customHeight="1" spans="1:57">
      <c r="A448" s="736">
        <v>45926</v>
      </c>
      <c r="B448" s="737" t="s">
        <v>2479</v>
      </c>
      <c r="C448" s="738" t="s">
        <v>1684</v>
      </c>
      <c r="D448" s="739">
        <v>4500179206</v>
      </c>
      <c r="E448" s="910" t="s">
        <v>2643</v>
      </c>
      <c r="F448" s="739" t="s">
        <v>2675</v>
      </c>
      <c r="G448" s="742" t="s">
        <v>1686</v>
      </c>
      <c r="H448" s="742" t="s">
        <v>689</v>
      </c>
      <c r="I448" s="778" t="s">
        <v>576</v>
      </c>
      <c r="J448" s="780">
        <v>240</v>
      </c>
      <c r="K448" s="780">
        <v>0</v>
      </c>
      <c r="L448" s="780">
        <v>8</v>
      </c>
      <c r="M448" s="784">
        <f t="shared" si="245"/>
        <v>30</v>
      </c>
      <c r="N448" s="782">
        <v>45968</v>
      </c>
      <c r="O448" s="782">
        <v>45964</v>
      </c>
      <c r="P448" s="783"/>
      <c r="Q448" s="783" t="s">
        <v>582</v>
      </c>
      <c r="R448" s="783" t="s">
        <v>2645</v>
      </c>
      <c r="S448" s="810" t="s">
        <v>2646</v>
      </c>
      <c r="T448" s="810"/>
      <c r="U448" s="810" t="s">
        <v>2647</v>
      </c>
      <c r="V448" s="811" t="s">
        <v>2676</v>
      </c>
      <c r="W448" s="811"/>
      <c r="X448" s="812" t="s">
        <v>2649</v>
      </c>
      <c r="Y448" s="783" t="s">
        <v>1690</v>
      </c>
      <c r="Z448" s="835">
        <v>3.4599</v>
      </c>
      <c r="AA448" s="835">
        <f t="shared" si="286"/>
        <v>830.376</v>
      </c>
      <c r="AB448" s="812">
        <v>240</v>
      </c>
      <c r="AC448" s="812">
        <f t="shared" si="284"/>
        <v>0</v>
      </c>
      <c r="AD448" s="783" t="s">
        <v>610</v>
      </c>
      <c r="AE448" s="783" t="s">
        <v>611</v>
      </c>
      <c r="AF448" s="784" t="s">
        <v>2650</v>
      </c>
      <c r="AG448" s="836" t="s">
        <v>590</v>
      </c>
      <c r="AH448" s="253"/>
      <c r="AI448" s="837">
        <f>J448</f>
        <v>240</v>
      </c>
      <c r="AJ448" s="1129"/>
      <c r="AK448" s="865"/>
      <c r="AL448" s="865"/>
      <c r="AM448" s="254"/>
      <c r="AN448" s="865"/>
      <c r="AO448" s="865">
        <f>J448</f>
        <v>240</v>
      </c>
      <c r="AP448" s="1135"/>
      <c r="AQ448" s="865">
        <f t="shared" si="275"/>
        <v>240</v>
      </c>
      <c r="AR448" s="1136"/>
      <c r="AS448" s="884"/>
      <c r="AT448" s="884"/>
      <c r="AU448" s="884">
        <f>J448</f>
        <v>240</v>
      </c>
      <c r="AV448" s="867" t="s">
        <v>577</v>
      </c>
      <c r="AW448" s="884">
        <f t="shared" si="287"/>
        <v>40</v>
      </c>
      <c r="AX448" s="884">
        <f t="shared" si="288"/>
        <v>40</v>
      </c>
      <c r="AY448" s="884">
        <f t="shared" si="289"/>
        <v>32</v>
      </c>
      <c r="AZ448" s="884">
        <f t="shared" si="290"/>
        <v>8</v>
      </c>
      <c r="BA448" s="884">
        <f t="shared" si="291"/>
        <v>40</v>
      </c>
      <c r="BB448" s="884">
        <f t="shared" si="292"/>
        <v>40</v>
      </c>
      <c r="BC448" s="884">
        <f t="shared" si="293"/>
        <v>40</v>
      </c>
      <c r="BD448" s="932">
        <f t="shared" si="255"/>
        <v>240</v>
      </c>
      <c r="BE448" s="933">
        <f t="shared" si="256"/>
        <v>0</v>
      </c>
    </row>
    <row r="449" s="711" customFormat="1" ht="39" customHeight="1" spans="1:57">
      <c r="A449" s="736">
        <v>45926</v>
      </c>
      <c r="B449" s="737" t="s">
        <v>2479</v>
      </c>
      <c r="C449" s="738" t="s">
        <v>1684</v>
      </c>
      <c r="D449" s="739">
        <v>4500179206</v>
      </c>
      <c r="E449" s="910" t="s">
        <v>2643</v>
      </c>
      <c r="F449" s="739" t="s">
        <v>2677</v>
      </c>
      <c r="G449" s="742" t="s">
        <v>1686</v>
      </c>
      <c r="H449" s="742" t="s">
        <v>689</v>
      </c>
      <c r="I449" s="778" t="s">
        <v>576</v>
      </c>
      <c r="J449" s="780">
        <v>3200</v>
      </c>
      <c r="K449" s="780">
        <v>0</v>
      </c>
      <c r="L449" s="780">
        <v>8</v>
      </c>
      <c r="M449" s="784">
        <f t="shared" si="245"/>
        <v>400</v>
      </c>
      <c r="N449" s="782">
        <v>45968</v>
      </c>
      <c r="O449" s="782">
        <v>45964</v>
      </c>
      <c r="P449" s="783"/>
      <c r="Q449" s="783" t="s">
        <v>582</v>
      </c>
      <c r="R449" s="783" t="s">
        <v>2645</v>
      </c>
      <c r="S449" s="810" t="s">
        <v>2646</v>
      </c>
      <c r="T449" s="810"/>
      <c r="U449" s="810" t="s">
        <v>2647</v>
      </c>
      <c r="V449" s="811" t="s">
        <v>2676</v>
      </c>
      <c r="W449" s="811"/>
      <c r="X449" s="812" t="s">
        <v>2649</v>
      </c>
      <c r="Y449" s="783" t="s">
        <v>1690</v>
      </c>
      <c r="Z449" s="835">
        <v>3.4599</v>
      </c>
      <c r="AA449" s="835">
        <f t="shared" si="286"/>
        <v>11071.68</v>
      </c>
      <c r="AB449" s="812">
        <v>3200</v>
      </c>
      <c r="AC449" s="812">
        <f t="shared" si="284"/>
        <v>0</v>
      </c>
      <c r="AD449" s="783" t="s">
        <v>610</v>
      </c>
      <c r="AE449" s="783" t="s">
        <v>611</v>
      </c>
      <c r="AF449" s="784" t="s">
        <v>2650</v>
      </c>
      <c r="AG449" s="836" t="s">
        <v>590</v>
      </c>
      <c r="AH449" s="253"/>
      <c r="AI449" s="837">
        <f>J449</f>
        <v>3200</v>
      </c>
      <c r="AJ449" s="1129"/>
      <c r="AK449" s="865"/>
      <c r="AL449" s="865"/>
      <c r="AM449" s="254"/>
      <c r="AN449" s="865"/>
      <c r="AO449" s="865">
        <f>J449</f>
        <v>3200</v>
      </c>
      <c r="AP449" s="1135"/>
      <c r="AQ449" s="865">
        <f t="shared" si="275"/>
        <v>3200</v>
      </c>
      <c r="AR449" s="1136"/>
      <c r="AS449" s="884"/>
      <c r="AT449" s="884"/>
      <c r="AU449" s="884">
        <f>J449</f>
        <v>3200</v>
      </c>
      <c r="AV449" s="867" t="s">
        <v>577</v>
      </c>
      <c r="AW449" s="884">
        <f t="shared" si="287"/>
        <v>533.333333333333</v>
      </c>
      <c r="AX449" s="884">
        <f t="shared" si="288"/>
        <v>533.333333333333</v>
      </c>
      <c r="AY449" s="884">
        <f t="shared" si="289"/>
        <v>426.666666666667</v>
      </c>
      <c r="AZ449" s="884">
        <f t="shared" si="290"/>
        <v>106.666666666667</v>
      </c>
      <c r="BA449" s="884">
        <f t="shared" si="291"/>
        <v>533.333333333333</v>
      </c>
      <c r="BB449" s="884">
        <f t="shared" si="292"/>
        <v>533.333333333333</v>
      </c>
      <c r="BC449" s="884">
        <f t="shared" si="293"/>
        <v>533.333333333333</v>
      </c>
      <c r="BD449" s="932">
        <f t="shared" si="255"/>
        <v>3200</v>
      </c>
      <c r="BE449" s="933">
        <f t="shared" si="256"/>
        <v>0</v>
      </c>
    </row>
    <row r="450" s="711" customFormat="1" ht="39" customHeight="1" spans="1:60">
      <c r="A450" s="736">
        <v>45890</v>
      </c>
      <c r="B450" s="737" t="s">
        <v>2507</v>
      </c>
      <c r="C450" s="738" t="s">
        <v>771</v>
      </c>
      <c r="D450" s="739">
        <v>4500176723</v>
      </c>
      <c r="E450" s="910" t="s">
        <v>2678</v>
      </c>
      <c r="F450" s="739" t="s">
        <v>2679</v>
      </c>
      <c r="G450" s="742" t="s">
        <v>633</v>
      </c>
      <c r="H450" s="742" t="s">
        <v>634</v>
      </c>
      <c r="I450" s="951" t="s">
        <v>576</v>
      </c>
      <c r="J450" s="780">
        <v>1200</v>
      </c>
      <c r="K450" s="780">
        <v>0</v>
      </c>
      <c r="L450" s="780">
        <v>4</v>
      </c>
      <c r="M450" s="784">
        <f t="shared" si="245"/>
        <v>300</v>
      </c>
      <c r="N450" s="782">
        <v>45976</v>
      </c>
      <c r="O450" s="782">
        <v>45972</v>
      </c>
      <c r="P450" s="783"/>
      <c r="Q450" s="783" t="s">
        <v>582</v>
      </c>
      <c r="R450" s="783" t="s">
        <v>2680</v>
      </c>
      <c r="S450" s="810" t="s">
        <v>2681</v>
      </c>
      <c r="T450" s="810"/>
      <c r="U450" s="810" t="s">
        <v>2511</v>
      </c>
      <c r="V450" s="811"/>
      <c r="W450" s="811"/>
      <c r="X450" s="812" t="s">
        <v>2682</v>
      </c>
      <c r="Y450" s="783" t="s">
        <v>1070</v>
      </c>
      <c r="Z450" s="835">
        <v>3.5816</v>
      </c>
      <c r="AA450" s="835">
        <f t="shared" si="286"/>
        <v>4297.92</v>
      </c>
      <c r="AB450" s="812">
        <f>768+432</f>
        <v>1200</v>
      </c>
      <c r="AC450" s="812">
        <f t="shared" si="284"/>
        <v>0</v>
      </c>
      <c r="AD450" s="1120" t="s">
        <v>610</v>
      </c>
      <c r="AE450" s="783" t="s">
        <v>611</v>
      </c>
      <c r="AF450" s="784" t="s">
        <v>2683</v>
      </c>
      <c r="AG450" s="836" t="s">
        <v>590</v>
      </c>
      <c r="AH450" s="837"/>
      <c r="AI450" s="837"/>
      <c r="AJ450" s="837"/>
      <c r="AK450" s="837">
        <f>J450</f>
        <v>1200</v>
      </c>
      <c r="AL450" s="838"/>
      <c r="AM450" s="865"/>
      <c r="AN450" s="865">
        <f t="shared" ref="AN449:AN468" si="294">J450</f>
        <v>1200</v>
      </c>
      <c r="AO450" s="865"/>
      <c r="AP450" s="865"/>
      <c r="AQ450" s="865"/>
      <c r="AR450" s="1123"/>
      <c r="AS450" s="865">
        <f>J450</f>
        <v>1200</v>
      </c>
      <c r="AT450" s="865"/>
      <c r="AU450" s="866"/>
      <c r="AV450" s="867" t="s">
        <v>577</v>
      </c>
      <c r="AW450" s="884">
        <f t="shared" si="287"/>
        <v>200</v>
      </c>
      <c r="AX450" s="884">
        <f t="shared" si="288"/>
        <v>200</v>
      </c>
      <c r="AY450" s="884">
        <f t="shared" si="289"/>
        <v>160</v>
      </c>
      <c r="AZ450" s="884">
        <f t="shared" si="290"/>
        <v>40</v>
      </c>
      <c r="BA450" s="884">
        <f t="shared" si="291"/>
        <v>200</v>
      </c>
      <c r="BB450" s="884">
        <f t="shared" si="292"/>
        <v>200</v>
      </c>
      <c r="BC450" s="884">
        <f t="shared" si="293"/>
        <v>200</v>
      </c>
      <c r="BD450" s="932">
        <f t="shared" si="255"/>
        <v>1200</v>
      </c>
      <c r="BE450" s="933">
        <f t="shared" si="256"/>
        <v>0</v>
      </c>
      <c r="BF450" s="1096"/>
      <c r="BG450" s="1096"/>
      <c r="BH450" s="1097"/>
    </row>
    <row r="451" s="711" customFormat="1" ht="39" customHeight="1" spans="1:59">
      <c r="A451" s="736">
        <v>45894</v>
      </c>
      <c r="B451" s="737" t="s">
        <v>2684</v>
      </c>
      <c r="C451" s="738" t="s">
        <v>911</v>
      </c>
      <c r="D451" s="739">
        <v>4500177426</v>
      </c>
      <c r="E451" s="910" t="s">
        <v>2685</v>
      </c>
      <c r="F451" s="739" t="s">
        <v>2686</v>
      </c>
      <c r="G451" s="764" t="s">
        <v>913</v>
      </c>
      <c r="H451" s="742" t="s">
        <v>964</v>
      </c>
      <c r="I451" s="951" t="s">
        <v>576</v>
      </c>
      <c r="J451" s="780">
        <v>504</v>
      </c>
      <c r="K451" s="801">
        <v>0</v>
      </c>
      <c r="L451" s="801">
        <v>6</v>
      </c>
      <c r="M451" s="784">
        <f t="shared" si="245"/>
        <v>84</v>
      </c>
      <c r="N451" s="782">
        <v>45978</v>
      </c>
      <c r="O451" s="782">
        <v>45974</v>
      </c>
      <c r="P451" s="783" t="s">
        <v>2215</v>
      </c>
      <c r="Q451" s="783" t="s">
        <v>582</v>
      </c>
      <c r="R451" s="783" t="s">
        <v>2687</v>
      </c>
      <c r="S451" s="810" t="s">
        <v>2681</v>
      </c>
      <c r="T451" s="810"/>
      <c r="U451" s="810" t="s">
        <v>2688</v>
      </c>
      <c r="V451" s="811"/>
      <c r="W451" s="811"/>
      <c r="X451" s="812" t="s">
        <v>2689</v>
      </c>
      <c r="Y451" s="783" t="s">
        <v>352</v>
      </c>
      <c r="Z451" s="835">
        <v>3.5765</v>
      </c>
      <c r="AA451" s="835">
        <f t="shared" si="286"/>
        <v>1802.556</v>
      </c>
      <c r="AB451" s="812">
        <v>504</v>
      </c>
      <c r="AC451" s="812">
        <f t="shared" si="284"/>
        <v>0</v>
      </c>
      <c r="AD451" s="1120" t="s">
        <v>610</v>
      </c>
      <c r="AE451" s="783" t="s">
        <v>611</v>
      </c>
      <c r="AF451" s="784" t="s">
        <v>2690</v>
      </c>
      <c r="AG451" s="836" t="s">
        <v>590</v>
      </c>
      <c r="AH451" s="1150"/>
      <c r="AI451" s="837"/>
      <c r="AJ451" s="1150"/>
      <c r="AK451" s="837">
        <f>J451</f>
        <v>504</v>
      </c>
      <c r="AL451" s="838"/>
      <c r="AM451" s="1118"/>
      <c r="AN451" s="865">
        <f t="shared" si="294"/>
        <v>504</v>
      </c>
      <c r="AO451" s="865"/>
      <c r="AP451" s="1118"/>
      <c r="AQ451" s="865"/>
      <c r="AR451" s="1124"/>
      <c r="AS451" s="865">
        <f>J451</f>
        <v>504</v>
      </c>
      <c r="AT451" s="866"/>
      <c r="AU451" s="867"/>
      <c r="AV451" s="867" t="s">
        <v>577</v>
      </c>
      <c r="AW451" s="884">
        <f t="shared" si="287"/>
        <v>84</v>
      </c>
      <c r="AX451" s="884">
        <f t="shared" si="288"/>
        <v>84</v>
      </c>
      <c r="AY451" s="884">
        <f t="shared" si="289"/>
        <v>67.2</v>
      </c>
      <c r="AZ451" s="884">
        <f t="shared" si="290"/>
        <v>16.8</v>
      </c>
      <c r="BA451" s="884">
        <f t="shared" si="291"/>
        <v>84</v>
      </c>
      <c r="BB451" s="884">
        <f t="shared" si="292"/>
        <v>84</v>
      </c>
      <c r="BC451" s="884">
        <f t="shared" si="293"/>
        <v>84</v>
      </c>
      <c r="BD451" s="932">
        <f t="shared" si="255"/>
        <v>504</v>
      </c>
      <c r="BE451" s="933">
        <f t="shared" si="256"/>
        <v>0</v>
      </c>
      <c r="BF451" s="1096"/>
      <c r="BG451" s="1097"/>
    </row>
    <row r="452" s="711" customFormat="1" ht="39" customHeight="1" spans="1:60">
      <c r="A452" s="736">
        <v>45928</v>
      </c>
      <c r="B452" s="737" t="s">
        <v>2691</v>
      </c>
      <c r="C452" s="738" t="s">
        <v>911</v>
      </c>
      <c r="D452" s="739">
        <v>4500180575</v>
      </c>
      <c r="E452" s="910" t="s">
        <v>2692</v>
      </c>
      <c r="F452" s="739" t="s">
        <v>2693</v>
      </c>
      <c r="G452" s="764" t="s">
        <v>913</v>
      </c>
      <c r="H452" s="742" t="s">
        <v>964</v>
      </c>
      <c r="I452" s="951" t="s">
        <v>576</v>
      </c>
      <c r="J452" s="780">
        <v>378</v>
      </c>
      <c r="K452" s="801">
        <v>0</v>
      </c>
      <c r="L452" s="801">
        <v>6</v>
      </c>
      <c r="M452" s="784">
        <f t="shared" si="245"/>
        <v>63</v>
      </c>
      <c r="N452" s="782">
        <v>45979</v>
      </c>
      <c r="O452" s="782">
        <v>45975</v>
      </c>
      <c r="P452" s="783" t="s">
        <v>2215</v>
      </c>
      <c r="Q452" s="783" t="s">
        <v>582</v>
      </c>
      <c r="R452" s="783" t="s">
        <v>2694</v>
      </c>
      <c r="S452" s="810" t="s">
        <v>2695</v>
      </c>
      <c r="T452" s="810"/>
      <c r="U452" s="810" t="s">
        <v>2696</v>
      </c>
      <c r="V452" s="811"/>
      <c r="W452" s="811"/>
      <c r="X452" s="812" t="s">
        <v>2697</v>
      </c>
      <c r="Y452" s="783" t="s">
        <v>352</v>
      </c>
      <c r="Z452" s="835">
        <v>3.6988</v>
      </c>
      <c r="AA452" s="835">
        <f t="shared" si="286"/>
        <v>1398.1464</v>
      </c>
      <c r="AB452" s="812">
        <v>378</v>
      </c>
      <c r="AC452" s="812">
        <f t="shared" si="284"/>
        <v>0</v>
      </c>
      <c r="AD452" s="1120" t="s">
        <v>610</v>
      </c>
      <c r="AE452" s="783" t="s">
        <v>611</v>
      </c>
      <c r="AF452" s="784" t="s">
        <v>2698</v>
      </c>
      <c r="AG452" s="836" t="s">
        <v>590</v>
      </c>
      <c r="AH452" s="1127"/>
      <c r="AI452" s="837"/>
      <c r="AJ452" s="1127"/>
      <c r="AK452" s="837">
        <f>J452</f>
        <v>378</v>
      </c>
      <c r="AL452" s="838"/>
      <c r="AM452" s="1124"/>
      <c r="AN452" s="865">
        <f t="shared" si="294"/>
        <v>378</v>
      </c>
      <c r="AO452" s="865"/>
      <c r="AP452" s="1124"/>
      <c r="AQ452" s="865"/>
      <c r="AR452" s="1124"/>
      <c r="AS452" s="865">
        <f>J452</f>
        <v>378</v>
      </c>
      <c r="AT452" s="865"/>
      <c r="AU452" s="866"/>
      <c r="AV452" s="867" t="s">
        <v>577</v>
      </c>
      <c r="AW452" s="884">
        <f t="shared" si="287"/>
        <v>63</v>
      </c>
      <c r="AX452" s="884">
        <f t="shared" si="288"/>
        <v>63</v>
      </c>
      <c r="AY452" s="884">
        <f t="shared" si="289"/>
        <v>50.4</v>
      </c>
      <c r="AZ452" s="884">
        <f t="shared" si="290"/>
        <v>12.6</v>
      </c>
      <c r="BA452" s="884">
        <f t="shared" si="291"/>
        <v>63</v>
      </c>
      <c r="BB452" s="884">
        <f t="shared" si="292"/>
        <v>63</v>
      </c>
      <c r="BC452" s="884">
        <f t="shared" si="293"/>
        <v>63</v>
      </c>
      <c r="BD452" s="932">
        <f t="shared" si="255"/>
        <v>378</v>
      </c>
      <c r="BE452" s="933">
        <f t="shared" si="256"/>
        <v>0</v>
      </c>
      <c r="BF452" s="1096"/>
      <c r="BG452" s="1096"/>
      <c r="BH452" s="1097"/>
    </row>
    <row r="453" s="711" customFormat="1" ht="39" customHeight="1" spans="1:59">
      <c r="A453" s="736">
        <v>45911</v>
      </c>
      <c r="B453" s="737" t="s">
        <v>2699</v>
      </c>
      <c r="C453" s="738" t="s">
        <v>600</v>
      </c>
      <c r="D453" s="739">
        <v>4500179269</v>
      </c>
      <c r="E453" s="910" t="s">
        <v>2700</v>
      </c>
      <c r="F453" s="739" t="s">
        <v>2701</v>
      </c>
      <c r="G453" s="742" t="s">
        <v>815</v>
      </c>
      <c r="H453" s="742" t="s">
        <v>815</v>
      </c>
      <c r="I453" s="778" t="s">
        <v>576</v>
      </c>
      <c r="J453" s="780">
        <v>500</v>
      </c>
      <c r="K453" s="780">
        <v>0</v>
      </c>
      <c r="L453" s="780">
        <v>4</v>
      </c>
      <c r="M453" s="784">
        <f t="shared" si="245"/>
        <v>125</v>
      </c>
      <c r="N453" s="782">
        <v>45982</v>
      </c>
      <c r="O453" s="782">
        <v>45978</v>
      </c>
      <c r="P453" s="783"/>
      <c r="Q453" s="783" t="s">
        <v>582</v>
      </c>
      <c r="R453" s="783" t="s">
        <v>2702</v>
      </c>
      <c r="S453" s="810" t="s">
        <v>2703</v>
      </c>
      <c r="T453" s="810"/>
      <c r="U453" s="810" t="s">
        <v>2704</v>
      </c>
      <c r="V453" s="811" t="s">
        <v>2705</v>
      </c>
      <c r="W453" s="811"/>
      <c r="X453" s="812" t="s">
        <v>2706</v>
      </c>
      <c r="Y453" s="783" t="s">
        <v>2707</v>
      </c>
      <c r="Z453" s="835">
        <v>2.2291</v>
      </c>
      <c r="AA453" s="835">
        <f t="shared" si="286"/>
        <v>1114.55</v>
      </c>
      <c r="AB453" s="812">
        <v>500</v>
      </c>
      <c r="AC453" s="812">
        <f t="shared" si="284"/>
        <v>0</v>
      </c>
      <c r="AD453" s="783" t="s">
        <v>610</v>
      </c>
      <c r="AE453" s="783" t="s">
        <v>611</v>
      </c>
      <c r="AF453" s="784" t="s">
        <v>2708</v>
      </c>
      <c r="AG453" s="836" t="s">
        <v>590</v>
      </c>
      <c r="AH453" s="942"/>
      <c r="AI453" s="837">
        <f>J453</f>
        <v>500</v>
      </c>
      <c r="AJ453" s="942"/>
      <c r="AK453" s="837"/>
      <c r="AL453" s="838"/>
      <c r="AM453" s="1041"/>
      <c r="AN453" s="865">
        <f t="shared" si="294"/>
        <v>500</v>
      </c>
      <c r="AO453" s="865"/>
      <c r="AP453" s="1041"/>
      <c r="AQ453" s="867">
        <f>J453</f>
        <v>500</v>
      </c>
      <c r="AR453" s="1041"/>
      <c r="AS453" s="865"/>
      <c r="AT453" s="866"/>
      <c r="AU453" s="867"/>
      <c r="AV453" s="884" t="s">
        <v>2568</v>
      </c>
      <c r="AW453" s="884">
        <f t="shared" si="287"/>
        <v>83.3333333333333</v>
      </c>
      <c r="AX453" s="884">
        <f t="shared" si="288"/>
        <v>83.3333333333333</v>
      </c>
      <c r="AY453" s="884">
        <f t="shared" si="289"/>
        <v>66.6666666666667</v>
      </c>
      <c r="AZ453" s="884">
        <f t="shared" si="290"/>
        <v>16.6666666666667</v>
      </c>
      <c r="BA453" s="884">
        <f t="shared" si="291"/>
        <v>83.3333333333333</v>
      </c>
      <c r="BB453" s="884">
        <f t="shared" si="292"/>
        <v>83.3333333333333</v>
      </c>
      <c r="BC453" s="884">
        <f t="shared" si="293"/>
        <v>83.3333333333333</v>
      </c>
      <c r="BD453" s="932">
        <f t="shared" si="255"/>
        <v>500</v>
      </c>
      <c r="BE453" s="933">
        <f t="shared" si="256"/>
        <v>0</v>
      </c>
      <c r="BF453" s="1096"/>
      <c r="BG453" s="1097"/>
    </row>
    <row r="454" s="711" customFormat="1" ht="39" customHeight="1" spans="1:59">
      <c r="A454" s="736">
        <v>45911</v>
      </c>
      <c r="B454" s="737" t="s">
        <v>2699</v>
      </c>
      <c r="C454" s="738" t="s">
        <v>600</v>
      </c>
      <c r="D454" s="739">
        <v>4500179270</v>
      </c>
      <c r="E454" s="910" t="s">
        <v>2709</v>
      </c>
      <c r="F454" s="739" t="s">
        <v>2710</v>
      </c>
      <c r="G454" s="742" t="s">
        <v>815</v>
      </c>
      <c r="H454" s="742" t="s">
        <v>815</v>
      </c>
      <c r="I454" s="778" t="s">
        <v>576</v>
      </c>
      <c r="J454" s="780">
        <v>152</v>
      </c>
      <c r="K454" s="780">
        <v>0</v>
      </c>
      <c r="L454" s="780">
        <v>4</v>
      </c>
      <c r="M454" s="784">
        <f t="shared" si="245"/>
        <v>38</v>
      </c>
      <c r="N454" s="782">
        <v>45982</v>
      </c>
      <c r="O454" s="782">
        <v>45978</v>
      </c>
      <c r="P454" s="783"/>
      <c r="Q454" s="783" t="s">
        <v>582</v>
      </c>
      <c r="R454" s="783" t="s">
        <v>2702</v>
      </c>
      <c r="S454" s="810" t="s">
        <v>2703</v>
      </c>
      <c r="T454" s="810"/>
      <c r="U454" s="810" t="s">
        <v>2704</v>
      </c>
      <c r="V454" s="811" t="s">
        <v>2705</v>
      </c>
      <c r="W454" s="811"/>
      <c r="X454" s="812" t="s">
        <v>2711</v>
      </c>
      <c r="Y454" s="783" t="s">
        <v>2712</v>
      </c>
      <c r="Z454" s="835">
        <v>2.2291</v>
      </c>
      <c r="AA454" s="835">
        <f t="shared" si="286"/>
        <v>338.8232</v>
      </c>
      <c r="AB454" s="812">
        <v>152</v>
      </c>
      <c r="AC454" s="812">
        <f t="shared" si="284"/>
        <v>0</v>
      </c>
      <c r="AD454" s="783" t="s">
        <v>610</v>
      </c>
      <c r="AE454" s="783" t="s">
        <v>611</v>
      </c>
      <c r="AF454" s="784" t="s">
        <v>2713</v>
      </c>
      <c r="AG454" s="836" t="s">
        <v>590</v>
      </c>
      <c r="AH454" s="942"/>
      <c r="AI454" s="837">
        <f>J454</f>
        <v>152</v>
      </c>
      <c r="AJ454" s="942"/>
      <c r="AK454" s="837"/>
      <c r="AL454" s="838"/>
      <c r="AM454" s="1041"/>
      <c r="AN454" s="865">
        <f t="shared" si="294"/>
        <v>152</v>
      </c>
      <c r="AO454" s="865"/>
      <c r="AP454" s="1041"/>
      <c r="AQ454" s="867">
        <f>J454</f>
        <v>152</v>
      </c>
      <c r="AR454" s="1041"/>
      <c r="AS454" s="865"/>
      <c r="AT454" s="866"/>
      <c r="AU454" s="867"/>
      <c r="AV454" s="884" t="s">
        <v>2568</v>
      </c>
      <c r="AW454" s="884">
        <f t="shared" si="287"/>
        <v>25.3333333333333</v>
      </c>
      <c r="AX454" s="884">
        <f t="shared" si="288"/>
        <v>25.3333333333333</v>
      </c>
      <c r="AY454" s="884">
        <f t="shared" si="289"/>
        <v>20.2666666666667</v>
      </c>
      <c r="AZ454" s="884">
        <f t="shared" si="290"/>
        <v>5.06666666666667</v>
      </c>
      <c r="BA454" s="884">
        <f t="shared" si="291"/>
        <v>25.3333333333333</v>
      </c>
      <c r="BB454" s="884">
        <f t="shared" si="292"/>
        <v>25.3333333333333</v>
      </c>
      <c r="BC454" s="884">
        <f t="shared" si="293"/>
        <v>25.3333333333333</v>
      </c>
      <c r="BD454" s="932">
        <f t="shared" si="255"/>
        <v>152</v>
      </c>
      <c r="BE454" s="933">
        <f t="shared" si="256"/>
        <v>0</v>
      </c>
      <c r="BF454" s="1096"/>
      <c r="BG454" s="1097"/>
    </row>
    <row r="455" s="711" customFormat="1" ht="39" customHeight="1" spans="1:59">
      <c r="A455" s="736">
        <v>45943</v>
      </c>
      <c r="B455" s="737" t="s">
        <v>177</v>
      </c>
      <c r="C455" s="738" t="s">
        <v>600</v>
      </c>
      <c r="D455" s="739">
        <v>4500181669</v>
      </c>
      <c r="E455" s="910" t="s">
        <v>2714</v>
      </c>
      <c r="F455" s="739" t="s">
        <v>2715</v>
      </c>
      <c r="G455" s="742" t="s">
        <v>689</v>
      </c>
      <c r="H455" s="742" t="s">
        <v>689</v>
      </c>
      <c r="I455" s="778" t="s">
        <v>576</v>
      </c>
      <c r="J455" s="780">
        <v>3480</v>
      </c>
      <c r="K455" s="780">
        <v>0</v>
      </c>
      <c r="L455" s="780">
        <v>8</v>
      </c>
      <c r="M455" s="784">
        <f t="shared" si="245"/>
        <v>435</v>
      </c>
      <c r="N455" s="782">
        <v>45982</v>
      </c>
      <c r="O455" s="782">
        <v>45978</v>
      </c>
      <c r="P455" s="783"/>
      <c r="Q455" s="783" t="s">
        <v>582</v>
      </c>
      <c r="R455" s="783" t="s">
        <v>2716</v>
      </c>
      <c r="S455" s="810" t="s">
        <v>2717</v>
      </c>
      <c r="T455" s="810"/>
      <c r="U455" s="810" t="s">
        <v>585</v>
      </c>
      <c r="V455" s="811" t="s">
        <v>2718</v>
      </c>
      <c r="W455" s="811"/>
      <c r="X455" s="812" t="s">
        <v>2420</v>
      </c>
      <c r="Y455" s="783" t="s">
        <v>2719</v>
      </c>
      <c r="Z455" s="835">
        <v>2.1204</v>
      </c>
      <c r="AA455" s="835">
        <f t="shared" si="286"/>
        <v>7378.992</v>
      </c>
      <c r="AB455" s="812">
        <v>3480</v>
      </c>
      <c r="AC455" s="812">
        <f t="shared" si="284"/>
        <v>0</v>
      </c>
      <c r="AD455" s="783" t="s">
        <v>610</v>
      </c>
      <c r="AE455" s="783" t="s">
        <v>611</v>
      </c>
      <c r="AF455" s="784" t="s">
        <v>2720</v>
      </c>
      <c r="AG455" s="836" t="s">
        <v>590</v>
      </c>
      <c r="AH455" s="1127"/>
      <c r="AI455" s="837">
        <f>J455</f>
        <v>3480</v>
      </c>
      <c r="AJ455" s="1127"/>
      <c r="AK455" s="837"/>
      <c r="AL455" s="838"/>
      <c r="AM455" s="1124"/>
      <c r="AN455" s="865">
        <f t="shared" si="294"/>
        <v>3480</v>
      </c>
      <c r="AO455" s="865"/>
      <c r="AP455" s="1124"/>
      <c r="AQ455" s="867">
        <f>J455</f>
        <v>3480</v>
      </c>
      <c r="AR455" s="1124"/>
      <c r="AS455" s="865"/>
      <c r="AT455" s="866"/>
      <c r="AU455" s="867"/>
      <c r="AV455" s="867" t="s">
        <v>577</v>
      </c>
      <c r="AW455" s="884">
        <f t="shared" si="287"/>
        <v>580</v>
      </c>
      <c r="AX455" s="884">
        <f t="shared" si="288"/>
        <v>580</v>
      </c>
      <c r="AY455" s="884">
        <f t="shared" si="289"/>
        <v>464</v>
      </c>
      <c r="AZ455" s="884">
        <f t="shared" si="290"/>
        <v>116</v>
      </c>
      <c r="BA455" s="884">
        <f t="shared" si="291"/>
        <v>580</v>
      </c>
      <c r="BB455" s="884">
        <f t="shared" si="292"/>
        <v>580</v>
      </c>
      <c r="BC455" s="884">
        <f t="shared" si="293"/>
        <v>580</v>
      </c>
      <c r="BD455" s="932">
        <f t="shared" si="255"/>
        <v>3480</v>
      </c>
      <c r="BE455" s="933">
        <f t="shared" si="256"/>
        <v>0</v>
      </c>
      <c r="BF455" s="1096"/>
      <c r="BG455" s="1097"/>
    </row>
    <row r="456" s="711" customFormat="1" ht="39" customHeight="1" spans="1:59">
      <c r="A456" s="736">
        <v>45943</v>
      </c>
      <c r="B456" s="737" t="s">
        <v>177</v>
      </c>
      <c r="C456" s="738" t="s">
        <v>600</v>
      </c>
      <c r="D456" s="739">
        <v>4500181663</v>
      </c>
      <c r="E456" s="910" t="s">
        <v>2721</v>
      </c>
      <c r="F456" s="739" t="s">
        <v>2722</v>
      </c>
      <c r="G456" s="742" t="s">
        <v>689</v>
      </c>
      <c r="H456" s="742" t="s">
        <v>689</v>
      </c>
      <c r="I456" s="778" t="s">
        <v>576</v>
      </c>
      <c r="J456" s="780">
        <v>3368</v>
      </c>
      <c r="K456" s="780">
        <v>0</v>
      </c>
      <c r="L456" s="780">
        <v>8</v>
      </c>
      <c r="M456" s="784">
        <f t="shared" si="245"/>
        <v>421</v>
      </c>
      <c r="N456" s="782">
        <v>45985</v>
      </c>
      <c r="O456" s="782">
        <v>45981</v>
      </c>
      <c r="P456" s="783"/>
      <c r="Q456" s="783" t="s">
        <v>582</v>
      </c>
      <c r="R456" s="783" t="s">
        <v>2723</v>
      </c>
      <c r="S456" s="810" t="s">
        <v>2717</v>
      </c>
      <c r="T456" s="810"/>
      <c r="U456" s="810" t="s">
        <v>585</v>
      </c>
      <c r="V456" s="811" t="s">
        <v>2718</v>
      </c>
      <c r="W456" s="811"/>
      <c r="X456" s="812" t="s">
        <v>2420</v>
      </c>
      <c r="Y456" s="783" t="s">
        <v>2719</v>
      </c>
      <c r="Z456" s="835">
        <v>2.1204</v>
      </c>
      <c r="AA456" s="835">
        <f t="shared" si="286"/>
        <v>7141.5072</v>
      </c>
      <c r="AB456" s="812">
        <f>3336+32</f>
        <v>3368</v>
      </c>
      <c r="AC456" s="812">
        <f t="shared" si="284"/>
        <v>0</v>
      </c>
      <c r="AD456" s="1120" t="s">
        <v>610</v>
      </c>
      <c r="AE456" s="783" t="s">
        <v>611</v>
      </c>
      <c r="AF456" s="784"/>
      <c r="AG456" s="836" t="s">
        <v>590</v>
      </c>
      <c r="AH456" s="1127"/>
      <c r="AI456" s="837">
        <f>J456</f>
        <v>3368</v>
      </c>
      <c r="AJ456" s="1127"/>
      <c r="AK456" s="837"/>
      <c r="AL456" s="838"/>
      <c r="AM456" s="1124"/>
      <c r="AN456" s="865">
        <f t="shared" si="294"/>
        <v>3368</v>
      </c>
      <c r="AO456" s="865"/>
      <c r="AP456" s="1124"/>
      <c r="AQ456" s="867">
        <f>J456</f>
        <v>3368</v>
      </c>
      <c r="AR456" s="1124"/>
      <c r="AS456" s="865"/>
      <c r="AT456" s="866"/>
      <c r="AU456" s="867"/>
      <c r="AV456" s="867" t="s">
        <v>577</v>
      </c>
      <c r="AW456" s="884">
        <f t="shared" si="287"/>
        <v>561.333333333333</v>
      </c>
      <c r="AX456" s="884">
        <f t="shared" si="288"/>
        <v>561.333333333333</v>
      </c>
      <c r="AY456" s="884">
        <f t="shared" si="289"/>
        <v>449.066666666667</v>
      </c>
      <c r="AZ456" s="884">
        <f t="shared" si="290"/>
        <v>112.266666666667</v>
      </c>
      <c r="BA456" s="884">
        <f t="shared" si="291"/>
        <v>561.333333333333</v>
      </c>
      <c r="BB456" s="884">
        <f t="shared" si="292"/>
        <v>561.333333333333</v>
      </c>
      <c r="BC456" s="884">
        <f t="shared" si="293"/>
        <v>561.333333333333</v>
      </c>
      <c r="BD456" s="932">
        <f t="shared" si="255"/>
        <v>3368</v>
      </c>
      <c r="BE456" s="933">
        <f t="shared" si="256"/>
        <v>0</v>
      </c>
      <c r="BF456" s="1096"/>
      <c r="BG456" s="1097"/>
    </row>
    <row r="457" s="711" customFormat="1" ht="39" customHeight="1" spans="1:59">
      <c r="A457" s="736">
        <v>45928</v>
      </c>
      <c r="B457" s="737" t="s">
        <v>2724</v>
      </c>
      <c r="C457" s="738" t="s">
        <v>911</v>
      </c>
      <c r="D457" s="739">
        <v>4500180068</v>
      </c>
      <c r="E457" s="910"/>
      <c r="F457" s="739" t="s">
        <v>2725</v>
      </c>
      <c r="G457" s="764" t="s">
        <v>913</v>
      </c>
      <c r="H457" s="742" t="s">
        <v>964</v>
      </c>
      <c r="I457" s="951" t="s">
        <v>576</v>
      </c>
      <c r="J457" s="780">
        <v>600</v>
      </c>
      <c r="K457" s="801">
        <v>0</v>
      </c>
      <c r="L457" s="801">
        <v>6</v>
      </c>
      <c r="M457" s="784">
        <f t="shared" ref="M457:M520" si="295">J457/L457</f>
        <v>100</v>
      </c>
      <c r="N457" s="782">
        <v>45985</v>
      </c>
      <c r="O457" s="782">
        <v>45981</v>
      </c>
      <c r="P457" s="783" t="s">
        <v>2215</v>
      </c>
      <c r="Q457" s="783" t="s">
        <v>582</v>
      </c>
      <c r="R457" s="783" t="s">
        <v>2723</v>
      </c>
      <c r="S457" s="810" t="s">
        <v>2631</v>
      </c>
      <c r="T457" s="810"/>
      <c r="U457" s="810" t="s">
        <v>2726</v>
      </c>
      <c r="V457" s="811"/>
      <c r="W457" s="811"/>
      <c r="X457" s="812" t="s">
        <v>2727</v>
      </c>
      <c r="Y457" s="783" t="s">
        <v>352</v>
      </c>
      <c r="Z457" s="835">
        <v>3.6988</v>
      </c>
      <c r="AA457" s="835">
        <f t="shared" si="286"/>
        <v>2219.28</v>
      </c>
      <c r="AB457" s="812">
        <v>600</v>
      </c>
      <c r="AC457" s="812">
        <f t="shared" ref="AC457:AC466" si="296">AB457-J457</f>
        <v>0</v>
      </c>
      <c r="AD457" s="783" t="s">
        <v>610</v>
      </c>
      <c r="AE457" s="783" t="s">
        <v>611</v>
      </c>
      <c r="AF457" s="784" t="s">
        <v>2728</v>
      </c>
      <c r="AG457" s="836" t="s">
        <v>590</v>
      </c>
      <c r="AH457" s="1127"/>
      <c r="AI457" s="837"/>
      <c r="AJ457" s="1127"/>
      <c r="AK457" s="837">
        <f>J457</f>
        <v>600</v>
      </c>
      <c r="AL457" s="838"/>
      <c r="AM457" s="1124"/>
      <c r="AN457" s="865">
        <f t="shared" si="294"/>
        <v>600</v>
      </c>
      <c r="AO457" s="865"/>
      <c r="AP457" s="1124"/>
      <c r="AQ457" s="867"/>
      <c r="AR457" s="1124"/>
      <c r="AS457" s="865">
        <f>J457</f>
        <v>600</v>
      </c>
      <c r="AT457" s="866"/>
      <c r="AU457" s="867"/>
      <c r="AV457" s="1134" t="s">
        <v>577</v>
      </c>
      <c r="AW457" s="884">
        <f t="shared" si="287"/>
        <v>100</v>
      </c>
      <c r="AX457" s="884">
        <f t="shared" si="288"/>
        <v>100</v>
      </c>
      <c r="AY457" s="884">
        <f t="shared" si="289"/>
        <v>80</v>
      </c>
      <c r="AZ457" s="884">
        <f t="shared" si="290"/>
        <v>20</v>
      </c>
      <c r="BA457" s="884">
        <f t="shared" si="291"/>
        <v>100</v>
      </c>
      <c r="BB457" s="884">
        <f t="shared" si="292"/>
        <v>100</v>
      </c>
      <c r="BC457" s="884">
        <f t="shared" si="293"/>
        <v>100</v>
      </c>
      <c r="BD457" s="932">
        <f t="shared" si="255"/>
        <v>600</v>
      </c>
      <c r="BE457" s="933">
        <f t="shared" si="256"/>
        <v>0</v>
      </c>
      <c r="BF457" s="1096"/>
      <c r="BG457" s="1097"/>
    </row>
    <row r="458" s="711" customFormat="1" ht="39" customHeight="1" spans="1:59">
      <c r="A458" s="736">
        <v>45954</v>
      </c>
      <c r="B458" s="737" t="s">
        <v>2382</v>
      </c>
      <c r="C458" s="738" t="s">
        <v>600</v>
      </c>
      <c r="D458" s="739">
        <v>4500183116</v>
      </c>
      <c r="E458" s="910" t="s">
        <v>2729</v>
      </c>
      <c r="F458" s="739" t="s">
        <v>2730</v>
      </c>
      <c r="G458" s="742" t="s">
        <v>2311</v>
      </c>
      <c r="H458" s="742" t="s">
        <v>2311</v>
      </c>
      <c r="I458" s="951" t="s">
        <v>2312</v>
      </c>
      <c r="J458" s="780">
        <v>600</v>
      </c>
      <c r="K458" s="801">
        <v>1</v>
      </c>
      <c r="L458" s="801">
        <v>120</v>
      </c>
      <c r="M458" s="784">
        <f t="shared" si="295"/>
        <v>5</v>
      </c>
      <c r="N458" s="782">
        <v>45985</v>
      </c>
      <c r="O458" s="782">
        <v>45981</v>
      </c>
      <c r="P458" s="783" t="s">
        <v>2731</v>
      </c>
      <c r="Q458" s="783" t="s">
        <v>582</v>
      </c>
      <c r="R458" s="783" t="s">
        <v>2732</v>
      </c>
      <c r="S458" s="810" t="s">
        <v>2733</v>
      </c>
      <c r="T458" s="810"/>
      <c r="U458" s="810" t="s">
        <v>2454</v>
      </c>
      <c r="V458" s="811" t="s">
        <v>2734</v>
      </c>
      <c r="W458" s="811"/>
      <c r="X458" s="812" t="s">
        <v>2735</v>
      </c>
      <c r="Y458" s="783" t="s">
        <v>2391</v>
      </c>
      <c r="Z458" s="835">
        <v>279.33</v>
      </c>
      <c r="AA458" s="835">
        <f t="shared" ref="AA458:AA463" si="297">Z458*M458</f>
        <v>1396.65</v>
      </c>
      <c r="AB458" s="812">
        <v>600</v>
      </c>
      <c r="AC458" s="812">
        <f t="shared" si="296"/>
        <v>0</v>
      </c>
      <c r="AD458" s="783" t="s">
        <v>610</v>
      </c>
      <c r="AE458" s="783" t="s">
        <v>611</v>
      </c>
      <c r="AF458" s="784"/>
      <c r="AG458" s="836" t="s">
        <v>590</v>
      </c>
      <c r="AH458" s="1127"/>
      <c r="AI458" s="837">
        <f t="shared" ref="AI458:AI463" si="298">J458</f>
        <v>600</v>
      </c>
      <c r="AJ458" s="1127"/>
      <c r="AK458" s="837"/>
      <c r="AL458" s="838"/>
      <c r="AM458" s="1124"/>
      <c r="AN458" s="865">
        <f t="shared" si="294"/>
        <v>600</v>
      </c>
      <c r="AO458" s="865"/>
      <c r="AP458" s="1124"/>
      <c r="AQ458" s="867">
        <f t="shared" ref="AQ458:AQ463" si="299">J458</f>
        <v>600</v>
      </c>
      <c r="AR458" s="1124"/>
      <c r="AS458" s="865"/>
      <c r="AT458" s="866"/>
      <c r="AU458" s="867"/>
      <c r="AV458" s="1134" t="s">
        <v>577</v>
      </c>
      <c r="AW458" s="884">
        <f t="shared" si="287"/>
        <v>100</v>
      </c>
      <c r="AX458" s="884">
        <f t="shared" si="288"/>
        <v>100</v>
      </c>
      <c r="AY458" s="884">
        <f t="shared" si="289"/>
        <v>80</v>
      </c>
      <c r="AZ458" s="884">
        <f t="shared" si="290"/>
        <v>20</v>
      </c>
      <c r="BA458" s="884">
        <f t="shared" si="291"/>
        <v>100</v>
      </c>
      <c r="BB458" s="884">
        <f t="shared" si="292"/>
        <v>100</v>
      </c>
      <c r="BC458" s="884">
        <f t="shared" si="293"/>
        <v>100</v>
      </c>
      <c r="BD458" s="932">
        <f t="shared" si="255"/>
        <v>600</v>
      </c>
      <c r="BE458" s="933">
        <f t="shared" si="256"/>
        <v>0</v>
      </c>
      <c r="BF458" s="1096"/>
      <c r="BG458" s="1097"/>
    </row>
    <row r="459" s="711" customFormat="1" ht="39" customHeight="1" spans="1:59">
      <c r="A459" s="736">
        <v>45954</v>
      </c>
      <c r="B459" s="737" t="s">
        <v>2382</v>
      </c>
      <c r="C459" s="738" t="s">
        <v>600</v>
      </c>
      <c r="D459" s="739">
        <v>4500183116</v>
      </c>
      <c r="E459" s="910" t="s">
        <v>2736</v>
      </c>
      <c r="F459" s="739" t="s">
        <v>2737</v>
      </c>
      <c r="G459" s="742" t="s">
        <v>2311</v>
      </c>
      <c r="H459" s="742" t="s">
        <v>2311</v>
      </c>
      <c r="I459" s="951" t="s">
        <v>2312</v>
      </c>
      <c r="J459" s="780">
        <v>600</v>
      </c>
      <c r="K459" s="801">
        <v>1</v>
      </c>
      <c r="L459" s="801">
        <v>120</v>
      </c>
      <c r="M459" s="784">
        <f t="shared" si="295"/>
        <v>5</v>
      </c>
      <c r="N459" s="782">
        <v>45985</v>
      </c>
      <c r="O459" s="782">
        <v>45981</v>
      </c>
      <c r="P459" s="783" t="s">
        <v>2731</v>
      </c>
      <c r="Q459" s="783" t="s">
        <v>582</v>
      </c>
      <c r="R459" s="783" t="s">
        <v>2738</v>
      </c>
      <c r="S459" s="810" t="s">
        <v>2733</v>
      </c>
      <c r="T459" s="810"/>
      <c r="U459" s="810" t="s">
        <v>2454</v>
      </c>
      <c r="V459" s="811" t="s">
        <v>2734</v>
      </c>
      <c r="W459" s="811"/>
      <c r="X459" s="812" t="s">
        <v>2735</v>
      </c>
      <c r="Y459" s="783" t="s">
        <v>2391</v>
      </c>
      <c r="Z459" s="835">
        <v>279.33</v>
      </c>
      <c r="AA459" s="835">
        <f t="shared" si="297"/>
        <v>1396.65</v>
      </c>
      <c r="AB459" s="812">
        <v>600</v>
      </c>
      <c r="AC459" s="812">
        <f t="shared" si="296"/>
        <v>0</v>
      </c>
      <c r="AD459" s="783" t="s">
        <v>610</v>
      </c>
      <c r="AE459" s="783" t="s">
        <v>611</v>
      </c>
      <c r="AF459" s="784"/>
      <c r="AG459" s="836" t="s">
        <v>590</v>
      </c>
      <c r="AH459" s="1127"/>
      <c r="AI459" s="837">
        <f t="shared" si="298"/>
        <v>600</v>
      </c>
      <c r="AJ459" s="1127"/>
      <c r="AK459" s="837"/>
      <c r="AL459" s="838"/>
      <c r="AM459" s="1124"/>
      <c r="AN459" s="865">
        <f t="shared" si="294"/>
        <v>600</v>
      </c>
      <c r="AO459" s="865"/>
      <c r="AP459" s="1124"/>
      <c r="AQ459" s="867">
        <f t="shared" si="299"/>
        <v>600</v>
      </c>
      <c r="AR459" s="1124"/>
      <c r="AS459" s="865"/>
      <c r="AT459" s="866"/>
      <c r="AU459" s="867"/>
      <c r="AV459" s="1134" t="s">
        <v>577</v>
      </c>
      <c r="AW459" s="884">
        <f t="shared" si="287"/>
        <v>100</v>
      </c>
      <c r="AX459" s="884">
        <f t="shared" si="288"/>
        <v>100</v>
      </c>
      <c r="AY459" s="884">
        <f t="shared" si="289"/>
        <v>80</v>
      </c>
      <c r="AZ459" s="884">
        <f t="shared" si="290"/>
        <v>20</v>
      </c>
      <c r="BA459" s="884">
        <f t="shared" si="291"/>
        <v>100</v>
      </c>
      <c r="BB459" s="884">
        <f t="shared" si="292"/>
        <v>100</v>
      </c>
      <c r="BC459" s="884">
        <f t="shared" si="293"/>
        <v>100</v>
      </c>
      <c r="BD459" s="932">
        <f t="shared" si="255"/>
        <v>600</v>
      </c>
      <c r="BE459" s="933">
        <f t="shared" si="256"/>
        <v>0</v>
      </c>
      <c r="BF459" s="1096"/>
      <c r="BG459" s="1097"/>
    </row>
    <row r="460" s="711" customFormat="1" ht="39" customHeight="1" spans="1:59">
      <c r="A460" s="736">
        <v>45954</v>
      </c>
      <c r="B460" s="737" t="s">
        <v>2382</v>
      </c>
      <c r="C460" s="738" t="s">
        <v>600</v>
      </c>
      <c r="D460" s="739">
        <v>4500183116</v>
      </c>
      <c r="E460" s="910" t="s">
        <v>2739</v>
      </c>
      <c r="F460" s="739" t="s">
        <v>2740</v>
      </c>
      <c r="G460" s="742" t="s">
        <v>2311</v>
      </c>
      <c r="H460" s="742" t="s">
        <v>2311</v>
      </c>
      <c r="I460" s="951" t="s">
        <v>2312</v>
      </c>
      <c r="J460" s="780">
        <v>720</v>
      </c>
      <c r="K460" s="801">
        <v>1</v>
      </c>
      <c r="L460" s="801">
        <v>120</v>
      </c>
      <c r="M460" s="784">
        <f t="shared" si="295"/>
        <v>6</v>
      </c>
      <c r="N460" s="782">
        <v>45985</v>
      </c>
      <c r="O460" s="782">
        <v>45981</v>
      </c>
      <c r="P460" s="783" t="s">
        <v>2731</v>
      </c>
      <c r="Q460" s="783" t="s">
        <v>582</v>
      </c>
      <c r="R460" s="783" t="s">
        <v>2741</v>
      </c>
      <c r="S460" s="810" t="s">
        <v>2733</v>
      </c>
      <c r="T460" s="810"/>
      <c r="U460" s="810" t="s">
        <v>2454</v>
      </c>
      <c r="V460" s="811" t="s">
        <v>2734</v>
      </c>
      <c r="W460" s="811"/>
      <c r="X460" s="812" t="s">
        <v>2735</v>
      </c>
      <c r="Y460" s="783" t="s">
        <v>2391</v>
      </c>
      <c r="Z460" s="835">
        <v>279.33</v>
      </c>
      <c r="AA460" s="835">
        <f t="shared" si="297"/>
        <v>1675.98</v>
      </c>
      <c r="AB460" s="812">
        <v>720</v>
      </c>
      <c r="AC460" s="812">
        <f t="shared" si="296"/>
        <v>0</v>
      </c>
      <c r="AD460" s="783" t="s">
        <v>610</v>
      </c>
      <c r="AE460" s="783" t="s">
        <v>611</v>
      </c>
      <c r="AF460" s="784"/>
      <c r="AG460" s="836" t="s">
        <v>590</v>
      </c>
      <c r="AH460" s="1127"/>
      <c r="AI460" s="837">
        <f t="shared" si="298"/>
        <v>720</v>
      </c>
      <c r="AJ460" s="1127"/>
      <c r="AK460" s="837"/>
      <c r="AL460" s="838"/>
      <c r="AM460" s="1124"/>
      <c r="AN460" s="865">
        <f t="shared" si="294"/>
        <v>720</v>
      </c>
      <c r="AO460" s="865"/>
      <c r="AP460" s="1124"/>
      <c r="AQ460" s="867">
        <f t="shared" si="299"/>
        <v>720</v>
      </c>
      <c r="AR460" s="1124"/>
      <c r="AS460" s="865"/>
      <c r="AT460" s="866"/>
      <c r="AU460" s="867"/>
      <c r="AV460" s="1134" t="s">
        <v>577</v>
      </c>
      <c r="AW460" s="884">
        <f t="shared" si="287"/>
        <v>120</v>
      </c>
      <c r="AX460" s="884">
        <f t="shared" si="288"/>
        <v>120</v>
      </c>
      <c r="AY460" s="884">
        <f t="shared" si="289"/>
        <v>96</v>
      </c>
      <c r="AZ460" s="884">
        <f t="shared" si="290"/>
        <v>24</v>
      </c>
      <c r="BA460" s="884">
        <f t="shared" si="291"/>
        <v>120</v>
      </c>
      <c r="BB460" s="884">
        <f t="shared" si="292"/>
        <v>120</v>
      </c>
      <c r="BC460" s="884">
        <f t="shared" si="293"/>
        <v>120</v>
      </c>
      <c r="BD460" s="932">
        <f t="shared" si="255"/>
        <v>720</v>
      </c>
      <c r="BE460" s="933">
        <f t="shared" si="256"/>
        <v>0</v>
      </c>
      <c r="BF460" s="1096"/>
      <c r="BG460" s="1097"/>
    </row>
    <row r="461" s="711" customFormat="1" ht="39" customHeight="1" spans="1:59">
      <c r="A461" s="736">
        <v>45954</v>
      </c>
      <c r="B461" s="737" t="s">
        <v>2382</v>
      </c>
      <c r="C461" s="738" t="s">
        <v>600</v>
      </c>
      <c r="D461" s="739">
        <v>4500183116</v>
      </c>
      <c r="E461" s="910" t="s">
        <v>2742</v>
      </c>
      <c r="F461" s="739" t="s">
        <v>2743</v>
      </c>
      <c r="G461" s="742" t="s">
        <v>2311</v>
      </c>
      <c r="H461" s="742" t="s">
        <v>2311</v>
      </c>
      <c r="I461" s="951" t="s">
        <v>2312</v>
      </c>
      <c r="J461" s="780">
        <v>600</v>
      </c>
      <c r="K461" s="801">
        <v>1</v>
      </c>
      <c r="L461" s="801">
        <v>120</v>
      </c>
      <c r="M461" s="784">
        <f t="shared" si="295"/>
        <v>5</v>
      </c>
      <c r="N461" s="782">
        <v>45985</v>
      </c>
      <c r="O461" s="782">
        <v>45981</v>
      </c>
      <c r="P461" s="783" t="s">
        <v>2731</v>
      </c>
      <c r="Q461" s="783" t="s">
        <v>582</v>
      </c>
      <c r="R461" s="783" t="s">
        <v>2723</v>
      </c>
      <c r="S461" s="810" t="s">
        <v>2733</v>
      </c>
      <c r="T461" s="810"/>
      <c r="U461" s="810" t="s">
        <v>2454</v>
      </c>
      <c r="V461" s="811" t="s">
        <v>2734</v>
      </c>
      <c r="W461" s="811"/>
      <c r="X461" s="812" t="s">
        <v>2735</v>
      </c>
      <c r="Y461" s="783" t="s">
        <v>2391</v>
      </c>
      <c r="Z461" s="835">
        <v>279.33</v>
      </c>
      <c r="AA461" s="835">
        <f t="shared" si="297"/>
        <v>1396.65</v>
      </c>
      <c r="AB461" s="812">
        <v>600</v>
      </c>
      <c r="AC461" s="812">
        <f t="shared" si="296"/>
        <v>0</v>
      </c>
      <c r="AD461" s="783" t="s">
        <v>610</v>
      </c>
      <c r="AE461" s="783" t="s">
        <v>611</v>
      </c>
      <c r="AF461" s="784" t="s">
        <v>2744</v>
      </c>
      <c r="AG461" s="836" t="s">
        <v>590</v>
      </c>
      <c r="AH461" s="1127"/>
      <c r="AI461" s="837">
        <f t="shared" si="298"/>
        <v>600</v>
      </c>
      <c r="AJ461" s="1127"/>
      <c r="AK461" s="837"/>
      <c r="AL461" s="838"/>
      <c r="AM461" s="1124"/>
      <c r="AN461" s="865">
        <f t="shared" si="294"/>
        <v>600</v>
      </c>
      <c r="AO461" s="865"/>
      <c r="AP461" s="1124"/>
      <c r="AQ461" s="867">
        <f t="shared" si="299"/>
        <v>600</v>
      </c>
      <c r="AR461" s="1124"/>
      <c r="AS461" s="865"/>
      <c r="AT461" s="866"/>
      <c r="AU461" s="867"/>
      <c r="AV461" s="1134" t="s">
        <v>577</v>
      </c>
      <c r="AW461" s="884">
        <f t="shared" si="287"/>
        <v>100</v>
      </c>
      <c r="AX461" s="884">
        <f t="shared" si="288"/>
        <v>100</v>
      </c>
      <c r="AY461" s="884">
        <f t="shared" si="289"/>
        <v>80</v>
      </c>
      <c r="AZ461" s="884">
        <f t="shared" si="290"/>
        <v>20</v>
      </c>
      <c r="BA461" s="884">
        <f t="shared" si="291"/>
        <v>100</v>
      </c>
      <c r="BB461" s="884">
        <f t="shared" si="292"/>
        <v>100</v>
      </c>
      <c r="BC461" s="884">
        <f t="shared" si="293"/>
        <v>100</v>
      </c>
      <c r="BD461" s="932">
        <f t="shared" si="255"/>
        <v>600</v>
      </c>
      <c r="BE461" s="933">
        <f t="shared" si="256"/>
        <v>0</v>
      </c>
      <c r="BF461" s="1096"/>
      <c r="BG461" s="1097"/>
    </row>
    <row r="462" s="711" customFormat="1" ht="39" customHeight="1" spans="1:59">
      <c r="A462" s="736">
        <v>45954</v>
      </c>
      <c r="B462" s="737" t="s">
        <v>2382</v>
      </c>
      <c r="C462" s="738" t="s">
        <v>600</v>
      </c>
      <c r="D462" s="739">
        <v>4500183116</v>
      </c>
      <c r="E462" s="910" t="s">
        <v>2745</v>
      </c>
      <c r="F462" s="739" t="s">
        <v>2746</v>
      </c>
      <c r="G462" s="742" t="s">
        <v>2311</v>
      </c>
      <c r="H462" s="742" t="s">
        <v>2311</v>
      </c>
      <c r="I462" s="951" t="s">
        <v>2312</v>
      </c>
      <c r="J462" s="780">
        <v>480</v>
      </c>
      <c r="K462" s="801">
        <v>1</v>
      </c>
      <c r="L462" s="801">
        <v>120</v>
      </c>
      <c r="M462" s="784">
        <f t="shared" si="295"/>
        <v>4</v>
      </c>
      <c r="N462" s="782">
        <v>45985</v>
      </c>
      <c r="O462" s="782">
        <v>45981</v>
      </c>
      <c r="P462" s="783" t="s">
        <v>2731</v>
      </c>
      <c r="Q462" s="783" t="s">
        <v>582</v>
      </c>
      <c r="R462" s="783" t="s">
        <v>2716</v>
      </c>
      <c r="S462" s="810" t="s">
        <v>2733</v>
      </c>
      <c r="T462" s="810"/>
      <c r="U462" s="810" t="s">
        <v>2454</v>
      </c>
      <c r="V462" s="811" t="s">
        <v>2734</v>
      </c>
      <c r="W462" s="811"/>
      <c r="X462" s="812" t="s">
        <v>2735</v>
      </c>
      <c r="Y462" s="783" t="s">
        <v>2391</v>
      </c>
      <c r="Z462" s="835">
        <v>279.33</v>
      </c>
      <c r="AA462" s="835">
        <f t="shared" si="297"/>
        <v>1117.32</v>
      </c>
      <c r="AB462" s="812">
        <v>480</v>
      </c>
      <c r="AC462" s="812">
        <f t="shared" si="296"/>
        <v>0</v>
      </c>
      <c r="AD462" s="783" t="s">
        <v>610</v>
      </c>
      <c r="AE462" s="783" t="s">
        <v>611</v>
      </c>
      <c r="AF462" s="784" t="s">
        <v>2747</v>
      </c>
      <c r="AG462" s="836" t="s">
        <v>590</v>
      </c>
      <c r="AH462" s="1127"/>
      <c r="AI462" s="837">
        <f t="shared" si="298"/>
        <v>480</v>
      </c>
      <c r="AJ462" s="1127"/>
      <c r="AK462" s="837"/>
      <c r="AL462" s="838"/>
      <c r="AM462" s="1124"/>
      <c r="AN462" s="865">
        <f t="shared" si="294"/>
        <v>480</v>
      </c>
      <c r="AO462" s="865"/>
      <c r="AP462" s="1124"/>
      <c r="AQ462" s="867">
        <f t="shared" si="299"/>
        <v>480</v>
      </c>
      <c r="AR462" s="1124"/>
      <c r="AS462" s="865"/>
      <c r="AT462" s="866"/>
      <c r="AU462" s="867"/>
      <c r="AV462" s="1134" t="s">
        <v>577</v>
      </c>
      <c r="AW462" s="884">
        <f t="shared" si="287"/>
        <v>80</v>
      </c>
      <c r="AX462" s="884">
        <f t="shared" si="288"/>
        <v>80</v>
      </c>
      <c r="AY462" s="884">
        <f t="shared" si="289"/>
        <v>64</v>
      </c>
      <c r="AZ462" s="884">
        <f t="shared" si="290"/>
        <v>16</v>
      </c>
      <c r="BA462" s="884">
        <f t="shared" si="291"/>
        <v>80</v>
      </c>
      <c r="BB462" s="884">
        <f t="shared" si="292"/>
        <v>80</v>
      </c>
      <c r="BC462" s="884">
        <f t="shared" si="293"/>
        <v>80</v>
      </c>
      <c r="BD462" s="932">
        <f t="shared" si="255"/>
        <v>480</v>
      </c>
      <c r="BE462" s="933">
        <f t="shared" si="256"/>
        <v>0</v>
      </c>
      <c r="BF462" s="1096"/>
      <c r="BG462" s="1097"/>
    </row>
    <row r="463" s="711" customFormat="1" ht="39" customHeight="1" spans="1:59">
      <c r="A463" s="736">
        <v>45954</v>
      </c>
      <c r="B463" s="737" t="s">
        <v>2382</v>
      </c>
      <c r="C463" s="738" t="s">
        <v>600</v>
      </c>
      <c r="D463" s="739">
        <v>4500183116</v>
      </c>
      <c r="E463" s="910" t="s">
        <v>2748</v>
      </c>
      <c r="F463" s="739" t="s">
        <v>2749</v>
      </c>
      <c r="G463" s="742" t="s">
        <v>2311</v>
      </c>
      <c r="H463" s="742" t="s">
        <v>2311</v>
      </c>
      <c r="I463" s="951" t="s">
        <v>2312</v>
      </c>
      <c r="J463" s="780">
        <v>720</v>
      </c>
      <c r="K463" s="801">
        <v>1</v>
      </c>
      <c r="L463" s="801">
        <v>120</v>
      </c>
      <c r="M463" s="784">
        <f t="shared" si="295"/>
        <v>6</v>
      </c>
      <c r="N463" s="782">
        <v>45985</v>
      </c>
      <c r="O463" s="782">
        <v>45981</v>
      </c>
      <c r="P463" s="783" t="s">
        <v>2731</v>
      </c>
      <c r="Q463" s="783" t="s">
        <v>582</v>
      </c>
      <c r="R463" s="783"/>
      <c r="S463" s="810" t="s">
        <v>2733</v>
      </c>
      <c r="T463" s="810"/>
      <c r="U463" s="810" t="s">
        <v>2454</v>
      </c>
      <c r="V463" s="811" t="s">
        <v>2734</v>
      </c>
      <c r="W463" s="811"/>
      <c r="X463" s="812" t="s">
        <v>2735</v>
      </c>
      <c r="Y463" s="783" t="s">
        <v>2391</v>
      </c>
      <c r="Z463" s="835">
        <v>279.33</v>
      </c>
      <c r="AA463" s="835">
        <f t="shared" si="297"/>
        <v>1675.98</v>
      </c>
      <c r="AB463" s="812">
        <v>720</v>
      </c>
      <c r="AC463" s="812">
        <f t="shared" si="296"/>
        <v>0</v>
      </c>
      <c r="AD463" s="783" t="s">
        <v>610</v>
      </c>
      <c r="AE463" s="783" t="s">
        <v>611</v>
      </c>
      <c r="AF463" s="784"/>
      <c r="AG463" s="836" t="s">
        <v>590</v>
      </c>
      <c r="AH463" s="1127"/>
      <c r="AI463" s="837">
        <f t="shared" si="298"/>
        <v>720</v>
      </c>
      <c r="AJ463" s="1127"/>
      <c r="AK463" s="837"/>
      <c r="AL463" s="838"/>
      <c r="AM463" s="1124"/>
      <c r="AN463" s="865">
        <f t="shared" si="294"/>
        <v>720</v>
      </c>
      <c r="AO463" s="865"/>
      <c r="AP463" s="1124"/>
      <c r="AQ463" s="867">
        <f t="shared" si="299"/>
        <v>720</v>
      </c>
      <c r="AR463" s="1124"/>
      <c r="AS463" s="865"/>
      <c r="AT463" s="866"/>
      <c r="AU463" s="867"/>
      <c r="AV463" s="1134" t="s">
        <v>577</v>
      </c>
      <c r="AW463" s="884">
        <f t="shared" si="287"/>
        <v>120</v>
      </c>
      <c r="AX463" s="884">
        <f t="shared" si="288"/>
        <v>120</v>
      </c>
      <c r="AY463" s="884">
        <f t="shared" si="289"/>
        <v>96</v>
      </c>
      <c r="AZ463" s="884">
        <f t="shared" si="290"/>
        <v>24</v>
      </c>
      <c r="BA463" s="884">
        <f t="shared" si="291"/>
        <v>120</v>
      </c>
      <c r="BB463" s="884">
        <f t="shared" si="292"/>
        <v>120</v>
      </c>
      <c r="BC463" s="884">
        <f t="shared" si="293"/>
        <v>120</v>
      </c>
      <c r="BD463" s="932">
        <f t="shared" si="255"/>
        <v>720</v>
      </c>
      <c r="BE463" s="933">
        <f t="shared" si="256"/>
        <v>0</v>
      </c>
      <c r="BF463" s="1096"/>
      <c r="BG463" s="1097"/>
    </row>
    <row r="464" s="711" customFormat="1" ht="39" customHeight="1" spans="1:60">
      <c r="A464" s="736">
        <v>45929</v>
      </c>
      <c r="B464" s="737" t="s">
        <v>1972</v>
      </c>
      <c r="C464" s="738" t="s">
        <v>922</v>
      </c>
      <c r="D464" s="739">
        <v>4500180519</v>
      </c>
      <c r="E464" s="910" t="s">
        <v>2750</v>
      </c>
      <c r="F464" s="739" t="s">
        <v>2751</v>
      </c>
      <c r="G464" s="742" t="s">
        <v>633</v>
      </c>
      <c r="H464" s="742" t="s">
        <v>634</v>
      </c>
      <c r="I464" s="951" t="s">
        <v>576</v>
      </c>
      <c r="J464" s="780">
        <v>600</v>
      </c>
      <c r="K464" s="780">
        <v>0</v>
      </c>
      <c r="L464" s="780">
        <v>4</v>
      </c>
      <c r="M464" s="784">
        <f t="shared" si="295"/>
        <v>150</v>
      </c>
      <c r="N464" s="782">
        <v>45988</v>
      </c>
      <c r="O464" s="782">
        <v>45985</v>
      </c>
      <c r="P464" s="783"/>
      <c r="Q464" s="783" t="s">
        <v>582</v>
      </c>
      <c r="R464" s="783" t="s">
        <v>2752</v>
      </c>
      <c r="S464" s="810" t="s">
        <v>2753</v>
      </c>
      <c r="T464" s="810"/>
      <c r="U464" s="810" t="s">
        <v>2754</v>
      </c>
      <c r="V464" s="811"/>
      <c r="W464" s="811"/>
      <c r="X464" s="812" t="s">
        <v>2755</v>
      </c>
      <c r="Y464" s="783" t="s">
        <v>1070</v>
      </c>
      <c r="Z464" s="835">
        <v>3.5904</v>
      </c>
      <c r="AA464" s="835">
        <f t="shared" ref="AA464:AA471" si="300">Z464*J464</f>
        <v>2154.24</v>
      </c>
      <c r="AB464" s="812">
        <v>600</v>
      </c>
      <c r="AC464" s="812">
        <f t="shared" si="296"/>
        <v>0</v>
      </c>
      <c r="AD464" s="783" t="s">
        <v>610</v>
      </c>
      <c r="AE464" s="783" t="s">
        <v>611</v>
      </c>
      <c r="AF464" s="784"/>
      <c r="AG464" s="836" t="s">
        <v>590</v>
      </c>
      <c r="AH464" s="1127"/>
      <c r="AI464" s="837"/>
      <c r="AJ464" s="1127"/>
      <c r="AK464" s="837">
        <f>J464</f>
        <v>600</v>
      </c>
      <c r="AL464" s="838"/>
      <c r="AM464" s="1124"/>
      <c r="AN464" s="865">
        <f t="shared" si="294"/>
        <v>600</v>
      </c>
      <c r="AO464" s="865"/>
      <c r="AP464" s="1124"/>
      <c r="AQ464" s="865"/>
      <c r="AR464" s="1124"/>
      <c r="AS464" s="865">
        <f>J464</f>
        <v>600</v>
      </c>
      <c r="AT464" s="865"/>
      <c r="AU464" s="866"/>
      <c r="AV464" s="867" t="s">
        <v>577</v>
      </c>
      <c r="AW464" s="884">
        <f t="shared" si="287"/>
        <v>100</v>
      </c>
      <c r="AX464" s="884">
        <f t="shared" si="288"/>
        <v>100</v>
      </c>
      <c r="AY464" s="884">
        <f t="shared" si="289"/>
        <v>80</v>
      </c>
      <c r="AZ464" s="884">
        <f t="shared" si="290"/>
        <v>20</v>
      </c>
      <c r="BA464" s="884">
        <f t="shared" si="291"/>
        <v>100</v>
      </c>
      <c r="BB464" s="884">
        <f t="shared" si="292"/>
        <v>100</v>
      </c>
      <c r="BC464" s="884">
        <f t="shared" si="293"/>
        <v>100</v>
      </c>
      <c r="BD464" s="932">
        <f t="shared" si="255"/>
        <v>600</v>
      </c>
      <c r="BE464" s="933">
        <f t="shared" si="256"/>
        <v>0</v>
      </c>
      <c r="BF464" s="1096"/>
      <c r="BG464" s="1096"/>
      <c r="BH464" s="1097"/>
    </row>
    <row r="465" s="711" customFormat="1" ht="39" customHeight="1" spans="1:59">
      <c r="A465" s="736">
        <v>45946</v>
      </c>
      <c r="B465" s="737" t="s">
        <v>1215</v>
      </c>
      <c r="C465" s="738" t="s">
        <v>1032</v>
      </c>
      <c r="D465" s="739">
        <v>4500182163</v>
      </c>
      <c r="E465" s="910" t="s">
        <v>2756</v>
      </c>
      <c r="F465" s="739" t="s">
        <v>2757</v>
      </c>
      <c r="G465" s="764" t="s">
        <v>913</v>
      </c>
      <c r="H465" s="742" t="s">
        <v>964</v>
      </c>
      <c r="I465" s="951" t="s">
        <v>576</v>
      </c>
      <c r="J465" s="780">
        <v>180</v>
      </c>
      <c r="K465" s="801">
        <v>0</v>
      </c>
      <c r="L465" s="801">
        <v>6</v>
      </c>
      <c r="M465" s="784">
        <f t="shared" si="295"/>
        <v>30</v>
      </c>
      <c r="N465" s="782">
        <v>45989</v>
      </c>
      <c r="O465" s="782">
        <v>45985</v>
      </c>
      <c r="P465" s="783"/>
      <c r="Q465" s="783" t="s">
        <v>582</v>
      </c>
      <c r="R465" s="783" t="s">
        <v>2752</v>
      </c>
      <c r="S465" s="810" t="s">
        <v>2758</v>
      </c>
      <c r="T465" s="810"/>
      <c r="U465" s="810" t="s">
        <v>2759</v>
      </c>
      <c r="V465" s="811"/>
      <c r="W465" s="811"/>
      <c r="X465" s="812" t="s">
        <v>2760</v>
      </c>
      <c r="Y465" s="783" t="s">
        <v>1146</v>
      </c>
      <c r="Z465" s="835">
        <v>3.6988</v>
      </c>
      <c r="AA465" s="835">
        <f t="shared" si="300"/>
        <v>665.784</v>
      </c>
      <c r="AB465" s="812">
        <v>180</v>
      </c>
      <c r="AC465" s="812">
        <f t="shared" si="296"/>
        <v>0</v>
      </c>
      <c r="AD465" s="783" t="s">
        <v>610</v>
      </c>
      <c r="AE465" s="783" t="s">
        <v>611</v>
      </c>
      <c r="AF465" s="784"/>
      <c r="AG465" s="836" t="s">
        <v>590</v>
      </c>
      <c r="AH465" s="1127"/>
      <c r="AI465" s="837"/>
      <c r="AJ465" s="1127"/>
      <c r="AK465" s="837">
        <f>J465</f>
        <v>180</v>
      </c>
      <c r="AL465" s="838"/>
      <c r="AM465" s="1124"/>
      <c r="AN465" s="865">
        <f t="shared" si="294"/>
        <v>180</v>
      </c>
      <c r="AO465" s="865"/>
      <c r="AP465" s="1124"/>
      <c r="AQ465" s="867"/>
      <c r="AR465" s="1124"/>
      <c r="AS465" s="865">
        <f>J465</f>
        <v>180</v>
      </c>
      <c r="AT465" s="866"/>
      <c r="AU465" s="867"/>
      <c r="AV465" s="867" t="s">
        <v>577</v>
      </c>
      <c r="AW465" s="884">
        <f t="shared" si="287"/>
        <v>30</v>
      </c>
      <c r="AX465" s="884">
        <f t="shared" si="288"/>
        <v>30</v>
      </c>
      <c r="AY465" s="884">
        <f t="shared" si="289"/>
        <v>24</v>
      </c>
      <c r="AZ465" s="884">
        <f t="shared" si="290"/>
        <v>6</v>
      </c>
      <c r="BA465" s="884">
        <f t="shared" si="291"/>
        <v>30</v>
      </c>
      <c r="BB465" s="884">
        <f t="shared" si="292"/>
        <v>30</v>
      </c>
      <c r="BC465" s="884">
        <f t="shared" si="293"/>
        <v>30</v>
      </c>
      <c r="BD465" s="932">
        <f t="shared" si="255"/>
        <v>180</v>
      </c>
      <c r="BE465" s="933">
        <f t="shared" si="256"/>
        <v>0</v>
      </c>
      <c r="BF465" s="1096"/>
      <c r="BG465" s="1097"/>
    </row>
    <row r="466" s="711" customFormat="1" ht="39" customHeight="1" spans="1:59">
      <c r="A466" s="736">
        <v>45951</v>
      </c>
      <c r="B466" s="737" t="s">
        <v>994</v>
      </c>
      <c r="C466" s="738" t="s">
        <v>762</v>
      </c>
      <c r="D466" s="739">
        <v>4500182504</v>
      </c>
      <c r="E466" s="910" t="s">
        <v>2761</v>
      </c>
      <c r="F466" s="739" t="s">
        <v>2762</v>
      </c>
      <c r="G466" s="742" t="s">
        <v>575</v>
      </c>
      <c r="H466" s="742" t="s">
        <v>575</v>
      </c>
      <c r="I466" s="778" t="s">
        <v>576</v>
      </c>
      <c r="J466" s="780">
        <v>1500</v>
      </c>
      <c r="K466" s="780">
        <v>0</v>
      </c>
      <c r="L466" s="780">
        <v>12</v>
      </c>
      <c r="M466" s="784">
        <f t="shared" si="295"/>
        <v>125</v>
      </c>
      <c r="N466" s="782">
        <v>45989</v>
      </c>
      <c r="O466" s="782">
        <v>45985</v>
      </c>
      <c r="P466" s="783"/>
      <c r="Q466" s="783" t="s">
        <v>582</v>
      </c>
      <c r="R466" s="783" t="s">
        <v>2741</v>
      </c>
      <c r="S466" s="810" t="s">
        <v>2763</v>
      </c>
      <c r="T466" s="810"/>
      <c r="U466" s="810" t="s">
        <v>585</v>
      </c>
      <c r="V466" s="811"/>
      <c r="W466" s="811"/>
      <c r="X466" s="812" t="s">
        <v>2764</v>
      </c>
      <c r="Y466" s="783" t="s">
        <v>1140</v>
      </c>
      <c r="Z466" s="835">
        <v>3.6835</v>
      </c>
      <c r="AA466" s="835">
        <f t="shared" si="300"/>
        <v>5525.25</v>
      </c>
      <c r="AB466" s="812">
        <v>1500</v>
      </c>
      <c r="AC466" s="812">
        <f t="shared" si="296"/>
        <v>0</v>
      </c>
      <c r="AD466" s="1120" t="s">
        <v>585</v>
      </c>
      <c r="AE466" s="783" t="s">
        <v>611</v>
      </c>
      <c r="AF466" s="784" t="s">
        <v>2765</v>
      </c>
      <c r="AG466" s="836" t="s">
        <v>590</v>
      </c>
      <c r="AH466" s="990"/>
      <c r="AI466" s="837">
        <f>J466</f>
        <v>1500</v>
      </c>
      <c r="AJ466" s="990"/>
      <c r="AK466" s="837"/>
      <c r="AL466" s="838"/>
      <c r="AM466" s="995"/>
      <c r="AN466" s="865">
        <f t="shared" si="294"/>
        <v>1500</v>
      </c>
      <c r="AO466" s="865"/>
      <c r="AP466" s="995"/>
      <c r="AQ466" s="867">
        <f>J466</f>
        <v>1500</v>
      </c>
      <c r="AR466" s="995"/>
      <c r="AS466" s="865"/>
      <c r="AT466" s="866"/>
      <c r="AU466" s="867"/>
      <c r="AV466" s="1134" t="s">
        <v>577</v>
      </c>
      <c r="AW466" s="884">
        <f t="shared" si="287"/>
        <v>250</v>
      </c>
      <c r="AX466" s="884">
        <f t="shared" si="288"/>
        <v>250</v>
      </c>
      <c r="AY466" s="884">
        <f t="shared" si="289"/>
        <v>200</v>
      </c>
      <c r="AZ466" s="884">
        <f t="shared" si="290"/>
        <v>50</v>
      </c>
      <c r="BA466" s="884">
        <f t="shared" si="291"/>
        <v>250</v>
      </c>
      <c r="BB466" s="884">
        <f t="shared" si="292"/>
        <v>250</v>
      </c>
      <c r="BC466" s="884">
        <f t="shared" si="293"/>
        <v>250</v>
      </c>
      <c r="BD466" s="932">
        <f t="shared" si="255"/>
        <v>1500</v>
      </c>
      <c r="BE466" s="933">
        <f t="shared" si="256"/>
        <v>0</v>
      </c>
      <c r="BF466" s="1096"/>
      <c r="BG466" s="1097"/>
    </row>
    <row r="467" s="711" customFormat="1" ht="39" customHeight="1" spans="1:60">
      <c r="A467" s="736">
        <v>45941</v>
      </c>
      <c r="B467" s="737" t="s">
        <v>2719</v>
      </c>
      <c r="C467" s="738" t="s">
        <v>911</v>
      </c>
      <c r="D467" s="739">
        <v>4500181278</v>
      </c>
      <c r="E467" s="910" t="s">
        <v>2766</v>
      </c>
      <c r="F467" s="739" t="s">
        <v>2767</v>
      </c>
      <c r="G467" s="742" t="s">
        <v>913</v>
      </c>
      <c r="H467" s="742" t="s">
        <v>914</v>
      </c>
      <c r="I467" s="1061" t="s">
        <v>576</v>
      </c>
      <c r="J467" s="780">
        <v>570</v>
      </c>
      <c r="K467" s="780">
        <v>0</v>
      </c>
      <c r="L467" s="780">
        <v>6</v>
      </c>
      <c r="M467" s="784">
        <f t="shared" si="295"/>
        <v>95</v>
      </c>
      <c r="N467" s="782">
        <v>45981</v>
      </c>
      <c r="O467" s="782">
        <v>45978</v>
      </c>
      <c r="P467" s="783"/>
      <c r="Q467" s="783" t="s">
        <v>582</v>
      </c>
      <c r="R467" s="783" t="s">
        <v>2716</v>
      </c>
      <c r="S467" s="810" t="s">
        <v>2753</v>
      </c>
      <c r="T467" s="810"/>
      <c r="U467" s="810" t="s">
        <v>2768</v>
      </c>
      <c r="V467" s="811"/>
      <c r="W467" s="811"/>
      <c r="X467" s="812" t="s">
        <v>2769</v>
      </c>
      <c r="Y467" s="783" t="s">
        <v>2770</v>
      </c>
      <c r="Z467" s="835">
        <v>3.6988</v>
      </c>
      <c r="AA467" s="835">
        <f t="shared" si="300"/>
        <v>2108.316</v>
      </c>
      <c r="AB467" s="812">
        <v>570</v>
      </c>
      <c r="AC467" s="812">
        <f t="shared" ref="AC467:AC501" si="301">AB467-J467</f>
        <v>0</v>
      </c>
      <c r="AD467" s="783" t="s">
        <v>610</v>
      </c>
      <c r="AE467" s="783" t="s">
        <v>611</v>
      </c>
      <c r="AF467" s="784" t="s">
        <v>2771</v>
      </c>
      <c r="AG467" s="836" t="s">
        <v>590</v>
      </c>
      <c r="AH467" s="1122"/>
      <c r="AI467" s="837"/>
      <c r="AJ467" s="1122"/>
      <c r="AK467" s="837">
        <f>J467</f>
        <v>570</v>
      </c>
      <c r="AL467" s="838"/>
      <c r="AM467" s="1123"/>
      <c r="AN467" s="865">
        <f t="shared" si="294"/>
        <v>570</v>
      </c>
      <c r="AO467" s="865"/>
      <c r="AP467" s="1123"/>
      <c r="AQ467" s="865"/>
      <c r="AR467" s="1123"/>
      <c r="AS467" s="865">
        <f>J467</f>
        <v>570</v>
      </c>
      <c r="AT467" s="865"/>
      <c r="AU467" s="866"/>
      <c r="AV467" s="867" t="s">
        <v>577</v>
      </c>
      <c r="AW467" s="884">
        <f t="shared" si="287"/>
        <v>95</v>
      </c>
      <c r="AX467" s="884">
        <f t="shared" si="288"/>
        <v>95</v>
      </c>
      <c r="AY467" s="884">
        <f t="shared" si="289"/>
        <v>76</v>
      </c>
      <c r="AZ467" s="884">
        <f t="shared" si="290"/>
        <v>19</v>
      </c>
      <c r="BA467" s="884">
        <f t="shared" si="291"/>
        <v>95</v>
      </c>
      <c r="BB467" s="884">
        <f t="shared" si="292"/>
        <v>95</v>
      </c>
      <c r="BC467" s="884">
        <f t="shared" si="293"/>
        <v>95</v>
      </c>
      <c r="BD467" s="932">
        <f t="shared" ref="BD467:BD502" si="302">SUM(AW467:BC467)</f>
        <v>570</v>
      </c>
      <c r="BE467" s="933">
        <f t="shared" ref="BE467:BE502" si="303">J467-BD467</f>
        <v>0</v>
      </c>
      <c r="BF467" s="1096"/>
      <c r="BG467" s="1096"/>
      <c r="BH467" s="1097"/>
    </row>
    <row r="468" s="711" customFormat="1" ht="39" customHeight="1" spans="1:59">
      <c r="A468" s="736">
        <v>45952</v>
      </c>
      <c r="B468" s="737" t="s">
        <v>2479</v>
      </c>
      <c r="C468" s="738" t="s">
        <v>1684</v>
      </c>
      <c r="D468" s="739">
        <v>4500180345</v>
      </c>
      <c r="E468" s="910">
        <v>5000002005</v>
      </c>
      <c r="F468" s="739" t="s">
        <v>2772</v>
      </c>
      <c r="G468" s="742" t="s">
        <v>1686</v>
      </c>
      <c r="H468" s="742" t="s">
        <v>689</v>
      </c>
      <c r="I468" s="778" t="s">
        <v>576</v>
      </c>
      <c r="J468" s="780">
        <v>9000</v>
      </c>
      <c r="K468" s="780">
        <v>0</v>
      </c>
      <c r="L468" s="780">
        <v>8</v>
      </c>
      <c r="M468" s="784">
        <f t="shared" si="295"/>
        <v>1125</v>
      </c>
      <c r="N468" s="782">
        <v>45992</v>
      </c>
      <c r="O468" s="782">
        <f>N468-4</f>
        <v>45988</v>
      </c>
      <c r="P468" s="783"/>
      <c r="Q468" s="783" t="s">
        <v>582</v>
      </c>
      <c r="R468" s="783"/>
      <c r="S468" s="810" t="s">
        <v>2773</v>
      </c>
      <c r="T468" s="810"/>
      <c r="U468" s="810" t="s">
        <v>2774</v>
      </c>
      <c r="V468" s="811" t="s">
        <v>2775</v>
      </c>
      <c r="W468" s="811"/>
      <c r="X468" s="812" t="s">
        <v>2776</v>
      </c>
      <c r="Y468" s="783" t="s">
        <v>1690</v>
      </c>
      <c r="Z468" s="835">
        <v>3.5109</v>
      </c>
      <c r="AA468" s="835">
        <f t="shared" si="300"/>
        <v>31598.1</v>
      </c>
      <c r="AB468" s="812">
        <v>9000</v>
      </c>
      <c r="AC468" s="812">
        <f t="shared" si="301"/>
        <v>0</v>
      </c>
      <c r="AD468" s="783" t="s">
        <v>610</v>
      </c>
      <c r="AE468" s="783" t="s">
        <v>611</v>
      </c>
      <c r="AF468" s="1147" t="s">
        <v>2777</v>
      </c>
      <c r="AG468" s="836" t="s">
        <v>590</v>
      </c>
      <c r="AH468" s="1127"/>
      <c r="AI468" s="837">
        <f>J468</f>
        <v>9000</v>
      </c>
      <c r="AJ468" s="1127"/>
      <c r="AK468" s="837"/>
      <c r="AL468" s="838"/>
      <c r="AM468" s="1124"/>
      <c r="AN468" s="865"/>
      <c r="AO468" s="865">
        <f>J468</f>
        <v>9000</v>
      </c>
      <c r="AP468" s="1124"/>
      <c r="AQ468" s="867">
        <f>J468</f>
        <v>9000</v>
      </c>
      <c r="AR468" s="1124"/>
      <c r="AS468" s="865"/>
      <c r="AT468" s="866"/>
      <c r="AU468" s="867">
        <f>J468</f>
        <v>9000</v>
      </c>
      <c r="AV468" s="1134" t="s">
        <v>2778</v>
      </c>
      <c r="AW468" s="884">
        <f t="shared" si="287"/>
        <v>1500</v>
      </c>
      <c r="AX468" s="884">
        <f t="shared" si="288"/>
        <v>1500</v>
      </c>
      <c r="AY468" s="884">
        <f t="shared" si="289"/>
        <v>1200</v>
      </c>
      <c r="AZ468" s="884">
        <f t="shared" si="290"/>
        <v>300</v>
      </c>
      <c r="BA468" s="884">
        <f t="shared" si="291"/>
        <v>1500</v>
      </c>
      <c r="BB468" s="884">
        <f t="shared" si="292"/>
        <v>1500</v>
      </c>
      <c r="BC468" s="884">
        <f t="shared" si="293"/>
        <v>1500</v>
      </c>
      <c r="BD468" s="932">
        <f t="shared" si="302"/>
        <v>9000</v>
      </c>
      <c r="BE468" s="933">
        <f t="shared" si="303"/>
        <v>0</v>
      </c>
      <c r="BF468" s="1096"/>
      <c r="BG468" s="1097"/>
    </row>
    <row r="469" s="711" customFormat="1" ht="39" customHeight="1" spans="1:60">
      <c r="A469" s="1113">
        <v>45957</v>
      </c>
      <c r="B469" s="1137" t="s">
        <v>2779</v>
      </c>
      <c r="C469" s="971" t="s">
        <v>567</v>
      </c>
      <c r="D469" s="1138">
        <v>4500183043</v>
      </c>
      <c r="E469" s="1139" t="s">
        <v>2780</v>
      </c>
      <c r="F469" s="1138" t="s">
        <v>2781</v>
      </c>
      <c r="G469" s="742" t="s">
        <v>897</v>
      </c>
      <c r="H469" s="1140" t="s">
        <v>569</v>
      </c>
      <c r="I469" s="778" t="s">
        <v>576</v>
      </c>
      <c r="J469" s="780">
        <v>960</v>
      </c>
      <c r="K469" s="780">
        <v>0</v>
      </c>
      <c r="L469" s="780">
        <v>12</v>
      </c>
      <c r="M469" s="784">
        <f t="shared" si="295"/>
        <v>80</v>
      </c>
      <c r="N469" s="1142">
        <v>45994</v>
      </c>
      <c r="O469" s="1142">
        <v>45990</v>
      </c>
      <c r="P469" s="1073"/>
      <c r="Q469" s="783" t="s">
        <v>582</v>
      </c>
      <c r="R469" s="1073" t="s">
        <v>2732</v>
      </c>
      <c r="S469" s="1144" t="s">
        <v>2782</v>
      </c>
      <c r="T469" s="1144"/>
      <c r="U469" s="1144" t="s">
        <v>2783</v>
      </c>
      <c r="V469" s="1145"/>
      <c r="W469" s="1145"/>
      <c r="X469" s="1146" t="s">
        <v>2784</v>
      </c>
      <c r="Y469" s="1073" t="s">
        <v>968</v>
      </c>
      <c r="Z469" s="835">
        <v>3.6923</v>
      </c>
      <c r="AA469" s="835">
        <f t="shared" si="300"/>
        <v>3544.608</v>
      </c>
      <c r="AB469" s="1146">
        <v>960</v>
      </c>
      <c r="AC469" s="812">
        <f t="shared" si="301"/>
        <v>0</v>
      </c>
      <c r="AD469" s="783" t="s">
        <v>610</v>
      </c>
      <c r="AE469" s="783" t="s">
        <v>611</v>
      </c>
      <c r="AF469" s="1148" t="s">
        <v>2785</v>
      </c>
      <c r="AG469" s="1151" t="s">
        <v>590</v>
      </c>
      <c r="AH469" s="1152"/>
      <c r="AI469" s="1153"/>
      <c r="AJ469" s="1154"/>
      <c r="AK469" s="1153">
        <f>J469</f>
        <v>960</v>
      </c>
      <c r="AL469" s="1155"/>
      <c r="AM469" s="1156"/>
      <c r="AN469" s="865">
        <f t="shared" ref="AN469:AN497" si="304">J469</f>
        <v>960</v>
      </c>
      <c r="AO469" s="1157"/>
      <c r="AP469" s="1156"/>
      <c r="AQ469" s="1157"/>
      <c r="AR469" s="1156"/>
      <c r="AS469" s="1157">
        <f>J469</f>
        <v>960</v>
      </c>
      <c r="AT469" s="1157"/>
      <c r="AU469" s="1158"/>
      <c r="AV469" s="867" t="s">
        <v>577</v>
      </c>
      <c r="AW469" s="884">
        <f t="shared" si="287"/>
        <v>160</v>
      </c>
      <c r="AX469" s="884">
        <f t="shared" si="288"/>
        <v>160</v>
      </c>
      <c r="AY469" s="884">
        <f t="shared" si="289"/>
        <v>128</v>
      </c>
      <c r="AZ469" s="884">
        <f t="shared" si="290"/>
        <v>32</v>
      </c>
      <c r="BA469" s="884">
        <f t="shared" si="291"/>
        <v>160</v>
      </c>
      <c r="BB469" s="884">
        <f t="shared" si="292"/>
        <v>160</v>
      </c>
      <c r="BC469" s="884">
        <f t="shared" si="293"/>
        <v>160</v>
      </c>
      <c r="BD469" s="932">
        <f t="shared" si="302"/>
        <v>960</v>
      </c>
      <c r="BE469" s="933">
        <f t="shared" si="303"/>
        <v>0</v>
      </c>
      <c r="BF469" s="1096"/>
      <c r="BG469" s="1096"/>
      <c r="BH469" s="1097"/>
    </row>
    <row r="470" s="711" customFormat="1" ht="39" customHeight="1" spans="1:60">
      <c r="A470" s="1113">
        <v>45957</v>
      </c>
      <c r="B470" s="1137" t="s">
        <v>2779</v>
      </c>
      <c r="C470" s="971" t="s">
        <v>567</v>
      </c>
      <c r="D470" s="1138">
        <v>4500183043</v>
      </c>
      <c r="E470" s="1139" t="s">
        <v>2780</v>
      </c>
      <c r="F470" s="1138" t="s">
        <v>2786</v>
      </c>
      <c r="G470" s="742" t="s">
        <v>897</v>
      </c>
      <c r="H470" s="1140" t="s">
        <v>569</v>
      </c>
      <c r="I470" s="778" t="s">
        <v>576</v>
      </c>
      <c r="J470" s="780">
        <v>240</v>
      </c>
      <c r="K470" s="780">
        <v>0</v>
      </c>
      <c r="L470" s="780">
        <v>12</v>
      </c>
      <c r="M470" s="784">
        <f t="shared" si="295"/>
        <v>20</v>
      </c>
      <c r="N470" s="1142">
        <v>45994</v>
      </c>
      <c r="O470" s="1142">
        <v>45990</v>
      </c>
      <c r="P470" s="1073"/>
      <c r="Q470" s="783" t="s">
        <v>582</v>
      </c>
      <c r="R470" s="1073" t="s">
        <v>2787</v>
      </c>
      <c r="S470" s="1144" t="s">
        <v>2782</v>
      </c>
      <c r="T470" s="1144"/>
      <c r="U470" s="1144" t="s">
        <v>2783</v>
      </c>
      <c r="V470" s="1145"/>
      <c r="W470" s="1145"/>
      <c r="X470" s="1146" t="s">
        <v>2784</v>
      </c>
      <c r="Y470" s="1073" t="s">
        <v>968</v>
      </c>
      <c r="Z470" s="835">
        <v>3.6923</v>
      </c>
      <c r="AA470" s="835">
        <f t="shared" si="300"/>
        <v>886.152</v>
      </c>
      <c r="AB470" s="812">
        <v>240</v>
      </c>
      <c r="AC470" s="812">
        <f t="shared" si="301"/>
        <v>0</v>
      </c>
      <c r="AD470" s="783" t="s">
        <v>610</v>
      </c>
      <c r="AE470" s="783" t="s">
        <v>611</v>
      </c>
      <c r="AF470" s="1149" t="s">
        <v>2788</v>
      </c>
      <c r="AG470" s="1151" t="s">
        <v>590</v>
      </c>
      <c r="AH470" s="1152"/>
      <c r="AI470" s="1153"/>
      <c r="AJ470" s="1154"/>
      <c r="AK470" s="1153">
        <f>J470</f>
        <v>240</v>
      </c>
      <c r="AL470" s="1155"/>
      <c r="AM470" s="1156"/>
      <c r="AN470" s="865">
        <f t="shared" si="304"/>
        <v>240</v>
      </c>
      <c r="AO470" s="1157"/>
      <c r="AP470" s="1156"/>
      <c r="AQ470" s="1157"/>
      <c r="AR470" s="1156"/>
      <c r="AS470" s="1157">
        <f>J470</f>
        <v>240</v>
      </c>
      <c r="AT470" s="1157"/>
      <c r="AU470" s="1158"/>
      <c r="AV470" s="867" t="s">
        <v>577</v>
      </c>
      <c r="AW470" s="884">
        <f t="shared" si="287"/>
        <v>40</v>
      </c>
      <c r="AX470" s="884">
        <f t="shared" si="288"/>
        <v>40</v>
      </c>
      <c r="AY470" s="884">
        <f t="shared" si="289"/>
        <v>32</v>
      </c>
      <c r="AZ470" s="884">
        <f t="shared" si="290"/>
        <v>8</v>
      </c>
      <c r="BA470" s="884">
        <f t="shared" si="291"/>
        <v>40</v>
      </c>
      <c r="BB470" s="884">
        <f t="shared" si="292"/>
        <v>40</v>
      </c>
      <c r="BC470" s="884">
        <f t="shared" si="293"/>
        <v>40</v>
      </c>
      <c r="BD470" s="932">
        <f t="shared" si="302"/>
        <v>240</v>
      </c>
      <c r="BE470" s="933">
        <f t="shared" si="303"/>
        <v>0</v>
      </c>
      <c r="BF470" s="1096"/>
      <c r="BG470" s="1096"/>
      <c r="BH470" s="1097"/>
    </row>
    <row r="471" s="711" customFormat="1" ht="39" customHeight="1" spans="1:59">
      <c r="A471" s="736">
        <v>45957</v>
      </c>
      <c r="B471" s="737" t="s">
        <v>566</v>
      </c>
      <c r="C471" s="738" t="s">
        <v>567</v>
      </c>
      <c r="D471" s="739">
        <v>4500183001</v>
      </c>
      <c r="E471" s="910" t="s">
        <v>2789</v>
      </c>
      <c r="F471" s="739" t="s">
        <v>2790</v>
      </c>
      <c r="G471" s="742" t="s">
        <v>897</v>
      </c>
      <c r="H471" s="742" t="s">
        <v>569</v>
      </c>
      <c r="I471" s="778" t="s">
        <v>576</v>
      </c>
      <c r="J471" s="780">
        <v>180</v>
      </c>
      <c r="K471" s="780">
        <v>0</v>
      </c>
      <c r="L471" s="780">
        <v>12</v>
      </c>
      <c r="M471" s="784">
        <f t="shared" si="295"/>
        <v>15</v>
      </c>
      <c r="N471" s="782">
        <v>45994</v>
      </c>
      <c r="O471" s="782">
        <v>45990</v>
      </c>
      <c r="P471" s="783"/>
      <c r="Q471" s="783" t="s">
        <v>582</v>
      </c>
      <c r="R471" s="783" t="s">
        <v>2732</v>
      </c>
      <c r="S471" s="1144" t="s">
        <v>2782</v>
      </c>
      <c r="T471" s="810"/>
      <c r="U471" s="810" t="s">
        <v>2783</v>
      </c>
      <c r="V471" s="811" t="s">
        <v>2791</v>
      </c>
      <c r="W471" s="811"/>
      <c r="X471" s="812" t="s">
        <v>2784</v>
      </c>
      <c r="Y471" s="783" t="s">
        <v>968</v>
      </c>
      <c r="Z471" s="835">
        <v>3.5671</v>
      </c>
      <c r="AA471" s="835">
        <f t="shared" si="300"/>
        <v>642.078</v>
      </c>
      <c r="AB471" s="812">
        <v>180</v>
      </c>
      <c r="AC471" s="812">
        <f t="shared" si="301"/>
        <v>0</v>
      </c>
      <c r="AD471" s="783" t="s">
        <v>610</v>
      </c>
      <c r="AE471" s="783" t="s">
        <v>611</v>
      </c>
      <c r="AF471" s="784" t="s">
        <v>2792</v>
      </c>
      <c r="AG471" s="1151" t="s">
        <v>590</v>
      </c>
      <c r="AH471" s="1150"/>
      <c r="AI471" s="837"/>
      <c r="AJ471" s="1127"/>
      <c r="AK471" s="837">
        <f>J471</f>
        <v>180</v>
      </c>
      <c r="AL471" s="838"/>
      <c r="AM471" s="1124"/>
      <c r="AN471" s="865">
        <f t="shared" si="304"/>
        <v>180</v>
      </c>
      <c r="AO471" s="865"/>
      <c r="AP471" s="1124"/>
      <c r="AQ471" s="867"/>
      <c r="AR471" s="1124"/>
      <c r="AS471" s="865">
        <f>J471</f>
        <v>180</v>
      </c>
      <c r="AT471" s="866"/>
      <c r="AU471" s="867"/>
      <c r="AV471" s="867" t="s">
        <v>577</v>
      </c>
      <c r="AW471" s="884">
        <f t="shared" si="287"/>
        <v>30</v>
      </c>
      <c r="AX471" s="884">
        <f t="shared" si="288"/>
        <v>30</v>
      </c>
      <c r="AY471" s="884">
        <f t="shared" si="289"/>
        <v>24</v>
      </c>
      <c r="AZ471" s="884">
        <f t="shared" si="290"/>
        <v>6</v>
      </c>
      <c r="BA471" s="884">
        <f t="shared" si="291"/>
        <v>30</v>
      </c>
      <c r="BB471" s="884">
        <f t="shared" si="292"/>
        <v>30</v>
      </c>
      <c r="BC471" s="884">
        <f t="shared" si="293"/>
        <v>30</v>
      </c>
      <c r="BD471" s="932">
        <f t="shared" si="302"/>
        <v>180</v>
      </c>
      <c r="BE471" s="933">
        <f t="shared" si="303"/>
        <v>0</v>
      </c>
      <c r="BF471" s="1096"/>
      <c r="BG471" s="1097"/>
    </row>
    <row r="472" s="711" customFormat="1" ht="39" customHeight="1" spans="1:60">
      <c r="A472" s="736">
        <v>45954</v>
      </c>
      <c r="B472" s="737" t="s">
        <v>2382</v>
      </c>
      <c r="C472" s="738" t="s">
        <v>600</v>
      </c>
      <c r="D472" s="739">
        <v>4500183118</v>
      </c>
      <c r="E472" s="910" t="s">
        <v>2793</v>
      </c>
      <c r="F472" s="739" t="s">
        <v>2794</v>
      </c>
      <c r="G472" s="742" t="s">
        <v>2311</v>
      </c>
      <c r="H472" s="742" t="s">
        <v>2311</v>
      </c>
      <c r="I472" s="951" t="s">
        <v>2312</v>
      </c>
      <c r="J472" s="780">
        <v>480</v>
      </c>
      <c r="K472" s="801">
        <v>1</v>
      </c>
      <c r="L472" s="801">
        <v>120</v>
      </c>
      <c r="M472" s="784">
        <f t="shared" si="295"/>
        <v>4</v>
      </c>
      <c r="N472" s="782">
        <v>45995</v>
      </c>
      <c r="O472" s="782">
        <v>45992</v>
      </c>
      <c r="P472" s="783" t="s">
        <v>2795</v>
      </c>
      <c r="Q472" s="783" t="s">
        <v>582</v>
      </c>
      <c r="R472" s="783" t="s">
        <v>2796</v>
      </c>
      <c r="S472" s="810" t="s">
        <v>2733</v>
      </c>
      <c r="T472" s="810"/>
      <c r="U472" s="810" t="s">
        <v>2454</v>
      </c>
      <c r="V472" s="811" t="s">
        <v>2797</v>
      </c>
      <c r="W472" s="811"/>
      <c r="X472" s="812" t="s">
        <v>2798</v>
      </c>
      <c r="Y472" s="783" t="s">
        <v>2391</v>
      </c>
      <c r="Z472" s="835">
        <v>279.33</v>
      </c>
      <c r="AA472" s="835">
        <f>Z472*M472</f>
        <v>1117.32</v>
      </c>
      <c r="AB472" s="812">
        <v>480</v>
      </c>
      <c r="AC472" s="812">
        <f t="shared" si="301"/>
        <v>0</v>
      </c>
      <c r="AD472" s="783" t="s">
        <v>610</v>
      </c>
      <c r="AE472" s="783" t="s">
        <v>611</v>
      </c>
      <c r="AF472" s="784"/>
      <c r="AG472" s="836" t="s">
        <v>590</v>
      </c>
      <c r="AH472" s="1150"/>
      <c r="AI472" s="837">
        <f>J472</f>
        <v>480</v>
      </c>
      <c r="AJ472" s="1127"/>
      <c r="AK472" s="837"/>
      <c r="AL472" s="838"/>
      <c r="AM472" s="1124"/>
      <c r="AN472" s="865">
        <f t="shared" si="304"/>
        <v>480</v>
      </c>
      <c r="AO472" s="865"/>
      <c r="AP472" s="1124"/>
      <c r="AQ472" s="865">
        <f t="shared" ref="AQ472:AQ485" si="305">J472</f>
        <v>480</v>
      </c>
      <c r="AR472" s="1124"/>
      <c r="AS472" s="865"/>
      <c r="AT472" s="865"/>
      <c r="AU472" s="866"/>
      <c r="AV472" s="867" t="s">
        <v>577</v>
      </c>
      <c r="AW472" s="884">
        <f t="shared" si="287"/>
        <v>80</v>
      </c>
      <c r="AX472" s="884">
        <f t="shared" si="288"/>
        <v>80</v>
      </c>
      <c r="AY472" s="884">
        <f t="shared" si="289"/>
        <v>64</v>
      </c>
      <c r="AZ472" s="884">
        <f t="shared" si="290"/>
        <v>16</v>
      </c>
      <c r="BA472" s="884">
        <f t="shared" si="291"/>
        <v>80</v>
      </c>
      <c r="BB472" s="884">
        <f t="shared" si="292"/>
        <v>80</v>
      </c>
      <c r="BC472" s="884">
        <f t="shared" si="293"/>
        <v>80</v>
      </c>
      <c r="BD472" s="932">
        <f t="shared" si="302"/>
        <v>480</v>
      </c>
      <c r="BE472" s="933">
        <f t="shared" si="303"/>
        <v>0</v>
      </c>
      <c r="BF472" s="1096"/>
      <c r="BG472" s="1096"/>
      <c r="BH472" s="1097"/>
    </row>
    <row r="473" s="711" customFormat="1" ht="39" customHeight="1" spans="1:60">
      <c r="A473" s="782">
        <v>45965</v>
      </c>
      <c r="B473" s="778" t="s">
        <v>2799</v>
      </c>
      <c r="C473" s="1141" t="s">
        <v>600</v>
      </c>
      <c r="D473" s="1138">
        <v>4500184367</v>
      </c>
      <c r="E473" s="778">
        <v>60260987</v>
      </c>
      <c r="F473" s="1138" t="s">
        <v>2800</v>
      </c>
      <c r="G473" s="742" t="s">
        <v>575</v>
      </c>
      <c r="H473" s="742" t="s">
        <v>575</v>
      </c>
      <c r="I473" s="778" t="s">
        <v>576</v>
      </c>
      <c r="J473" s="780">
        <v>2508</v>
      </c>
      <c r="K473" s="780">
        <v>0</v>
      </c>
      <c r="L473" s="780">
        <v>12</v>
      </c>
      <c r="M473" s="784">
        <f t="shared" si="295"/>
        <v>209</v>
      </c>
      <c r="N473" s="782">
        <v>45996</v>
      </c>
      <c r="O473" s="782">
        <v>45992</v>
      </c>
      <c r="P473" s="783"/>
      <c r="Q473" s="783" t="s">
        <v>582</v>
      </c>
      <c r="R473" s="783"/>
      <c r="S473" s="810" t="s">
        <v>2801</v>
      </c>
      <c r="T473" s="810"/>
      <c r="U473" s="810" t="s">
        <v>585</v>
      </c>
      <c r="V473" s="810" t="s">
        <v>2802</v>
      </c>
      <c r="W473" s="811"/>
      <c r="X473" s="812" t="s">
        <v>2803</v>
      </c>
      <c r="Y473" s="1143" t="s">
        <v>2804</v>
      </c>
      <c r="Z473" s="835">
        <v>2.135</v>
      </c>
      <c r="AA473" s="835">
        <f t="shared" ref="AA473:AA493" si="306">Z473*J473</f>
        <v>5354.58</v>
      </c>
      <c r="AB473" s="812">
        <v>2508</v>
      </c>
      <c r="AC473" s="812">
        <f t="shared" si="301"/>
        <v>0</v>
      </c>
      <c r="AD473" s="783" t="s">
        <v>610</v>
      </c>
      <c r="AE473" s="783" t="s">
        <v>611</v>
      </c>
      <c r="AF473" s="784"/>
      <c r="AG473" s="836" t="s">
        <v>590</v>
      </c>
      <c r="AH473" s="1127"/>
      <c r="AI473" s="837">
        <f>J473</f>
        <v>2508</v>
      </c>
      <c r="AJ473" s="1127"/>
      <c r="AK473" s="837"/>
      <c r="AL473" s="838"/>
      <c r="AM473" s="1124"/>
      <c r="AN473" s="865">
        <f t="shared" si="304"/>
        <v>2508</v>
      </c>
      <c r="AO473" s="865"/>
      <c r="AP473" s="1124"/>
      <c r="AQ473" s="865">
        <f t="shared" si="305"/>
        <v>2508</v>
      </c>
      <c r="AR473" s="1124"/>
      <c r="AS473" s="865"/>
      <c r="AT473" s="865"/>
      <c r="AU473" s="866"/>
      <c r="AV473" s="867" t="s">
        <v>577</v>
      </c>
      <c r="AW473" s="884">
        <f t="shared" si="287"/>
        <v>418</v>
      </c>
      <c r="AX473" s="884">
        <f t="shared" si="288"/>
        <v>418</v>
      </c>
      <c r="AY473" s="884">
        <f t="shared" si="289"/>
        <v>334.4</v>
      </c>
      <c r="AZ473" s="884">
        <f t="shared" si="290"/>
        <v>83.6</v>
      </c>
      <c r="BA473" s="884">
        <f t="shared" si="291"/>
        <v>418</v>
      </c>
      <c r="BB473" s="884">
        <f t="shared" si="292"/>
        <v>418</v>
      </c>
      <c r="BC473" s="884">
        <f t="shared" si="293"/>
        <v>418</v>
      </c>
      <c r="BD473" s="932">
        <f t="shared" si="302"/>
        <v>2508</v>
      </c>
      <c r="BE473" s="933">
        <f t="shared" si="303"/>
        <v>0</v>
      </c>
      <c r="BF473" s="1096"/>
      <c r="BG473" s="1096"/>
      <c r="BH473" s="1097"/>
    </row>
    <row r="474" s="711" customFormat="1" ht="39" customHeight="1" spans="1:59">
      <c r="A474" s="736">
        <v>45957</v>
      </c>
      <c r="B474" s="737" t="s">
        <v>2805</v>
      </c>
      <c r="C474" s="738" t="s">
        <v>922</v>
      </c>
      <c r="D474" s="739">
        <v>4500183181</v>
      </c>
      <c r="E474" s="910"/>
      <c r="F474" s="739" t="s">
        <v>2806</v>
      </c>
      <c r="G474" s="742" t="s">
        <v>735</v>
      </c>
      <c r="H474" s="742" t="s">
        <v>575</v>
      </c>
      <c r="I474" s="778" t="s">
        <v>576</v>
      </c>
      <c r="J474" s="780">
        <v>1500</v>
      </c>
      <c r="K474" s="780">
        <v>0</v>
      </c>
      <c r="L474" s="780">
        <v>12</v>
      </c>
      <c r="M474" s="784">
        <f t="shared" si="295"/>
        <v>125</v>
      </c>
      <c r="N474" s="782">
        <v>45999</v>
      </c>
      <c r="O474" s="782">
        <v>45995</v>
      </c>
      <c r="P474" s="783"/>
      <c r="Q474" s="783" t="s">
        <v>582</v>
      </c>
      <c r="R474" s="783" t="s">
        <v>2807</v>
      </c>
      <c r="S474" s="810" t="s">
        <v>2808</v>
      </c>
      <c r="T474" s="810"/>
      <c r="U474" s="810" t="s">
        <v>2809</v>
      </c>
      <c r="V474" s="811"/>
      <c r="W474" s="811"/>
      <c r="X474" s="812" t="s">
        <v>2810</v>
      </c>
      <c r="Y474" s="783" t="s">
        <v>2811</v>
      </c>
      <c r="Z474" s="835">
        <v>3.6835</v>
      </c>
      <c r="AA474" s="835">
        <f t="shared" si="306"/>
        <v>5525.25</v>
      </c>
      <c r="AB474" s="812">
        <v>1500</v>
      </c>
      <c r="AC474" s="812">
        <f t="shared" si="301"/>
        <v>0</v>
      </c>
      <c r="AD474" s="783" t="s">
        <v>610</v>
      </c>
      <c r="AE474" s="783" t="s">
        <v>611</v>
      </c>
      <c r="AF474" s="784"/>
      <c r="AG474" s="836" t="s">
        <v>590</v>
      </c>
      <c r="AH474" s="1150"/>
      <c r="AI474" s="837"/>
      <c r="AJ474" s="1127"/>
      <c r="AK474" s="837">
        <f>J474</f>
        <v>1500</v>
      </c>
      <c r="AL474" s="838"/>
      <c r="AM474" s="1124"/>
      <c r="AN474" s="865">
        <f t="shared" si="304"/>
        <v>1500</v>
      </c>
      <c r="AO474" s="865"/>
      <c r="AP474" s="1124"/>
      <c r="AQ474" s="865">
        <f t="shared" si="305"/>
        <v>1500</v>
      </c>
      <c r="AR474" s="1124"/>
      <c r="AS474" s="865"/>
      <c r="AT474" s="866"/>
      <c r="AU474" s="867"/>
      <c r="AV474" s="867" t="s">
        <v>577</v>
      </c>
      <c r="AW474" s="884">
        <f t="shared" si="287"/>
        <v>250</v>
      </c>
      <c r="AX474" s="884">
        <f t="shared" si="288"/>
        <v>250</v>
      </c>
      <c r="AY474" s="884">
        <f t="shared" si="289"/>
        <v>200</v>
      </c>
      <c r="AZ474" s="884">
        <f t="shared" si="290"/>
        <v>50</v>
      </c>
      <c r="BA474" s="884">
        <f t="shared" si="291"/>
        <v>250</v>
      </c>
      <c r="BB474" s="884">
        <f t="shared" si="292"/>
        <v>250</v>
      </c>
      <c r="BC474" s="884">
        <f t="shared" si="293"/>
        <v>250</v>
      </c>
      <c r="BD474" s="932">
        <f t="shared" si="302"/>
        <v>1500</v>
      </c>
      <c r="BE474" s="933">
        <f t="shared" si="303"/>
        <v>0</v>
      </c>
      <c r="BF474" s="1096"/>
      <c r="BG474" s="1097"/>
    </row>
    <row r="475" s="711" customFormat="1" ht="39" customHeight="1" spans="1:60">
      <c r="A475" s="1113">
        <v>45960</v>
      </c>
      <c r="B475" s="1137" t="s">
        <v>2812</v>
      </c>
      <c r="C475" s="971" t="s">
        <v>600</v>
      </c>
      <c r="D475" s="1138">
        <v>4500183696</v>
      </c>
      <c r="E475" s="1139" t="s">
        <v>2813</v>
      </c>
      <c r="F475" s="1138" t="s">
        <v>2814</v>
      </c>
      <c r="G475" s="742" t="s">
        <v>575</v>
      </c>
      <c r="H475" s="1140" t="s">
        <v>575</v>
      </c>
      <c r="I475" s="778" t="s">
        <v>576</v>
      </c>
      <c r="J475" s="780">
        <v>252</v>
      </c>
      <c r="K475" s="780">
        <v>0</v>
      </c>
      <c r="L475" s="780">
        <v>12</v>
      </c>
      <c r="M475" s="784">
        <f t="shared" si="295"/>
        <v>21</v>
      </c>
      <c r="N475" s="1142">
        <v>45999</v>
      </c>
      <c r="O475" s="1142">
        <v>45995</v>
      </c>
      <c r="P475" s="1073"/>
      <c r="Q475" s="783" t="s">
        <v>582</v>
      </c>
      <c r="R475" s="1073" t="s">
        <v>2807</v>
      </c>
      <c r="S475" s="1144" t="s">
        <v>2815</v>
      </c>
      <c r="T475" s="1144"/>
      <c r="U475" s="1144" t="s">
        <v>585</v>
      </c>
      <c r="V475" s="1145"/>
      <c r="W475" s="1145"/>
      <c r="X475" s="1146" t="s">
        <v>2816</v>
      </c>
      <c r="Y475" s="1073" t="s">
        <v>1545</v>
      </c>
      <c r="Z475" s="835">
        <v>2.1403</v>
      </c>
      <c r="AA475" s="835">
        <f t="shared" si="306"/>
        <v>539.3556</v>
      </c>
      <c r="AB475" s="1146">
        <v>252</v>
      </c>
      <c r="AC475" s="812">
        <f t="shared" si="301"/>
        <v>0</v>
      </c>
      <c r="AD475" s="783" t="s">
        <v>585</v>
      </c>
      <c r="AE475" s="1073" t="s">
        <v>611</v>
      </c>
      <c r="AF475" s="1149"/>
      <c r="AG475" s="836" t="s">
        <v>590</v>
      </c>
      <c r="AH475" s="1152"/>
      <c r="AI475" s="1153">
        <f t="shared" ref="AI475:AI485" si="307">J475</f>
        <v>252</v>
      </c>
      <c r="AJ475" s="1154"/>
      <c r="AK475" s="1153"/>
      <c r="AL475" s="1155"/>
      <c r="AM475" s="1156"/>
      <c r="AN475" s="1157">
        <f t="shared" si="304"/>
        <v>252</v>
      </c>
      <c r="AO475" s="1157"/>
      <c r="AP475" s="1156"/>
      <c r="AQ475" s="1157">
        <f t="shared" si="305"/>
        <v>252</v>
      </c>
      <c r="AR475" s="1156"/>
      <c r="AS475" s="1157"/>
      <c r="AT475" s="1157"/>
      <c r="AU475" s="1158"/>
      <c r="AV475" s="867" t="s">
        <v>577</v>
      </c>
      <c r="AW475" s="884">
        <f t="shared" ref="AW475:AW486" si="308">J475/60*10</f>
        <v>42</v>
      </c>
      <c r="AX475" s="884">
        <f t="shared" ref="AX475:AX486" si="309">J475/60*10</f>
        <v>42</v>
      </c>
      <c r="AY475" s="884">
        <f t="shared" ref="AY475:AY486" si="310">J475/60*8</f>
        <v>33.6</v>
      </c>
      <c r="AZ475" s="884">
        <f t="shared" ref="AZ475:AZ486" si="311">J475/60*2</f>
        <v>8.4</v>
      </c>
      <c r="BA475" s="884">
        <f t="shared" ref="BA475:BA486" si="312">J475/60*10</f>
        <v>42</v>
      </c>
      <c r="BB475" s="884">
        <f t="shared" ref="BB475:BB486" si="313">J475/60*10</f>
        <v>42</v>
      </c>
      <c r="BC475" s="884">
        <f t="shared" ref="BC475:BC486" si="314">J475/60*10</f>
        <v>42</v>
      </c>
      <c r="BD475" s="932">
        <f t="shared" si="302"/>
        <v>252</v>
      </c>
      <c r="BE475" s="933">
        <f t="shared" si="303"/>
        <v>0</v>
      </c>
      <c r="BF475" s="1096"/>
      <c r="BG475" s="1096"/>
      <c r="BH475" s="1097"/>
    </row>
    <row r="476" s="711" customFormat="1" ht="39" customHeight="1" spans="1:60">
      <c r="A476" s="1113">
        <v>45960</v>
      </c>
      <c r="B476" s="1137" t="s">
        <v>2812</v>
      </c>
      <c r="C476" s="971" t="s">
        <v>600</v>
      </c>
      <c r="D476" s="1138">
        <v>4500183696</v>
      </c>
      <c r="E476" s="1139" t="s">
        <v>2817</v>
      </c>
      <c r="F476" s="1138" t="s">
        <v>2818</v>
      </c>
      <c r="G476" s="742" t="s">
        <v>575</v>
      </c>
      <c r="H476" s="1140" t="s">
        <v>575</v>
      </c>
      <c r="I476" s="778" t="s">
        <v>576</v>
      </c>
      <c r="J476" s="780">
        <v>276</v>
      </c>
      <c r="K476" s="780">
        <v>0</v>
      </c>
      <c r="L476" s="780">
        <v>12</v>
      </c>
      <c r="M476" s="784">
        <f t="shared" si="295"/>
        <v>23</v>
      </c>
      <c r="N476" s="1142">
        <v>45999</v>
      </c>
      <c r="O476" s="1142">
        <v>45995</v>
      </c>
      <c r="P476" s="1073"/>
      <c r="Q476" s="783" t="s">
        <v>582</v>
      </c>
      <c r="R476" s="1073" t="s">
        <v>2807</v>
      </c>
      <c r="S476" s="1144" t="s">
        <v>2815</v>
      </c>
      <c r="T476" s="1144"/>
      <c r="U476" s="1144" t="s">
        <v>585</v>
      </c>
      <c r="V476" s="1145" t="s">
        <v>2819</v>
      </c>
      <c r="W476" s="1145"/>
      <c r="X476" s="1146" t="s">
        <v>2816</v>
      </c>
      <c r="Y476" s="1073" t="s">
        <v>1545</v>
      </c>
      <c r="Z476" s="835">
        <v>2.1403</v>
      </c>
      <c r="AA476" s="835">
        <f t="shared" si="306"/>
        <v>590.7228</v>
      </c>
      <c r="AB476" s="1146">
        <v>276</v>
      </c>
      <c r="AC476" s="812">
        <f t="shared" si="301"/>
        <v>0</v>
      </c>
      <c r="AD476" s="783" t="s">
        <v>610</v>
      </c>
      <c r="AE476" s="1073" t="s">
        <v>611</v>
      </c>
      <c r="AF476" s="1149"/>
      <c r="AG476" s="836" t="s">
        <v>590</v>
      </c>
      <c r="AH476" s="1152"/>
      <c r="AI476" s="1153">
        <f t="shared" si="307"/>
        <v>276</v>
      </c>
      <c r="AJ476" s="1154"/>
      <c r="AK476" s="1153"/>
      <c r="AL476" s="1155"/>
      <c r="AM476" s="1156"/>
      <c r="AN476" s="1157">
        <f t="shared" si="304"/>
        <v>276</v>
      </c>
      <c r="AO476" s="1157"/>
      <c r="AP476" s="1156"/>
      <c r="AQ476" s="1157">
        <f t="shared" si="305"/>
        <v>276</v>
      </c>
      <c r="AR476" s="1156"/>
      <c r="AS476" s="1157"/>
      <c r="AT476" s="1157"/>
      <c r="AU476" s="1158"/>
      <c r="AV476" s="867" t="s">
        <v>577</v>
      </c>
      <c r="AW476" s="884">
        <f t="shared" si="308"/>
        <v>46</v>
      </c>
      <c r="AX476" s="884">
        <f t="shared" si="309"/>
        <v>46</v>
      </c>
      <c r="AY476" s="884">
        <f t="shared" si="310"/>
        <v>36.8</v>
      </c>
      <c r="AZ476" s="884">
        <f t="shared" si="311"/>
        <v>9.2</v>
      </c>
      <c r="BA476" s="884">
        <f t="shared" si="312"/>
        <v>46</v>
      </c>
      <c r="BB476" s="884">
        <f t="shared" si="313"/>
        <v>46</v>
      </c>
      <c r="BC476" s="884">
        <f t="shared" si="314"/>
        <v>46</v>
      </c>
      <c r="BD476" s="932">
        <f t="shared" si="302"/>
        <v>276</v>
      </c>
      <c r="BE476" s="933">
        <f t="shared" si="303"/>
        <v>0</v>
      </c>
      <c r="BF476" s="1096"/>
      <c r="BG476" s="1096"/>
      <c r="BH476" s="1097"/>
    </row>
    <row r="477" s="711" customFormat="1" ht="39" customHeight="1" spans="1:60">
      <c r="A477" s="1113">
        <v>45960</v>
      </c>
      <c r="B477" s="1137" t="s">
        <v>2812</v>
      </c>
      <c r="C477" s="971" t="s">
        <v>600</v>
      </c>
      <c r="D477" s="1138">
        <v>4500183696</v>
      </c>
      <c r="E477" s="1139" t="s">
        <v>2820</v>
      </c>
      <c r="F477" s="1138" t="s">
        <v>2821</v>
      </c>
      <c r="G477" s="742" t="s">
        <v>575</v>
      </c>
      <c r="H477" s="1140" t="s">
        <v>575</v>
      </c>
      <c r="I477" s="778" t="s">
        <v>576</v>
      </c>
      <c r="J477" s="780">
        <v>252</v>
      </c>
      <c r="K477" s="780">
        <v>0</v>
      </c>
      <c r="L477" s="780">
        <v>12</v>
      </c>
      <c r="M477" s="784">
        <f t="shared" si="295"/>
        <v>21</v>
      </c>
      <c r="N477" s="1142">
        <v>45999</v>
      </c>
      <c r="O477" s="1142">
        <v>45995</v>
      </c>
      <c r="P477" s="1073"/>
      <c r="Q477" s="783" t="s">
        <v>582</v>
      </c>
      <c r="R477" s="1073" t="s">
        <v>2807</v>
      </c>
      <c r="S477" s="1144" t="s">
        <v>2815</v>
      </c>
      <c r="T477" s="1144"/>
      <c r="U477" s="1144" t="s">
        <v>585</v>
      </c>
      <c r="V477" s="1145" t="s">
        <v>2819</v>
      </c>
      <c r="W477" s="1145"/>
      <c r="X477" s="1146" t="s">
        <v>2816</v>
      </c>
      <c r="Y477" s="1073" t="s">
        <v>1545</v>
      </c>
      <c r="Z477" s="835">
        <v>2.1403</v>
      </c>
      <c r="AA477" s="835">
        <f t="shared" si="306"/>
        <v>539.3556</v>
      </c>
      <c r="AB477" s="1146">
        <v>252</v>
      </c>
      <c r="AC477" s="812">
        <f t="shared" si="301"/>
        <v>0</v>
      </c>
      <c r="AD477" s="783" t="s">
        <v>610</v>
      </c>
      <c r="AE477" s="1073" t="s">
        <v>611</v>
      </c>
      <c r="AF477" s="1149"/>
      <c r="AG477" s="836" t="s">
        <v>590</v>
      </c>
      <c r="AH477" s="1152"/>
      <c r="AI477" s="1153">
        <f t="shared" si="307"/>
        <v>252</v>
      </c>
      <c r="AJ477" s="1154"/>
      <c r="AK477" s="1153"/>
      <c r="AL477" s="1155"/>
      <c r="AM477" s="1156"/>
      <c r="AN477" s="1157">
        <f t="shared" si="304"/>
        <v>252</v>
      </c>
      <c r="AO477" s="1157"/>
      <c r="AP477" s="1156"/>
      <c r="AQ477" s="1157">
        <f t="shared" si="305"/>
        <v>252</v>
      </c>
      <c r="AR477" s="1156"/>
      <c r="AS477" s="1157"/>
      <c r="AT477" s="1157"/>
      <c r="AU477" s="1158"/>
      <c r="AV477" s="867" t="s">
        <v>577</v>
      </c>
      <c r="AW477" s="884">
        <f t="shared" si="308"/>
        <v>42</v>
      </c>
      <c r="AX477" s="884">
        <f t="shared" si="309"/>
        <v>42</v>
      </c>
      <c r="AY477" s="884">
        <f t="shared" si="310"/>
        <v>33.6</v>
      </c>
      <c r="AZ477" s="884">
        <f t="shared" si="311"/>
        <v>8.4</v>
      </c>
      <c r="BA477" s="884">
        <f t="shared" si="312"/>
        <v>42</v>
      </c>
      <c r="BB477" s="884">
        <f t="shared" si="313"/>
        <v>42</v>
      </c>
      <c r="BC477" s="884">
        <f t="shared" si="314"/>
        <v>42</v>
      </c>
      <c r="BD477" s="932">
        <f t="shared" si="302"/>
        <v>252</v>
      </c>
      <c r="BE477" s="933">
        <f t="shared" si="303"/>
        <v>0</v>
      </c>
      <c r="BF477" s="1096"/>
      <c r="BG477" s="1096"/>
      <c r="BH477" s="1097"/>
    </row>
    <row r="478" s="711" customFormat="1" ht="39" customHeight="1" spans="1:60">
      <c r="A478" s="1113">
        <v>45960</v>
      </c>
      <c r="B478" s="1137" t="s">
        <v>2812</v>
      </c>
      <c r="C478" s="971" t="s">
        <v>600</v>
      </c>
      <c r="D478" s="1138">
        <v>4500183696</v>
      </c>
      <c r="E478" s="1139" t="s">
        <v>2822</v>
      </c>
      <c r="F478" s="1138" t="s">
        <v>2823</v>
      </c>
      <c r="G478" s="742" t="s">
        <v>575</v>
      </c>
      <c r="H478" s="1140" t="s">
        <v>575</v>
      </c>
      <c r="I478" s="778" t="s">
        <v>576</v>
      </c>
      <c r="J478" s="780">
        <v>168</v>
      </c>
      <c r="K478" s="780">
        <v>0</v>
      </c>
      <c r="L478" s="780">
        <v>12</v>
      </c>
      <c r="M478" s="784">
        <f t="shared" si="295"/>
        <v>14</v>
      </c>
      <c r="N478" s="1142">
        <v>45999</v>
      </c>
      <c r="O478" s="1142">
        <v>45995</v>
      </c>
      <c r="P478" s="1073"/>
      <c r="Q478" s="783" t="s">
        <v>582</v>
      </c>
      <c r="R478" s="1073" t="s">
        <v>2807</v>
      </c>
      <c r="S478" s="1144" t="s">
        <v>2815</v>
      </c>
      <c r="T478" s="1144"/>
      <c r="U478" s="1144" t="s">
        <v>585</v>
      </c>
      <c r="V478" s="1145" t="s">
        <v>2819</v>
      </c>
      <c r="W478" s="1145"/>
      <c r="X478" s="1146" t="s">
        <v>2816</v>
      </c>
      <c r="Y478" s="1073" t="s">
        <v>1545</v>
      </c>
      <c r="Z478" s="835">
        <v>2.1403</v>
      </c>
      <c r="AA478" s="835">
        <f t="shared" si="306"/>
        <v>359.5704</v>
      </c>
      <c r="AB478" s="1146">
        <v>168</v>
      </c>
      <c r="AC478" s="812">
        <f t="shared" si="301"/>
        <v>0</v>
      </c>
      <c r="AD478" s="783" t="s">
        <v>610</v>
      </c>
      <c r="AE478" s="1073" t="s">
        <v>611</v>
      </c>
      <c r="AF478" s="1149"/>
      <c r="AG478" s="836" t="s">
        <v>590</v>
      </c>
      <c r="AH478" s="1152"/>
      <c r="AI478" s="1153">
        <f t="shared" si="307"/>
        <v>168</v>
      </c>
      <c r="AJ478" s="1154"/>
      <c r="AK478" s="1153"/>
      <c r="AL478" s="1155"/>
      <c r="AM478" s="1156"/>
      <c r="AN478" s="1157">
        <f t="shared" si="304"/>
        <v>168</v>
      </c>
      <c r="AO478" s="1157"/>
      <c r="AP478" s="1156"/>
      <c r="AQ478" s="1157">
        <f t="shared" si="305"/>
        <v>168</v>
      </c>
      <c r="AR478" s="1156"/>
      <c r="AS478" s="1157"/>
      <c r="AT478" s="1157"/>
      <c r="AU478" s="1158"/>
      <c r="AV478" s="867" t="s">
        <v>577</v>
      </c>
      <c r="AW478" s="884">
        <f t="shared" si="308"/>
        <v>28</v>
      </c>
      <c r="AX478" s="884">
        <f t="shared" si="309"/>
        <v>28</v>
      </c>
      <c r="AY478" s="884">
        <f t="shared" si="310"/>
        <v>22.4</v>
      </c>
      <c r="AZ478" s="884">
        <f t="shared" si="311"/>
        <v>5.6</v>
      </c>
      <c r="BA478" s="884">
        <f t="shared" si="312"/>
        <v>28</v>
      </c>
      <c r="BB478" s="884">
        <f t="shared" si="313"/>
        <v>28</v>
      </c>
      <c r="BC478" s="884">
        <f t="shared" si="314"/>
        <v>28</v>
      </c>
      <c r="BD478" s="932">
        <f t="shared" si="302"/>
        <v>168</v>
      </c>
      <c r="BE478" s="933">
        <f t="shared" si="303"/>
        <v>0</v>
      </c>
      <c r="BF478" s="1096"/>
      <c r="BG478" s="1096"/>
      <c r="BH478" s="1097"/>
    </row>
    <row r="479" s="711" customFormat="1" ht="39" customHeight="1" spans="1:60">
      <c r="A479" s="1113">
        <v>45960</v>
      </c>
      <c r="B479" s="1137" t="s">
        <v>2812</v>
      </c>
      <c r="C479" s="971" t="s">
        <v>600</v>
      </c>
      <c r="D479" s="1138">
        <v>4500183696</v>
      </c>
      <c r="E479" s="1139" t="s">
        <v>2824</v>
      </c>
      <c r="F479" s="1138" t="s">
        <v>2825</v>
      </c>
      <c r="G479" s="742" t="s">
        <v>575</v>
      </c>
      <c r="H479" s="1140" t="s">
        <v>575</v>
      </c>
      <c r="I479" s="778" t="s">
        <v>576</v>
      </c>
      <c r="J479" s="780">
        <v>252</v>
      </c>
      <c r="K479" s="780">
        <v>0</v>
      </c>
      <c r="L479" s="780">
        <v>12</v>
      </c>
      <c r="M479" s="784">
        <f t="shared" si="295"/>
        <v>21</v>
      </c>
      <c r="N479" s="1142">
        <v>45999</v>
      </c>
      <c r="O479" s="1142">
        <v>45995</v>
      </c>
      <c r="P479" s="1073"/>
      <c r="Q479" s="783" t="s">
        <v>582</v>
      </c>
      <c r="R479" s="1073" t="s">
        <v>2807</v>
      </c>
      <c r="S479" s="1144" t="s">
        <v>2815</v>
      </c>
      <c r="T479" s="1144"/>
      <c r="U479" s="1144" t="s">
        <v>585</v>
      </c>
      <c r="V479" s="1145"/>
      <c r="W479" s="1145"/>
      <c r="X479" s="1146" t="s">
        <v>2816</v>
      </c>
      <c r="Y479" s="1073" t="s">
        <v>1545</v>
      </c>
      <c r="Z479" s="835">
        <v>2.1403</v>
      </c>
      <c r="AA479" s="835">
        <f t="shared" si="306"/>
        <v>539.3556</v>
      </c>
      <c r="AB479" s="1146">
        <v>252</v>
      </c>
      <c r="AC479" s="812">
        <f t="shared" si="301"/>
        <v>0</v>
      </c>
      <c r="AD479" s="783" t="s">
        <v>585</v>
      </c>
      <c r="AE479" s="1073" t="s">
        <v>611</v>
      </c>
      <c r="AF479" s="1149"/>
      <c r="AG479" s="836" t="s">
        <v>590</v>
      </c>
      <c r="AH479" s="1152"/>
      <c r="AI479" s="1153">
        <f t="shared" si="307"/>
        <v>252</v>
      </c>
      <c r="AJ479" s="1154"/>
      <c r="AK479" s="1153"/>
      <c r="AL479" s="1155"/>
      <c r="AM479" s="1156"/>
      <c r="AN479" s="1157">
        <f t="shared" si="304"/>
        <v>252</v>
      </c>
      <c r="AO479" s="1157"/>
      <c r="AP479" s="1156"/>
      <c r="AQ479" s="1157">
        <f t="shared" si="305"/>
        <v>252</v>
      </c>
      <c r="AR479" s="1156"/>
      <c r="AS479" s="1157"/>
      <c r="AT479" s="1157"/>
      <c r="AU479" s="1158"/>
      <c r="AV479" s="867" t="s">
        <v>577</v>
      </c>
      <c r="AW479" s="884">
        <f t="shared" si="308"/>
        <v>42</v>
      </c>
      <c r="AX479" s="884">
        <f t="shared" si="309"/>
        <v>42</v>
      </c>
      <c r="AY479" s="884">
        <f t="shared" si="310"/>
        <v>33.6</v>
      </c>
      <c r="AZ479" s="884">
        <f t="shared" si="311"/>
        <v>8.4</v>
      </c>
      <c r="BA479" s="884">
        <f t="shared" si="312"/>
        <v>42</v>
      </c>
      <c r="BB479" s="884">
        <f t="shared" si="313"/>
        <v>42</v>
      </c>
      <c r="BC479" s="884">
        <f t="shared" si="314"/>
        <v>42</v>
      </c>
      <c r="BD479" s="932">
        <f t="shared" si="302"/>
        <v>252</v>
      </c>
      <c r="BE479" s="933">
        <f t="shared" si="303"/>
        <v>0</v>
      </c>
      <c r="BF479" s="1096"/>
      <c r="BG479" s="1096"/>
      <c r="BH479" s="1097"/>
    </row>
    <row r="480" s="711" customFormat="1" ht="39" customHeight="1" spans="1:60">
      <c r="A480" s="1113">
        <v>45968</v>
      </c>
      <c r="B480" s="1137" t="s">
        <v>2826</v>
      </c>
      <c r="C480" s="971" t="s">
        <v>2827</v>
      </c>
      <c r="D480" s="1138">
        <v>4500184858</v>
      </c>
      <c r="E480" s="1139"/>
      <c r="F480" s="1138" t="s">
        <v>2828</v>
      </c>
      <c r="G480" s="742" t="s">
        <v>575</v>
      </c>
      <c r="H480" s="1140" t="s">
        <v>575</v>
      </c>
      <c r="I480" s="778" t="s">
        <v>576</v>
      </c>
      <c r="J480" s="780">
        <v>204</v>
      </c>
      <c r="K480" s="780">
        <v>0</v>
      </c>
      <c r="L480" s="780">
        <v>12</v>
      </c>
      <c r="M480" s="784">
        <f t="shared" si="295"/>
        <v>17</v>
      </c>
      <c r="N480" s="1142">
        <v>45999</v>
      </c>
      <c r="O480" s="1142">
        <v>45995</v>
      </c>
      <c r="P480" s="1073"/>
      <c r="Q480" s="783" t="s">
        <v>582</v>
      </c>
      <c r="R480" s="1073" t="s">
        <v>2829</v>
      </c>
      <c r="S480" s="1144" t="s">
        <v>2830</v>
      </c>
      <c r="T480" s="1144"/>
      <c r="U480" s="810" t="s">
        <v>585</v>
      </c>
      <c r="V480" s="1145"/>
      <c r="W480" s="1145"/>
      <c r="X480" s="1146" t="s">
        <v>2203</v>
      </c>
      <c r="Y480" s="1073" t="s">
        <v>2364</v>
      </c>
      <c r="Z480" s="835">
        <v>3.5671</v>
      </c>
      <c r="AA480" s="835">
        <f t="shared" si="306"/>
        <v>727.6884</v>
      </c>
      <c r="AB480" s="1146">
        <v>204</v>
      </c>
      <c r="AC480" s="812">
        <f t="shared" si="301"/>
        <v>0</v>
      </c>
      <c r="AD480" s="783" t="s">
        <v>585</v>
      </c>
      <c r="AE480" s="783" t="s">
        <v>611</v>
      </c>
      <c r="AF480" s="1147" t="s">
        <v>2831</v>
      </c>
      <c r="AG480" s="836" t="s">
        <v>590</v>
      </c>
      <c r="AH480" s="1154"/>
      <c r="AI480" s="837">
        <f t="shared" si="307"/>
        <v>204</v>
      </c>
      <c r="AJ480" s="1154"/>
      <c r="AK480" s="1153"/>
      <c r="AL480" s="1155"/>
      <c r="AM480" s="1156"/>
      <c r="AN480" s="865">
        <f t="shared" si="304"/>
        <v>204</v>
      </c>
      <c r="AO480" s="1157"/>
      <c r="AP480" s="1156"/>
      <c r="AQ480" s="865">
        <f t="shared" si="305"/>
        <v>204</v>
      </c>
      <c r="AR480" s="1156"/>
      <c r="AS480" s="1157"/>
      <c r="AT480" s="1157"/>
      <c r="AU480" s="1158"/>
      <c r="AV480" s="867" t="s">
        <v>577</v>
      </c>
      <c r="AW480" s="884">
        <f t="shared" si="308"/>
        <v>34</v>
      </c>
      <c r="AX480" s="884">
        <f t="shared" si="309"/>
        <v>34</v>
      </c>
      <c r="AY480" s="884">
        <f t="shared" si="310"/>
        <v>27.2</v>
      </c>
      <c r="AZ480" s="884">
        <f t="shared" si="311"/>
        <v>6.8</v>
      </c>
      <c r="BA480" s="884">
        <f t="shared" si="312"/>
        <v>34</v>
      </c>
      <c r="BB480" s="884">
        <f t="shared" si="313"/>
        <v>34</v>
      </c>
      <c r="BC480" s="884">
        <f t="shared" si="314"/>
        <v>34</v>
      </c>
      <c r="BD480" s="932">
        <f t="shared" si="302"/>
        <v>204</v>
      </c>
      <c r="BE480" s="933">
        <f t="shared" si="303"/>
        <v>0</v>
      </c>
      <c r="BF480" s="1096"/>
      <c r="BG480" s="1096"/>
      <c r="BH480" s="1097"/>
    </row>
    <row r="481" s="711" customFormat="1" ht="39" customHeight="1" spans="1:60">
      <c r="A481" s="736">
        <v>45960</v>
      </c>
      <c r="B481" s="737" t="s">
        <v>177</v>
      </c>
      <c r="C481" s="738" t="s">
        <v>600</v>
      </c>
      <c r="D481" s="739">
        <v>4500183686</v>
      </c>
      <c r="E481" s="910" t="s">
        <v>2832</v>
      </c>
      <c r="F481" s="739" t="s">
        <v>2833</v>
      </c>
      <c r="G481" s="742" t="s">
        <v>689</v>
      </c>
      <c r="H481" s="742" t="s">
        <v>689</v>
      </c>
      <c r="I481" s="778" t="s">
        <v>576</v>
      </c>
      <c r="J481" s="780">
        <v>4632</v>
      </c>
      <c r="K481" s="780">
        <v>0</v>
      </c>
      <c r="L481" s="780">
        <v>8</v>
      </c>
      <c r="M481" s="784">
        <f t="shared" si="295"/>
        <v>579</v>
      </c>
      <c r="N481" s="782">
        <v>45996</v>
      </c>
      <c r="O481" s="782">
        <v>45992</v>
      </c>
      <c r="P481" s="783"/>
      <c r="Q481" s="783" t="s">
        <v>582</v>
      </c>
      <c r="R481" s="783" t="s">
        <v>2796</v>
      </c>
      <c r="S481" s="810" t="s">
        <v>2834</v>
      </c>
      <c r="T481" s="810"/>
      <c r="U481" s="810" t="s">
        <v>585</v>
      </c>
      <c r="V481" s="811" t="s">
        <v>2835</v>
      </c>
      <c r="W481" s="811"/>
      <c r="X481" s="812" t="s">
        <v>2420</v>
      </c>
      <c r="Y481" s="783" t="s">
        <v>695</v>
      </c>
      <c r="Z481" s="835">
        <v>2.1204</v>
      </c>
      <c r="AA481" s="835">
        <f t="shared" si="306"/>
        <v>9821.6928</v>
      </c>
      <c r="AB481" s="812">
        <f>600+4032</f>
        <v>4632</v>
      </c>
      <c r="AC481" s="812">
        <f t="shared" si="301"/>
        <v>0</v>
      </c>
      <c r="AD481" s="783" t="s">
        <v>1551</v>
      </c>
      <c r="AE481" s="783" t="s">
        <v>611</v>
      </c>
      <c r="AF481" s="784"/>
      <c r="AG481" s="836" t="s">
        <v>590</v>
      </c>
      <c r="AH481" s="1150"/>
      <c r="AI481" s="837">
        <f t="shared" si="307"/>
        <v>4632</v>
      </c>
      <c r="AJ481" s="1127"/>
      <c r="AK481" s="837"/>
      <c r="AL481" s="838"/>
      <c r="AM481" s="1124"/>
      <c r="AN481" s="865">
        <f t="shared" si="304"/>
        <v>4632</v>
      </c>
      <c r="AO481" s="865"/>
      <c r="AP481" s="1124"/>
      <c r="AQ481" s="865">
        <f t="shared" si="305"/>
        <v>4632</v>
      </c>
      <c r="AR481" s="1124"/>
      <c r="AS481" s="865"/>
      <c r="AT481" s="865"/>
      <c r="AU481" s="866"/>
      <c r="AV481" s="867" t="s">
        <v>577</v>
      </c>
      <c r="AW481" s="884">
        <f t="shared" si="308"/>
        <v>772</v>
      </c>
      <c r="AX481" s="884">
        <f t="shared" si="309"/>
        <v>772</v>
      </c>
      <c r="AY481" s="884">
        <f t="shared" si="310"/>
        <v>617.6</v>
      </c>
      <c r="AZ481" s="884">
        <f t="shared" si="311"/>
        <v>154.4</v>
      </c>
      <c r="BA481" s="884">
        <f t="shared" si="312"/>
        <v>772</v>
      </c>
      <c r="BB481" s="884">
        <f t="shared" si="313"/>
        <v>772</v>
      </c>
      <c r="BC481" s="884">
        <f t="shared" si="314"/>
        <v>772</v>
      </c>
      <c r="BD481" s="932">
        <f t="shared" si="302"/>
        <v>4632</v>
      </c>
      <c r="BE481" s="933">
        <f t="shared" si="303"/>
        <v>0</v>
      </c>
      <c r="BF481" s="1096"/>
      <c r="BG481" s="1096"/>
      <c r="BH481" s="1097"/>
    </row>
    <row r="482" s="711" customFormat="1" ht="39" customHeight="1" spans="1:59">
      <c r="A482" s="736">
        <v>45960</v>
      </c>
      <c r="B482" s="737" t="s">
        <v>177</v>
      </c>
      <c r="C482" s="738" t="s">
        <v>600</v>
      </c>
      <c r="D482" s="739">
        <v>4500183687</v>
      </c>
      <c r="E482" s="910" t="s">
        <v>2836</v>
      </c>
      <c r="F482" s="739" t="s">
        <v>2837</v>
      </c>
      <c r="G482" s="742" t="s">
        <v>689</v>
      </c>
      <c r="H482" s="742" t="s">
        <v>689</v>
      </c>
      <c r="I482" s="778" t="s">
        <v>576</v>
      </c>
      <c r="J482" s="780">
        <v>4208</v>
      </c>
      <c r="K482" s="780">
        <v>0</v>
      </c>
      <c r="L482" s="780">
        <v>8</v>
      </c>
      <c r="M482" s="784">
        <f t="shared" si="295"/>
        <v>526</v>
      </c>
      <c r="N482" s="782">
        <v>45999</v>
      </c>
      <c r="O482" s="782">
        <v>45995</v>
      </c>
      <c r="P482" s="783"/>
      <c r="Q482" s="783" t="s">
        <v>582</v>
      </c>
      <c r="R482" s="783" t="s">
        <v>2807</v>
      </c>
      <c r="S482" s="810" t="s">
        <v>2834</v>
      </c>
      <c r="T482" s="810"/>
      <c r="U482" s="810" t="s">
        <v>585</v>
      </c>
      <c r="V482" s="811" t="s">
        <v>2835</v>
      </c>
      <c r="W482" s="811"/>
      <c r="X482" s="812" t="s">
        <v>2420</v>
      </c>
      <c r="Y482" s="783" t="s">
        <v>695</v>
      </c>
      <c r="Z482" s="835">
        <v>2.1204</v>
      </c>
      <c r="AA482" s="835">
        <f t="shared" si="306"/>
        <v>8922.6432</v>
      </c>
      <c r="AB482" s="812">
        <f>176+4032</f>
        <v>4208</v>
      </c>
      <c r="AC482" s="812">
        <f t="shared" si="301"/>
        <v>0</v>
      </c>
      <c r="AD482" s="783" t="s">
        <v>610</v>
      </c>
      <c r="AE482" s="783" t="s">
        <v>611</v>
      </c>
      <c r="AF482" s="784"/>
      <c r="AG482" s="836" t="s">
        <v>590</v>
      </c>
      <c r="AH482" s="1150"/>
      <c r="AI482" s="837">
        <f t="shared" si="307"/>
        <v>4208</v>
      </c>
      <c r="AJ482" s="1127"/>
      <c r="AK482" s="837"/>
      <c r="AL482" s="838"/>
      <c r="AM482" s="1124"/>
      <c r="AN482" s="865">
        <f t="shared" si="304"/>
        <v>4208</v>
      </c>
      <c r="AO482" s="865"/>
      <c r="AP482" s="1124"/>
      <c r="AQ482" s="865">
        <f t="shared" si="305"/>
        <v>4208</v>
      </c>
      <c r="AR482" s="1124"/>
      <c r="AS482" s="865"/>
      <c r="AT482" s="866"/>
      <c r="AU482" s="867"/>
      <c r="AV482" s="867" t="s">
        <v>577</v>
      </c>
      <c r="AW482" s="884">
        <f t="shared" si="308"/>
        <v>701.333333333333</v>
      </c>
      <c r="AX482" s="884">
        <f t="shared" si="309"/>
        <v>701.333333333333</v>
      </c>
      <c r="AY482" s="884">
        <f t="shared" si="310"/>
        <v>561.066666666667</v>
      </c>
      <c r="AZ482" s="884">
        <f t="shared" si="311"/>
        <v>140.266666666667</v>
      </c>
      <c r="BA482" s="884">
        <f t="shared" si="312"/>
        <v>701.333333333333</v>
      </c>
      <c r="BB482" s="884">
        <f t="shared" si="313"/>
        <v>701.333333333333</v>
      </c>
      <c r="BC482" s="884">
        <f t="shared" si="314"/>
        <v>701.333333333333</v>
      </c>
      <c r="BD482" s="932">
        <f t="shared" si="302"/>
        <v>4208</v>
      </c>
      <c r="BE482" s="933">
        <f t="shared" si="303"/>
        <v>0</v>
      </c>
      <c r="BF482" s="1096"/>
      <c r="BG482" s="1097"/>
    </row>
    <row r="483" s="711" customFormat="1" ht="39" customHeight="1" spans="1:60">
      <c r="A483" s="1113">
        <v>45964</v>
      </c>
      <c r="B483" s="1137" t="s">
        <v>2838</v>
      </c>
      <c r="C483" s="971" t="s">
        <v>1251</v>
      </c>
      <c r="D483" s="1138">
        <v>4500183825</v>
      </c>
      <c r="E483" s="1139"/>
      <c r="F483" s="1138" t="s">
        <v>2839</v>
      </c>
      <c r="G483" s="764" t="s">
        <v>913</v>
      </c>
      <c r="H483" s="1140" t="s">
        <v>964</v>
      </c>
      <c r="I483" s="951" t="s">
        <v>576</v>
      </c>
      <c r="J483" s="780">
        <v>300</v>
      </c>
      <c r="K483" s="801">
        <v>0</v>
      </c>
      <c r="L483" s="801">
        <v>6</v>
      </c>
      <c r="M483" s="784">
        <f t="shared" si="295"/>
        <v>50</v>
      </c>
      <c r="N483" s="1142">
        <v>46001</v>
      </c>
      <c r="O483" s="1142">
        <v>45997</v>
      </c>
      <c r="P483" s="1073" t="s">
        <v>2215</v>
      </c>
      <c r="Q483" s="783" t="s">
        <v>582</v>
      </c>
      <c r="R483" s="1073" t="s">
        <v>2840</v>
      </c>
      <c r="S483" s="1144" t="s">
        <v>2841</v>
      </c>
      <c r="T483" s="1144"/>
      <c r="U483" s="1144" t="s">
        <v>2842</v>
      </c>
      <c r="V483" s="1145"/>
      <c r="W483" s="1145"/>
      <c r="X483" s="1146" t="s">
        <v>2843</v>
      </c>
      <c r="Y483" s="1073" t="s">
        <v>2844</v>
      </c>
      <c r="Z483" s="835">
        <v>3.5765</v>
      </c>
      <c r="AA483" s="835">
        <f t="shared" si="306"/>
        <v>1072.95</v>
      </c>
      <c r="AB483" s="1146">
        <v>300</v>
      </c>
      <c r="AC483" s="812">
        <f t="shared" si="301"/>
        <v>0</v>
      </c>
      <c r="AD483" s="783" t="s">
        <v>610</v>
      </c>
      <c r="AE483" s="783" t="s">
        <v>611</v>
      </c>
      <c r="AF483" s="1149"/>
      <c r="AG483" s="836" t="s">
        <v>590</v>
      </c>
      <c r="AH483" s="1154"/>
      <c r="AI483" s="1153"/>
      <c r="AJ483" s="1154"/>
      <c r="AK483" s="1153">
        <f>J483</f>
        <v>300</v>
      </c>
      <c r="AL483" s="1155"/>
      <c r="AM483" s="1156"/>
      <c r="AN483" s="1157">
        <f t="shared" si="304"/>
        <v>300</v>
      </c>
      <c r="AO483" s="1157"/>
      <c r="AP483" s="1156"/>
      <c r="AQ483" s="1157"/>
      <c r="AR483" s="1156"/>
      <c r="AS483" s="1157">
        <f>J483</f>
        <v>300</v>
      </c>
      <c r="AT483" s="1157"/>
      <c r="AU483" s="1158"/>
      <c r="AV483" s="867" t="s">
        <v>577</v>
      </c>
      <c r="AW483" s="884">
        <f t="shared" si="308"/>
        <v>50</v>
      </c>
      <c r="AX483" s="884">
        <f t="shared" si="309"/>
        <v>50</v>
      </c>
      <c r="AY483" s="884">
        <f t="shared" si="310"/>
        <v>40</v>
      </c>
      <c r="AZ483" s="884">
        <f t="shared" si="311"/>
        <v>10</v>
      </c>
      <c r="BA483" s="884">
        <f t="shared" si="312"/>
        <v>50</v>
      </c>
      <c r="BB483" s="884">
        <f t="shared" si="313"/>
        <v>50</v>
      </c>
      <c r="BC483" s="884">
        <f t="shared" si="314"/>
        <v>50</v>
      </c>
      <c r="BD483" s="932">
        <f t="shared" si="302"/>
        <v>300</v>
      </c>
      <c r="BE483" s="933">
        <f t="shared" si="303"/>
        <v>0</v>
      </c>
      <c r="BF483" s="1096"/>
      <c r="BG483" s="1096"/>
      <c r="BH483" s="1097"/>
    </row>
    <row r="484" s="711" customFormat="1" ht="39" customHeight="1" spans="1:59">
      <c r="A484" s="736">
        <v>45947</v>
      </c>
      <c r="B484" s="737" t="s">
        <v>2204</v>
      </c>
      <c r="C484" s="738" t="s">
        <v>630</v>
      </c>
      <c r="D484" s="739">
        <v>4500182289</v>
      </c>
      <c r="E484" s="910" t="s">
        <v>2845</v>
      </c>
      <c r="F484" s="739" t="s">
        <v>2846</v>
      </c>
      <c r="G484" s="742" t="s">
        <v>2266</v>
      </c>
      <c r="H484" s="742" t="s">
        <v>658</v>
      </c>
      <c r="I484" s="778" t="s">
        <v>660</v>
      </c>
      <c r="J484" s="780">
        <v>492</v>
      </c>
      <c r="K484" s="780">
        <v>0</v>
      </c>
      <c r="L484" s="780">
        <v>12</v>
      </c>
      <c r="M484" s="784">
        <f t="shared" si="295"/>
        <v>41</v>
      </c>
      <c r="N484" s="782">
        <v>46001</v>
      </c>
      <c r="O484" s="782">
        <v>45999</v>
      </c>
      <c r="P484" s="783"/>
      <c r="Q484" s="783" t="s">
        <v>582</v>
      </c>
      <c r="R484" s="783" t="s">
        <v>2847</v>
      </c>
      <c r="S484" s="810" t="s">
        <v>2848</v>
      </c>
      <c r="T484" s="810"/>
      <c r="U484" s="810" t="s">
        <v>2849</v>
      </c>
      <c r="V484" s="811" t="s">
        <v>2850</v>
      </c>
      <c r="W484" s="811"/>
      <c r="X484" s="812" t="s">
        <v>2851</v>
      </c>
      <c r="Y484" s="783" t="s">
        <v>942</v>
      </c>
      <c r="Z484" s="835">
        <v>3.6923</v>
      </c>
      <c r="AA484" s="835">
        <f t="shared" si="306"/>
        <v>1816.6116</v>
      </c>
      <c r="AB484" s="812">
        <v>492</v>
      </c>
      <c r="AC484" s="812">
        <f t="shared" si="301"/>
        <v>0</v>
      </c>
      <c r="AD484" s="783" t="s">
        <v>610</v>
      </c>
      <c r="AE484" s="1073" t="s">
        <v>611</v>
      </c>
      <c r="AF484" s="784"/>
      <c r="AG484" s="836" t="s">
        <v>590</v>
      </c>
      <c r="AH484" s="1127"/>
      <c r="AI484" s="837"/>
      <c r="AJ484" s="1127"/>
      <c r="AK484" s="837">
        <f>J484</f>
        <v>492</v>
      </c>
      <c r="AL484" s="838"/>
      <c r="AM484" s="1124"/>
      <c r="AN484" s="865">
        <f t="shared" si="304"/>
        <v>492</v>
      </c>
      <c r="AO484" s="865"/>
      <c r="AP484" s="1124"/>
      <c r="AQ484" s="867">
        <f t="shared" ref="AQ484:AQ490" si="315">J484</f>
        <v>492</v>
      </c>
      <c r="AR484" s="1124"/>
      <c r="AS484" s="865"/>
      <c r="AT484" s="866"/>
      <c r="AU484" s="867"/>
      <c r="AV484" s="867" t="s">
        <v>577</v>
      </c>
      <c r="AW484" s="884"/>
      <c r="AX484" s="884"/>
      <c r="AY484" s="884"/>
      <c r="AZ484" s="884"/>
      <c r="BA484" s="884"/>
      <c r="BB484" s="884"/>
      <c r="BC484" s="884">
        <f>J484</f>
        <v>492</v>
      </c>
      <c r="BD484" s="932">
        <f t="shared" si="302"/>
        <v>492</v>
      </c>
      <c r="BE484" s="933">
        <f t="shared" si="303"/>
        <v>0</v>
      </c>
      <c r="BF484" s="1096"/>
      <c r="BG484" s="1097"/>
    </row>
    <row r="485" s="711" customFormat="1" ht="39" customHeight="1" spans="1:59">
      <c r="A485" s="736">
        <v>45966</v>
      </c>
      <c r="B485" s="737" t="s">
        <v>2536</v>
      </c>
      <c r="C485" s="738" t="s">
        <v>762</v>
      </c>
      <c r="D485" s="739">
        <v>4500184536</v>
      </c>
      <c r="E485" s="910" t="s">
        <v>2852</v>
      </c>
      <c r="F485" s="739" t="s">
        <v>2853</v>
      </c>
      <c r="G485" s="742" t="s">
        <v>815</v>
      </c>
      <c r="H485" s="742" t="s">
        <v>815</v>
      </c>
      <c r="I485" s="778" t="s">
        <v>576</v>
      </c>
      <c r="J485" s="780">
        <v>2128</v>
      </c>
      <c r="K485" s="780">
        <v>0</v>
      </c>
      <c r="L485" s="780">
        <v>4</v>
      </c>
      <c r="M485" s="784">
        <f t="shared" si="295"/>
        <v>532</v>
      </c>
      <c r="N485" s="782">
        <v>46001</v>
      </c>
      <c r="O485" s="782">
        <v>45999</v>
      </c>
      <c r="P485" s="783"/>
      <c r="Q485" s="783" t="s">
        <v>582</v>
      </c>
      <c r="R485" s="783" t="s">
        <v>2840</v>
      </c>
      <c r="S485" s="810" t="s">
        <v>2854</v>
      </c>
      <c r="T485" s="810"/>
      <c r="U485" s="811" t="s">
        <v>2855</v>
      </c>
      <c r="V485" s="1145"/>
      <c r="W485" s="811"/>
      <c r="X485" s="812" t="s">
        <v>2856</v>
      </c>
      <c r="Y485" s="783" t="s">
        <v>1766</v>
      </c>
      <c r="Z485" s="835">
        <v>3.7065</v>
      </c>
      <c r="AA485" s="835">
        <f t="shared" si="306"/>
        <v>7887.432</v>
      </c>
      <c r="AB485" s="812">
        <v>2128</v>
      </c>
      <c r="AC485" s="812">
        <f t="shared" si="301"/>
        <v>0</v>
      </c>
      <c r="AD485" s="783" t="s">
        <v>610</v>
      </c>
      <c r="AE485" s="1073" t="s">
        <v>611</v>
      </c>
      <c r="AF485" s="784"/>
      <c r="AG485" s="836" t="s">
        <v>590</v>
      </c>
      <c r="AH485" s="1127"/>
      <c r="AI485" s="837">
        <f>J485</f>
        <v>2128</v>
      </c>
      <c r="AJ485" s="1127"/>
      <c r="AK485" s="837"/>
      <c r="AL485" s="838"/>
      <c r="AM485" s="1124"/>
      <c r="AN485" s="1157">
        <f t="shared" si="304"/>
        <v>2128</v>
      </c>
      <c r="AO485" s="865"/>
      <c r="AP485" s="1124"/>
      <c r="AQ485" s="867">
        <f t="shared" si="315"/>
        <v>2128</v>
      </c>
      <c r="AR485" s="1124"/>
      <c r="AS485" s="865"/>
      <c r="AT485" s="866"/>
      <c r="AU485" s="867"/>
      <c r="AV485" s="867" t="s">
        <v>577</v>
      </c>
      <c r="AW485" s="884">
        <f>J485/60*10</f>
        <v>354.666666666667</v>
      </c>
      <c r="AX485" s="884">
        <f>J485/60*10</f>
        <v>354.666666666667</v>
      </c>
      <c r="AY485" s="884">
        <f>J485/60*8</f>
        <v>283.733333333333</v>
      </c>
      <c r="AZ485" s="884">
        <f>J485/60*2</f>
        <v>70.9333333333333</v>
      </c>
      <c r="BA485" s="884">
        <f>J485/60*10</f>
        <v>354.666666666667</v>
      </c>
      <c r="BB485" s="884">
        <f>J485/60*10</f>
        <v>354.666666666667</v>
      </c>
      <c r="BC485" s="884">
        <f>J485/60*10</f>
        <v>354.666666666667</v>
      </c>
      <c r="BD485" s="932">
        <f t="shared" si="302"/>
        <v>2128</v>
      </c>
      <c r="BE485" s="933">
        <f t="shared" si="303"/>
        <v>0</v>
      </c>
      <c r="BF485" s="1096"/>
      <c r="BG485" s="1097"/>
    </row>
    <row r="486" s="711" customFormat="1" ht="39" customHeight="1" spans="1:59">
      <c r="A486" s="736">
        <v>45947</v>
      </c>
      <c r="B486" s="737" t="s">
        <v>2204</v>
      </c>
      <c r="C486" s="738" t="s">
        <v>762</v>
      </c>
      <c r="D486" s="739">
        <v>4500182289</v>
      </c>
      <c r="E486" s="910" t="s">
        <v>2857</v>
      </c>
      <c r="F486" s="739" t="s">
        <v>2858</v>
      </c>
      <c r="G486" s="742" t="s">
        <v>1162</v>
      </c>
      <c r="H486" s="742" t="s">
        <v>648</v>
      </c>
      <c r="I486" s="778" t="s">
        <v>650</v>
      </c>
      <c r="J486" s="780">
        <v>492</v>
      </c>
      <c r="K486" s="780">
        <v>0</v>
      </c>
      <c r="L486" s="780">
        <v>12</v>
      </c>
      <c r="M486" s="784">
        <f t="shared" si="295"/>
        <v>41</v>
      </c>
      <c r="N486" s="782">
        <v>46001</v>
      </c>
      <c r="O486" s="782">
        <v>45999</v>
      </c>
      <c r="P486" s="783"/>
      <c r="Q486" s="783" t="s">
        <v>582</v>
      </c>
      <c r="R486" s="783"/>
      <c r="S486" s="810" t="s">
        <v>2848</v>
      </c>
      <c r="T486" s="810"/>
      <c r="U486" s="810" t="s">
        <v>2849</v>
      </c>
      <c r="V486" s="811" t="s">
        <v>2850</v>
      </c>
      <c r="W486" s="811"/>
      <c r="X486" s="812" t="s">
        <v>2859</v>
      </c>
      <c r="Y486" s="783" t="s">
        <v>942</v>
      </c>
      <c r="Z486" s="835">
        <v>3.6923</v>
      </c>
      <c r="AA486" s="835">
        <f t="shared" si="306"/>
        <v>1816.6116</v>
      </c>
      <c r="AB486" s="812">
        <v>492</v>
      </c>
      <c r="AC486" s="812">
        <f t="shared" si="301"/>
        <v>0</v>
      </c>
      <c r="AD486" s="783" t="s">
        <v>610</v>
      </c>
      <c r="AE486" s="1073" t="s">
        <v>611</v>
      </c>
      <c r="AF486" s="784"/>
      <c r="AG486" s="836" t="s">
        <v>590</v>
      </c>
      <c r="AH486" s="1127"/>
      <c r="AI486" s="837"/>
      <c r="AJ486" s="1127"/>
      <c r="AK486" s="837">
        <f>J486</f>
        <v>492</v>
      </c>
      <c r="AL486" s="838"/>
      <c r="AM486" s="1124"/>
      <c r="AN486" s="865">
        <f t="shared" si="304"/>
        <v>492</v>
      </c>
      <c r="AO486" s="865"/>
      <c r="AP486" s="1124"/>
      <c r="AQ486" s="867">
        <f t="shared" si="315"/>
        <v>492</v>
      </c>
      <c r="AR486" s="1124"/>
      <c r="AS486" s="865"/>
      <c r="AT486" s="866"/>
      <c r="AU486" s="867"/>
      <c r="AV486" s="867" t="s">
        <v>577</v>
      </c>
      <c r="AW486" s="884"/>
      <c r="AX486" s="884"/>
      <c r="AY486" s="884"/>
      <c r="AZ486" s="884"/>
      <c r="BA486" s="884"/>
      <c r="BB486" s="884">
        <f>J486</f>
        <v>492</v>
      </c>
      <c r="BC486" s="884"/>
      <c r="BD486" s="932">
        <f t="shared" si="302"/>
        <v>492</v>
      </c>
      <c r="BE486" s="933">
        <f t="shared" si="303"/>
        <v>0</v>
      </c>
      <c r="BF486" s="1096"/>
      <c r="BG486" s="1097"/>
    </row>
    <row r="487" s="711" customFormat="1" ht="39" customHeight="1" spans="1:59">
      <c r="A487" s="736">
        <v>45947</v>
      </c>
      <c r="B487" s="737" t="s">
        <v>1944</v>
      </c>
      <c r="C487" s="738" t="s">
        <v>922</v>
      </c>
      <c r="D487" s="739">
        <v>4500182321</v>
      </c>
      <c r="E487" s="910" t="s">
        <v>2860</v>
      </c>
      <c r="F487" s="739" t="s">
        <v>2861</v>
      </c>
      <c r="G487" s="742" t="s">
        <v>925</v>
      </c>
      <c r="H487" s="742" t="s">
        <v>662</v>
      </c>
      <c r="I487" s="778" t="s">
        <v>664</v>
      </c>
      <c r="J487" s="780">
        <v>492</v>
      </c>
      <c r="K487" s="780">
        <v>0</v>
      </c>
      <c r="L487" s="780">
        <v>12</v>
      </c>
      <c r="M487" s="784">
        <f t="shared" si="295"/>
        <v>41</v>
      </c>
      <c r="N487" s="782">
        <v>46003</v>
      </c>
      <c r="O487" s="782">
        <v>45999</v>
      </c>
      <c r="P487" s="783"/>
      <c r="Q487" s="783" t="s">
        <v>582</v>
      </c>
      <c r="R487" s="783" t="s">
        <v>2862</v>
      </c>
      <c r="S487" s="810" t="s">
        <v>1289</v>
      </c>
      <c r="T487" s="810"/>
      <c r="U487" s="810" t="s">
        <v>2863</v>
      </c>
      <c r="V487" s="811" t="s">
        <v>2864</v>
      </c>
      <c r="W487" s="811"/>
      <c r="X487" s="812" t="s">
        <v>2865</v>
      </c>
      <c r="Y487" s="783" t="s">
        <v>942</v>
      </c>
      <c r="Z487" s="835">
        <v>3.9581</v>
      </c>
      <c r="AA487" s="835">
        <f t="shared" si="306"/>
        <v>1947.3852</v>
      </c>
      <c r="AB487" s="812">
        <v>492</v>
      </c>
      <c r="AC487" s="812">
        <f t="shared" si="301"/>
        <v>0</v>
      </c>
      <c r="AD487" s="783"/>
      <c r="AE487" s="1073" t="s">
        <v>611</v>
      </c>
      <c r="AF487" s="784"/>
      <c r="AG487" s="836" t="s">
        <v>590</v>
      </c>
      <c r="AH487" s="1127"/>
      <c r="AI487" s="837"/>
      <c r="AJ487" s="1127"/>
      <c r="AK487" s="837">
        <f>J487</f>
        <v>492</v>
      </c>
      <c r="AL487" s="838"/>
      <c r="AM487" s="1124"/>
      <c r="AN487" s="865">
        <f t="shared" si="304"/>
        <v>492</v>
      </c>
      <c r="AO487" s="865"/>
      <c r="AP487" s="1124"/>
      <c r="AQ487" s="867">
        <f t="shared" si="315"/>
        <v>492</v>
      </c>
      <c r="AR487" s="1124"/>
      <c r="AS487" s="865"/>
      <c r="AT487" s="866"/>
      <c r="AU487" s="867"/>
      <c r="AV487" s="867" t="s">
        <v>577</v>
      </c>
      <c r="AW487" s="884"/>
      <c r="AX487" s="884">
        <f>J487</f>
        <v>492</v>
      </c>
      <c r="AY487" s="884"/>
      <c r="AZ487" s="884"/>
      <c r="BA487" s="884"/>
      <c r="BB487" s="884"/>
      <c r="BC487" s="884"/>
      <c r="BD487" s="932">
        <f t="shared" si="302"/>
        <v>492</v>
      </c>
      <c r="BE487" s="933">
        <f t="shared" si="303"/>
        <v>0</v>
      </c>
      <c r="BF487" s="1096"/>
      <c r="BG487" s="1097"/>
    </row>
    <row r="488" s="711" customFormat="1" ht="39" customHeight="1" spans="1:59">
      <c r="A488" s="736">
        <v>45958</v>
      </c>
      <c r="B488" s="737" t="s">
        <v>2866</v>
      </c>
      <c r="C488" s="738" t="s">
        <v>600</v>
      </c>
      <c r="D488" s="739">
        <v>4500183402</v>
      </c>
      <c r="E488" s="910" t="s">
        <v>2867</v>
      </c>
      <c r="F488" s="739" t="s">
        <v>2868</v>
      </c>
      <c r="G488" s="742" t="s">
        <v>2311</v>
      </c>
      <c r="H488" s="742" t="s">
        <v>575</v>
      </c>
      <c r="I488" s="778" t="s">
        <v>576</v>
      </c>
      <c r="J488" s="780">
        <v>1560</v>
      </c>
      <c r="K488" s="780">
        <v>0</v>
      </c>
      <c r="L488" s="780">
        <v>12</v>
      </c>
      <c r="M488" s="784">
        <f t="shared" si="295"/>
        <v>130</v>
      </c>
      <c r="N488" s="782">
        <v>45999</v>
      </c>
      <c r="O488" s="782">
        <v>45995</v>
      </c>
      <c r="P488" s="783"/>
      <c r="Q488" s="783" t="s">
        <v>582</v>
      </c>
      <c r="R488" s="783"/>
      <c r="S488" s="810" t="s">
        <v>2869</v>
      </c>
      <c r="T488" s="810"/>
      <c r="U488" s="810" t="s">
        <v>2870</v>
      </c>
      <c r="V488" s="811"/>
      <c r="W488" s="811"/>
      <c r="X488" s="812" t="s">
        <v>2871</v>
      </c>
      <c r="Y488" s="783" t="s">
        <v>1567</v>
      </c>
      <c r="Z488" s="835">
        <v>2.2101</v>
      </c>
      <c r="AA488" s="835">
        <f t="shared" si="306"/>
        <v>3447.756</v>
      </c>
      <c r="AB488" s="812">
        <v>1560</v>
      </c>
      <c r="AC488" s="812">
        <f t="shared" si="301"/>
        <v>0</v>
      </c>
      <c r="AD488" s="783" t="s">
        <v>610</v>
      </c>
      <c r="AE488" s="783" t="s">
        <v>611</v>
      </c>
      <c r="AF488" s="784"/>
      <c r="AG488" s="836" t="s">
        <v>590</v>
      </c>
      <c r="AH488" s="1150"/>
      <c r="AI488" s="837">
        <f>J488</f>
        <v>1560</v>
      </c>
      <c r="AJ488" s="1127"/>
      <c r="AK488" s="837"/>
      <c r="AL488" s="838"/>
      <c r="AM488" s="1124"/>
      <c r="AN488" s="865">
        <f t="shared" si="304"/>
        <v>1560</v>
      </c>
      <c r="AO488" s="865"/>
      <c r="AP488" s="1124"/>
      <c r="AQ488" s="865">
        <f t="shared" si="315"/>
        <v>1560</v>
      </c>
      <c r="AR488" s="1124"/>
      <c r="AS488" s="865"/>
      <c r="AT488" s="866"/>
      <c r="AU488" s="867"/>
      <c r="AV488" s="867" t="s">
        <v>577</v>
      </c>
      <c r="AW488" s="884">
        <f t="shared" ref="AW488:AW493" si="316">J488/60*10</f>
        <v>260</v>
      </c>
      <c r="AX488" s="884">
        <f t="shared" ref="AX488:AX493" si="317">J488/60*10</f>
        <v>260</v>
      </c>
      <c r="AY488" s="884">
        <f t="shared" ref="AY488:AY493" si="318">J488/60*8</f>
        <v>208</v>
      </c>
      <c r="AZ488" s="884">
        <f t="shared" ref="AZ488:AZ493" si="319">J488/60*2</f>
        <v>52</v>
      </c>
      <c r="BA488" s="884">
        <f t="shared" ref="BA488:BA493" si="320">J488/60*10</f>
        <v>260</v>
      </c>
      <c r="BB488" s="884">
        <f t="shared" ref="BB488:BB493" si="321">J488/60*10</f>
        <v>260</v>
      </c>
      <c r="BC488" s="884">
        <f t="shared" ref="BC488:BC493" si="322">J488/60*10</f>
        <v>260</v>
      </c>
      <c r="BD488" s="932">
        <f t="shared" si="302"/>
        <v>1560</v>
      </c>
      <c r="BE488" s="933">
        <f t="shared" si="303"/>
        <v>0</v>
      </c>
      <c r="BF488" s="1096"/>
      <c r="BG488" s="1097"/>
    </row>
    <row r="489" s="711" customFormat="1" ht="39" customHeight="1" spans="1:59">
      <c r="A489" s="736">
        <v>45958</v>
      </c>
      <c r="B489" s="737" t="s">
        <v>2866</v>
      </c>
      <c r="C489" s="738" t="s">
        <v>600</v>
      </c>
      <c r="D489" s="739">
        <v>4500183402</v>
      </c>
      <c r="E489" s="910" t="s">
        <v>2872</v>
      </c>
      <c r="F489" s="739" t="s">
        <v>2873</v>
      </c>
      <c r="G489" s="742" t="s">
        <v>2311</v>
      </c>
      <c r="H489" s="742" t="s">
        <v>575</v>
      </c>
      <c r="I489" s="778" t="s">
        <v>576</v>
      </c>
      <c r="J489" s="780">
        <v>672</v>
      </c>
      <c r="K489" s="780">
        <v>0</v>
      </c>
      <c r="L489" s="780">
        <v>12</v>
      </c>
      <c r="M489" s="784">
        <f t="shared" si="295"/>
        <v>56</v>
      </c>
      <c r="N489" s="782">
        <v>45999</v>
      </c>
      <c r="O489" s="782">
        <v>45995</v>
      </c>
      <c r="P489" s="783"/>
      <c r="Q489" s="783" t="s">
        <v>582</v>
      </c>
      <c r="R489" s="783" t="s">
        <v>2874</v>
      </c>
      <c r="S489" s="810" t="s">
        <v>2869</v>
      </c>
      <c r="T489" s="810"/>
      <c r="U489" s="810" t="s">
        <v>2870</v>
      </c>
      <c r="V489" s="811"/>
      <c r="W489" s="811"/>
      <c r="X489" s="812" t="s">
        <v>2871</v>
      </c>
      <c r="Y489" s="783" t="s">
        <v>1567</v>
      </c>
      <c r="Z489" s="835">
        <v>2.2154</v>
      </c>
      <c r="AA489" s="835">
        <f t="shared" si="306"/>
        <v>1488.7488</v>
      </c>
      <c r="AB489" s="812">
        <v>672</v>
      </c>
      <c r="AC489" s="812">
        <f t="shared" si="301"/>
        <v>0</v>
      </c>
      <c r="AD489" s="783" t="s">
        <v>610</v>
      </c>
      <c r="AE489" s="783" t="s">
        <v>611</v>
      </c>
      <c r="AF489" s="784"/>
      <c r="AG489" s="836" t="s">
        <v>590</v>
      </c>
      <c r="AH489" s="1150"/>
      <c r="AI489" s="837">
        <f>J489</f>
        <v>672</v>
      </c>
      <c r="AJ489" s="1127"/>
      <c r="AK489" s="837"/>
      <c r="AL489" s="838"/>
      <c r="AM489" s="1124"/>
      <c r="AN489" s="865">
        <f t="shared" si="304"/>
        <v>672</v>
      </c>
      <c r="AO489" s="865"/>
      <c r="AP489" s="1124"/>
      <c r="AQ489" s="865">
        <f t="shared" si="315"/>
        <v>672</v>
      </c>
      <c r="AR489" s="1124"/>
      <c r="AS489" s="865"/>
      <c r="AT489" s="866"/>
      <c r="AU489" s="867"/>
      <c r="AV489" s="867" t="s">
        <v>577</v>
      </c>
      <c r="AW489" s="884">
        <f t="shared" si="316"/>
        <v>112</v>
      </c>
      <c r="AX489" s="884">
        <f t="shared" si="317"/>
        <v>112</v>
      </c>
      <c r="AY489" s="884">
        <f t="shared" si="318"/>
        <v>89.6</v>
      </c>
      <c r="AZ489" s="884">
        <f t="shared" si="319"/>
        <v>22.4</v>
      </c>
      <c r="BA489" s="884">
        <f t="shared" si="320"/>
        <v>112</v>
      </c>
      <c r="BB489" s="884">
        <f t="shared" si="321"/>
        <v>112</v>
      </c>
      <c r="BC489" s="884">
        <f t="shared" si="322"/>
        <v>112</v>
      </c>
      <c r="BD489" s="932">
        <f t="shared" si="302"/>
        <v>672</v>
      </c>
      <c r="BE489" s="933">
        <f t="shared" si="303"/>
        <v>0</v>
      </c>
      <c r="BF489" s="1096"/>
      <c r="BG489" s="1097"/>
    </row>
    <row r="490" s="711" customFormat="1" ht="39" customHeight="1" spans="1:59">
      <c r="A490" s="736">
        <v>45971</v>
      </c>
      <c r="B490" s="737" t="s">
        <v>168</v>
      </c>
      <c r="C490" s="738" t="s">
        <v>849</v>
      </c>
      <c r="D490" s="739">
        <v>4500184922</v>
      </c>
      <c r="E490" s="910" t="s">
        <v>2875</v>
      </c>
      <c r="F490" s="739" t="s">
        <v>2876</v>
      </c>
      <c r="G490" s="742" t="s">
        <v>569</v>
      </c>
      <c r="H490" s="742" t="s">
        <v>569</v>
      </c>
      <c r="I490" s="778" t="s">
        <v>576</v>
      </c>
      <c r="J490" s="780">
        <v>3360</v>
      </c>
      <c r="K490" s="780">
        <v>0</v>
      </c>
      <c r="L490" s="780">
        <v>12</v>
      </c>
      <c r="M490" s="784">
        <f t="shared" si="295"/>
        <v>280</v>
      </c>
      <c r="N490" s="782">
        <v>46003</v>
      </c>
      <c r="O490" s="782">
        <v>45999</v>
      </c>
      <c r="P490" s="783" t="s">
        <v>2215</v>
      </c>
      <c r="Q490" s="783" t="s">
        <v>582</v>
      </c>
      <c r="R490" s="783" t="s">
        <v>2877</v>
      </c>
      <c r="S490" s="810" t="s">
        <v>2878</v>
      </c>
      <c r="T490" s="810"/>
      <c r="U490" s="810" t="s">
        <v>2879</v>
      </c>
      <c r="V490" s="811"/>
      <c r="W490" s="811" t="s">
        <v>2880</v>
      </c>
      <c r="X490" s="812" t="s">
        <v>2881</v>
      </c>
      <c r="Y490" s="783" t="s">
        <v>2292</v>
      </c>
      <c r="Z490" s="835">
        <v>3.5363</v>
      </c>
      <c r="AA490" s="835">
        <f t="shared" si="306"/>
        <v>11881.968</v>
      </c>
      <c r="AB490" s="812">
        <v>3360</v>
      </c>
      <c r="AC490" s="812">
        <f t="shared" si="301"/>
        <v>0</v>
      </c>
      <c r="AD490" s="783" t="s">
        <v>610</v>
      </c>
      <c r="AE490" s="1073" t="s">
        <v>611</v>
      </c>
      <c r="AF490" s="784"/>
      <c r="AG490" s="836" t="s">
        <v>590</v>
      </c>
      <c r="AH490" s="1127"/>
      <c r="AI490" s="837">
        <f>J490</f>
        <v>3360</v>
      </c>
      <c r="AJ490" s="1127"/>
      <c r="AK490" s="837"/>
      <c r="AL490" s="838"/>
      <c r="AM490" s="1124"/>
      <c r="AN490" s="865">
        <f t="shared" si="304"/>
        <v>3360</v>
      </c>
      <c r="AO490" s="865"/>
      <c r="AP490" s="1124"/>
      <c r="AQ490" s="867"/>
      <c r="AR490" s="1124"/>
      <c r="AS490" s="865">
        <f>J490</f>
        <v>3360</v>
      </c>
      <c r="AT490" s="866"/>
      <c r="AU490" s="867"/>
      <c r="AV490" s="867" t="s">
        <v>577</v>
      </c>
      <c r="AW490" s="884">
        <f t="shared" si="316"/>
        <v>560</v>
      </c>
      <c r="AX490" s="884">
        <f t="shared" si="317"/>
        <v>560</v>
      </c>
      <c r="AY490" s="884">
        <f t="shared" si="318"/>
        <v>448</v>
      </c>
      <c r="AZ490" s="884">
        <f t="shared" si="319"/>
        <v>112</v>
      </c>
      <c r="BA490" s="884">
        <f t="shared" si="320"/>
        <v>560</v>
      </c>
      <c r="BB490" s="884">
        <f t="shared" si="321"/>
        <v>560</v>
      </c>
      <c r="BC490" s="884">
        <f t="shared" si="322"/>
        <v>560</v>
      </c>
      <c r="BD490" s="932">
        <f t="shared" si="302"/>
        <v>3360</v>
      </c>
      <c r="BE490" s="933">
        <f t="shared" si="303"/>
        <v>0</v>
      </c>
      <c r="BF490" s="1096"/>
      <c r="BG490" s="1097"/>
    </row>
    <row r="491" s="711" customFormat="1" ht="39" customHeight="1" spans="1:59">
      <c r="A491" s="736">
        <v>45971</v>
      </c>
      <c r="B491" s="737" t="s">
        <v>223</v>
      </c>
      <c r="C491" s="738" t="s">
        <v>762</v>
      </c>
      <c r="D491" s="739">
        <v>4500185089</v>
      </c>
      <c r="E491" s="910" t="s">
        <v>2882</v>
      </c>
      <c r="F491" s="739" t="s">
        <v>2883</v>
      </c>
      <c r="G491" s="742" t="s">
        <v>2311</v>
      </c>
      <c r="H491" s="742" t="s">
        <v>2311</v>
      </c>
      <c r="I491" s="951" t="s">
        <v>2312</v>
      </c>
      <c r="J491" s="780">
        <v>2040</v>
      </c>
      <c r="K491" s="801">
        <v>1</v>
      </c>
      <c r="L491" s="801">
        <v>120</v>
      </c>
      <c r="M491" s="784">
        <f t="shared" si="295"/>
        <v>17</v>
      </c>
      <c r="N491" s="782">
        <v>46006</v>
      </c>
      <c r="O491" s="782">
        <v>46004</v>
      </c>
      <c r="P491" s="783"/>
      <c r="Q491" s="783" t="s">
        <v>582</v>
      </c>
      <c r="R491" s="783" t="s">
        <v>2884</v>
      </c>
      <c r="S491" s="810" t="s">
        <v>2885</v>
      </c>
      <c r="T491" s="810"/>
      <c r="U491" s="810" t="s">
        <v>2886</v>
      </c>
      <c r="V491" s="811"/>
      <c r="W491" s="811"/>
      <c r="X491" s="812" t="s">
        <v>2887</v>
      </c>
      <c r="Y491" s="783" t="s">
        <v>2888</v>
      </c>
      <c r="Z491" s="835">
        <v>459.3404</v>
      </c>
      <c r="AA491" s="835">
        <f>Z491*M491</f>
        <v>7808.7868</v>
      </c>
      <c r="AB491" s="812">
        <v>2040</v>
      </c>
      <c r="AC491" s="812">
        <f t="shared" si="301"/>
        <v>0</v>
      </c>
      <c r="AD491" s="783" t="s">
        <v>585</v>
      </c>
      <c r="AE491" s="1073" t="s">
        <v>611</v>
      </c>
      <c r="AF491" s="784"/>
      <c r="AG491" s="836" t="s">
        <v>590</v>
      </c>
      <c r="AH491" s="1127"/>
      <c r="AI491" s="837">
        <f>J491</f>
        <v>2040</v>
      </c>
      <c r="AJ491" s="1127"/>
      <c r="AK491" s="837"/>
      <c r="AL491" s="838"/>
      <c r="AM491" s="1124"/>
      <c r="AN491" s="865">
        <f t="shared" si="304"/>
        <v>2040</v>
      </c>
      <c r="AO491" s="865"/>
      <c r="AP491" s="1124"/>
      <c r="AQ491" s="867">
        <f>J491</f>
        <v>2040</v>
      </c>
      <c r="AR491" s="1124"/>
      <c r="AS491" s="865"/>
      <c r="AT491" s="866"/>
      <c r="AU491" s="867"/>
      <c r="AV491" s="867" t="s">
        <v>577</v>
      </c>
      <c r="AW491" s="884">
        <f t="shared" si="316"/>
        <v>340</v>
      </c>
      <c r="AX491" s="884">
        <f t="shared" si="317"/>
        <v>340</v>
      </c>
      <c r="AY491" s="884">
        <f t="shared" si="318"/>
        <v>272</v>
      </c>
      <c r="AZ491" s="884">
        <f t="shared" si="319"/>
        <v>68</v>
      </c>
      <c r="BA491" s="884">
        <f t="shared" si="320"/>
        <v>340</v>
      </c>
      <c r="BB491" s="884">
        <f t="shared" si="321"/>
        <v>340</v>
      </c>
      <c r="BC491" s="884">
        <f t="shared" si="322"/>
        <v>340</v>
      </c>
      <c r="BD491" s="932">
        <f t="shared" si="302"/>
        <v>2040</v>
      </c>
      <c r="BE491" s="933">
        <f t="shared" si="303"/>
        <v>0</v>
      </c>
      <c r="BF491" s="1096"/>
      <c r="BG491" s="1097"/>
    </row>
    <row r="492" s="711" customFormat="1" ht="39" customHeight="1" spans="1:60">
      <c r="A492" s="736">
        <v>45954</v>
      </c>
      <c r="B492" s="737" t="s">
        <v>2889</v>
      </c>
      <c r="C492" s="738" t="s">
        <v>1303</v>
      </c>
      <c r="D492" s="739">
        <v>4500183087</v>
      </c>
      <c r="E492" s="910" t="s">
        <v>2890</v>
      </c>
      <c r="F492" s="739" t="s">
        <v>2891</v>
      </c>
      <c r="G492" s="742" t="s">
        <v>1899</v>
      </c>
      <c r="H492" s="742" t="s">
        <v>972</v>
      </c>
      <c r="I492" s="778" t="s">
        <v>2892</v>
      </c>
      <c r="J492" s="780">
        <v>1980</v>
      </c>
      <c r="K492" s="780">
        <v>0</v>
      </c>
      <c r="L492" s="780">
        <v>6</v>
      </c>
      <c r="M492" s="784">
        <f t="shared" si="295"/>
        <v>330</v>
      </c>
      <c r="N492" s="782">
        <v>46006</v>
      </c>
      <c r="O492" s="782">
        <v>46002</v>
      </c>
      <c r="P492" s="783"/>
      <c r="Q492" s="783" t="s">
        <v>582</v>
      </c>
      <c r="R492" s="1115" t="s">
        <v>2893</v>
      </c>
      <c r="S492" s="810" t="s">
        <v>2834</v>
      </c>
      <c r="T492" s="810"/>
      <c r="U492" s="810" t="s">
        <v>2894</v>
      </c>
      <c r="V492" s="811"/>
      <c r="W492" s="811" t="s">
        <v>2895</v>
      </c>
      <c r="X492" s="812" t="s">
        <v>2896</v>
      </c>
      <c r="Y492" s="783" t="s">
        <v>740</v>
      </c>
      <c r="Z492" s="835">
        <v>3.6835</v>
      </c>
      <c r="AA492" s="835">
        <f>Z492*J492</f>
        <v>7293.33</v>
      </c>
      <c r="AB492" s="812">
        <v>1980</v>
      </c>
      <c r="AC492" s="812">
        <f t="shared" si="301"/>
        <v>0</v>
      </c>
      <c r="AD492" s="783" t="s">
        <v>610</v>
      </c>
      <c r="AE492" s="1073" t="s">
        <v>611</v>
      </c>
      <c r="AF492" s="784"/>
      <c r="AG492" s="836" t="s">
        <v>590</v>
      </c>
      <c r="AH492" s="1150"/>
      <c r="AI492" s="837"/>
      <c r="AJ492" s="1127"/>
      <c r="AK492" s="837">
        <f t="shared" ref="AK492:AK497" si="323">J492</f>
        <v>1980</v>
      </c>
      <c r="AL492" s="838"/>
      <c r="AM492" s="1124"/>
      <c r="AN492" s="865">
        <f t="shared" si="304"/>
        <v>1980</v>
      </c>
      <c r="AO492" s="865"/>
      <c r="AP492" s="1124"/>
      <c r="AQ492" s="865">
        <f>J492</f>
        <v>1980</v>
      </c>
      <c r="AR492" s="1124"/>
      <c r="AS492" s="865"/>
      <c r="AT492" s="865"/>
      <c r="AU492" s="866"/>
      <c r="AV492" s="867" t="s">
        <v>577</v>
      </c>
      <c r="AW492" s="884">
        <f t="shared" si="316"/>
        <v>330</v>
      </c>
      <c r="AX492" s="884">
        <f t="shared" si="317"/>
        <v>330</v>
      </c>
      <c r="AY492" s="884">
        <f t="shared" si="318"/>
        <v>264</v>
      </c>
      <c r="AZ492" s="884">
        <f t="shared" si="319"/>
        <v>66</v>
      </c>
      <c r="BA492" s="884">
        <f t="shared" si="320"/>
        <v>330</v>
      </c>
      <c r="BB492" s="884">
        <f t="shared" si="321"/>
        <v>330</v>
      </c>
      <c r="BC492" s="884">
        <f t="shared" si="322"/>
        <v>330</v>
      </c>
      <c r="BD492" s="932">
        <f t="shared" si="302"/>
        <v>1980</v>
      </c>
      <c r="BE492" s="933">
        <f t="shared" si="303"/>
        <v>0</v>
      </c>
      <c r="BF492" s="1096"/>
      <c r="BG492" s="1096"/>
      <c r="BH492" s="1097"/>
    </row>
    <row r="493" s="711" customFormat="1" ht="39" customHeight="1" spans="1:60">
      <c r="A493" s="736">
        <v>45891</v>
      </c>
      <c r="B493" s="737" t="s">
        <v>2507</v>
      </c>
      <c r="C493" s="738" t="s">
        <v>771</v>
      </c>
      <c r="D493" s="739">
        <v>4500176795</v>
      </c>
      <c r="E493" s="910" t="s">
        <v>2897</v>
      </c>
      <c r="F493" s="739" t="s">
        <v>2898</v>
      </c>
      <c r="G493" s="742" t="s">
        <v>633</v>
      </c>
      <c r="H493" s="742" t="s">
        <v>634</v>
      </c>
      <c r="I493" s="951" t="s">
        <v>576</v>
      </c>
      <c r="J493" s="780">
        <v>1200</v>
      </c>
      <c r="K493" s="780">
        <v>0</v>
      </c>
      <c r="L493" s="780">
        <v>4</v>
      </c>
      <c r="M493" s="784">
        <f t="shared" si="295"/>
        <v>300</v>
      </c>
      <c r="N493" s="782">
        <v>46006</v>
      </c>
      <c r="O493" s="782">
        <v>46002</v>
      </c>
      <c r="P493" s="783"/>
      <c r="Q493" s="783" t="s">
        <v>582</v>
      </c>
      <c r="R493" s="783" t="s">
        <v>2899</v>
      </c>
      <c r="S493" s="810" t="s">
        <v>2900</v>
      </c>
      <c r="T493" s="810"/>
      <c r="U493" s="810" t="s">
        <v>2901</v>
      </c>
      <c r="V493" s="811"/>
      <c r="W493" s="811"/>
      <c r="X493" s="812" t="s">
        <v>2902</v>
      </c>
      <c r="Y493" s="783" t="s">
        <v>1070</v>
      </c>
      <c r="Z493" s="835">
        <v>3.5816</v>
      </c>
      <c r="AA493" s="835">
        <f>Z493*J493</f>
        <v>4297.92</v>
      </c>
      <c r="AB493" s="812">
        <v>1200</v>
      </c>
      <c r="AC493" s="812">
        <f t="shared" si="301"/>
        <v>0</v>
      </c>
      <c r="AD493" s="783" t="s">
        <v>610</v>
      </c>
      <c r="AE493" s="783" t="s">
        <v>611</v>
      </c>
      <c r="AF493" s="784"/>
      <c r="AG493" s="836" t="s">
        <v>590</v>
      </c>
      <c r="AH493" s="990"/>
      <c r="AI493" s="837"/>
      <c r="AJ493" s="990"/>
      <c r="AK493" s="837">
        <f t="shared" si="323"/>
        <v>1200</v>
      </c>
      <c r="AL493" s="838"/>
      <c r="AM493" s="995"/>
      <c r="AN493" s="865">
        <f t="shared" si="304"/>
        <v>1200</v>
      </c>
      <c r="AO493" s="865"/>
      <c r="AP493" s="995"/>
      <c r="AQ493" s="865"/>
      <c r="AR493" s="1124"/>
      <c r="AS493" s="865">
        <f>J493</f>
        <v>1200</v>
      </c>
      <c r="AT493" s="865"/>
      <c r="AU493" s="866"/>
      <c r="AV493" s="867" t="s">
        <v>577</v>
      </c>
      <c r="AW493" s="884">
        <f t="shared" si="316"/>
        <v>200</v>
      </c>
      <c r="AX493" s="884">
        <f t="shared" si="317"/>
        <v>200</v>
      </c>
      <c r="AY493" s="884">
        <f t="shared" si="318"/>
        <v>160</v>
      </c>
      <c r="AZ493" s="884">
        <f t="shared" si="319"/>
        <v>40</v>
      </c>
      <c r="BA493" s="884">
        <f t="shared" si="320"/>
        <v>200</v>
      </c>
      <c r="BB493" s="884">
        <f t="shared" si="321"/>
        <v>200</v>
      </c>
      <c r="BC493" s="884">
        <f t="shared" si="322"/>
        <v>200</v>
      </c>
      <c r="BD493" s="932">
        <f t="shared" si="302"/>
        <v>1200</v>
      </c>
      <c r="BE493" s="933">
        <f t="shared" si="303"/>
        <v>0</v>
      </c>
      <c r="BF493" s="1096"/>
      <c r="BG493" s="1096"/>
      <c r="BH493" s="1097"/>
    </row>
    <row r="494" s="711" customFormat="1" ht="39" customHeight="1" spans="1:60">
      <c r="A494" s="736">
        <v>45968</v>
      </c>
      <c r="B494" s="737" t="s">
        <v>2543</v>
      </c>
      <c r="C494" s="738" t="s">
        <v>567</v>
      </c>
      <c r="D494" s="739">
        <v>4500184839</v>
      </c>
      <c r="E494" s="910" t="s">
        <v>2903</v>
      </c>
      <c r="F494" s="739" t="s">
        <v>2904</v>
      </c>
      <c r="G494" s="742" t="s">
        <v>663</v>
      </c>
      <c r="H494" s="742" t="s">
        <v>2546</v>
      </c>
      <c r="I494" s="778" t="s">
        <v>664</v>
      </c>
      <c r="J494" s="780">
        <v>12</v>
      </c>
      <c r="K494" s="780">
        <v>0</v>
      </c>
      <c r="L494" s="780">
        <v>12</v>
      </c>
      <c r="M494" s="784">
        <f t="shared" si="295"/>
        <v>1</v>
      </c>
      <c r="N494" s="782">
        <v>46009</v>
      </c>
      <c r="O494" s="782">
        <v>46006</v>
      </c>
      <c r="P494" s="783"/>
      <c r="Q494" s="783" t="s">
        <v>582</v>
      </c>
      <c r="R494" s="783" t="s">
        <v>2905</v>
      </c>
      <c r="S494" s="810" t="s">
        <v>2830</v>
      </c>
      <c r="T494" s="810"/>
      <c r="U494" s="810" t="s">
        <v>1719</v>
      </c>
      <c r="V494" s="811" t="s">
        <v>2906</v>
      </c>
      <c r="W494" s="811"/>
      <c r="X494" s="812" t="s">
        <v>2907</v>
      </c>
      <c r="Y494" s="783" t="s">
        <v>2551</v>
      </c>
      <c r="Z494" s="835">
        <v>3.9581</v>
      </c>
      <c r="AA494" s="835">
        <f t="shared" ref="AA494:AA505" si="324">Z494*J494</f>
        <v>47.4972</v>
      </c>
      <c r="AB494" s="812">
        <v>12</v>
      </c>
      <c r="AC494" s="812">
        <f t="shared" si="301"/>
        <v>0</v>
      </c>
      <c r="AD494" s="1120" t="s">
        <v>610</v>
      </c>
      <c r="AE494" s="783" t="s">
        <v>611</v>
      </c>
      <c r="AF494" s="784"/>
      <c r="AG494" s="836" t="s">
        <v>590</v>
      </c>
      <c r="AH494" s="1127"/>
      <c r="AI494" s="837"/>
      <c r="AJ494" s="1127"/>
      <c r="AK494" s="837">
        <f t="shared" si="323"/>
        <v>12</v>
      </c>
      <c r="AL494" s="838"/>
      <c r="AM494" s="1124"/>
      <c r="AN494" s="865">
        <f t="shared" si="304"/>
        <v>12</v>
      </c>
      <c r="AO494" s="865"/>
      <c r="AP494" s="1124"/>
      <c r="AQ494" s="865"/>
      <c r="AR494" s="1124"/>
      <c r="AS494" s="865">
        <f>J494</f>
        <v>12</v>
      </c>
      <c r="AT494" s="865"/>
      <c r="AU494" s="866"/>
      <c r="AV494" s="867" t="s">
        <v>577</v>
      </c>
      <c r="AW494" s="884"/>
      <c r="AX494" s="884">
        <f>J494</f>
        <v>12</v>
      </c>
      <c r="AY494" s="884"/>
      <c r="AZ494" s="884"/>
      <c r="BA494" s="884"/>
      <c r="BB494" s="884"/>
      <c r="BC494" s="884"/>
      <c r="BD494" s="932">
        <f t="shared" si="302"/>
        <v>12</v>
      </c>
      <c r="BE494" s="933">
        <f t="shared" si="303"/>
        <v>0</v>
      </c>
      <c r="BF494" s="1096"/>
      <c r="BG494" s="1096"/>
      <c r="BH494" s="1097"/>
    </row>
    <row r="495" s="711" customFormat="1" ht="39" customHeight="1" spans="1:60">
      <c r="A495" s="736">
        <v>45965</v>
      </c>
      <c r="B495" s="737" t="s">
        <v>2908</v>
      </c>
      <c r="C495" s="738" t="s">
        <v>743</v>
      </c>
      <c r="D495" s="739">
        <v>4500184422</v>
      </c>
      <c r="E495" s="910" t="s">
        <v>2909</v>
      </c>
      <c r="F495" s="739" t="s">
        <v>2910</v>
      </c>
      <c r="G495" s="742" t="s">
        <v>735</v>
      </c>
      <c r="H495" s="742" t="s">
        <v>575</v>
      </c>
      <c r="I495" s="778" t="s">
        <v>576</v>
      </c>
      <c r="J495" s="780">
        <v>252</v>
      </c>
      <c r="K495" s="780">
        <v>0</v>
      </c>
      <c r="L495" s="780">
        <v>12</v>
      </c>
      <c r="M495" s="784">
        <f t="shared" si="295"/>
        <v>21</v>
      </c>
      <c r="N495" s="782">
        <v>46009</v>
      </c>
      <c r="O495" s="782">
        <v>46006</v>
      </c>
      <c r="P495" s="783"/>
      <c r="Q495" s="783" t="s">
        <v>582</v>
      </c>
      <c r="R495" s="1115" t="s">
        <v>2911</v>
      </c>
      <c r="S495" s="810" t="s">
        <v>2912</v>
      </c>
      <c r="T495" s="810"/>
      <c r="U495" s="810" t="s">
        <v>2913</v>
      </c>
      <c r="V495" s="811"/>
      <c r="W495" s="811"/>
      <c r="X495" s="812" t="s">
        <v>2914</v>
      </c>
      <c r="Y495" s="783" t="s">
        <v>740</v>
      </c>
      <c r="Z495" s="835">
        <v>3.6923</v>
      </c>
      <c r="AA495" s="835">
        <f t="shared" si="324"/>
        <v>930.4596</v>
      </c>
      <c r="AB495" s="812">
        <v>252</v>
      </c>
      <c r="AC495" s="812">
        <f t="shared" si="301"/>
        <v>0</v>
      </c>
      <c r="AD495" s="783" t="s">
        <v>610</v>
      </c>
      <c r="AE495" s="783" t="s">
        <v>611</v>
      </c>
      <c r="AF495" s="784"/>
      <c r="AG495" s="836" t="s">
        <v>590</v>
      </c>
      <c r="AH495" s="1127"/>
      <c r="AI495" s="837"/>
      <c r="AJ495" s="1127"/>
      <c r="AK495" s="837">
        <f t="shared" si="323"/>
        <v>252</v>
      </c>
      <c r="AL495" s="838"/>
      <c r="AM495" s="1124"/>
      <c r="AN495" s="1157">
        <f t="shared" si="304"/>
        <v>252</v>
      </c>
      <c r="AO495" s="865"/>
      <c r="AP495" s="1124"/>
      <c r="AQ495" s="867">
        <f>J495</f>
        <v>252</v>
      </c>
      <c r="AR495" s="1124"/>
      <c r="AS495" s="865"/>
      <c r="AT495" s="865"/>
      <c r="AU495" s="866"/>
      <c r="AV495" s="867" t="s">
        <v>577</v>
      </c>
      <c r="AW495" s="884">
        <f t="shared" ref="AW495:AW502" si="325">J495/60*10</f>
        <v>42</v>
      </c>
      <c r="AX495" s="884">
        <f t="shared" ref="AX495:AX502" si="326">J495/60*10</f>
        <v>42</v>
      </c>
      <c r="AY495" s="884">
        <f t="shared" ref="AY495:AY502" si="327">J495/60*8</f>
        <v>33.6</v>
      </c>
      <c r="AZ495" s="884">
        <f t="shared" ref="AZ495:AZ502" si="328">J495/60*2</f>
        <v>8.4</v>
      </c>
      <c r="BA495" s="884">
        <f t="shared" ref="BA495:BA502" si="329">J495/60*10</f>
        <v>42</v>
      </c>
      <c r="BB495" s="884">
        <f t="shared" ref="BB495:BB502" si="330">J495/60*10</f>
        <v>42</v>
      </c>
      <c r="BC495" s="884">
        <f t="shared" ref="BC495:BC502" si="331">J495/60*10</f>
        <v>42</v>
      </c>
      <c r="BD495" s="932">
        <f t="shared" si="302"/>
        <v>252</v>
      </c>
      <c r="BE495" s="933">
        <f t="shared" si="303"/>
        <v>0</v>
      </c>
      <c r="BF495" s="1096"/>
      <c r="BG495" s="1096"/>
      <c r="BH495" s="1097"/>
    </row>
    <row r="496" s="711" customFormat="1" ht="39" customHeight="1" spans="1:60">
      <c r="A496" s="736">
        <v>45965</v>
      </c>
      <c r="B496" s="737" t="s">
        <v>2915</v>
      </c>
      <c r="C496" s="738" t="s">
        <v>733</v>
      </c>
      <c r="D496" s="739">
        <v>4500184316</v>
      </c>
      <c r="E496" s="910" t="s">
        <v>2916</v>
      </c>
      <c r="F496" s="739" t="s">
        <v>2917</v>
      </c>
      <c r="G496" s="742" t="s">
        <v>735</v>
      </c>
      <c r="H496" s="742" t="s">
        <v>575</v>
      </c>
      <c r="I496" s="778" t="s">
        <v>576</v>
      </c>
      <c r="J496" s="780">
        <v>240</v>
      </c>
      <c r="K496" s="780">
        <v>0</v>
      </c>
      <c r="L496" s="780">
        <v>12</v>
      </c>
      <c r="M496" s="784">
        <f t="shared" si="295"/>
        <v>20</v>
      </c>
      <c r="N496" s="782">
        <v>46009</v>
      </c>
      <c r="O496" s="782">
        <v>46006</v>
      </c>
      <c r="P496" s="783"/>
      <c r="Q496" s="783" t="s">
        <v>582</v>
      </c>
      <c r="R496" s="783" t="s">
        <v>728</v>
      </c>
      <c r="S496" s="810" t="s">
        <v>2912</v>
      </c>
      <c r="T496" s="810"/>
      <c r="U496" s="810" t="s">
        <v>2913</v>
      </c>
      <c r="V496" s="811"/>
      <c r="W496" s="811"/>
      <c r="X496" s="812" t="s">
        <v>2918</v>
      </c>
      <c r="Y496" s="783" t="s">
        <v>740</v>
      </c>
      <c r="Z496" s="835">
        <v>3.6923</v>
      </c>
      <c r="AA496" s="835">
        <f t="shared" si="324"/>
        <v>886.152</v>
      </c>
      <c r="AB496" s="812">
        <v>240</v>
      </c>
      <c r="AC496" s="812">
        <f t="shared" si="301"/>
        <v>0</v>
      </c>
      <c r="AD496" s="783" t="s">
        <v>610</v>
      </c>
      <c r="AE496" s="783" t="s">
        <v>611</v>
      </c>
      <c r="AF496" s="784"/>
      <c r="AG496" s="836" t="s">
        <v>590</v>
      </c>
      <c r="AH496" s="1127"/>
      <c r="AI496" s="837"/>
      <c r="AJ496" s="1127"/>
      <c r="AK496" s="837">
        <f t="shared" si="323"/>
        <v>240</v>
      </c>
      <c r="AL496" s="838"/>
      <c r="AM496" s="1124"/>
      <c r="AN496" s="1157">
        <f t="shared" si="304"/>
        <v>240</v>
      </c>
      <c r="AO496" s="865"/>
      <c r="AP496" s="1124"/>
      <c r="AQ496" s="867">
        <f>J496</f>
        <v>240</v>
      </c>
      <c r="AR496" s="1124"/>
      <c r="AS496" s="865"/>
      <c r="AT496" s="865"/>
      <c r="AU496" s="866"/>
      <c r="AV496" s="867" t="s">
        <v>577</v>
      </c>
      <c r="AW496" s="884">
        <f t="shared" si="325"/>
        <v>40</v>
      </c>
      <c r="AX496" s="884">
        <f t="shared" si="326"/>
        <v>40</v>
      </c>
      <c r="AY496" s="884">
        <f t="shared" si="327"/>
        <v>32</v>
      </c>
      <c r="AZ496" s="884">
        <f t="shared" si="328"/>
        <v>8</v>
      </c>
      <c r="BA496" s="884">
        <f t="shared" si="329"/>
        <v>40</v>
      </c>
      <c r="BB496" s="884">
        <f t="shared" si="330"/>
        <v>40</v>
      </c>
      <c r="BC496" s="884">
        <f t="shared" si="331"/>
        <v>40</v>
      </c>
      <c r="BD496" s="932">
        <f t="shared" si="302"/>
        <v>240</v>
      </c>
      <c r="BE496" s="933">
        <f t="shared" si="303"/>
        <v>0</v>
      </c>
      <c r="BF496" s="1096"/>
      <c r="BG496" s="1096"/>
      <c r="BH496" s="1097"/>
    </row>
    <row r="497" s="711" customFormat="1" ht="39" customHeight="1" spans="1:60">
      <c r="A497" s="736">
        <v>45965</v>
      </c>
      <c r="B497" s="737" t="s">
        <v>2919</v>
      </c>
      <c r="C497" s="738" t="s">
        <v>1079</v>
      </c>
      <c r="D497" s="739">
        <v>4500184355</v>
      </c>
      <c r="E497" s="910" t="s">
        <v>2920</v>
      </c>
      <c r="F497" s="739" t="s">
        <v>2921</v>
      </c>
      <c r="G497" s="742" t="s">
        <v>735</v>
      </c>
      <c r="H497" s="742" t="s">
        <v>575</v>
      </c>
      <c r="I497" s="778" t="s">
        <v>576</v>
      </c>
      <c r="J497" s="780">
        <v>228</v>
      </c>
      <c r="K497" s="780">
        <v>0</v>
      </c>
      <c r="L497" s="780">
        <v>12</v>
      </c>
      <c r="M497" s="784">
        <f t="shared" si="295"/>
        <v>19</v>
      </c>
      <c r="N497" s="782">
        <v>46009</v>
      </c>
      <c r="O497" s="782">
        <v>46006</v>
      </c>
      <c r="P497" s="783"/>
      <c r="Q497" s="783" t="s">
        <v>582</v>
      </c>
      <c r="R497" s="804" t="s">
        <v>2922</v>
      </c>
      <c r="S497" s="810" t="s">
        <v>2912</v>
      </c>
      <c r="T497" s="810"/>
      <c r="U497" s="810" t="s">
        <v>2913</v>
      </c>
      <c r="V497" s="811"/>
      <c r="W497" s="811"/>
      <c r="X497" s="812" t="s">
        <v>2918</v>
      </c>
      <c r="Y497" s="783" t="s">
        <v>740</v>
      </c>
      <c r="Z497" s="835">
        <v>3.6923</v>
      </c>
      <c r="AA497" s="835">
        <f t="shared" si="324"/>
        <v>841.8444</v>
      </c>
      <c r="AB497" s="812">
        <v>228</v>
      </c>
      <c r="AC497" s="812">
        <f t="shared" si="301"/>
        <v>0</v>
      </c>
      <c r="AD497" s="783" t="s">
        <v>610</v>
      </c>
      <c r="AE497" s="783" t="s">
        <v>611</v>
      </c>
      <c r="AF497" s="784"/>
      <c r="AG497" s="836" t="s">
        <v>590</v>
      </c>
      <c r="AH497" s="1127"/>
      <c r="AI497" s="837"/>
      <c r="AJ497" s="1127"/>
      <c r="AK497" s="837">
        <f t="shared" si="323"/>
        <v>228</v>
      </c>
      <c r="AL497" s="838"/>
      <c r="AM497" s="1124"/>
      <c r="AN497" s="1157">
        <f t="shared" si="304"/>
        <v>228</v>
      </c>
      <c r="AO497" s="865"/>
      <c r="AP497" s="1124"/>
      <c r="AQ497" s="867">
        <f>J497</f>
        <v>228</v>
      </c>
      <c r="AR497" s="1124"/>
      <c r="AS497" s="865"/>
      <c r="AT497" s="865"/>
      <c r="AU497" s="866"/>
      <c r="AV497" s="867" t="s">
        <v>577</v>
      </c>
      <c r="AW497" s="884">
        <f t="shared" si="325"/>
        <v>38</v>
      </c>
      <c r="AX497" s="884">
        <f t="shared" si="326"/>
        <v>38</v>
      </c>
      <c r="AY497" s="884">
        <f t="shared" si="327"/>
        <v>30.4</v>
      </c>
      <c r="AZ497" s="884">
        <f t="shared" si="328"/>
        <v>7.6</v>
      </c>
      <c r="BA497" s="884">
        <f t="shared" si="329"/>
        <v>38</v>
      </c>
      <c r="BB497" s="884">
        <f t="shared" si="330"/>
        <v>38</v>
      </c>
      <c r="BC497" s="884">
        <f t="shared" si="331"/>
        <v>38</v>
      </c>
      <c r="BD497" s="932">
        <f t="shared" si="302"/>
        <v>228</v>
      </c>
      <c r="BE497" s="933">
        <f t="shared" si="303"/>
        <v>0</v>
      </c>
      <c r="BF497" s="1096"/>
      <c r="BG497" s="1096"/>
      <c r="BH497" s="1097"/>
    </row>
    <row r="498" s="711" customFormat="1" ht="39" customHeight="1" spans="1:59">
      <c r="A498" s="736">
        <v>45972</v>
      </c>
      <c r="B498" s="737" t="s">
        <v>2479</v>
      </c>
      <c r="C498" s="738" t="s">
        <v>1684</v>
      </c>
      <c r="D498" s="739">
        <v>4500185224</v>
      </c>
      <c r="E498" s="910" t="s">
        <v>2923</v>
      </c>
      <c r="F498" s="739" t="s">
        <v>2924</v>
      </c>
      <c r="G498" s="742" t="s">
        <v>1686</v>
      </c>
      <c r="H498" s="742" t="s">
        <v>689</v>
      </c>
      <c r="I498" s="778" t="s">
        <v>576</v>
      </c>
      <c r="J498" s="780">
        <v>7440</v>
      </c>
      <c r="K498" s="780">
        <v>0</v>
      </c>
      <c r="L498" s="780">
        <v>8</v>
      </c>
      <c r="M498" s="784">
        <f t="shared" si="295"/>
        <v>930</v>
      </c>
      <c r="N498" s="782">
        <v>46003</v>
      </c>
      <c r="O498" s="782">
        <v>45999</v>
      </c>
      <c r="P498" s="783"/>
      <c r="Q498" s="783" t="s">
        <v>582</v>
      </c>
      <c r="R498" s="783" t="s">
        <v>2925</v>
      </c>
      <c r="S498" s="810" t="s">
        <v>2926</v>
      </c>
      <c r="T498" s="810"/>
      <c r="U498" s="810" t="s">
        <v>2927</v>
      </c>
      <c r="V498" s="811" t="s">
        <v>2928</v>
      </c>
      <c r="W498" s="811"/>
      <c r="X498" s="812" t="s">
        <v>2929</v>
      </c>
      <c r="Y498" s="783" t="s">
        <v>1690</v>
      </c>
      <c r="Z498" s="835">
        <v>3.5109</v>
      </c>
      <c r="AA498" s="835">
        <f t="shared" si="324"/>
        <v>26121.096</v>
      </c>
      <c r="AB498" s="812">
        <v>7440</v>
      </c>
      <c r="AC498" s="812">
        <f t="shared" si="301"/>
        <v>0</v>
      </c>
      <c r="AD498" s="783" t="s">
        <v>610</v>
      </c>
      <c r="AE498" s="1073" t="s">
        <v>611</v>
      </c>
      <c r="AF498" s="784"/>
      <c r="AG498" s="836" t="s">
        <v>590</v>
      </c>
      <c r="AH498" s="1127"/>
      <c r="AI498" s="837">
        <f>J498</f>
        <v>7440</v>
      </c>
      <c r="AJ498" s="1127"/>
      <c r="AK498" s="837"/>
      <c r="AL498" s="838"/>
      <c r="AM498" s="1124"/>
      <c r="AN498" s="865"/>
      <c r="AO498" s="865">
        <f>J498</f>
        <v>7440</v>
      </c>
      <c r="AP498" s="1124"/>
      <c r="AQ498" s="867">
        <f>J498</f>
        <v>7440</v>
      </c>
      <c r="AR498" s="1124"/>
      <c r="AS498" s="865"/>
      <c r="AT498" s="866"/>
      <c r="AU498" s="867">
        <f>J498</f>
        <v>7440</v>
      </c>
      <c r="AV498" s="867" t="s">
        <v>577</v>
      </c>
      <c r="AW498" s="884">
        <f t="shared" si="325"/>
        <v>1240</v>
      </c>
      <c r="AX498" s="884">
        <f t="shared" si="326"/>
        <v>1240</v>
      </c>
      <c r="AY498" s="884">
        <f t="shared" si="327"/>
        <v>992</v>
      </c>
      <c r="AZ498" s="884">
        <f t="shared" si="328"/>
        <v>248</v>
      </c>
      <c r="BA498" s="884">
        <f t="shared" si="329"/>
        <v>1240</v>
      </c>
      <c r="BB498" s="884">
        <f t="shared" si="330"/>
        <v>1240</v>
      </c>
      <c r="BC498" s="884">
        <f t="shared" si="331"/>
        <v>1240</v>
      </c>
      <c r="BD498" s="932">
        <f t="shared" si="302"/>
        <v>7440</v>
      </c>
      <c r="BE498" s="933">
        <f t="shared" si="303"/>
        <v>0</v>
      </c>
      <c r="BF498" s="1096"/>
      <c r="BG498" s="1097"/>
    </row>
    <row r="499" s="711" customFormat="1" ht="39" customHeight="1" spans="1:59">
      <c r="A499" s="736">
        <v>45972</v>
      </c>
      <c r="B499" s="737" t="s">
        <v>2479</v>
      </c>
      <c r="C499" s="738" t="s">
        <v>1684</v>
      </c>
      <c r="D499" s="739">
        <v>4500185224</v>
      </c>
      <c r="E499" s="910" t="s">
        <v>2923</v>
      </c>
      <c r="F499" s="739" t="s">
        <v>2930</v>
      </c>
      <c r="G499" s="742" t="s">
        <v>1686</v>
      </c>
      <c r="H499" s="742" t="s">
        <v>689</v>
      </c>
      <c r="I499" s="778" t="s">
        <v>576</v>
      </c>
      <c r="J499" s="780">
        <v>2720</v>
      </c>
      <c r="K499" s="780">
        <v>0</v>
      </c>
      <c r="L499" s="780">
        <v>8</v>
      </c>
      <c r="M499" s="784">
        <f t="shared" si="295"/>
        <v>340</v>
      </c>
      <c r="N499" s="782">
        <v>46003</v>
      </c>
      <c r="O499" s="782">
        <v>45999</v>
      </c>
      <c r="P499" s="783"/>
      <c r="Q499" s="783" t="s">
        <v>582</v>
      </c>
      <c r="R499" s="783" t="s">
        <v>2925</v>
      </c>
      <c r="S499" s="810" t="s">
        <v>2926</v>
      </c>
      <c r="T499" s="810"/>
      <c r="U499" s="810" t="s">
        <v>2927</v>
      </c>
      <c r="V499" s="811" t="s">
        <v>2928</v>
      </c>
      <c r="W499" s="811"/>
      <c r="X499" s="812" t="s">
        <v>2929</v>
      </c>
      <c r="Y499" s="783" t="s">
        <v>1690</v>
      </c>
      <c r="Z499" s="835">
        <v>3.4692</v>
      </c>
      <c r="AA499" s="835">
        <f t="shared" si="324"/>
        <v>9436.224</v>
      </c>
      <c r="AB499" s="812">
        <v>2720</v>
      </c>
      <c r="AC499" s="812">
        <f t="shared" si="301"/>
        <v>0</v>
      </c>
      <c r="AD499" s="783" t="s">
        <v>610</v>
      </c>
      <c r="AE499" s="1073" t="s">
        <v>611</v>
      </c>
      <c r="AF499" s="784"/>
      <c r="AG499" s="836" t="s">
        <v>590</v>
      </c>
      <c r="AH499" s="1127"/>
      <c r="AI499" s="837">
        <f>J499</f>
        <v>2720</v>
      </c>
      <c r="AJ499" s="1127"/>
      <c r="AK499" s="837"/>
      <c r="AL499" s="838"/>
      <c r="AM499" s="1124"/>
      <c r="AN499" s="865"/>
      <c r="AO499" s="865">
        <f>J499</f>
        <v>2720</v>
      </c>
      <c r="AP499" s="1124"/>
      <c r="AQ499" s="867">
        <f>J499</f>
        <v>2720</v>
      </c>
      <c r="AR499" s="1124"/>
      <c r="AS499" s="865"/>
      <c r="AT499" s="866"/>
      <c r="AU499" s="867">
        <f>J499</f>
        <v>2720</v>
      </c>
      <c r="AV499" s="867" t="s">
        <v>577</v>
      </c>
      <c r="AW499" s="884">
        <f t="shared" si="325"/>
        <v>453.333333333333</v>
      </c>
      <c r="AX499" s="884">
        <f t="shared" si="326"/>
        <v>453.333333333333</v>
      </c>
      <c r="AY499" s="884">
        <f t="shared" si="327"/>
        <v>362.666666666667</v>
      </c>
      <c r="AZ499" s="884">
        <f t="shared" si="328"/>
        <v>90.6666666666667</v>
      </c>
      <c r="BA499" s="884">
        <f t="shared" si="329"/>
        <v>453.333333333333</v>
      </c>
      <c r="BB499" s="884">
        <f t="shared" si="330"/>
        <v>453.333333333333</v>
      </c>
      <c r="BC499" s="884">
        <f t="shared" si="331"/>
        <v>453.333333333333</v>
      </c>
      <c r="BD499" s="932">
        <f t="shared" si="302"/>
        <v>2720</v>
      </c>
      <c r="BE499" s="933">
        <f t="shared" si="303"/>
        <v>0</v>
      </c>
      <c r="BF499" s="1096"/>
      <c r="BG499" s="1097"/>
    </row>
    <row r="500" s="711" customFormat="1" ht="39" customHeight="1" spans="1:60">
      <c r="A500" s="736">
        <v>45970</v>
      </c>
      <c r="B500" s="737" t="s">
        <v>2931</v>
      </c>
      <c r="C500" s="738" t="s">
        <v>567</v>
      </c>
      <c r="D500" s="739">
        <v>4500185005</v>
      </c>
      <c r="E500" s="910" t="s">
        <v>2932</v>
      </c>
      <c r="F500" s="739" t="s">
        <v>2933</v>
      </c>
      <c r="G500" s="742" t="s">
        <v>897</v>
      </c>
      <c r="H500" s="742" t="s">
        <v>569</v>
      </c>
      <c r="I500" s="778" t="s">
        <v>576</v>
      </c>
      <c r="J500" s="780">
        <v>1440</v>
      </c>
      <c r="K500" s="780">
        <v>0</v>
      </c>
      <c r="L500" s="780">
        <v>12</v>
      </c>
      <c r="M500" s="784">
        <f t="shared" si="295"/>
        <v>120</v>
      </c>
      <c r="N500" s="782">
        <v>46010</v>
      </c>
      <c r="O500" s="782">
        <v>46007</v>
      </c>
      <c r="P500" s="783"/>
      <c r="Q500" s="783" t="s">
        <v>582</v>
      </c>
      <c r="R500" s="783" t="s">
        <v>2840</v>
      </c>
      <c r="S500" s="810" t="s">
        <v>2934</v>
      </c>
      <c r="T500" s="810"/>
      <c r="U500" s="810" t="s">
        <v>2935</v>
      </c>
      <c r="V500" s="811"/>
      <c r="W500" s="811"/>
      <c r="X500" s="812" t="s">
        <v>2936</v>
      </c>
      <c r="Y500" s="783" t="s">
        <v>2937</v>
      </c>
      <c r="Z500" s="835">
        <v>3.5583</v>
      </c>
      <c r="AA500" s="835">
        <f t="shared" si="324"/>
        <v>5123.952</v>
      </c>
      <c r="AB500" s="812">
        <v>1440</v>
      </c>
      <c r="AC500" s="812">
        <f t="shared" si="301"/>
        <v>0</v>
      </c>
      <c r="AD500" s="783" t="s">
        <v>610</v>
      </c>
      <c r="AE500" s="783" t="s">
        <v>611</v>
      </c>
      <c r="AF500" s="784"/>
      <c r="AG500" s="836" t="s">
        <v>590</v>
      </c>
      <c r="AH500" s="1127"/>
      <c r="AI500" s="837"/>
      <c r="AJ500" s="1127"/>
      <c r="AK500" s="837">
        <f>J500</f>
        <v>1440</v>
      </c>
      <c r="AL500" s="838"/>
      <c r="AM500" s="1124"/>
      <c r="AN500" s="865">
        <f>J500</f>
        <v>1440</v>
      </c>
      <c r="AO500" s="865"/>
      <c r="AP500" s="1124"/>
      <c r="AQ500" s="867"/>
      <c r="AR500" s="1124"/>
      <c r="AS500" s="865">
        <f>J500</f>
        <v>1440</v>
      </c>
      <c r="AT500" s="865"/>
      <c r="AU500" s="866"/>
      <c r="AV500" s="867" t="s">
        <v>577</v>
      </c>
      <c r="AW500" s="884">
        <f t="shared" si="325"/>
        <v>240</v>
      </c>
      <c r="AX500" s="884">
        <f t="shared" si="326"/>
        <v>240</v>
      </c>
      <c r="AY500" s="884">
        <f t="shared" si="327"/>
        <v>192</v>
      </c>
      <c r="AZ500" s="884">
        <f t="shared" si="328"/>
        <v>48</v>
      </c>
      <c r="BA500" s="884">
        <f t="shared" si="329"/>
        <v>240</v>
      </c>
      <c r="BB500" s="884">
        <f t="shared" si="330"/>
        <v>240</v>
      </c>
      <c r="BC500" s="884">
        <f t="shared" si="331"/>
        <v>240</v>
      </c>
      <c r="BD500" s="932">
        <f t="shared" si="302"/>
        <v>1440</v>
      </c>
      <c r="BE500" s="933">
        <f t="shared" si="303"/>
        <v>0</v>
      </c>
      <c r="BF500" s="1096"/>
      <c r="BG500" s="1096"/>
      <c r="BH500" s="1097"/>
    </row>
    <row r="501" s="711" customFormat="1" ht="39" customHeight="1" spans="1:60">
      <c r="A501" s="736">
        <v>45974</v>
      </c>
      <c r="B501" s="737" t="s">
        <v>177</v>
      </c>
      <c r="C501" s="738" t="s">
        <v>600</v>
      </c>
      <c r="D501" s="739">
        <v>4500185512</v>
      </c>
      <c r="E501" s="910" t="s">
        <v>2938</v>
      </c>
      <c r="F501" s="739" t="s">
        <v>2939</v>
      </c>
      <c r="G501" s="742" t="s">
        <v>689</v>
      </c>
      <c r="H501" s="742" t="s">
        <v>689</v>
      </c>
      <c r="I501" s="778" t="s">
        <v>576</v>
      </c>
      <c r="J501" s="780">
        <v>4208</v>
      </c>
      <c r="K501" s="780">
        <v>0</v>
      </c>
      <c r="L501" s="780">
        <v>8</v>
      </c>
      <c r="M501" s="784">
        <f t="shared" si="295"/>
        <v>526</v>
      </c>
      <c r="N501" s="782">
        <v>46010</v>
      </c>
      <c r="O501" s="782">
        <v>46007</v>
      </c>
      <c r="P501" s="783"/>
      <c r="Q501" s="811" t="s">
        <v>2940</v>
      </c>
      <c r="R501" s="783" t="s">
        <v>2941</v>
      </c>
      <c r="S501" s="810" t="s">
        <v>2934</v>
      </c>
      <c r="T501" s="810"/>
      <c r="U501" s="810" t="s">
        <v>585</v>
      </c>
      <c r="V501" s="811" t="s">
        <v>2906</v>
      </c>
      <c r="W501" s="811"/>
      <c r="X501" s="812" t="s">
        <v>2420</v>
      </c>
      <c r="Y501" s="783" t="s">
        <v>695</v>
      </c>
      <c r="Z501" s="835">
        <v>2.1204</v>
      </c>
      <c r="AA501" s="835">
        <f t="shared" si="324"/>
        <v>8922.6432</v>
      </c>
      <c r="AB501" s="812">
        <f>176+4032</f>
        <v>4208</v>
      </c>
      <c r="AC501" s="812">
        <f t="shared" ref="AC501:AC509" si="332">AB501-J501</f>
        <v>0</v>
      </c>
      <c r="AD501" s="783" t="s">
        <v>610</v>
      </c>
      <c r="AE501" s="783" t="s">
        <v>611</v>
      </c>
      <c r="AF501" s="784"/>
      <c r="AG501" s="836" t="s">
        <v>590</v>
      </c>
      <c r="AH501" s="1127"/>
      <c r="AI501" s="837">
        <f t="shared" ref="AI501:AI509" si="333">J501</f>
        <v>4208</v>
      </c>
      <c r="AJ501" s="1127"/>
      <c r="AK501" s="837"/>
      <c r="AL501" s="838"/>
      <c r="AM501" s="1124"/>
      <c r="AN501" s="865">
        <f t="shared" ref="AN501:AN508" si="334">J501</f>
        <v>4208</v>
      </c>
      <c r="AO501" s="865"/>
      <c r="AP501" s="1124"/>
      <c r="AQ501" s="867">
        <f t="shared" ref="AQ501:AQ509" si="335">J501</f>
        <v>4208</v>
      </c>
      <c r="AR501" s="1124"/>
      <c r="AS501" s="865"/>
      <c r="AT501" s="865"/>
      <c r="AU501" s="866"/>
      <c r="AV501" s="867" t="s">
        <v>577</v>
      </c>
      <c r="AW501" s="884">
        <f t="shared" ref="AW501:AW508" si="336">J501/60*10</f>
        <v>701.333333333333</v>
      </c>
      <c r="AX501" s="884">
        <f t="shared" ref="AX501:AX508" si="337">J501/60*10</f>
        <v>701.333333333333</v>
      </c>
      <c r="AY501" s="884">
        <f t="shared" ref="AY501:AY508" si="338">J501/60*8</f>
        <v>561.066666666667</v>
      </c>
      <c r="AZ501" s="884">
        <f t="shared" ref="AZ501:AZ508" si="339">J501/60*2</f>
        <v>140.266666666667</v>
      </c>
      <c r="BA501" s="884">
        <f t="shared" ref="BA501:BA508" si="340">J501/60*10</f>
        <v>701.333333333333</v>
      </c>
      <c r="BB501" s="884">
        <f t="shared" ref="BB501:BB508" si="341">J501/60*10</f>
        <v>701.333333333333</v>
      </c>
      <c r="BC501" s="884">
        <f t="shared" ref="BC501:BC508" si="342">J501/60*10</f>
        <v>701.333333333333</v>
      </c>
      <c r="BD501" s="932">
        <f t="shared" ref="BD501:BD564" si="343">SUM(AW501:BC501)</f>
        <v>4208</v>
      </c>
      <c r="BE501" s="933">
        <f t="shared" ref="BE501:BE550" si="344">J501-BD501</f>
        <v>0</v>
      </c>
      <c r="BF501" s="1096"/>
      <c r="BG501" s="1096"/>
      <c r="BH501" s="1097"/>
    </row>
    <row r="502" s="711" customFormat="1" ht="39" customHeight="1" spans="1:60">
      <c r="A502" s="736">
        <v>45974</v>
      </c>
      <c r="B502" s="737" t="s">
        <v>177</v>
      </c>
      <c r="C502" s="738" t="s">
        <v>600</v>
      </c>
      <c r="D502" s="739">
        <v>4500185513</v>
      </c>
      <c r="E502" s="910" t="s">
        <v>2942</v>
      </c>
      <c r="F502" s="739" t="s">
        <v>2943</v>
      </c>
      <c r="G502" s="742" t="s">
        <v>689</v>
      </c>
      <c r="H502" s="742" t="s">
        <v>689</v>
      </c>
      <c r="I502" s="778" t="s">
        <v>576</v>
      </c>
      <c r="J502" s="780">
        <v>5792</v>
      </c>
      <c r="K502" s="780">
        <v>0</v>
      </c>
      <c r="L502" s="780">
        <v>8</v>
      </c>
      <c r="M502" s="784">
        <f t="shared" si="295"/>
        <v>724</v>
      </c>
      <c r="N502" s="782">
        <v>46010</v>
      </c>
      <c r="O502" s="782">
        <v>46007</v>
      </c>
      <c r="P502" s="783"/>
      <c r="Q502" s="783" t="s">
        <v>582</v>
      </c>
      <c r="R502" s="783" t="s">
        <v>2884</v>
      </c>
      <c r="S502" s="810" t="s">
        <v>2934</v>
      </c>
      <c r="T502" s="810"/>
      <c r="U502" s="810" t="s">
        <v>585</v>
      </c>
      <c r="V502" s="811" t="s">
        <v>2906</v>
      </c>
      <c r="W502" s="811"/>
      <c r="X502" s="812" t="s">
        <v>2420</v>
      </c>
      <c r="Y502" s="783" t="s">
        <v>695</v>
      </c>
      <c r="Z502" s="835">
        <v>2.1065</v>
      </c>
      <c r="AA502" s="835">
        <f t="shared" si="324"/>
        <v>12200.848</v>
      </c>
      <c r="AB502" s="812">
        <f>416+5376</f>
        <v>5792</v>
      </c>
      <c r="AC502" s="812">
        <f t="shared" si="332"/>
        <v>0</v>
      </c>
      <c r="AD502" s="783" t="s">
        <v>610</v>
      </c>
      <c r="AE502" s="783" t="s">
        <v>611</v>
      </c>
      <c r="AF502" s="784"/>
      <c r="AG502" s="836" t="s">
        <v>590</v>
      </c>
      <c r="AH502" s="1127"/>
      <c r="AI502" s="837">
        <f t="shared" si="333"/>
        <v>5792</v>
      </c>
      <c r="AJ502" s="1127"/>
      <c r="AK502" s="837"/>
      <c r="AL502" s="838"/>
      <c r="AM502" s="1124"/>
      <c r="AN502" s="865">
        <f t="shared" si="334"/>
        <v>5792</v>
      </c>
      <c r="AO502" s="865"/>
      <c r="AP502" s="1124"/>
      <c r="AQ502" s="867">
        <f t="shared" si="335"/>
        <v>5792</v>
      </c>
      <c r="AR502" s="1124"/>
      <c r="AS502" s="865"/>
      <c r="AT502" s="865"/>
      <c r="AU502" s="866"/>
      <c r="AV502" s="867" t="s">
        <v>577</v>
      </c>
      <c r="AW502" s="884">
        <f t="shared" si="336"/>
        <v>965.333333333333</v>
      </c>
      <c r="AX502" s="884">
        <f t="shared" si="337"/>
        <v>965.333333333333</v>
      </c>
      <c r="AY502" s="884">
        <f t="shared" si="338"/>
        <v>772.266666666667</v>
      </c>
      <c r="AZ502" s="884">
        <f t="shared" si="339"/>
        <v>193.066666666667</v>
      </c>
      <c r="BA502" s="884">
        <f t="shared" si="340"/>
        <v>965.333333333333</v>
      </c>
      <c r="BB502" s="884">
        <f t="shared" si="341"/>
        <v>965.333333333333</v>
      </c>
      <c r="BC502" s="884">
        <f t="shared" si="342"/>
        <v>965.333333333333</v>
      </c>
      <c r="BD502" s="932">
        <f t="shared" si="343"/>
        <v>5792</v>
      </c>
      <c r="BE502" s="933">
        <f t="shared" si="344"/>
        <v>0</v>
      </c>
      <c r="BF502" s="1096"/>
      <c r="BG502" s="1096"/>
      <c r="BH502" s="1097"/>
    </row>
    <row r="503" s="711" customFormat="1" ht="39" customHeight="1" spans="1:60">
      <c r="A503" s="736">
        <v>45978</v>
      </c>
      <c r="B503" s="737" t="s">
        <v>2944</v>
      </c>
      <c r="C503" s="738" t="s">
        <v>600</v>
      </c>
      <c r="D503" s="739">
        <v>4500185354</v>
      </c>
      <c r="E503" s="910" t="s">
        <v>2945</v>
      </c>
      <c r="F503" s="739" t="s">
        <v>2946</v>
      </c>
      <c r="G503" s="742" t="s">
        <v>575</v>
      </c>
      <c r="H503" s="742" t="s">
        <v>575</v>
      </c>
      <c r="I503" s="778" t="s">
        <v>576</v>
      </c>
      <c r="J503" s="780">
        <v>600</v>
      </c>
      <c r="K503" s="780">
        <v>0</v>
      </c>
      <c r="L503" s="780">
        <v>12</v>
      </c>
      <c r="M503" s="784">
        <f t="shared" si="295"/>
        <v>50</v>
      </c>
      <c r="N503" s="782">
        <v>46010</v>
      </c>
      <c r="O503" s="782">
        <v>46007</v>
      </c>
      <c r="P503" s="783"/>
      <c r="Q503" s="783" t="s">
        <v>582</v>
      </c>
      <c r="R503" s="783" t="s">
        <v>2941</v>
      </c>
      <c r="S503" s="810" t="s">
        <v>2878</v>
      </c>
      <c r="T503" s="810"/>
      <c r="U503" s="810" t="s">
        <v>2947</v>
      </c>
      <c r="V503" s="811"/>
      <c r="W503" s="811"/>
      <c r="X503" s="812" t="s">
        <v>2948</v>
      </c>
      <c r="Y503" s="783" t="s">
        <v>2949</v>
      </c>
      <c r="Z503" s="835">
        <v>2.1403</v>
      </c>
      <c r="AA503" s="835">
        <f t="shared" si="324"/>
        <v>1284.18</v>
      </c>
      <c r="AB503" s="812">
        <v>600</v>
      </c>
      <c r="AC503" s="812">
        <f t="shared" si="332"/>
        <v>0</v>
      </c>
      <c r="AD503" s="783" t="s">
        <v>610</v>
      </c>
      <c r="AE503" s="783" t="s">
        <v>611</v>
      </c>
      <c r="AF503" s="784"/>
      <c r="AG503" s="836" t="s">
        <v>590</v>
      </c>
      <c r="AH503" s="1127"/>
      <c r="AI503" s="837">
        <f t="shared" si="333"/>
        <v>600</v>
      </c>
      <c r="AJ503" s="1127"/>
      <c r="AK503" s="837"/>
      <c r="AL503" s="838"/>
      <c r="AM503" s="1124"/>
      <c r="AN503" s="1157">
        <f t="shared" si="334"/>
        <v>600</v>
      </c>
      <c r="AO503" s="865"/>
      <c r="AP503" s="1124"/>
      <c r="AQ503" s="867">
        <f t="shared" si="335"/>
        <v>600</v>
      </c>
      <c r="AR503" s="1124"/>
      <c r="AS503" s="865"/>
      <c r="AT503" s="865"/>
      <c r="AU503" s="866"/>
      <c r="AV503" s="867" t="s">
        <v>577</v>
      </c>
      <c r="AW503" s="884">
        <f t="shared" si="336"/>
        <v>100</v>
      </c>
      <c r="AX503" s="884">
        <f t="shared" si="337"/>
        <v>100</v>
      </c>
      <c r="AY503" s="884">
        <f t="shared" si="338"/>
        <v>80</v>
      </c>
      <c r="AZ503" s="884">
        <f t="shared" si="339"/>
        <v>20</v>
      </c>
      <c r="BA503" s="884">
        <f t="shared" si="340"/>
        <v>100</v>
      </c>
      <c r="BB503" s="884">
        <f t="shared" si="341"/>
        <v>100</v>
      </c>
      <c r="BC503" s="884">
        <f t="shared" si="342"/>
        <v>100</v>
      </c>
      <c r="BD503" s="932">
        <f t="shared" si="343"/>
        <v>600</v>
      </c>
      <c r="BE503" s="933">
        <f t="shared" si="344"/>
        <v>0</v>
      </c>
      <c r="BF503" s="1096"/>
      <c r="BG503" s="1096"/>
      <c r="BH503" s="1097"/>
    </row>
    <row r="504" s="711" customFormat="1" ht="39" customHeight="1" spans="1:60">
      <c r="A504" s="736">
        <v>45954</v>
      </c>
      <c r="B504" s="737" t="s">
        <v>2382</v>
      </c>
      <c r="C504" s="738" t="s">
        <v>600</v>
      </c>
      <c r="D504" s="739">
        <v>4500183118</v>
      </c>
      <c r="E504" s="910" t="s">
        <v>2950</v>
      </c>
      <c r="F504" s="739" t="s">
        <v>2951</v>
      </c>
      <c r="G504" s="742" t="s">
        <v>2311</v>
      </c>
      <c r="H504" s="742" t="s">
        <v>2311</v>
      </c>
      <c r="I504" s="951" t="s">
        <v>2312</v>
      </c>
      <c r="J504" s="780">
        <v>720</v>
      </c>
      <c r="K504" s="801">
        <v>1</v>
      </c>
      <c r="L504" s="801">
        <v>120</v>
      </c>
      <c r="M504" s="784">
        <f t="shared" si="295"/>
        <v>6</v>
      </c>
      <c r="N504" s="782">
        <v>46012</v>
      </c>
      <c r="O504" s="782">
        <f>N504-4</f>
        <v>46008</v>
      </c>
      <c r="P504" s="783" t="s">
        <v>2952</v>
      </c>
      <c r="Q504" s="783" t="s">
        <v>582</v>
      </c>
      <c r="R504" s="783" t="s">
        <v>2877</v>
      </c>
      <c r="S504" s="810" t="s">
        <v>2733</v>
      </c>
      <c r="T504" s="810"/>
      <c r="U504" s="810" t="s">
        <v>2454</v>
      </c>
      <c r="V504" s="811" t="s">
        <v>2797</v>
      </c>
      <c r="W504" s="811"/>
      <c r="X504" s="812" t="s">
        <v>2798</v>
      </c>
      <c r="Y504" s="783" t="s">
        <v>2391</v>
      </c>
      <c r="Z504" s="835">
        <v>279.33</v>
      </c>
      <c r="AA504" s="835">
        <f>Z504*M504</f>
        <v>1675.98</v>
      </c>
      <c r="AB504" s="812">
        <v>720</v>
      </c>
      <c r="AC504" s="812">
        <f t="shared" si="332"/>
        <v>0</v>
      </c>
      <c r="AD504" s="783" t="s">
        <v>610</v>
      </c>
      <c r="AE504" s="783" t="s">
        <v>611</v>
      </c>
      <c r="AF504" s="784"/>
      <c r="AG504" s="836" t="s">
        <v>590</v>
      </c>
      <c r="AH504" s="841"/>
      <c r="AI504" s="837">
        <f t="shared" si="333"/>
        <v>720</v>
      </c>
      <c r="AJ504" s="253"/>
      <c r="AK504" s="837"/>
      <c r="AL504" s="838"/>
      <c r="AM504" s="254"/>
      <c r="AN504" s="865">
        <f t="shared" si="334"/>
        <v>720</v>
      </c>
      <c r="AO504" s="865"/>
      <c r="AP504" s="254"/>
      <c r="AQ504" s="865">
        <f t="shared" si="335"/>
        <v>720</v>
      </c>
      <c r="AR504" s="254"/>
      <c r="AS504" s="865"/>
      <c r="AT504" s="865"/>
      <c r="AU504" s="866"/>
      <c r="AV504" s="867" t="s">
        <v>577</v>
      </c>
      <c r="AW504" s="884">
        <f t="shared" si="336"/>
        <v>120</v>
      </c>
      <c r="AX504" s="884">
        <f t="shared" si="337"/>
        <v>120</v>
      </c>
      <c r="AY504" s="884">
        <f t="shared" si="338"/>
        <v>96</v>
      </c>
      <c r="AZ504" s="884">
        <f t="shared" si="339"/>
        <v>24</v>
      </c>
      <c r="BA504" s="884">
        <f t="shared" si="340"/>
        <v>120</v>
      </c>
      <c r="BB504" s="884">
        <f t="shared" si="341"/>
        <v>120</v>
      </c>
      <c r="BC504" s="884">
        <f t="shared" si="342"/>
        <v>120</v>
      </c>
      <c r="BD504" s="932">
        <f t="shared" si="343"/>
        <v>720</v>
      </c>
      <c r="BE504" s="933">
        <f t="shared" si="344"/>
        <v>0</v>
      </c>
      <c r="BF504" s="1096"/>
      <c r="BG504" s="1096"/>
      <c r="BH504" s="1097"/>
    </row>
    <row r="505" s="711" customFormat="1" ht="39" customHeight="1" spans="1:60">
      <c r="A505" s="736">
        <v>45966</v>
      </c>
      <c r="B505" s="737" t="s">
        <v>2536</v>
      </c>
      <c r="C505" s="738" t="s">
        <v>762</v>
      </c>
      <c r="D505" s="739">
        <v>4500184546</v>
      </c>
      <c r="E505" s="910" t="s">
        <v>2953</v>
      </c>
      <c r="F505" s="739" t="s">
        <v>2954</v>
      </c>
      <c r="G505" s="742" t="s">
        <v>815</v>
      </c>
      <c r="H505" s="742" t="s">
        <v>815</v>
      </c>
      <c r="I505" s="778" t="s">
        <v>576</v>
      </c>
      <c r="J505" s="780">
        <v>936</v>
      </c>
      <c r="K505" s="780">
        <v>0</v>
      </c>
      <c r="L505" s="780">
        <v>4</v>
      </c>
      <c r="M505" s="784">
        <f t="shared" si="295"/>
        <v>234</v>
      </c>
      <c r="N505" s="782">
        <v>46013</v>
      </c>
      <c r="O505" s="782">
        <v>46009</v>
      </c>
      <c r="P505" s="783"/>
      <c r="Q505" s="783" t="s">
        <v>582</v>
      </c>
      <c r="R505" s="783" t="s">
        <v>2955</v>
      </c>
      <c r="S505" s="810" t="s">
        <v>2854</v>
      </c>
      <c r="T505" s="810"/>
      <c r="U505" s="810" t="s">
        <v>2855</v>
      </c>
      <c r="V505" s="811"/>
      <c r="W505" s="811"/>
      <c r="X505" s="812" t="s">
        <v>2956</v>
      </c>
      <c r="Y505" s="783" t="s">
        <v>1766</v>
      </c>
      <c r="Z505" s="835">
        <v>3.5904</v>
      </c>
      <c r="AA505" s="835">
        <f t="shared" ref="AA505:AA512" si="345">Z505*J505</f>
        <v>3360.6144</v>
      </c>
      <c r="AB505" s="812">
        <v>936</v>
      </c>
      <c r="AC505" s="812">
        <f t="shared" si="332"/>
        <v>0</v>
      </c>
      <c r="AD505" s="783" t="s">
        <v>610</v>
      </c>
      <c r="AE505" s="1073" t="s">
        <v>611</v>
      </c>
      <c r="AF505" s="784"/>
      <c r="AG505" s="836" t="s">
        <v>590</v>
      </c>
      <c r="AH505" s="1127"/>
      <c r="AI505" s="837">
        <f t="shared" si="333"/>
        <v>936</v>
      </c>
      <c r="AJ505" s="1127"/>
      <c r="AK505" s="837"/>
      <c r="AL505" s="838"/>
      <c r="AM505" s="1124"/>
      <c r="AN505" s="1157">
        <f t="shared" si="334"/>
        <v>936</v>
      </c>
      <c r="AO505" s="865"/>
      <c r="AP505" s="1124"/>
      <c r="AQ505" s="867">
        <f t="shared" si="335"/>
        <v>936</v>
      </c>
      <c r="AR505" s="1124"/>
      <c r="AS505" s="865"/>
      <c r="AT505" s="865"/>
      <c r="AU505" s="866"/>
      <c r="AV505" s="867" t="s">
        <v>577</v>
      </c>
      <c r="AW505" s="884">
        <f t="shared" si="336"/>
        <v>156</v>
      </c>
      <c r="AX505" s="884">
        <f t="shared" si="337"/>
        <v>156</v>
      </c>
      <c r="AY505" s="884">
        <f t="shared" si="338"/>
        <v>124.8</v>
      </c>
      <c r="AZ505" s="884">
        <f t="shared" si="339"/>
        <v>31.2</v>
      </c>
      <c r="BA505" s="884">
        <f t="shared" si="340"/>
        <v>156</v>
      </c>
      <c r="BB505" s="884">
        <f t="shared" si="341"/>
        <v>156</v>
      </c>
      <c r="BC505" s="884">
        <f t="shared" si="342"/>
        <v>156</v>
      </c>
      <c r="BD505" s="932">
        <f t="shared" si="343"/>
        <v>936</v>
      </c>
      <c r="BE505" s="933">
        <f t="shared" si="344"/>
        <v>0</v>
      </c>
      <c r="BF505" s="1096"/>
      <c r="BG505" s="1096"/>
      <c r="BH505" s="1097"/>
    </row>
    <row r="506" s="711" customFormat="1" ht="39" customHeight="1" spans="1:60">
      <c r="A506" s="736">
        <v>45954</v>
      </c>
      <c r="B506" s="737" t="s">
        <v>1104</v>
      </c>
      <c r="C506" s="738" t="s">
        <v>697</v>
      </c>
      <c r="D506" s="739">
        <v>4500182941</v>
      </c>
      <c r="E506" s="910"/>
      <c r="F506" s="739" t="s">
        <v>2957</v>
      </c>
      <c r="G506" s="742" t="s">
        <v>575</v>
      </c>
      <c r="H506" s="742" t="s">
        <v>575</v>
      </c>
      <c r="I506" s="778" t="s">
        <v>576</v>
      </c>
      <c r="J506" s="780">
        <v>300</v>
      </c>
      <c r="K506" s="780">
        <v>0</v>
      </c>
      <c r="L506" s="780">
        <v>12</v>
      </c>
      <c r="M506" s="784">
        <f t="shared" si="295"/>
        <v>25</v>
      </c>
      <c r="N506" s="782">
        <v>46013</v>
      </c>
      <c r="O506" s="782">
        <v>46009</v>
      </c>
      <c r="P506" s="783"/>
      <c r="Q506" s="783" t="s">
        <v>582</v>
      </c>
      <c r="R506" s="783" t="s">
        <v>2958</v>
      </c>
      <c r="S506" s="810" t="s">
        <v>2885</v>
      </c>
      <c r="T506" s="810"/>
      <c r="U506" s="810" t="s">
        <v>2959</v>
      </c>
      <c r="V506" s="811"/>
      <c r="W506" s="811"/>
      <c r="X506" s="812" t="s">
        <v>2960</v>
      </c>
      <c r="Y506" s="783" t="s">
        <v>782</v>
      </c>
      <c r="Z506" s="835">
        <v>3.6923</v>
      </c>
      <c r="AA506" s="835">
        <f t="shared" si="345"/>
        <v>1107.69</v>
      </c>
      <c r="AB506" s="812">
        <v>300</v>
      </c>
      <c r="AC506" s="812">
        <f t="shared" si="332"/>
        <v>0</v>
      </c>
      <c r="AD506" s="783" t="s">
        <v>610</v>
      </c>
      <c r="AE506" s="783" t="s">
        <v>611</v>
      </c>
      <c r="AF506" s="784"/>
      <c r="AG506" s="836" t="s">
        <v>590</v>
      </c>
      <c r="AH506" s="1150"/>
      <c r="AI506" s="837">
        <f t="shared" si="333"/>
        <v>300</v>
      </c>
      <c r="AJ506" s="1127"/>
      <c r="AK506" s="837"/>
      <c r="AL506" s="838"/>
      <c r="AM506" s="1124"/>
      <c r="AN506" s="865">
        <f t="shared" si="334"/>
        <v>300</v>
      </c>
      <c r="AO506" s="865"/>
      <c r="AP506" s="1124"/>
      <c r="AQ506" s="865">
        <f t="shared" si="335"/>
        <v>300</v>
      </c>
      <c r="AR506" s="1124"/>
      <c r="AS506" s="865"/>
      <c r="AT506" s="865"/>
      <c r="AU506" s="866"/>
      <c r="AV506" s="867" t="s">
        <v>577</v>
      </c>
      <c r="AW506" s="884">
        <f t="shared" si="336"/>
        <v>50</v>
      </c>
      <c r="AX506" s="884">
        <f t="shared" si="337"/>
        <v>50</v>
      </c>
      <c r="AY506" s="884">
        <f t="shared" si="338"/>
        <v>40</v>
      </c>
      <c r="AZ506" s="884">
        <f t="shared" si="339"/>
        <v>10</v>
      </c>
      <c r="BA506" s="884">
        <f t="shared" si="340"/>
        <v>50</v>
      </c>
      <c r="BB506" s="884">
        <f t="shared" si="341"/>
        <v>50</v>
      </c>
      <c r="BC506" s="884">
        <f t="shared" si="342"/>
        <v>50</v>
      </c>
      <c r="BD506" s="932">
        <f t="shared" si="343"/>
        <v>300</v>
      </c>
      <c r="BE506" s="933">
        <f t="shared" si="344"/>
        <v>0</v>
      </c>
      <c r="BF506" s="1096"/>
      <c r="BG506" s="1096"/>
      <c r="BH506" s="1097"/>
    </row>
    <row r="507" s="711" customFormat="1" ht="39" customHeight="1" spans="1:60">
      <c r="A507" s="736">
        <v>45978</v>
      </c>
      <c r="B507" s="737" t="s">
        <v>757</v>
      </c>
      <c r="C507" s="738" t="s">
        <v>580</v>
      </c>
      <c r="D507" s="739">
        <v>4500184779</v>
      </c>
      <c r="E507" s="910" t="s">
        <v>2961</v>
      </c>
      <c r="F507" s="739" t="s">
        <v>2962</v>
      </c>
      <c r="G507" s="742" t="s">
        <v>575</v>
      </c>
      <c r="H507" s="742" t="s">
        <v>575</v>
      </c>
      <c r="I507" s="778" t="s">
        <v>576</v>
      </c>
      <c r="J507" s="780">
        <v>204</v>
      </c>
      <c r="K507" s="780">
        <v>0</v>
      </c>
      <c r="L507" s="780">
        <v>12</v>
      </c>
      <c r="M507" s="784">
        <f t="shared" si="295"/>
        <v>17</v>
      </c>
      <c r="N507" s="782">
        <v>46013</v>
      </c>
      <c r="O507" s="782">
        <v>46009</v>
      </c>
      <c r="P507" s="783"/>
      <c r="Q507" s="783" t="s">
        <v>582</v>
      </c>
      <c r="R507" s="783" t="s">
        <v>2963</v>
      </c>
      <c r="S507" s="810" t="s">
        <v>2964</v>
      </c>
      <c r="T507" s="810"/>
      <c r="U507" s="810" t="s">
        <v>2965</v>
      </c>
      <c r="V507" s="811"/>
      <c r="W507" s="811"/>
      <c r="X507" s="812" t="s">
        <v>2966</v>
      </c>
      <c r="Y507" s="783" t="s">
        <v>755</v>
      </c>
      <c r="Z507" s="835">
        <v>3.9581</v>
      </c>
      <c r="AA507" s="835">
        <f t="shared" si="345"/>
        <v>807.4524</v>
      </c>
      <c r="AB507" s="812">
        <v>204</v>
      </c>
      <c r="AC507" s="812">
        <f t="shared" si="332"/>
        <v>0</v>
      </c>
      <c r="AD507" s="783" t="s">
        <v>610</v>
      </c>
      <c r="AE507" s="783" t="s">
        <v>611</v>
      </c>
      <c r="AF507" s="784"/>
      <c r="AG507" s="836" t="s">
        <v>590</v>
      </c>
      <c r="AH507" s="1127"/>
      <c r="AI507" s="837">
        <f t="shared" si="333"/>
        <v>204</v>
      </c>
      <c r="AJ507" s="1127"/>
      <c r="AK507" s="837"/>
      <c r="AL507" s="838"/>
      <c r="AM507" s="1124"/>
      <c r="AN507" s="1157">
        <f t="shared" si="334"/>
        <v>204</v>
      </c>
      <c r="AO507" s="865"/>
      <c r="AP507" s="1124"/>
      <c r="AQ507" s="867">
        <f t="shared" si="335"/>
        <v>204</v>
      </c>
      <c r="AR507" s="1124"/>
      <c r="AS507" s="865"/>
      <c r="AT507" s="865"/>
      <c r="AU507" s="866"/>
      <c r="AV507" s="867" t="s">
        <v>577</v>
      </c>
      <c r="AW507" s="884">
        <f t="shared" si="336"/>
        <v>34</v>
      </c>
      <c r="AX507" s="884">
        <f t="shared" si="337"/>
        <v>34</v>
      </c>
      <c r="AY507" s="884">
        <f t="shared" si="338"/>
        <v>27.2</v>
      </c>
      <c r="AZ507" s="884">
        <f t="shared" si="339"/>
        <v>6.8</v>
      </c>
      <c r="BA507" s="884">
        <f t="shared" si="340"/>
        <v>34</v>
      </c>
      <c r="BB507" s="884">
        <f t="shared" si="341"/>
        <v>34</v>
      </c>
      <c r="BC507" s="884">
        <f t="shared" si="342"/>
        <v>34</v>
      </c>
      <c r="BD507" s="932">
        <f t="shared" si="343"/>
        <v>204</v>
      </c>
      <c r="BE507" s="933">
        <f t="shared" si="344"/>
        <v>0</v>
      </c>
      <c r="BF507" s="1096"/>
      <c r="BG507" s="1096"/>
      <c r="BH507" s="1097"/>
    </row>
    <row r="508" s="711" customFormat="1" ht="39" customHeight="1" spans="1:60">
      <c r="A508" s="736">
        <v>45978</v>
      </c>
      <c r="B508" s="737" t="s">
        <v>748</v>
      </c>
      <c r="C508" s="738" t="s">
        <v>749</v>
      </c>
      <c r="D508" s="739">
        <v>4500184776</v>
      </c>
      <c r="E508" s="910" t="s">
        <v>2967</v>
      </c>
      <c r="F508" s="739" t="s">
        <v>2968</v>
      </c>
      <c r="G508" s="742" t="s">
        <v>575</v>
      </c>
      <c r="H508" s="742" t="s">
        <v>575</v>
      </c>
      <c r="I508" s="778" t="s">
        <v>576</v>
      </c>
      <c r="J508" s="780">
        <v>1800</v>
      </c>
      <c r="K508" s="780">
        <v>0</v>
      </c>
      <c r="L508" s="780">
        <v>12</v>
      </c>
      <c r="M508" s="784">
        <f t="shared" si="295"/>
        <v>150</v>
      </c>
      <c r="N508" s="782">
        <v>46013</v>
      </c>
      <c r="O508" s="782">
        <v>46009</v>
      </c>
      <c r="P508" s="783"/>
      <c r="Q508" s="783" t="s">
        <v>582</v>
      </c>
      <c r="R508" s="783" t="s">
        <v>2963</v>
      </c>
      <c r="S508" s="810" t="s">
        <v>2964</v>
      </c>
      <c r="T508" s="810"/>
      <c r="U508" s="810" t="s">
        <v>2965</v>
      </c>
      <c r="V508" s="811"/>
      <c r="W508" s="811"/>
      <c r="X508" s="812" t="s">
        <v>2969</v>
      </c>
      <c r="Y508" s="783" t="s">
        <v>755</v>
      </c>
      <c r="Z508" s="835">
        <v>3.9493</v>
      </c>
      <c r="AA508" s="835">
        <f t="shared" si="345"/>
        <v>7108.74</v>
      </c>
      <c r="AB508" s="812">
        <v>1800</v>
      </c>
      <c r="AC508" s="812">
        <f t="shared" si="332"/>
        <v>0</v>
      </c>
      <c r="AD508" s="783" t="s">
        <v>610</v>
      </c>
      <c r="AE508" s="783" t="s">
        <v>611</v>
      </c>
      <c r="AF508" s="784"/>
      <c r="AG508" s="836" t="s">
        <v>590</v>
      </c>
      <c r="AH508" s="1127"/>
      <c r="AI508" s="837">
        <f t="shared" si="333"/>
        <v>1800</v>
      </c>
      <c r="AJ508" s="1127"/>
      <c r="AK508" s="837"/>
      <c r="AL508" s="838"/>
      <c r="AM508" s="1124"/>
      <c r="AN508" s="1157">
        <f t="shared" si="334"/>
        <v>1800</v>
      </c>
      <c r="AO508" s="865"/>
      <c r="AP508" s="1124"/>
      <c r="AQ508" s="867">
        <f t="shared" si="335"/>
        <v>1800</v>
      </c>
      <c r="AR508" s="1124"/>
      <c r="AS508" s="865"/>
      <c r="AT508" s="865"/>
      <c r="AU508" s="866"/>
      <c r="AV508" s="867" t="s">
        <v>577</v>
      </c>
      <c r="AW508" s="884">
        <f t="shared" si="336"/>
        <v>300</v>
      </c>
      <c r="AX508" s="884">
        <f t="shared" si="337"/>
        <v>300</v>
      </c>
      <c r="AY508" s="884">
        <f t="shared" si="338"/>
        <v>240</v>
      </c>
      <c r="AZ508" s="884">
        <f t="shared" si="339"/>
        <v>60</v>
      </c>
      <c r="BA508" s="884">
        <f t="shared" si="340"/>
        <v>300</v>
      </c>
      <c r="BB508" s="884">
        <f t="shared" si="341"/>
        <v>300</v>
      </c>
      <c r="BC508" s="884">
        <f t="shared" si="342"/>
        <v>300</v>
      </c>
      <c r="BD508" s="932">
        <f t="shared" si="343"/>
        <v>1800</v>
      </c>
      <c r="BE508" s="933">
        <f t="shared" si="344"/>
        <v>0</v>
      </c>
      <c r="BF508" s="1096"/>
      <c r="BG508" s="1096"/>
      <c r="BH508" s="1097"/>
    </row>
    <row r="509" s="711" customFormat="1" ht="39" customHeight="1" spans="1:60">
      <c r="A509" s="736">
        <v>45978</v>
      </c>
      <c r="B509" s="737" t="s">
        <v>748</v>
      </c>
      <c r="C509" s="738" t="s">
        <v>749</v>
      </c>
      <c r="D509" s="739">
        <v>4500185863</v>
      </c>
      <c r="E509" s="910" t="s">
        <v>2970</v>
      </c>
      <c r="F509" s="739" t="s">
        <v>2971</v>
      </c>
      <c r="G509" s="742" t="s">
        <v>575</v>
      </c>
      <c r="H509" s="742" t="s">
        <v>575</v>
      </c>
      <c r="I509" s="778" t="s">
        <v>576</v>
      </c>
      <c r="J509" s="780">
        <v>1500</v>
      </c>
      <c r="K509" s="780">
        <v>0</v>
      </c>
      <c r="L509" s="780">
        <v>12</v>
      </c>
      <c r="M509" s="784">
        <f t="shared" si="295"/>
        <v>125</v>
      </c>
      <c r="N509" s="782">
        <v>46016</v>
      </c>
      <c r="O509" s="782">
        <v>46013</v>
      </c>
      <c r="P509" s="783"/>
      <c r="Q509" s="783" t="s">
        <v>582</v>
      </c>
      <c r="R509" s="783" t="s">
        <v>2963</v>
      </c>
      <c r="S509" s="810" t="s">
        <v>2964</v>
      </c>
      <c r="T509" s="810"/>
      <c r="U509" s="810" t="s">
        <v>2965</v>
      </c>
      <c r="V509" s="811"/>
      <c r="W509" s="811"/>
      <c r="X509" s="812" t="s">
        <v>2972</v>
      </c>
      <c r="Y509" s="783" t="s">
        <v>755</v>
      </c>
      <c r="Z509" s="835">
        <v>3.9493</v>
      </c>
      <c r="AA509" s="835">
        <f t="shared" si="345"/>
        <v>5923.95</v>
      </c>
      <c r="AB509" s="812">
        <v>1500</v>
      </c>
      <c r="AC509" s="812">
        <f t="shared" si="332"/>
        <v>0</v>
      </c>
      <c r="AD509" s="783" t="s">
        <v>610</v>
      </c>
      <c r="AE509" s="783" t="s">
        <v>611</v>
      </c>
      <c r="AF509" s="784"/>
      <c r="AG509" s="836" t="s">
        <v>590</v>
      </c>
      <c r="AH509" s="1127"/>
      <c r="AI509" s="837">
        <f t="shared" si="333"/>
        <v>1500</v>
      </c>
      <c r="AJ509" s="1127"/>
      <c r="AK509" s="837"/>
      <c r="AL509" s="838"/>
      <c r="AM509" s="1124"/>
      <c r="AN509" s="865">
        <f t="shared" ref="AN509:AN527" si="346">J509</f>
        <v>1500</v>
      </c>
      <c r="AO509" s="865"/>
      <c r="AP509" s="1124"/>
      <c r="AQ509" s="865">
        <f t="shared" si="335"/>
        <v>1500</v>
      </c>
      <c r="AR509" s="1124"/>
      <c r="AS509" s="865"/>
      <c r="AT509" s="865"/>
      <c r="AU509" s="866"/>
      <c r="AV509" s="867" t="s">
        <v>577</v>
      </c>
      <c r="AW509" s="884">
        <f t="shared" ref="AW509:AW548" si="347">J509/60*10</f>
        <v>250</v>
      </c>
      <c r="AX509" s="884">
        <f t="shared" ref="AX509:AX548" si="348">J509/60*10</f>
        <v>250</v>
      </c>
      <c r="AY509" s="884">
        <f t="shared" ref="AY509:AY548" si="349">J509/60*8</f>
        <v>200</v>
      </c>
      <c r="AZ509" s="884">
        <f t="shared" ref="AZ509:AZ548" si="350">J509/60*2</f>
        <v>50</v>
      </c>
      <c r="BA509" s="884">
        <f t="shared" ref="BA509:BA548" si="351">J509/60*10</f>
        <v>250</v>
      </c>
      <c r="BB509" s="884">
        <f t="shared" ref="BB509:BB548" si="352">J509/60*10</f>
        <v>250</v>
      </c>
      <c r="BC509" s="884">
        <f t="shared" ref="BC509:BC548" si="353">J509/60*10</f>
        <v>250</v>
      </c>
      <c r="BD509" s="932">
        <f t="shared" si="343"/>
        <v>1500</v>
      </c>
      <c r="BE509" s="933">
        <f t="shared" si="344"/>
        <v>0</v>
      </c>
      <c r="BF509" s="1096"/>
      <c r="BG509" s="1096"/>
      <c r="BH509" s="1097"/>
    </row>
    <row r="510" s="711" customFormat="1" ht="39" customHeight="1" spans="1:60">
      <c r="A510" s="736">
        <v>45978</v>
      </c>
      <c r="B510" s="737" t="s">
        <v>1351</v>
      </c>
      <c r="C510" s="738" t="s">
        <v>567</v>
      </c>
      <c r="D510" s="739">
        <v>4500185951</v>
      </c>
      <c r="E510" s="910" t="s">
        <v>2973</v>
      </c>
      <c r="F510" s="739" t="s">
        <v>2974</v>
      </c>
      <c r="G510" s="742" t="s">
        <v>897</v>
      </c>
      <c r="H510" s="742" t="s">
        <v>569</v>
      </c>
      <c r="I510" s="778" t="s">
        <v>576</v>
      </c>
      <c r="J510" s="780">
        <v>2064</v>
      </c>
      <c r="K510" s="780">
        <v>0</v>
      </c>
      <c r="L510" s="780">
        <v>12</v>
      </c>
      <c r="M510" s="784">
        <f t="shared" si="295"/>
        <v>172</v>
      </c>
      <c r="N510" s="782">
        <v>46017</v>
      </c>
      <c r="O510" s="782">
        <v>46013</v>
      </c>
      <c r="P510" s="783"/>
      <c r="Q510" s="783" t="s">
        <v>582</v>
      </c>
      <c r="R510" s="783" t="s">
        <v>2941</v>
      </c>
      <c r="S510" s="810" t="s">
        <v>2878</v>
      </c>
      <c r="T510" s="810"/>
      <c r="U510" s="810" t="s">
        <v>2975</v>
      </c>
      <c r="V510" s="811"/>
      <c r="W510" s="811"/>
      <c r="X510" s="812" t="s">
        <v>2976</v>
      </c>
      <c r="Y510" s="783" t="s">
        <v>2937</v>
      </c>
      <c r="Z510" s="835">
        <v>3.5583</v>
      </c>
      <c r="AA510" s="835">
        <f t="shared" si="345"/>
        <v>7344.3312</v>
      </c>
      <c r="AB510" s="812">
        <v>2064</v>
      </c>
      <c r="AC510" s="812">
        <f t="shared" ref="AC510:AC550" si="354">AB510-J510</f>
        <v>0</v>
      </c>
      <c r="AD510" s="783" t="s">
        <v>610</v>
      </c>
      <c r="AE510" s="783" t="s">
        <v>611</v>
      </c>
      <c r="AF510" s="784"/>
      <c r="AG510" s="836" t="s">
        <v>590</v>
      </c>
      <c r="AH510" s="1127"/>
      <c r="AI510" s="837"/>
      <c r="AJ510" s="1127"/>
      <c r="AK510" s="837">
        <f>J510</f>
        <v>2064</v>
      </c>
      <c r="AL510" s="838"/>
      <c r="AM510" s="1124"/>
      <c r="AN510" s="865">
        <f t="shared" si="346"/>
        <v>2064</v>
      </c>
      <c r="AO510" s="865"/>
      <c r="AP510" s="1124"/>
      <c r="AQ510" s="865"/>
      <c r="AR510" s="1124"/>
      <c r="AS510" s="865">
        <f>J510</f>
        <v>2064</v>
      </c>
      <c r="AT510" s="865"/>
      <c r="AU510" s="866"/>
      <c r="AV510" s="867" t="s">
        <v>577</v>
      </c>
      <c r="AW510" s="884">
        <f t="shared" si="347"/>
        <v>344</v>
      </c>
      <c r="AX510" s="884">
        <f t="shared" si="348"/>
        <v>344</v>
      </c>
      <c r="AY510" s="884">
        <f t="shared" si="349"/>
        <v>275.2</v>
      </c>
      <c r="AZ510" s="884">
        <f t="shared" si="350"/>
        <v>68.8</v>
      </c>
      <c r="BA510" s="884">
        <f t="shared" si="351"/>
        <v>344</v>
      </c>
      <c r="BB510" s="884">
        <f t="shared" si="352"/>
        <v>344</v>
      </c>
      <c r="BC510" s="884">
        <f t="shared" si="353"/>
        <v>344</v>
      </c>
      <c r="BD510" s="932">
        <f t="shared" si="343"/>
        <v>2064</v>
      </c>
      <c r="BE510" s="933">
        <f t="shared" si="344"/>
        <v>0</v>
      </c>
      <c r="BF510" s="1096"/>
      <c r="BG510" s="1096"/>
      <c r="BH510" s="1097"/>
    </row>
    <row r="511" s="711" customFormat="1" ht="39" customHeight="1" spans="1:60">
      <c r="A511" s="736">
        <v>45982</v>
      </c>
      <c r="B511" s="737" t="s">
        <v>1552</v>
      </c>
      <c r="C511" s="738" t="s">
        <v>2977</v>
      </c>
      <c r="D511" s="739">
        <v>4500186548</v>
      </c>
      <c r="E511" s="910" t="s">
        <v>2978</v>
      </c>
      <c r="F511" s="739" t="s">
        <v>2979</v>
      </c>
      <c r="G511" s="742" t="s">
        <v>1899</v>
      </c>
      <c r="H511" s="742" t="s">
        <v>972</v>
      </c>
      <c r="I511" s="1061" t="s">
        <v>576</v>
      </c>
      <c r="J511" s="780">
        <v>1002</v>
      </c>
      <c r="K511" s="780">
        <v>0</v>
      </c>
      <c r="L511" s="780">
        <v>6</v>
      </c>
      <c r="M511" s="784">
        <f t="shared" si="295"/>
        <v>167</v>
      </c>
      <c r="N511" s="782">
        <v>46017</v>
      </c>
      <c r="O511" s="782">
        <v>46013</v>
      </c>
      <c r="P511" s="783"/>
      <c r="Q511" s="783" t="s">
        <v>582</v>
      </c>
      <c r="R511" s="783" t="s">
        <v>2955</v>
      </c>
      <c r="S511" s="810" t="s">
        <v>2980</v>
      </c>
      <c r="T511" s="810"/>
      <c r="U511" s="810" t="s">
        <v>2981</v>
      </c>
      <c r="V511" s="811"/>
      <c r="W511" s="811"/>
      <c r="X511" s="812" t="s">
        <v>2982</v>
      </c>
      <c r="Y511" s="783" t="s">
        <v>2983</v>
      </c>
      <c r="Z511" s="835">
        <v>3.6901</v>
      </c>
      <c r="AA511" s="835">
        <f t="shared" si="345"/>
        <v>3697.4802</v>
      </c>
      <c r="AB511" s="812">
        <v>1002</v>
      </c>
      <c r="AC511" s="812">
        <f t="shared" si="354"/>
        <v>0</v>
      </c>
      <c r="AD511" s="783" t="s">
        <v>610</v>
      </c>
      <c r="AE511" s="783" t="s">
        <v>611</v>
      </c>
      <c r="AF511" s="784"/>
      <c r="AG511" s="836" t="s">
        <v>590</v>
      </c>
      <c r="AH511" s="1127"/>
      <c r="AI511" s="837"/>
      <c r="AJ511" s="1127"/>
      <c r="AK511" s="837">
        <f>J511</f>
        <v>1002</v>
      </c>
      <c r="AL511" s="838"/>
      <c r="AM511" s="1124"/>
      <c r="AN511" s="865">
        <f t="shared" si="346"/>
        <v>1002</v>
      </c>
      <c r="AO511" s="865"/>
      <c r="AP511" s="1124"/>
      <c r="AQ511" s="865">
        <f t="shared" ref="AQ511:AQ526" si="355">J511</f>
        <v>1002</v>
      </c>
      <c r="AR511" s="1124"/>
      <c r="AS511" s="865"/>
      <c r="AT511" s="865"/>
      <c r="AU511" s="866"/>
      <c r="AV511" s="867" t="s">
        <v>577</v>
      </c>
      <c r="AW511" s="884">
        <f t="shared" si="347"/>
        <v>167</v>
      </c>
      <c r="AX511" s="884">
        <f t="shared" si="348"/>
        <v>167</v>
      </c>
      <c r="AY511" s="884">
        <f t="shared" si="349"/>
        <v>133.6</v>
      </c>
      <c r="AZ511" s="884">
        <f t="shared" si="350"/>
        <v>33.4</v>
      </c>
      <c r="BA511" s="884">
        <f t="shared" si="351"/>
        <v>167</v>
      </c>
      <c r="BB511" s="884">
        <f t="shared" si="352"/>
        <v>167</v>
      </c>
      <c r="BC511" s="884">
        <f t="shared" si="353"/>
        <v>167</v>
      </c>
      <c r="BD511" s="932">
        <f t="shared" si="343"/>
        <v>1002</v>
      </c>
      <c r="BE511" s="933">
        <f t="shared" si="344"/>
        <v>0</v>
      </c>
      <c r="BF511" s="1096"/>
      <c r="BG511" s="1096"/>
      <c r="BH511" s="1097"/>
    </row>
    <row r="512" s="711" customFormat="1" ht="39" customHeight="1" spans="1:60">
      <c r="A512" s="736">
        <v>45985</v>
      </c>
      <c r="B512" s="737" t="s">
        <v>1584</v>
      </c>
      <c r="C512" s="738" t="s">
        <v>1585</v>
      </c>
      <c r="D512" s="739">
        <v>4500186722</v>
      </c>
      <c r="E512" s="910" t="s">
        <v>2984</v>
      </c>
      <c r="F512" s="739" t="s">
        <v>2985</v>
      </c>
      <c r="G512" s="742" t="s">
        <v>575</v>
      </c>
      <c r="H512" s="742" t="s">
        <v>575</v>
      </c>
      <c r="I512" s="778" t="s">
        <v>576</v>
      </c>
      <c r="J512" s="780">
        <v>300</v>
      </c>
      <c r="K512" s="780">
        <v>0</v>
      </c>
      <c r="L512" s="780">
        <v>12</v>
      </c>
      <c r="M512" s="784">
        <f t="shared" si="295"/>
        <v>25</v>
      </c>
      <c r="N512" s="1143">
        <v>46017</v>
      </c>
      <c r="O512" s="782">
        <v>46014</v>
      </c>
      <c r="P512" s="783" t="s">
        <v>2986</v>
      </c>
      <c r="Q512" s="783" t="s">
        <v>582</v>
      </c>
      <c r="R512" s="783" t="s">
        <v>2941</v>
      </c>
      <c r="S512" s="810" t="s">
        <v>2987</v>
      </c>
      <c r="T512" s="810"/>
      <c r="U512" s="810" t="s">
        <v>585</v>
      </c>
      <c r="V512" s="811"/>
      <c r="W512" s="811"/>
      <c r="X512" s="812" t="s">
        <v>2988</v>
      </c>
      <c r="Y512" s="783" t="s">
        <v>627</v>
      </c>
      <c r="Z512" s="835">
        <v>3.6923</v>
      </c>
      <c r="AA512" s="835">
        <f t="shared" si="345"/>
        <v>1107.69</v>
      </c>
      <c r="AB512" s="812">
        <v>300</v>
      </c>
      <c r="AC512" s="812">
        <f t="shared" si="354"/>
        <v>0</v>
      </c>
      <c r="AD512" s="783" t="s">
        <v>585</v>
      </c>
      <c r="AE512" s="783" t="s">
        <v>611</v>
      </c>
      <c r="AF512" s="784"/>
      <c r="AG512" s="836" t="s">
        <v>590</v>
      </c>
      <c r="AH512" s="1127"/>
      <c r="AI512" s="837">
        <f>J512</f>
        <v>300</v>
      </c>
      <c r="AJ512" s="1127"/>
      <c r="AK512" s="837"/>
      <c r="AL512" s="838"/>
      <c r="AM512" s="1124"/>
      <c r="AN512" s="865">
        <f t="shared" si="346"/>
        <v>300</v>
      </c>
      <c r="AO512" s="865"/>
      <c r="AP512" s="1124"/>
      <c r="AQ512" s="865">
        <f t="shared" si="355"/>
        <v>300</v>
      </c>
      <c r="AR512" s="1124"/>
      <c r="AS512" s="865"/>
      <c r="AT512" s="865"/>
      <c r="AU512" s="866"/>
      <c r="AV512" s="867" t="s">
        <v>577</v>
      </c>
      <c r="AW512" s="884">
        <f t="shared" si="347"/>
        <v>50</v>
      </c>
      <c r="AX512" s="884">
        <f t="shared" si="348"/>
        <v>50</v>
      </c>
      <c r="AY512" s="884">
        <f t="shared" si="349"/>
        <v>40</v>
      </c>
      <c r="AZ512" s="884">
        <f t="shared" si="350"/>
        <v>10</v>
      </c>
      <c r="BA512" s="884">
        <f t="shared" si="351"/>
        <v>50</v>
      </c>
      <c r="BB512" s="884">
        <f t="shared" si="352"/>
        <v>50</v>
      </c>
      <c r="BC512" s="884">
        <f t="shared" si="353"/>
        <v>50</v>
      </c>
      <c r="BD512" s="932">
        <f t="shared" si="343"/>
        <v>300</v>
      </c>
      <c r="BE512" s="933">
        <f t="shared" si="344"/>
        <v>0</v>
      </c>
      <c r="BF512" s="1096"/>
      <c r="BG512" s="1096"/>
      <c r="BH512" s="1097"/>
    </row>
    <row r="513" s="711" customFormat="1" ht="39" customHeight="1" spans="1:60">
      <c r="A513" s="736">
        <v>45954</v>
      </c>
      <c r="B513" s="737" t="s">
        <v>2382</v>
      </c>
      <c r="C513" s="738" t="s">
        <v>600</v>
      </c>
      <c r="D513" s="739">
        <v>4500183118</v>
      </c>
      <c r="E513" s="910" t="s">
        <v>2989</v>
      </c>
      <c r="F513" s="739" t="s">
        <v>2990</v>
      </c>
      <c r="G513" s="742" t="s">
        <v>2311</v>
      </c>
      <c r="H513" s="742" t="s">
        <v>2311</v>
      </c>
      <c r="I513" s="951" t="s">
        <v>2312</v>
      </c>
      <c r="J513" s="780">
        <v>480</v>
      </c>
      <c r="K513" s="801">
        <v>1</v>
      </c>
      <c r="L513" s="801">
        <v>120</v>
      </c>
      <c r="M513" s="784">
        <f t="shared" si="295"/>
        <v>4</v>
      </c>
      <c r="N513" s="782">
        <v>46019</v>
      </c>
      <c r="O513" s="782">
        <f>N513-4</f>
        <v>46015</v>
      </c>
      <c r="P513" s="783" t="s">
        <v>2991</v>
      </c>
      <c r="Q513" s="783" t="s">
        <v>582</v>
      </c>
      <c r="R513" s="783" t="s">
        <v>583</v>
      </c>
      <c r="S513" s="810" t="s">
        <v>2733</v>
      </c>
      <c r="T513" s="810"/>
      <c r="U513" s="810" t="s">
        <v>2454</v>
      </c>
      <c r="V513" s="811" t="s">
        <v>2992</v>
      </c>
      <c r="W513" s="811"/>
      <c r="X513" s="812" t="s">
        <v>2798</v>
      </c>
      <c r="Y513" s="783" t="s">
        <v>2391</v>
      </c>
      <c r="Z513" s="835">
        <v>267.8325</v>
      </c>
      <c r="AA513" s="835">
        <f>Z513*M513</f>
        <v>1071.33</v>
      </c>
      <c r="AB513" s="812">
        <v>480</v>
      </c>
      <c r="AC513" s="812">
        <f t="shared" si="354"/>
        <v>0</v>
      </c>
      <c r="AD513" s="783" t="s">
        <v>610</v>
      </c>
      <c r="AE513" s="783" t="s">
        <v>611</v>
      </c>
      <c r="AF513" s="784"/>
      <c r="AG513" s="836" t="s">
        <v>590</v>
      </c>
      <c r="AH513" s="841"/>
      <c r="AI513" s="837">
        <f>J513</f>
        <v>480</v>
      </c>
      <c r="AJ513" s="253"/>
      <c r="AK513" s="837"/>
      <c r="AL513" s="838"/>
      <c r="AM513" s="254"/>
      <c r="AN513" s="865">
        <f t="shared" si="346"/>
        <v>480</v>
      </c>
      <c r="AO513" s="865"/>
      <c r="AP513" s="254"/>
      <c r="AQ513" s="865">
        <f t="shared" si="355"/>
        <v>480</v>
      </c>
      <c r="AR513" s="254"/>
      <c r="AS513" s="865"/>
      <c r="AT513" s="865"/>
      <c r="AU513" s="866"/>
      <c r="AV513" s="867" t="s">
        <v>577</v>
      </c>
      <c r="AW513" s="884">
        <f t="shared" si="347"/>
        <v>80</v>
      </c>
      <c r="AX513" s="884">
        <f t="shared" si="348"/>
        <v>80</v>
      </c>
      <c r="AY513" s="884">
        <f t="shared" si="349"/>
        <v>64</v>
      </c>
      <c r="AZ513" s="884">
        <f t="shared" si="350"/>
        <v>16</v>
      </c>
      <c r="BA513" s="884">
        <f t="shared" si="351"/>
        <v>80</v>
      </c>
      <c r="BB513" s="884">
        <f t="shared" si="352"/>
        <v>80</v>
      </c>
      <c r="BC513" s="884">
        <f t="shared" si="353"/>
        <v>80</v>
      </c>
      <c r="BD513" s="932">
        <f t="shared" si="343"/>
        <v>480</v>
      </c>
      <c r="BE513" s="933">
        <f t="shared" si="344"/>
        <v>0</v>
      </c>
      <c r="BF513" s="1096"/>
      <c r="BG513" s="1096"/>
      <c r="BH513" s="1097"/>
    </row>
    <row r="514" s="711" customFormat="1" ht="39" customHeight="1" spans="1:60">
      <c r="A514" s="736">
        <v>45954</v>
      </c>
      <c r="B514" s="737" t="s">
        <v>2382</v>
      </c>
      <c r="C514" s="738" t="s">
        <v>600</v>
      </c>
      <c r="D514" s="739">
        <v>4500183118</v>
      </c>
      <c r="E514" s="910" t="s">
        <v>2993</v>
      </c>
      <c r="F514" s="739" t="s">
        <v>2994</v>
      </c>
      <c r="G514" s="742" t="s">
        <v>2311</v>
      </c>
      <c r="H514" s="742" t="s">
        <v>2311</v>
      </c>
      <c r="I514" s="951" t="s">
        <v>2312</v>
      </c>
      <c r="J514" s="780">
        <v>600</v>
      </c>
      <c r="K514" s="801">
        <v>1</v>
      </c>
      <c r="L514" s="801">
        <v>120</v>
      </c>
      <c r="M514" s="784">
        <f t="shared" si="295"/>
        <v>5</v>
      </c>
      <c r="N514" s="782">
        <v>46020</v>
      </c>
      <c r="O514" s="782">
        <f>N514-4</f>
        <v>46016</v>
      </c>
      <c r="P514" s="783" t="s">
        <v>2991</v>
      </c>
      <c r="Q514" s="783" t="s">
        <v>582</v>
      </c>
      <c r="R514" s="783" t="s">
        <v>2995</v>
      </c>
      <c r="S514" s="810" t="s">
        <v>2733</v>
      </c>
      <c r="T514" s="810"/>
      <c r="U514" s="810" t="s">
        <v>2454</v>
      </c>
      <c r="V514" s="811" t="s">
        <v>2992</v>
      </c>
      <c r="W514" s="811"/>
      <c r="X514" s="812" t="s">
        <v>2798</v>
      </c>
      <c r="Y514" s="783" t="s">
        <v>2391</v>
      </c>
      <c r="Z514" s="835">
        <v>279.33</v>
      </c>
      <c r="AA514" s="835">
        <f>Z514*M514</f>
        <v>1396.65</v>
      </c>
      <c r="AB514" s="812">
        <v>600</v>
      </c>
      <c r="AC514" s="812">
        <f t="shared" si="354"/>
        <v>0</v>
      </c>
      <c r="AD514" s="783" t="s">
        <v>610</v>
      </c>
      <c r="AE514" s="783" t="s">
        <v>611</v>
      </c>
      <c r="AF514" s="784"/>
      <c r="AG514" s="836" t="s">
        <v>590</v>
      </c>
      <c r="AH514" s="841"/>
      <c r="AI514" s="837">
        <f>J514</f>
        <v>600</v>
      </c>
      <c r="AJ514" s="253"/>
      <c r="AK514" s="837"/>
      <c r="AL514" s="838"/>
      <c r="AM514" s="254"/>
      <c r="AN514" s="865">
        <f t="shared" si="346"/>
        <v>600</v>
      </c>
      <c r="AO514" s="865"/>
      <c r="AP514" s="254"/>
      <c r="AQ514" s="865">
        <f t="shared" si="355"/>
        <v>600</v>
      </c>
      <c r="AR514" s="254"/>
      <c r="AS514" s="865"/>
      <c r="AT514" s="865"/>
      <c r="AU514" s="866"/>
      <c r="AV514" s="867" t="s">
        <v>577</v>
      </c>
      <c r="AW514" s="884">
        <f t="shared" si="347"/>
        <v>100</v>
      </c>
      <c r="AX514" s="884">
        <f t="shared" si="348"/>
        <v>100</v>
      </c>
      <c r="AY514" s="884">
        <f t="shared" si="349"/>
        <v>80</v>
      </c>
      <c r="AZ514" s="884">
        <f t="shared" si="350"/>
        <v>20</v>
      </c>
      <c r="BA514" s="884">
        <f t="shared" si="351"/>
        <v>100</v>
      </c>
      <c r="BB514" s="884">
        <f t="shared" si="352"/>
        <v>100</v>
      </c>
      <c r="BC514" s="884">
        <f t="shared" si="353"/>
        <v>100</v>
      </c>
      <c r="BD514" s="932">
        <f t="shared" si="343"/>
        <v>600</v>
      </c>
      <c r="BE514" s="933">
        <f t="shared" si="344"/>
        <v>0</v>
      </c>
      <c r="BF514" s="1096"/>
      <c r="BG514" s="1096"/>
      <c r="BH514" s="1097"/>
    </row>
    <row r="515" s="711" customFormat="1" ht="39" customHeight="1" spans="1:60">
      <c r="A515" s="736">
        <v>45954</v>
      </c>
      <c r="B515" s="737" t="s">
        <v>2382</v>
      </c>
      <c r="C515" s="738" t="s">
        <v>600</v>
      </c>
      <c r="D515" s="739">
        <v>4500183118</v>
      </c>
      <c r="E515" s="910" t="s">
        <v>2996</v>
      </c>
      <c r="F515" s="739" t="s">
        <v>2997</v>
      </c>
      <c r="G515" s="742" t="s">
        <v>2311</v>
      </c>
      <c r="H515" s="742" t="s">
        <v>2311</v>
      </c>
      <c r="I515" s="951" t="s">
        <v>2312</v>
      </c>
      <c r="J515" s="780">
        <v>600</v>
      </c>
      <c r="K515" s="801">
        <v>1</v>
      </c>
      <c r="L515" s="801">
        <v>120</v>
      </c>
      <c r="M515" s="784">
        <f t="shared" si="295"/>
        <v>5</v>
      </c>
      <c r="N515" s="782">
        <v>46020</v>
      </c>
      <c r="O515" s="782">
        <f>N515-4</f>
        <v>46016</v>
      </c>
      <c r="P515" s="783" t="s">
        <v>2991</v>
      </c>
      <c r="Q515" s="783" t="s">
        <v>582</v>
      </c>
      <c r="R515" s="783" t="s">
        <v>583</v>
      </c>
      <c r="S515" s="810" t="s">
        <v>2733</v>
      </c>
      <c r="T515" s="810"/>
      <c r="U515" s="810" t="s">
        <v>2454</v>
      </c>
      <c r="V515" s="811" t="s">
        <v>2992</v>
      </c>
      <c r="W515" s="811"/>
      <c r="X515" s="812" t="s">
        <v>2798</v>
      </c>
      <c r="Y515" s="783" t="s">
        <v>2391</v>
      </c>
      <c r="Z515" s="835">
        <v>267.832</v>
      </c>
      <c r="AA515" s="835">
        <f>Z515*M515</f>
        <v>1339.16</v>
      </c>
      <c r="AB515" s="812">
        <v>600</v>
      </c>
      <c r="AC515" s="812">
        <f t="shared" si="354"/>
        <v>0</v>
      </c>
      <c r="AD515" s="783" t="s">
        <v>610</v>
      </c>
      <c r="AE515" s="783" t="s">
        <v>611</v>
      </c>
      <c r="AF515" s="784"/>
      <c r="AG515" s="836" t="s">
        <v>590</v>
      </c>
      <c r="AH515" s="841"/>
      <c r="AI515" s="837">
        <f>J515</f>
        <v>600</v>
      </c>
      <c r="AJ515" s="253"/>
      <c r="AK515" s="837"/>
      <c r="AL515" s="838"/>
      <c r="AM515" s="254"/>
      <c r="AN515" s="865">
        <f t="shared" si="346"/>
        <v>600</v>
      </c>
      <c r="AO515" s="865"/>
      <c r="AP515" s="254"/>
      <c r="AQ515" s="865">
        <f t="shared" si="355"/>
        <v>600</v>
      </c>
      <c r="AR515" s="254"/>
      <c r="AS515" s="865"/>
      <c r="AT515" s="865"/>
      <c r="AU515" s="866"/>
      <c r="AV515" s="867" t="s">
        <v>577</v>
      </c>
      <c r="AW515" s="884">
        <f t="shared" si="347"/>
        <v>100</v>
      </c>
      <c r="AX515" s="884">
        <f t="shared" si="348"/>
        <v>100</v>
      </c>
      <c r="AY515" s="884">
        <f t="shared" si="349"/>
        <v>80</v>
      </c>
      <c r="AZ515" s="884">
        <f t="shared" si="350"/>
        <v>20</v>
      </c>
      <c r="BA515" s="884">
        <f t="shared" si="351"/>
        <v>100</v>
      </c>
      <c r="BB515" s="884">
        <f t="shared" si="352"/>
        <v>100</v>
      </c>
      <c r="BC515" s="884">
        <f t="shared" si="353"/>
        <v>100</v>
      </c>
      <c r="BD515" s="932">
        <f t="shared" si="343"/>
        <v>600</v>
      </c>
      <c r="BE515" s="933">
        <f t="shared" si="344"/>
        <v>0</v>
      </c>
      <c r="BF515" s="1096"/>
      <c r="BG515" s="1096"/>
      <c r="BH515" s="1097"/>
    </row>
    <row r="516" s="711" customFormat="1" ht="39" customHeight="1" spans="1:60">
      <c r="A516" s="736">
        <v>45972</v>
      </c>
      <c r="B516" s="737" t="s">
        <v>143</v>
      </c>
      <c r="C516" s="738" t="s">
        <v>2998</v>
      </c>
      <c r="D516" s="739">
        <v>4500185070</v>
      </c>
      <c r="E516" s="910"/>
      <c r="F516" s="739" t="s">
        <v>2999</v>
      </c>
      <c r="G516" s="742" t="s">
        <v>735</v>
      </c>
      <c r="H516" s="742" t="s">
        <v>575</v>
      </c>
      <c r="I516" s="778" t="s">
        <v>576</v>
      </c>
      <c r="J516" s="780">
        <v>2448</v>
      </c>
      <c r="K516" s="780">
        <v>0</v>
      </c>
      <c r="L516" s="780">
        <v>12</v>
      </c>
      <c r="M516" s="784">
        <f t="shared" si="295"/>
        <v>204</v>
      </c>
      <c r="N516" s="782">
        <v>46021</v>
      </c>
      <c r="O516" s="782">
        <v>46017</v>
      </c>
      <c r="P516" s="783"/>
      <c r="Q516" s="783" t="s">
        <v>582</v>
      </c>
      <c r="R516" s="783" t="s">
        <v>3000</v>
      </c>
      <c r="S516" s="810" t="s">
        <v>3001</v>
      </c>
      <c r="T516" s="810"/>
      <c r="U516" s="810" t="s">
        <v>3002</v>
      </c>
      <c r="V516" s="811"/>
      <c r="W516" s="811"/>
      <c r="X516" s="812" t="s">
        <v>3003</v>
      </c>
      <c r="Y516" s="783" t="s">
        <v>1712</v>
      </c>
      <c r="Z516" s="835">
        <v>3.6923</v>
      </c>
      <c r="AA516" s="835">
        <f>Z516*J516</f>
        <v>9038.7504</v>
      </c>
      <c r="AB516" s="812">
        <f>2436+12</f>
        <v>2448</v>
      </c>
      <c r="AC516" s="812">
        <f t="shared" si="354"/>
        <v>0</v>
      </c>
      <c r="AD516" s="783" t="s">
        <v>610</v>
      </c>
      <c r="AE516" s="783" t="s">
        <v>611</v>
      </c>
      <c r="AF516" s="784"/>
      <c r="AG516" s="836" t="s">
        <v>590</v>
      </c>
      <c r="AH516" s="1127"/>
      <c r="AI516" s="837"/>
      <c r="AJ516" s="1127"/>
      <c r="AK516" s="837">
        <f>J516</f>
        <v>2448</v>
      </c>
      <c r="AL516" s="838"/>
      <c r="AM516" s="1124"/>
      <c r="AN516" s="865">
        <f t="shared" si="346"/>
        <v>2448</v>
      </c>
      <c r="AO516" s="865"/>
      <c r="AP516" s="1124"/>
      <c r="AQ516" s="867">
        <f t="shared" si="355"/>
        <v>2448</v>
      </c>
      <c r="AR516" s="1124"/>
      <c r="AS516" s="865"/>
      <c r="AT516" s="865"/>
      <c r="AU516" s="866"/>
      <c r="AV516" s="867" t="s">
        <v>577</v>
      </c>
      <c r="AW516" s="884">
        <f t="shared" si="347"/>
        <v>408</v>
      </c>
      <c r="AX516" s="884">
        <f t="shared" si="348"/>
        <v>408</v>
      </c>
      <c r="AY516" s="884">
        <f t="shared" si="349"/>
        <v>326.4</v>
      </c>
      <c r="AZ516" s="884">
        <f t="shared" si="350"/>
        <v>81.6</v>
      </c>
      <c r="BA516" s="884">
        <f t="shared" si="351"/>
        <v>408</v>
      </c>
      <c r="BB516" s="884">
        <f t="shared" si="352"/>
        <v>408</v>
      </c>
      <c r="BC516" s="884">
        <f t="shared" si="353"/>
        <v>408</v>
      </c>
      <c r="BD516" s="932">
        <f t="shared" si="343"/>
        <v>2448</v>
      </c>
      <c r="BE516" s="933">
        <f t="shared" si="344"/>
        <v>0</v>
      </c>
      <c r="BF516" s="1096"/>
      <c r="BG516" s="1096"/>
      <c r="BH516" s="1097"/>
    </row>
    <row r="517" s="711" customFormat="1" ht="39" customHeight="1" spans="1:60">
      <c r="A517" s="736">
        <v>45954</v>
      </c>
      <c r="B517" s="737" t="s">
        <v>2382</v>
      </c>
      <c r="C517" s="738" t="s">
        <v>600</v>
      </c>
      <c r="D517" s="739">
        <v>4500183118</v>
      </c>
      <c r="E517" s="910" t="s">
        <v>3004</v>
      </c>
      <c r="F517" s="739" t="s">
        <v>3005</v>
      </c>
      <c r="G517" s="742" t="s">
        <v>2311</v>
      </c>
      <c r="H517" s="742" t="s">
        <v>2311</v>
      </c>
      <c r="I517" s="951" t="s">
        <v>2312</v>
      </c>
      <c r="J517" s="780">
        <v>720</v>
      </c>
      <c r="K517" s="801">
        <v>1</v>
      </c>
      <c r="L517" s="801">
        <v>120</v>
      </c>
      <c r="M517" s="784">
        <f t="shared" si="295"/>
        <v>6</v>
      </c>
      <c r="N517" s="782">
        <v>46022</v>
      </c>
      <c r="O517" s="782">
        <f>N517-4</f>
        <v>46018</v>
      </c>
      <c r="P517" s="783" t="s">
        <v>3006</v>
      </c>
      <c r="Q517" s="783" t="s">
        <v>582</v>
      </c>
      <c r="R517" s="783" t="s">
        <v>3007</v>
      </c>
      <c r="S517" s="810" t="s">
        <v>2733</v>
      </c>
      <c r="T517" s="810"/>
      <c r="U517" s="810" t="s">
        <v>2454</v>
      </c>
      <c r="V517" s="811" t="s">
        <v>2992</v>
      </c>
      <c r="W517" s="811"/>
      <c r="X517" s="812" t="s">
        <v>2798</v>
      </c>
      <c r="Y517" s="783" t="s">
        <v>2391</v>
      </c>
      <c r="Z517" s="835">
        <v>267.8333</v>
      </c>
      <c r="AA517" s="835">
        <f>Z517*M517</f>
        <v>1606.9998</v>
      </c>
      <c r="AB517" s="812">
        <v>720</v>
      </c>
      <c r="AC517" s="812">
        <f t="shared" si="354"/>
        <v>0</v>
      </c>
      <c r="AD517" s="783" t="s">
        <v>610</v>
      </c>
      <c r="AE517" s="783" t="s">
        <v>611</v>
      </c>
      <c r="AF517" s="784"/>
      <c r="AG517" s="836" t="s">
        <v>590</v>
      </c>
      <c r="AH517" s="841"/>
      <c r="AI517" s="837">
        <f t="shared" ref="AI517:AI524" si="356">J517</f>
        <v>720</v>
      </c>
      <c r="AJ517" s="253"/>
      <c r="AK517" s="837"/>
      <c r="AL517" s="838"/>
      <c r="AM517" s="254"/>
      <c r="AN517" s="865">
        <f t="shared" si="346"/>
        <v>720</v>
      </c>
      <c r="AO517" s="865"/>
      <c r="AP517" s="254"/>
      <c r="AQ517" s="865">
        <f t="shared" si="355"/>
        <v>720</v>
      </c>
      <c r="AR517" s="254"/>
      <c r="AS517" s="865"/>
      <c r="AT517" s="865"/>
      <c r="AU517" s="866"/>
      <c r="AV517" s="867" t="s">
        <v>577</v>
      </c>
      <c r="AW517" s="884">
        <f t="shared" si="347"/>
        <v>120</v>
      </c>
      <c r="AX517" s="884">
        <f t="shared" si="348"/>
        <v>120</v>
      </c>
      <c r="AY517" s="884">
        <f t="shared" si="349"/>
        <v>96</v>
      </c>
      <c r="AZ517" s="884">
        <f t="shared" si="350"/>
        <v>24</v>
      </c>
      <c r="BA517" s="884">
        <f t="shared" si="351"/>
        <v>120</v>
      </c>
      <c r="BB517" s="884">
        <f t="shared" si="352"/>
        <v>120</v>
      </c>
      <c r="BC517" s="884">
        <f t="shared" si="353"/>
        <v>120</v>
      </c>
      <c r="BD517" s="932">
        <f t="shared" si="343"/>
        <v>720</v>
      </c>
      <c r="BE517" s="933">
        <f t="shared" si="344"/>
        <v>0</v>
      </c>
      <c r="BF517" s="1096"/>
      <c r="BG517" s="1096"/>
      <c r="BH517" s="1097"/>
    </row>
    <row r="518" s="711" customFormat="1" ht="39" customHeight="1" spans="1:60">
      <c r="A518" s="736">
        <v>45954</v>
      </c>
      <c r="B518" s="737" t="s">
        <v>2382</v>
      </c>
      <c r="C518" s="738" t="s">
        <v>600</v>
      </c>
      <c r="D518" s="739">
        <v>4500183118</v>
      </c>
      <c r="E518" s="910" t="s">
        <v>3008</v>
      </c>
      <c r="F518" s="739" t="s">
        <v>3009</v>
      </c>
      <c r="G518" s="742" t="s">
        <v>2311</v>
      </c>
      <c r="H518" s="742" t="s">
        <v>2311</v>
      </c>
      <c r="I518" s="951" t="s">
        <v>2312</v>
      </c>
      <c r="J518" s="780">
        <v>480</v>
      </c>
      <c r="K518" s="801">
        <v>1</v>
      </c>
      <c r="L518" s="801">
        <v>120</v>
      </c>
      <c r="M518" s="784">
        <f t="shared" si="295"/>
        <v>4</v>
      </c>
      <c r="N518" s="782">
        <v>46022</v>
      </c>
      <c r="O518" s="782">
        <f>N518-4</f>
        <v>46018</v>
      </c>
      <c r="P518" s="783" t="s">
        <v>3010</v>
      </c>
      <c r="Q518" s="783" t="s">
        <v>582</v>
      </c>
      <c r="R518" s="783" t="s">
        <v>2955</v>
      </c>
      <c r="S518" s="810" t="s">
        <v>2733</v>
      </c>
      <c r="T518" s="810"/>
      <c r="U518" s="810" t="s">
        <v>2454</v>
      </c>
      <c r="V518" s="811" t="s">
        <v>2992</v>
      </c>
      <c r="W518" s="811"/>
      <c r="X518" s="812" t="s">
        <v>2798</v>
      </c>
      <c r="Y518" s="783" t="s">
        <v>2391</v>
      </c>
      <c r="Z518" s="835">
        <v>267.8325</v>
      </c>
      <c r="AA518" s="835">
        <f>Z518*M518</f>
        <v>1071.33</v>
      </c>
      <c r="AB518" s="812">
        <v>480</v>
      </c>
      <c r="AC518" s="812">
        <f t="shared" si="354"/>
        <v>0</v>
      </c>
      <c r="AD518" s="783" t="s">
        <v>610</v>
      </c>
      <c r="AE518" s="783" t="s">
        <v>611</v>
      </c>
      <c r="AF518" s="784"/>
      <c r="AG518" s="836" t="s">
        <v>590</v>
      </c>
      <c r="AH518" s="841"/>
      <c r="AI518" s="837">
        <f t="shared" si="356"/>
        <v>480</v>
      </c>
      <c r="AJ518" s="253"/>
      <c r="AK518" s="837"/>
      <c r="AL518" s="838"/>
      <c r="AM518" s="254"/>
      <c r="AN518" s="865">
        <f t="shared" si="346"/>
        <v>480</v>
      </c>
      <c r="AO518" s="865"/>
      <c r="AP518" s="254"/>
      <c r="AQ518" s="865">
        <f t="shared" si="355"/>
        <v>480</v>
      </c>
      <c r="AR518" s="254"/>
      <c r="AS518" s="865"/>
      <c r="AT518" s="865"/>
      <c r="AU518" s="866"/>
      <c r="AV518" s="867" t="s">
        <v>577</v>
      </c>
      <c r="AW518" s="884">
        <f t="shared" si="347"/>
        <v>80</v>
      </c>
      <c r="AX518" s="884">
        <f t="shared" si="348"/>
        <v>80</v>
      </c>
      <c r="AY518" s="884">
        <f t="shared" si="349"/>
        <v>64</v>
      </c>
      <c r="AZ518" s="884">
        <f t="shared" si="350"/>
        <v>16</v>
      </c>
      <c r="BA518" s="884">
        <f t="shared" si="351"/>
        <v>80</v>
      </c>
      <c r="BB518" s="884">
        <f t="shared" si="352"/>
        <v>80</v>
      </c>
      <c r="BC518" s="884">
        <f t="shared" si="353"/>
        <v>80</v>
      </c>
      <c r="BD518" s="932">
        <f t="shared" si="343"/>
        <v>480</v>
      </c>
      <c r="BE518" s="933">
        <f t="shared" si="344"/>
        <v>0</v>
      </c>
      <c r="BF518" s="1096"/>
      <c r="BG518" s="1096"/>
      <c r="BH518" s="1097"/>
    </row>
    <row r="519" s="711" customFormat="1" ht="39" customHeight="1" spans="1:60">
      <c r="A519" s="1113">
        <v>45954</v>
      </c>
      <c r="B519" s="1137" t="s">
        <v>2382</v>
      </c>
      <c r="C519" s="971" t="s">
        <v>600</v>
      </c>
      <c r="D519" s="1138">
        <v>4500183118</v>
      </c>
      <c r="E519" s="1139" t="s">
        <v>3011</v>
      </c>
      <c r="F519" s="1138" t="s">
        <v>3012</v>
      </c>
      <c r="G519" s="742" t="s">
        <v>2311</v>
      </c>
      <c r="H519" s="1140" t="s">
        <v>2311</v>
      </c>
      <c r="I519" s="1160" t="s">
        <v>2312</v>
      </c>
      <c r="J519" s="1161">
        <v>480</v>
      </c>
      <c r="K519" s="1162">
        <v>1</v>
      </c>
      <c r="L519" s="1162">
        <v>120</v>
      </c>
      <c r="M519" s="1149">
        <f t="shared" si="295"/>
        <v>4</v>
      </c>
      <c r="N519" s="1142">
        <v>46022</v>
      </c>
      <c r="O519" s="1142">
        <f>N519-4</f>
        <v>46018</v>
      </c>
      <c r="P519" s="783" t="s">
        <v>3010</v>
      </c>
      <c r="Q519" s="783" t="s">
        <v>582</v>
      </c>
      <c r="R519" s="1073" t="s">
        <v>3013</v>
      </c>
      <c r="S519" s="810" t="s">
        <v>2733</v>
      </c>
      <c r="T519" s="1144"/>
      <c r="U519" s="810" t="s">
        <v>2454</v>
      </c>
      <c r="V519" s="811" t="s">
        <v>2992</v>
      </c>
      <c r="W519" s="1145"/>
      <c r="X519" s="1146" t="s">
        <v>2798</v>
      </c>
      <c r="Y519" s="1073" t="s">
        <v>2391</v>
      </c>
      <c r="Z519" s="1167">
        <v>279.33</v>
      </c>
      <c r="AA519" s="1167">
        <f>Z519*M519</f>
        <v>1117.32</v>
      </c>
      <c r="AB519" s="812">
        <v>480</v>
      </c>
      <c r="AC519" s="812">
        <f t="shared" si="354"/>
        <v>0</v>
      </c>
      <c r="AD519" s="783" t="s">
        <v>610</v>
      </c>
      <c r="AE519" s="783" t="s">
        <v>611</v>
      </c>
      <c r="AF519" s="1149"/>
      <c r="AG519" s="836" t="s">
        <v>590</v>
      </c>
      <c r="AH519" s="1169"/>
      <c r="AI519" s="837">
        <f t="shared" si="356"/>
        <v>480</v>
      </c>
      <c r="AJ519" s="1170"/>
      <c r="AK519" s="1153"/>
      <c r="AL519" s="1155"/>
      <c r="AM519" s="1171"/>
      <c r="AN519" s="865">
        <f t="shared" si="346"/>
        <v>480</v>
      </c>
      <c r="AO519" s="1157"/>
      <c r="AP519" s="1171"/>
      <c r="AQ519" s="865">
        <f t="shared" si="355"/>
        <v>480</v>
      </c>
      <c r="AR519" s="1171"/>
      <c r="AS519" s="1157"/>
      <c r="AT519" s="1157"/>
      <c r="AU519" s="1158"/>
      <c r="AV519" s="867" t="s">
        <v>577</v>
      </c>
      <c r="AW519" s="1178">
        <f t="shared" si="347"/>
        <v>80</v>
      </c>
      <c r="AX519" s="1178">
        <f t="shared" si="348"/>
        <v>80</v>
      </c>
      <c r="AY519" s="1178">
        <f t="shared" si="349"/>
        <v>64</v>
      </c>
      <c r="AZ519" s="1178">
        <f t="shared" si="350"/>
        <v>16</v>
      </c>
      <c r="BA519" s="1178">
        <f t="shared" si="351"/>
        <v>80</v>
      </c>
      <c r="BB519" s="1178">
        <f t="shared" si="352"/>
        <v>80</v>
      </c>
      <c r="BC519" s="1178">
        <f t="shared" si="353"/>
        <v>80</v>
      </c>
      <c r="BD519" s="932">
        <f t="shared" si="343"/>
        <v>480</v>
      </c>
      <c r="BE519" s="933">
        <f t="shared" si="344"/>
        <v>0</v>
      </c>
      <c r="BF519" s="1096"/>
      <c r="BG519" s="1096"/>
      <c r="BH519" s="1097"/>
    </row>
    <row r="520" s="711" customFormat="1" ht="39" customHeight="1" spans="1:60">
      <c r="A520" s="1113">
        <v>45975</v>
      </c>
      <c r="B520" s="1137" t="s">
        <v>2799</v>
      </c>
      <c r="C520" s="971" t="s">
        <v>600</v>
      </c>
      <c r="D520" s="1138">
        <v>4500185297</v>
      </c>
      <c r="E520" s="1139" t="s">
        <v>3014</v>
      </c>
      <c r="F520" s="1138" t="s">
        <v>3015</v>
      </c>
      <c r="G520" s="742" t="s">
        <v>575</v>
      </c>
      <c r="H520" s="1140" t="s">
        <v>575</v>
      </c>
      <c r="I520" s="778" t="s">
        <v>576</v>
      </c>
      <c r="J520" s="780">
        <v>2508</v>
      </c>
      <c r="K520" s="780">
        <v>0</v>
      </c>
      <c r="L520" s="780">
        <v>12</v>
      </c>
      <c r="M520" s="784">
        <f t="shared" si="295"/>
        <v>209</v>
      </c>
      <c r="N520" s="1142">
        <v>46024</v>
      </c>
      <c r="O520" s="1142">
        <f>N520-4</f>
        <v>46020</v>
      </c>
      <c r="P520" s="1073"/>
      <c r="Q520" s="783" t="s">
        <v>582</v>
      </c>
      <c r="R520" s="1073" t="s">
        <v>3016</v>
      </c>
      <c r="S520" s="810" t="s">
        <v>2854</v>
      </c>
      <c r="T520" s="1144"/>
      <c r="U520" s="810" t="s">
        <v>585</v>
      </c>
      <c r="V520" s="810" t="s">
        <v>3017</v>
      </c>
      <c r="W520" s="1145"/>
      <c r="X520" s="1166" t="s">
        <v>2948</v>
      </c>
      <c r="Y520" s="1073" t="s">
        <v>2804</v>
      </c>
      <c r="Z520" s="835">
        <v>2.135</v>
      </c>
      <c r="AA520" s="835">
        <f>Z520*J520</f>
        <v>5354.58</v>
      </c>
      <c r="AB520" s="1146">
        <f>1956+504+48</f>
        <v>2508</v>
      </c>
      <c r="AC520" s="812">
        <f t="shared" si="354"/>
        <v>0</v>
      </c>
      <c r="AD520" s="783" t="s">
        <v>610</v>
      </c>
      <c r="AE520" s="783" t="s">
        <v>611</v>
      </c>
      <c r="AF520" s="1149"/>
      <c r="AG520" s="836" t="s">
        <v>590</v>
      </c>
      <c r="AH520" s="1154"/>
      <c r="AI520" s="837">
        <f t="shared" si="356"/>
        <v>2508</v>
      </c>
      <c r="AJ520" s="1154"/>
      <c r="AK520" s="1153"/>
      <c r="AL520" s="1155"/>
      <c r="AM520" s="1156"/>
      <c r="AN520" s="865">
        <f t="shared" si="346"/>
        <v>2508</v>
      </c>
      <c r="AO520" s="1157"/>
      <c r="AP520" s="1156"/>
      <c r="AQ520" s="865">
        <f t="shared" si="355"/>
        <v>2508</v>
      </c>
      <c r="AR520" s="1156"/>
      <c r="AS520" s="1157"/>
      <c r="AT520" s="1157"/>
      <c r="AU520" s="1158"/>
      <c r="AV520" s="867" t="s">
        <v>577</v>
      </c>
      <c r="AW520" s="884">
        <f t="shared" si="347"/>
        <v>418</v>
      </c>
      <c r="AX520" s="884">
        <f t="shared" si="348"/>
        <v>418</v>
      </c>
      <c r="AY520" s="884">
        <f t="shared" si="349"/>
        <v>334.4</v>
      </c>
      <c r="AZ520" s="884">
        <f t="shared" si="350"/>
        <v>83.6</v>
      </c>
      <c r="BA520" s="884">
        <f t="shared" si="351"/>
        <v>418</v>
      </c>
      <c r="BB520" s="884">
        <f t="shared" si="352"/>
        <v>418</v>
      </c>
      <c r="BC520" s="884">
        <f t="shared" si="353"/>
        <v>418</v>
      </c>
      <c r="BD520" s="932">
        <f t="shared" si="343"/>
        <v>2508</v>
      </c>
      <c r="BE520" s="933">
        <f t="shared" si="344"/>
        <v>0</v>
      </c>
      <c r="BF520" s="1096"/>
      <c r="BG520" s="1096"/>
      <c r="BH520" s="1097"/>
    </row>
    <row r="521" s="711" customFormat="1" ht="39" customHeight="1" spans="1:59">
      <c r="A521" s="736">
        <v>45993</v>
      </c>
      <c r="B521" s="737" t="s">
        <v>177</v>
      </c>
      <c r="C521" s="971" t="s">
        <v>600</v>
      </c>
      <c r="D521" s="739">
        <v>4500187763</v>
      </c>
      <c r="E521" s="910" t="s">
        <v>3018</v>
      </c>
      <c r="F521" s="739" t="s">
        <v>3019</v>
      </c>
      <c r="G521" s="742" t="s">
        <v>689</v>
      </c>
      <c r="H521" s="742" t="s">
        <v>689</v>
      </c>
      <c r="I521" s="778" t="s">
        <v>576</v>
      </c>
      <c r="J521" s="780">
        <v>5792</v>
      </c>
      <c r="K521" s="780">
        <v>0</v>
      </c>
      <c r="L521" s="780">
        <v>8</v>
      </c>
      <c r="M521" s="784">
        <f t="shared" ref="M521:M557" si="357">J521/L521</f>
        <v>724</v>
      </c>
      <c r="N521" s="782">
        <v>46027</v>
      </c>
      <c r="O521" s="782">
        <v>46023</v>
      </c>
      <c r="P521" s="811"/>
      <c r="Q521" s="783" t="s">
        <v>582</v>
      </c>
      <c r="R521" s="783" t="s">
        <v>3000</v>
      </c>
      <c r="S521" s="810" t="s">
        <v>3020</v>
      </c>
      <c r="T521" s="810"/>
      <c r="U521" s="810" t="s">
        <v>585</v>
      </c>
      <c r="V521" s="811" t="s">
        <v>3021</v>
      </c>
      <c r="W521" s="811"/>
      <c r="X521" s="821" t="s">
        <v>2420</v>
      </c>
      <c r="Y521" s="783" t="s">
        <v>695</v>
      </c>
      <c r="Z521" s="835">
        <v>2.1065</v>
      </c>
      <c r="AA521" s="835">
        <f>Z521*J521</f>
        <v>12200.848</v>
      </c>
      <c r="AB521" s="812">
        <f>24+5768</f>
        <v>5792</v>
      </c>
      <c r="AC521" s="812">
        <f t="shared" si="354"/>
        <v>0</v>
      </c>
      <c r="AD521" s="783" t="s">
        <v>610</v>
      </c>
      <c r="AE521" s="783" t="s">
        <v>611</v>
      </c>
      <c r="AF521" s="784"/>
      <c r="AG521" s="836" t="s">
        <v>590</v>
      </c>
      <c r="AH521" s="1127"/>
      <c r="AI521" s="837">
        <f t="shared" si="356"/>
        <v>5792</v>
      </c>
      <c r="AJ521" s="1127"/>
      <c r="AK521" s="837"/>
      <c r="AL521" s="838"/>
      <c r="AM521" s="1124"/>
      <c r="AN521" s="865">
        <f t="shared" si="346"/>
        <v>5792</v>
      </c>
      <c r="AO521" s="865"/>
      <c r="AP521" s="1124"/>
      <c r="AQ521" s="867">
        <f t="shared" si="355"/>
        <v>5792</v>
      </c>
      <c r="AR521" s="1124"/>
      <c r="AS521" s="865"/>
      <c r="AT521" s="866"/>
      <c r="AU521" s="867"/>
      <c r="AV521" s="1134" t="s">
        <v>577</v>
      </c>
      <c r="AW521" s="884">
        <f t="shared" si="347"/>
        <v>965.333333333333</v>
      </c>
      <c r="AX521" s="884">
        <f t="shared" si="348"/>
        <v>965.333333333333</v>
      </c>
      <c r="AY521" s="884">
        <f t="shared" si="349"/>
        <v>772.266666666667</v>
      </c>
      <c r="AZ521" s="884">
        <f t="shared" si="350"/>
        <v>193.066666666667</v>
      </c>
      <c r="BA521" s="884">
        <f t="shared" si="351"/>
        <v>965.333333333333</v>
      </c>
      <c r="BB521" s="884">
        <f t="shared" si="352"/>
        <v>965.333333333333</v>
      </c>
      <c r="BC521" s="884">
        <f t="shared" si="353"/>
        <v>965.333333333333</v>
      </c>
      <c r="BD521" s="932">
        <f t="shared" si="343"/>
        <v>5792</v>
      </c>
      <c r="BE521" s="933">
        <f t="shared" si="344"/>
        <v>0</v>
      </c>
      <c r="BF521" s="1096"/>
      <c r="BG521" s="1097"/>
    </row>
    <row r="522" s="711" customFormat="1" ht="39" customHeight="1" spans="1:59">
      <c r="A522" s="736">
        <v>45992</v>
      </c>
      <c r="B522" s="737" t="s">
        <v>757</v>
      </c>
      <c r="C522" s="971" t="s">
        <v>580</v>
      </c>
      <c r="D522" s="739">
        <v>4500187541</v>
      </c>
      <c r="E522" s="910" t="s">
        <v>3022</v>
      </c>
      <c r="F522" s="739" t="s">
        <v>3023</v>
      </c>
      <c r="G522" s="742" t="s">
        <v>575</v>
      </c>
      <c r="H522" s="742" t="s">
        <v>575</v>
      </c>
      <c r="I522" s="778" t="s">
        <v>576</v>
      </c>
      <c r="J522" s="780">
        <v>156</v>
      </c>
      <c r="K522" s="780">
        <v>0</v>
      </c>
      <c r="L522" s="780">
        <v>12</v>
      </c>
      <c r="M522" s="784">
        <f t="shared" si="357"/>
        <v>13</v>
      </c>
      <c r="N522" s="782">
        <v>46027</v>
      </c>
      <c r="O522" s="782">
        <v>46023</v>
      </c>
      <c r="P522" s="811"/>
      <c r="Q522" s="783" t="s">
        <v>582</v>
      </c>
      <c r="R522" s="783" t="s">
        <v>3024</v>
      </c>
      <c r="S522" s="810" t="s">
        <v>3020</v>
      </c>
      <c r="T522" s="810"/>
      <c r="U522" s="810" t="s">
        <v>3025</v>
      </c>
      <c r="V522" s="811"/>
      <c r="W522" s="811"/>
      <c r="X522" s="821" t="s">
        <v>3026</v>
      </c>
      <c r="Y522" s="783" t="s">
        <v>755</v>
      </c>
      <c r="Z522" s="835">
        <v>3.9581</v>
      </c>
      <c r="AA522" s="835">
        <f>Z522*J522</f>
        <v>617.4636</v>
      </c>
      <c r="AB522" s="812">
        <v>156</v>
      </c>
      <c r="AC522" s="812">
        <f t="shared" si="354"/>
        <v>0</v>
      </c>
      <c r="AD522" s="783" t="s">
        <v>610</v>
      </c>
      <c r="AE522" s="783" t="s">
        <v>611</v>
      </c>
      <c r="AF522" s="784"/>
      <c r="AG522" s="836" t="s">
        <v>590</v>
      </c>
      <c r="AH522" s="1127"/>
      <c r="AI522" s="837">
        <f t="shared" si="356"/>
        <v>156</v>
      </c>
      <c r="AJ522" s="1127"/>
      <c r="AK522" s="837"/>
      <c r="AL522" s="838"/>
      <c r="AM522" s="1124"/>
      <c r="AN522" s="865">
        <f t="shared" si="346"/>
        <v>156</v>
      </c>
      <c r="AO522" s="865"/>
      <c r="AP522" s="1124"/>
      <c r="AQ522" s="867">
        <f t="shared" si="355"/>
        <v>156</v>
      </c>
      <c r="AR522" s="1124"/>
      <c r="AS522" s="865"/>
      <c r="AT522" s="866"/>
      <c r="AU522" s="867"/>
      <c r="AV522" s="1134" t="s">
        <v>577</v>
      </c>
      <c r="AW522" s="884">
        <f t="shared" si="347"/>
        <v>26</v>
      </c>
      <c r="AX522" s="884">
        <f t="shared" si="348"/>
        <v>26</v>
      </c>
      <c r="AY522" s="884">
        <f t="shared" si="349"/>
        <v>20.8</v>
      </c>
      <c r="AZ522" s="884">
        <f t="shared" si="350"/>
        <v>5.2</v>
      </c>
      <c r="BA522" s="884">
        <f t="shared" si="351"/>
        <v>26</v>
      </c>
      <c r="BB522" s="884">
        <f t="shared" si="352"/>
        <v>26</v>
      </c>
      <c r="BC522" s="884">
        <f t="shared" si="353"/>
        <v>26</v>
      </c>
      <c r="BD522" s="932">
        <f t="shared" si="343"/>
        <v>156</v>
      </c>
      <c r="BE522" s="933">
        <f t="shared" si="344"/>
        <v>0</v>
      </c>
      <c r="BF522" s="1096"/>
      <c r="BG522" s="1097"/>
    </row>
    <row r="523" s="711" customFormat="1" ht="39" customHeight="1" spans="1:59">
      <c r="A523" s="736">
        <v>45992</v>
      </c>
      <c r="B523" s="737" t="s">
        <v>748</v>
      </c>
      <c r="C523" s="971" t="s">
        <v>749</v>
      </c>
      <c r="D523" s="739">
        <v>4500187539</v>
      </c>
      <c r="E523" s="910" t="s">
        <v>3027</v>
      </c>
      <c r="F523" s="739" t="s">
        <v>3028</v>
      </c>
      <c r="G523" s="742" t="s">
        <v>575</v>
      </c>
      <c r="H523" s="742" t="s">
        <v>575</v>
      </c>
      <c r="I523" s="778" t="s">
        <v>576</v>
      </c>
      <c r="J523" s="780">
        <v>1344</v>
      </c>
      <c r="K523" s="780">
        <v>0</v>
      </c>
      <c r="L523" s="780">
        <v>12</v>
      </c>
      <c r="M523" s="784">
        <f t="shared" si="357"/>
        <v>112</v>
      </c>
      <c r="N523" s="782">
        <v>46027</v>
      </c>
      <c r="O523" s="782">
        <v>46023</v>
      </c>
      <c r="P523" s="811"/>
      <c r="Q523" s="783" t="s">
        <v>582</v>
      </c>
      <c r="R523" s="783" t="s">
        <v>3024</v>
      </c>
      <c r="S523" s="810" t="s">
        <v>3020</v>
      </c>
      <c r="T523" s="810"/>
      <c r="U523" s="810" t="s">
        <v>3025</v>
      </c>
      <c r="V523" s="811"/>
      <c r="W523" s="811"/>
      <c r="X523" s="821" t="s">
        <v>3029</v>
      </c>
      <c r="Y523" s="783" t="s">
        <v>755</v>
      </c>
      <c r="Z523" s="835">
        <v>3.9493</v>
      </c>
      <c r="AA523" s="835">
        <f>Z523*J523</f>
        <v>5307.8592</v>
      </c>
      <c r="AB523" s="812">
        <v>1344</v>
      </c>
      <c r="AC523" s="812">
        <f t="shared" si="354"/>
        <v>0</v>
      </c>
      <c r="AD523" s="783" t="s">
        <v>610</v>
      </c>
      <c r="AE523" s="783" t="s">
        <v>611</v>
      </c>
      <c r="AF523" s="784"/>
      <c r="AG523" s="836" t="s">
        <v>590</v>
      </c>
      <c r="AH523" s="1127"/>
      <c r="AI523" s="837">
        <f t="shared" si="356"/>
        <v>1344</v>
      </c>
      <c r="AJ523" s="1127"/>
      <c r="AK523" s="837"/>
      <c r="AL523" s="838"/>
      <c r="AM523" s="1124"/>
      <c r="AN523" s="865">
        <f t="shared" si="346"/>
        <v>1344</v>
      </c>
      <c r="AO523" s="865"/>
      <c r="AP523" s="1124"/>
      <c r="AQ523" s="867">
        <f t="shared" si="355"/>
        <v>1344</v>
      </c>
      <c r="AR523" s="1124"/>
      <c r="AS523" s="865"/>
      <c r="AT523" s="866"/>
      <c r="AU523" s="867"/>
      <c r="AV523" s="1134" t="s">
        <v>577</v>
      </c>
      <c r="AW523" s="884">
        <f t="shared" si="347"/>
        <v>224</v>
      </c>
      <c r="AX523" s="884">
        <f t="shared" si="348"/>
        <v>224</v>
      </c>
      <c r="AY523" s="884">
        <f t="shared" si="349"/>
        <v>179.2</v>
      </c>
      <c r="AZ523" s="884">
        <f t="shared" si="350"/>
        <v>44.8</v>
      </c>
      <c r="BA523" s="884">
        <f t="shared" si="351"/>
        <v>224</v>
      </c>
      <c r="BB523" s="884">
        <f t="shared" si="352"/>
        <v>224</v>
      </c>
      <c r="BC523" s="884">
        <f t="shared" si="353"/>
        <v>224</v>
      </c>
      <c r="BD523" s="932">
        <f t="shared" si="343"/>
        <v>1344</v>
      </c>
      <c r="BE523" s="933">
        <f t="shared" si="344"/>
        <v>0</v>
      </c>
      <c r="BF523" s="1096"/>
      <c r="BG523" s="1097"/>
    </row>
    <row r="524" s="711" customFormat="1" ht="39" customHeight="1" spans="1:59">
      <c r="A524" s="736">
        <v>45993</v>
      </c>
      <c r="B524" s="737" t="s">
        <v>177</v>
      </c>
      <c r="C524" s="971" t="s">
        <v>600</v>
      </c>
      <c r="D524" s="739">
        <v>4500187764</v>
      </c>
      <c r="E524" s="910" t="s">
        <v>3030</v>
      </c>
      <c r="F524" s="739" t="s">
        <v>3031</v>
      </c>
      <c r="G524" s="742" t="s">
        <v>689</v>
      </c>
      <c r="H524" s="742" t="s">
        <v>689</v>
      </c>
      <c r="I524" s="778" t="s">
        <v>576</v>
      </c>
      <c r="J524" s="780">
        <v>3368</v>
      </c>
      <c r="K524" s="780">
        <v>0</v>
      </c>
      <c r="L524" s="780">
        <v>8</v>
      </c>
      <c r="M524" s="784">
        <f t="shared" si="357"/>
        <v>421</v>
      </c>
      <c r="N524" s="782">
        <v>46029</v>
      </c>
      <c r="O524" s="782">
        <v>46025</v>
      </c>
      <c r="P524" s="811"/>
      <c r="Q524" s="783" t="s">
        <v>582</v>
      </c>
      <c r="R524" s="783" t="s">
        <v>2955</v>
      </c>
      <c r="S524" s="810" t="s">
        <v>3020</v>
      </c>
      <c r="T524" s="810"/>
      <c r="U524" s="810" t="s">
        <v>585</v>
      </c>
      <c r="V524" s="811" t="s">
        <v>3021</v>
      </c>
      <c r="W524" s="811"/>
      <c r="X524" s="821" t="s">
        <v>2420</v>
      </c>
      <c r="Y524" s="783" t="s">
        <v>695</v>
      </c>
      <c r="Z524" s="835">
        <v>2.1204</v>
      </c>
      <c r="AA524" s="835">
        <f>Z524*J524</f>
        <v>7141.5072</v>
      </c>
      <c r="AB524" s="812">
        <f>232+3136</f>
        <v>3368</v>
      </c>
      <c r="AC524" s="812">
        <f t="shared" si="354"/>
        <v>0</v>
      </c>
      <c r="AD524" s="783" t="s">
        <v>610</v>
      </c>
      <c r="AE524" s="783" t="s">
        <v>611</v>
      </c>
      <c r="AF524" s="784"/>
      <c r="AG524" s="836" t="s">
        <v>590</v>
      </c>
      <c r="AH524" s="1127"/>
      <c r="AI524" s="837">
        <f t="shared" si="356"/>
        <v>3368</v>
      </c>
      <c r="AJ524" s="1127"/>
      <c r="AK524" s="837"/>
      <c r="AL524" s="838"/>
      <c r="AM524" s="1124"/>
      <c r="AN524" s="865">
        <f t="shared" si="346"/>
        <v>3368</v>
      </c>
      <c r="AO524" s="865"/>
      <c r="AP524" s="1124"/>
      <c r="AQ524" s="867">
        <f t="shared" si="355"/>
        <v>3368</v>
      </c>
      <c r="AR524" s="1124"/>
      <c r="AS524" s="865"/>
      <c r="AT524" s="866"/>
      <c r="AU524" s="867"/>
      <c r="AV524" s="1134" t="s">
        <v>577</v>
      </c>
      <c r="AW524" s="884">
        <f t="shared" si="347"/>
        <v>561.333333333333</v>
      </c>
      <c r="AX524" s="884">
        <f t="shared" si="348"/>
        <v>561.333333333333</v>
      </c>
      <c r="AY524" s="884">
        <f t="shared" si="349"/>
        <v>449.066666666667</v>
      </c>
      <c r="AZ524" s="884">
        <f t="shared" si="350"/>
        <v>112.266666666667</v>
      </c>
      <c r="BA524" s="884">
        <f t="shared" si="351"/>
        <v>561.333333333333</v>
      </c>
      <c r="BB524" s="884">
        <f t="shared" si="352"/>
        <v>561.333333333333</v>
      </c>
      <c r="BC524" s="884">
        <f t="shared" si="353"/>
        <v>561.333333333333</v>
      </c>
      <c r="BD524" s="932">
        <f t="shared" si="343"/>
        <v>3368</v>
      </c>
      <c r="BE524" s="933">
        <f t="shared" si="344"/>
        <v>0</v>
      </c>
      <c r="BF524" s="1096"/>
      <c r="BG524" s="1097"/>
    </row>
    <row r="525" s="711" customFormat="1" ht="39" customHeight="1" spans="1:59">
      <c r="A525" s="736">
        <v>45999</v>
      </c>
      <c r="B525" s="737" t="s">
        <v>856</v>
      </c>
      <c r="C525" s="971" t="s">
        <v>567</v>
      </c>
      <c r="D525" s="739">
        <v>4500188348</v>
      </c>
      <c r="E525" s="910" t="s">
        <v>3032</v>
      </c>
      <c r="F525" s="739" t="s">
        <v>3033</v>
      </c>
      <c r="G525" s="742" t="s">
        <v>859</v>
      </c>
      <c r="H525" s="742" t="s">
        <v>859</v>
      </c>
      <c r="I525" s="1061" t="s">
        <v>576</v>
      </c>
      <c r="J525" s="780">
        <v>1200</v>
      </c>
      <c r="K525" s="780">
        <v>0</v>
      </c>
      <c r="L525" s="780">
        <v>1</v>
      </c>
      <c r="M525" s="784">
        <f t="shared" si="357"/>
        <v>1200</v>
      </c>
      <c r="N525" s="782">
        <v>46027</v>
      </c>
      <c r="O525" s="782">
        <v>46023</v>
      </c>
      <c r="P525" s="811" t="s">
        <v>3034</v>
      </c>
      <c r="Q525" s="783" t="s">
        <v>582</v>
      </c>
      <c r="R525" s="783" t="s">
        <v>2995</v>
      </c>
      <c r="S525" s="810" t="s">
        <v>3035</v>
      </c>
      <c r="T525" s="810"/>
      <c r="U525" s="810" t="s">
        <v>1455</v>
      </c>
      <c r="V525" s="811"/>
      <c r="W525" s="811"/>
      <c r="X525" s="821" t="s">
        <v>3036</v>
      </c>
      <c r="Y525" s="783" t="s">
        <v>2566</v>
      </c>
      <c r="Z525" s="835">
        <v>3.7912</v>
      </c>
      <c r="AA525" s="835">
        <v>6065.92</v>
      </c>
      <c r="AB525" s="812">
        <v>1200</v>
      </c>
      <c r="AC525" s="812">
        <f t="shared" si="354"/>
        <v>0</v>
      </c>
      <c r="AD525" s="783" t="s">
        <v>610</v>
      </c>
      <c r="AE525" s="783" t="s">
        <v>611</v>
      </c>
      <c r="AF525" s="784"/>
      <c r="AG525" s="836" t="s">
        <v>590</v>
      </c>
      <c r="AH525" s="1127"/>
      <c r="AI525" s="837"/>
      <c r="AJ525" s="1127"/>
      <c r="AK525" s="837">
        <f>J525</f>
        <v>1200</v>
      </c>
      <c r="AL525" s="838"/>
      <c r="AM525" s="1124"/>
      <c r="AN525" s="865">
        <f t="shared" si="346"/>
        <v>1200</v>
      </c>
      <c r="AO525" s="865"/>
      <c r="AP525" s="1124"/>
      <c r="AQ525" s="867"/>
      <c r="AR525" s="1124"/>
      <c r="AS525" s="865">
        <f>J525</f>
        <v>1200</v>
      </c>
      <c r="AT525" s="866"/>
      <c r="AU525" s="867"/>
      <c r="AV525" s="1134" t="s">
        <v>577</v>
      </c>
      <c r="AW525" s="884">
        <f t="shared" si="347"/>
        <v>200</v>
      </c>
      <c r="AX525" s="884">
        <f t="shared" si="348"/>
        <v>200</v>
      </c>
      <c r="AY525" s="884">
        <f t="shared" si="349"/>
        <v>160</v>
      </c>
      <c r="AZ525" s="884">
        <f t="shared" si="350"/>
        <v>40</v>
      </c>
      <c r="BA525" s="884">
        <f t="shared" si="351"/>
        <v>200</v>
      </c>
      <c r="BB525" s="884">
        <f t="shared" si="352"/>
        <v>200</v>
      </c>
      <c r="BC525" s="884">
        <f t="shared" si="353"/>
        <v>200</v>
      </c>
      <c r="BD525" s="932">
        <f t="shared" si="343"/>
        <v>1200</v>
      </c>
      <c r="BE525" s="933">
        <f t="shared" si="344"/>
        <v>0</v>
      </c>
      <c r="BF525" s="1096"/>
      <c r="BG525" s="1097"/>
    </row>
    <row r="526" s="711" customFormat="1" ht="39" customHeight="1" spans="1:16384">
      <c r="A526" s="736">
        <v>46013</v>
      </c>
      <c r="B526" s="737" t="s">
        <v>3037</v>
      </c>
      <c r="C526" s="738" t="s">
        <v>3038</v>
      </c>
      <c r="D526" s="739">
        <v>4500189510</v>
      </c>
      <c r="E526" s="910"/>
      <c r="F526" s="739" t="s">
        <v>3039</v>
      </c>
      <c r="G526" s="742" t="s">
        <v>3040</v>
      </c>
      <c r="H526" s="742" t="s">
        <v>575</v>
      </c>
      <c r="I526" s="778" t="s">
        <v>576</v>
      </c>
      <c r="J526" s="780">
        <v>480</v>
      </c>
      <c r="K526" s="780">
        <v>0</v>
      </c>
      <c r="L526" s="780">
        <v>12</v>
      </c>
      <c r="M526" s="784">
        <f t="shared" si="357"/>
        <v>40</v>
      </c>
      <c r="N526" s="782">
        <v>46006</v>
      </c>
      <c r="O526" s="782">
        <v>46028</v>
      </c>
      <c r="P526" s="783" t="s">
        <v>3041</v>
      </c>
      <c r="Q526" s="783" t="s">
        <v>582</v>
      </c>
      <c r="R526" s="783" t="s">
        <v>3042</v>
      </c>
      <c r="S526" s="810" t="s">
        <v>3043</v>
      </c>
      <c r="T526" s="810"/>
      <c r="U526" s="810" t="s">
        <v>3044</v>
      </c>
      <c r="V526" s="811"/>
      <c r="W526" s="811"/>
      <c r="X526" s="812" t="s">
        <v>3045</v>
      </c>
      <c r="Y526" s="783" t="s">
        <v>2292</v>
      </c>
      <c r="Z526" s="835">
        <v>3.5671</v>
      </c>
      <c r="AA526" s="835">
        <f t="shared" ref="AA526:AA539" si="358">Z526*J526</f>
        <v>1712.208</v>
      </c>
      <c r="AB526" s="812">
        <v>480</v>
      </c>
      <c r="AC526" s="812">
        <f t="shared" si="354"/>
        <v>0</v>
      </c>
      <c r="AD526" s="783" t="s">
        <v>610</v>
      </c>
      <c r="AE526" s="783" t="s">
        <v>614</v>
      </c>
      <c r="AF526" s="784"/>
      <c r="AG526" s="836" t="s">
        <v>3046</v>
      </c>
      <c r="AH526" s="837"/>
      <c r="AI526" s="837"/>
      <c r="AJ526" s="838"/>
      <c r="AK526" s="865"/>
      <c r="AL526" s="865">
        <f>J526</f>
        <v>480</v>
      </c>
      <c r="AM526" s="865"/>
      <c r="AN526" s="865"/>
      <c r="AO526" s="865">
        <f>J526</f>
        <v>480</v>
      </c>
      <c r="AP526" s="867"/>
      <c r="AQ526" s="867">
        <f t="shared" ref="AQ526:AQ545" si="359">J526</f>
        <v>480</v>
      </c>
      <c r="AR526" s="884"/>
      <c r="AS526" s="884"/>
      <c r="AT526" s="884"/>
      <c r="AU526" s="884"/>
      <c r="AV526" s="884" t="s">
        <v>2568</v>
      </c>
      <c r="AW526" s="884">
        <f t="shared" si="347"/>
        <v>80</v>
      </c>
      <c r="AX526" s="884">
        <f t="shared" si="348"/>
        <v>80</v>
      </c>
      <c r="AY526" s="884">
        <f t="shared" si="349"/>
        <v>64</v>
      </c>
      <c r="AZ526" s="884">
        <f t="shared" si="350"/>
        <v>16</v>
      </c>
      <c r="BA526" s="884">
        <f t="shared" si="351"/>
        <v>80</v>
      </c>
      <c r="BB526" s="884">
        <f t="shared" si="352"/>
        <v>80</v>
      </c>
      <c r="BC526" s="884">
        <f t="shared" si="353"/>
        <v>80</v>
      </c>
      <c r="BD526" s="932">
        <f t="shared" si="343"/>
        <v>480</v>
      </c>
      <c r="BE526" s="933">
        <f t="shared" si="344"/>
        <v>0</v>
      </c>
      <c r="XEZ526" s="736"/>
      <c r="XFA526" s="737"/>
      <c r="XFB526" s="738"/>
      <c r="XFC526" s="739"/>
      <c r="XFD526" s="910"/>
    </row>
    <row r="527" s="711" customFormat="1" ht="39" customHeight="1" spans="1:16384">
      <c r="A527" s="736">
        <v>46013</v>
      </c>
      <c r="B527" s="737" t="s">
        <v>3047</v>
      </c>
      <c r="C527" s="738" t="s">
        <v>3048</v>
      </c>
      <c r="D527" s="739">
        <v>4500189525</v>
      </c>
      <c r="E527" s="910"/>
      <c r="F527" s="739" t="s">
        <v>3049</v>
      </c>
      <c r="G527" s="742" t="s">
        <v>3040</v>
      </c>
      <c r="H527" s="742" t="s">
        <v>575</v>
      </c>
      <c r="I527" s="778" t="s">
        <v>576</v>
      </c>
      <c r="J527" s="780">
        <v>360</v>
      </c>
      <c r="K527" s="780">
        <v>0</v>
      </c>
      <c r="L527" s="780">
        <v>12</v>
      </c>
      <c r="M527" s="784">
        <f t="shared" si="357"/>
        <v>30</v>
      </c>
      <c r="N527" s="782">
        <v>46006</v>
      </c>
      <c r="O527" s="782">
        <v>46028</v>
      </c>
      <c r="P527" s="783" t="s">
        <v>3041</v>
      </c>
      <c r="Q527" s="783" t="s">
        <v>582</v>
      </c>
      <c r="R527" s="783" t="s">
        <v>3050</v>
      </c>
      <c r="S527" s="810" t="s">
        <v>3043</v>
      </c>
      <c r="T527" s="810"/>
      <c r="U527" s="810" t="s">
        <v>3044</v>
      </c>
      <c r="V527" s="811"/>
      <c r="W527" s="811"/>
      <c r="X527" s="812" t="s">
        <v>3045</v>
      </c>
      <c r="Y527" s="946" t="s">
        <v>2292</v>
      </c>
      <c r="Z527" s="835">
        <v>3.6923</v>
      </c>
      <c r="AA527" s="835">
        <f t="shared" si="358"/>
        <v>1329.228</v>
      </c>
      <c r="AB527" s="812">
        <v>360</v>
      </c>
      <c r="AC527" s="812">
        <f t="shared" si="354"/>
        <v>0</v>
      </c>
      <c r="AD527" s="783" t="s">
        <v>610</v>
      </c>
      <c r="AE527" s="783" t="s">
        <v>614</v>
      </c>
      <c r="AF527" s="784"/>
      <c r="AG527" s="836" t="s">
        <v>3046</v>
      </c>
      <c r="AH527" s="837"/>
      <c r="AI527" s="837"/>
      <c r="AJ527" s="838"/>
      <c r="AK527" s="865"/>
      <c r="AL527" s="865">
        <f>J527</f>
        <v>360</v>
      </c>
      <c r="AM527" s="865"/>
      <c r="AN527" s="865"/>
      <c r="AO527" s="865">
        <f>J527</f>
        <v>360</v>
      </c>
      <c r="AP527" s="867"/>
      <c r="AQ527" s="867">
        <f t="shared" si="359"/>
        <v>360</v>
      </c>
      <c r="AR527" s="884"/>
      <c r="AS527" s="884"/>
      <c r="AT527" s="884"/>
      <c r="AU527" s="884"/>
      <c r="AV527" s="884" t="s">
        <v>2568</v>
      </c>
      <c r="AW527" s="884">
        <f t="shared" si="347"/>
        <v>60</v>
      </c>
      <c r="AX527" s="884">
        <f t="shared" si="348"/>
        <v>60</v>
      </c>
      <c r="AY527" s="884">
        <f t="shared" si="349"/>
        <v>48</v>
      </c>
      <c r="AZ527" s="884">
        <f t="shared" si="350"/>
        <v>12</v>
      </c>
      <c r="BA527" s="884">
        <f t="shared" si="351"/>
        <v>60</v>
      </c>
      <c r="BB527" s="884">
        <f t="shared" si="352"/>
        <v>60</v>
      </c>
      <c r="BC527" s="884">
        <f t="shared" si="353"/>
        <v>60</v>
      </c>
      <c r="BD527" s="932">
        <f t="shared" si="343"/>
        <v>360</v>
      </c>
      <c r="BE527" s="933">
        <f t="shared" si="344"/>
        <v>0</v>
      </c>
      <c r="XEZ527" s="1179"/>
      <c r="XFA527" s="1180"/>
      <c r="XFB527" s="1181"/>
      <c r="XFC527" s="1182"/>
      <c r="XFD527" s="1183"/>
    </row>
    <row r="528" s="711" customFormat="1" ht="39" customHeight="1" spans="1:59">
      <c r="A528" s="736">
        <v>45928</v>
      </c>
      <c r="B528" s="737" t="s">
        <v>3047</v>
      </c>
      <c r="C528" s="738" t="s">
        <v>3051</v>
      </c>
      <c r="D528" s="739">
        <v>4500180735</v>
      </c>
      <c r="E528" s="910" t="s">
        <v>3052</v>
      </c>
      <c r="F528" s="739" t="s">
        <v>3053</v>
      </c>
      <c r="G528" s="742" t="s">
        <v>3040</v>
      </c>
      <c r="H528" s="742" t="s">
        <v>575</v>
      </c>
      <c r="I528" s="778" t="s">
        <v>576</v>
      </c>
      <c r="J528" s="780">
        <v>1200</v>
      </c>
      <c r="K528" s="780">
        <v>0</v>
      </c>
      <c r="L528" s="780">
        <v>12</v>
      </c>
      <c r="M528" s="784">
        <f t="shared" si="357"/>
        <v>100</v>
      </c>
      <c r="N528" s="782">
        <v>46016</v>
      </c>
      <c r="O528" s="782">
        <v>46028</v>
      </c>
      <c r="P528" s="811"/>
      <c r="Q528" s="783" t="s">
        <v>582</v>
      </c>
      <c r="R528" s="783" t="s">
        <v>2955</v>
      </c>
      <c r="S528" s="810" t="s">
        <v>3043</v>
      </c>
      <c r="T528" s="810"/>
      <c r="U528" s="810" t="s">
        <v>3044</v>
      </c>
      <c r="V528" s="811"/>
      <c r="W528" s="811"/>
      <c r="X528" s="812" t="s">
        <v>3054</v>
      </c>
      <c r="Y528" s="783" t="s">
        <v>2292</v>
      </c>
      <c r="Z528" s="835">
        <v>3.6835</v>
      </c>
      <c r="AA528" s="835">
        <f t="shared" si="358"/>
        <v>4420.2</v>
      </c>
      <c r="AB528" s="812">
        <v>1200</v>
      </c>
      <c r="AC528" s="812">
        <f t="shared" si="354"/>
        <v>0</v>
      </c>
      <c r="AD528" s="783" t="s">
        <v>610</v>
      </c>
      <c r="AE528" s="783" t="s">
        <v>611</v>
      </c>
      <c r="AF528" s="784"/>
      <c r="AG528" s="836" t="s">
        <v>590</v>
      </c>
      <c r="AH528" s="837"/>
      <c r="AI528" s="837"/>
      <c r="AJ528" s="837"/>
      <c r="AK528" s="837"/>
      <c r="AL528" s="838">
        <f>J528</f>
        <v>1200</v>
      </c>
      <c r="AM528" s="865"/>
      <c r="AN528" s="865"/>
      <c r="AO528" s="865">
        <f>J528</f>
        <v>1200</v>
      </c>
      <c r="AP528" s="865"/>
      <c r="AQ528" s="867">
        <f t="shared" si="359"/>
        <v>1200</v>
      </c>
      <c r="AR528" s="865"/>
      <c r="AS528" s="865"/>
      <c r="AT528" s="866"/>
      <c r="AU528" s="867"/>
      <c r="AV528" s="1134" t="s">
        <v>577</v>
      </c>
      <c r="AW528" s="884">
        <f t="shared" si="347"/>
        <v>200</v>
      </c>
      <c r="AX528" s="884">
        <f t="shared" si="348"/>
        <v>200</v>
      </c>
      <c r="AY528" s="884">
        <f t="shared" si="349"/>
        <v>160</v>
      </c>
      <c r="AZ528" s="884">
        <f t="shared" si="350"/>
        <v>40</v>
      </c>
      <c r="BA528" s="884">
        <f t="shared" si="351"/>
        <v>200</v>
      </c>
      <c r="BB528" s="884">
        <f t="shared" si="352"/>
        <v>200</v>
      </c>
      <c r="BC528" s="884">
        <f t="shared" si="353"/>
        <v>200</v>
      </c>
      <c r="BD528" s="932">
        <f t="shared" si="343"/>
        <v>1200</v>
      </c>
      <c r="BE528" s="933">
        <f t="shared" si="344"/>
        <v>0</v>
      </c>
      <c r="BF528" s="1096"/>
      <c r="BG528" s="1097"/>
    </row>
    <row r="529" s="711" customFormat="1" ht="39" customHeight="1" spans="1:59">
      <c r="A529" s="736">
        <v>45928</v>
      </c>
      <c r="B529" s="737" t="s">
        <v>3055</v>
      </c>
      <c r="C529" s="738" t="s">
        <v>1041</v>
      </c>
      <c r="D529" s="739">
        <v>4500180717</v>
      </c>
      <c r="E529" s="910" t="s">
        <v>3056</v>
      </c>
      <c r="F529" s="739" t="s">
        <v>3057</v>
      </c>
      <c r="G529" s="742" t="s">
        <v>3040</v>
      </c>
      <c r="H529" s="742" t="s">
        <v>575</v>
      </c>
      <c r="I529" s="778" t="s">
        <v>576</v>
      </c>
      <c r="J529" s="780">
        <v>3156</v>
      </c>
      <c r="K529" s="780">
        <v>0</v>
      </c>
      <c r="L529" s="780">
        <v>12</v>
      </c>
      <c r="M529" s="784">
        <f t="shared" si="357"/>
        <v>263</v>
      </c>
      <c r="N529" s="782">
        <v>46016</v>
      </c>
      <c r="O529" s="782">
        <v>46028</v>
      </c>
      <c r="P529" s="811"/>
      <c r="Q529" s="783" t="s">
        <v>582</v>
      </c>
      <c r="R529" s="783" t="s">
        <v>3058</v>
      </c>
      <c r="S529" s="810" t="s">
        <v>3043</v>
      </c>
      <c r="T529" s="810"/>
      <c r="U529" s="810" t="s">
        <v>3044</v>
      </c>
      <c r="V529" s="811"/>
      <c r="W529" s="811"/>
      <c r="X529" s="812" t="s">
        <v>3059</v>
      </c>
      <c r="Y529" s="783" t="s">
        <v>2292</v>
      </c>
      <c r="Z529" s="835">
        <v>3.6835</v>
      </c>
      <c r="AA529" s="835">
        <f t="shared" si="358"/>
        <v>11625.126</v>
      </c>
      <c r="AB529" s="812">
        <v>3156</v>
      </c>
      <c r="AC529" s="812">
        <f t="shared" si="354"/>
        <v>0</v>
      </c>
      <c r="AD529" s="783" t="s">
        <v>610</v>
      </c>
      <c r="AE529" s="783" t="s">
        <v>611</v>
      </c>
      <c r="AF529" s="784"/>
      <c r="AG529" s="836" t="s">
        <v>590</v>
      </c>
      <c r="AH529" s="837"/>
      <c r="AI529" s="837"/>
      <c r="AJ529" s="837"/>
      <c r="AK529" s="837"/>
      <c r="AL529" s="838">
        <f>J529</f>
        <v>3156</v>
      </c>
      <c r="AM529" s="865"/>
      <c r="AN529" s="865"/>
      <c r="AO529" s="865">
        <f>J529</f>
        <v>3156</v>
      </c>
      <c r="AP529" s="865"/>
      <c r="AQ529" s="867">
        <f t="shared" si="359"/>
        <v>3156</v>
      </c>
      <c r="AR529" s="865"/>
      <c r="AS529" s="865"/>
      <c r="AT529" s="866"/>
      <c r="AU529" s="867"/>
      <c r="AV529" s="1134" t="s">
        <v>577</v>
      </c>
      <c r="AW529" s="884">
        <f t="shared" si="347"/>
        <v>526</v>
      </c>
      <c r="AX529" s="884">
        <f t="shared" si="348"/>
        <v>526</v>
      </c>
      <c r="AY529" s="884">
        <f t="shared" si="349"/>
        <v>420.8</v>
      </c>
      <c r="AZ529" s="884">
        <f t="shared" si="350"/>
        <v>105.2</v>
      </c>
      <c r="BA529" s="884">
        <f t="shared" si="351"/>
        <v>526</v>
      </c>
      <c r="BB529" s="884">
        <f t="shared" si="352"/>
        <v>526</v>
      </c>
      <c r="BC529" s="884">
        <f t="shared" si="353"/>
        <v>526</v>
      </c>
      <c r="BD529" s="932">
        <f t="shared" si="343"/>
        <v>3156</v>
      </c>
      <c r="BE529" s="933">
        <f t="shared" si="344"/>
        <v>0</v>
      </c>
      <c r="BF529" s="1096"/>
      <c r="BG529" s="1097"/>
    </row>
    <row r="530" s="711" customFormat="1" ht="39" customHeight="1" spans="1:59">
      <c r="A530" s="736">
        <v>45928</v>
      </c>
      <c r="B530" s="737" t="s">
        <v>3047</v>
      </c>
      <c r="C530" s="738" t="s">
        <v>3060</v>
      </c>
      <c r="D530" s="739">
        <v>4500180758</v>
      </c>
      <c r="E530" s="910" t="s">
        <v>3061</v>
      </c>
      <c r="F530" s="739" t="s">
        <v>3062</v>
      </c>
      <c r="G530" s="742" t="s">
        <v>3040</v>
      </c>
      <c r="H530" s="742" t="s">
        <v>575</v>
      </c>
      <c r="I530" s="778" t="s">
        <v>576</v>
      </c>
      <c r="J530" s="780">
        <v>1200</v>
      </c>
      <c r="K530" s="780">
        <v>0</v>
      </c>
      <c r="L530" s="780">
        <v>12</v>
      </c>
      <c r="M530" s="784">
        <f t="shared" si="357"/>
        <v>100</v>
      </c>
      <c r="N530" s="782">
        <v>46016</v>
      </c>
      <c r="O530" s="782">
        <v>46028</v>
      </c>
      <c r="P530" s="811"/>
      <c r="Q530" s="783" t="s">
        <v>582</v>
      </c>
      <c r="R530" s="783" t="s">
        <v>3042</v>
      </c>
      <c r="S530" s="810" t="s">
        <v>3043</v>
      </c>
      <c r="T530" s="810"/>
      <c r="U530" s="810" t="s">
        <v>3044</v>
      </c>
      <c r="V530" s="811"/>
      <c r="W530" s="811"/>
      <c r="X530" s="812" t="s">
        <v>3045</v>
      </c>
      <c r="Y530" s="783" t="s">
        <v>2292</v>
      </c>
      <c r="Z530" s="835">
        <v>3.6835</v>
      </c>
      <c r="AA530" s="835">
        <f t="shared" si="358"/>
        <v>4420.2</v>
      </c>
      <c r="AB530" s="812">
        <v>1200</v>
      </c>
      <c r="AC530" s="812">
        <f t="shared" si="354"/>
        <v>0</v>
      </c>
      <c r="AD530" s="783" t="s">
        <v>610</v>
      </c>
      <c r="AE530" s="783" t="s">
        <v>611</v>
      </c>
      <c r="AF530" s="784"/>
      <c r="AG530" s="836" t="s">
        <v>590</v>
      </c>
      <c r="AH530" s="837"/>
      <c r="AI530" s="837"/>
      <c r="AJ530" s="837"/>
      <c r="AK530" s="837"/>
      <c r="AL530" s="838">
        <f>J530</f>
        <v>1200</v>
      </c>
      <c r="AM530" s="865"/>
      <c r="AN530" s="865"/>
      <c r="AO530" s="865">
        <f>J530</f>
        <v>1200</v>
      </c>
      <c r="AP530" s="865"/>
      <c r="AQ530" s="867">
        <f t="shared" si="359"/>
        <v>1200</v>
      </c>
      <c r="AR530" s="865"/>
      <c r="AS530" s="865"/>
      <c r="AT530" s="866"/>
      <c r="AU530" s="867"/>
      <c r="AV530" s="1134" t="s">
        <v>577</v>
      </c>
      <c r="AW530" s="884">
        <f t="shared" si="347"/>
        <v>200</v>
      </c>
      <c r="AX530" s="884">
        <f t="shared" si="348"/>
        <v>200</v>
      </c>
      <c r="AY530" s="884">
        <f t="shared" si="349"/>
        <v>160</v>
      </c>
      <c r="AZ530" s="884">
        <f t="shared" si="350"/>
        <v>40</v>
      </c>
      <c r="BA530" s="884">
        <f t="shared" si="351"/>
        <v>200</v>
      </c>
      <c r="BB530" s="884">
        <f t="shared" si="352"/>
        <v>200</v>
      </c>
      <c r="BC530" s="884">
        <f t="shared" si="353"/>
        <v>200</v>
      </c>
      <c r="BD530" s="932">
        <f t="shared" si="343"/>
        <v>1200</v>
      </c>
      <c r="BE530" s="933">
        <f t="shared" si="344"/>
        <v>0</v>
      </c>
      <c r="BF530" s="1096"/>
      <c r="BG530" s="1097"/>
    </row>
    <row r="531" s="711" customFormat="1" ht="39" customHeight="1" spans="1:59">
      <c r="A531" s="736">
        <v>45994</v>
      </c>
      <c r="B531" s="737" t="s">
        <v>1770</v>
      </c>
      <c r="C531" s="971" t="s">
        <v>922</v>
      </c>
      <c r="D531" s="739">
        <v>4500187838</v>
      </c>
      <c r="E531" s="910"/>
      <c r="F531" s="739" t="s">
        <v>3063</v>
      </c>
      <c r="G531" s="742" t="s">
        <v>735</v>
      </c>
      <c r="H531" s="742" t="s">
        <v>575</v>
      </c>
      <c r="I531" s="778" t="s">
        <v>576</v>
      </c>
      <c r="J531" s="780">
        <v>240</v>
      </c>
      <c r="K531" s="780">
        <v>0</v>
      </c>
      <c r="L531" s="780">
        <v>12</v>
      </c>
      <c r="M531" s="784">
        <f t="shared" si="357"/>
        <v>20</v>
      </c>
      <c r="N531" s="782">
        <v>46031</v>
      </c>
      <c r="O531" s="782">
        <v>46027</v>
      </c>
      <c r="P531" s="811"/>
      <c r="Q531" s="783" t="s">
        <v>582</v>
      </c>
      <c r="R531" s="783" t="s">
        <v>3058</v>
      </c>
      <c r="S531" s="810" t="s">
        <v>3064</v>
      </c>
      <c r="T531" s="810"/>
      <c r="U531" s="810" t="s">
        <v>3065</v>
      </c>
      <c r="V531" s="811"/>
      <c r="W531" s="811"/>
      <c r="X531" s="821" t="s">
        <v>3066</v>
      </c>
      <c r="Y531" s="783" t="s">
        <v>1610</v>
      </c>
      <c r="Z531" s="835">
        <v>3.6923</v>
      </c>
      <c r="AA531" s="835">
        <f t="shared" si="358"/>
        <v>886.152</v>
      </c>
      <c r="AB531" s="812">
        <v>240</v>
      </c>
      <c r="AC531" s="812">
        <f t="shared" si="354"/>
        <v>0</v>
      </c>
      <c r="AD531" s="783" t="s">
        <v>610</v>
      </c>
      <c r="AE531" s="783" t="s">
        <v>611</v>
      </c>
      <c r="AF531" s="784"/>
      <c r="AG531" s="836" t="s">
        <v>590</v>
      </c>
      <c r="AH531" s="1122"/>
      <c r="AI531" s="837"/>
      <c r="AJ531" s="1122"/>
      <c r="AK531" s="837">
        <f>J531</f>
        <v>240</v>
      </c>
      <c r="AL531" s="838"/>
      <c r="AM531" s="1123"/>
      <c r="AN531" s="865">
        <f>J531</f>
        <v>240</v>
      </c>
      <c r="AO531" s="865"/>
      <c r="AP531" s="1123"/>
      <c r="AQ531" s="867">
        <f t="shared" si="359"/>
        <v>240</v>
      </c>
      <c r="AR531" s="1123"/>
      <c r="AS531" s="865"/>
      <c r="AT531" s="866"/>
      <c r="AU531" s="867"/>
      <c r="AV531" s="1134" t="s">
        <v>577</v>
      </c>
      <c r="AW531" s="884">
        <f t="shared" si="347"/>
        <v>40</v>
      </c>
      <c r="AX531" s="884">
        <f t="shared" si="348"/>
        <v>40</v>
      </c>
      <c r="AY531" s="884">
        <f t="shared" si="349"/>
        <v>32</v>
      </c>
      <c r="AZ531" s="884">
        <f t="shared" si="350"/>
        <v>8</v>
      </c>
      <c r="BA531" s="884">
        <f t="shared" si="351"/>
        <v>40</v>
      </c>
      <c r="BB531" s="884">
        <f t="shared" si="352"/>
        <v>40</v>
      </c>
      <c r="BC531" s="884">
        <f t="shared" si="353"/>
        <v>40</v>
      </c>
      <c r="BD531" s="932">
        <f t="shared" si="343"/>
        <v>240</v>
      </c>
      <c r="BE531" s="933">
        <f t="shared" si="344"/>
        <v>0</v>
      </c>
      <c r="BF531" s="1096"/>
      <c r="BG531" s="1097"/>
    </row>
    <row r="532" s="711" customFormat="1" ht="39" customHeight="1" spans="1:59">
      <c r="A532" s="736">
        <v>45971</v>
      </c>
      <c r="B532" s="737" t="s">
        <v>3067</v>
      </c>
      <c r="C532" s="971" t="s">
        <v>3068</v>
      </c>
      <c r="D532" s="739">
        <v>4500185120</v>
      </c>
      <c r="E532" s="910"/>
      <c r="F532" s="739" t="s">
        <v>3069</v>
      </c>
      <c r="G532" s="742" t="s">
        <v>735</v>
      </c>
      <c r="H532" s="742" t="s">
        <v>575</v>
      </c>
      <c r="I532" s="778" t="s">
        <v>576</v>
      </c>
      <c r="J532" s="780">
        <v>240</v>
      </c>
      <c r="K532" s="780">
        <v>0</v>
      </c>
      <c r="L532" s="780">
        <v>12</v>
      </c>
      <c r="M532" s="784">
        <f t="shared" si="357"/>
        <v>20</v>
      </c>
      <c r="N532" s="782">
        <v>46037</v>
      </c>
      <c r="O532" s="782">
        <v>46034</v>
      </c>
      <c r="P532" s="811"/>
      <c r="Q532" s="783" t="s">
        <v>582</v>
      </c>
      <c r="R532" s="783" t="s">
        <v>2995</v>
      </c>
      <c r="S532" s="810" t="s">
        <v>2964</v>
      </c>
      <c r="T532" s="810"/>
      <c r="U532" s="810" t="s">
        <v>3070</v>
      </c>
      <c r="V532" s="811"/>
      <c r="W532" s="811"/>
      <c r="X532" s="821" t="s">
        <v>3071</v>
      </c>
      <c r="Y532" s="783" t="s">
        <v>802</v>
      </c>
      <c r="Z532" s="835">
        <v>3.6923</v>
      </c>
      <c r="AA532" s="835">
        <f t="shared" si="358"/>
        <v>886.152</v>
      </c>
      <c r="AB532" s="812">
        <v>240</v>
      </c>
      <c r="AC532" s="812">
        <f t="shared" si="354"/>
        <v>0</v>
      </c>
      <c r="AD532" s="783" t="s">
        <v>610</v>
      </c>
      <c r="AE532" s="783" t="s">
        <v>611</v>
      </c>
      <c r="AF532" s="784"/>
      <c r="AG532" s="836" t="s">
        <v>590</v>
      </c>
      <c r="AH532" s="1122"/>
      <c r="AI532" s="837"/>
      <c r="AJ532" s="1122"/>
      <c r="AK532" s="837">
        <f>J532</f>
        <v>240</v>
      </c>
      <c r="AL532" s="838"/>
      <c r="AM532" s="1123"/>
      <c r="AN532" s="865">
        <f>J532</f>
        <v>240</v>
      </c>
      <c r="AO532" s="865"/>
      <c r="AP532" s="1123"/>
      <c r="AQ532" s="865">
        <f t="shared" si="359"/>
        <v>240</v>
      </c>
      <c r="AR532" s="1123"/>
      <c r="AS532" s="865"/>
      <c r="AT532" s="866"/>
      <c r="AU532" s="867"/>
      <c r="AV532" s="867" t="s">
        <v>577</v>
      </c>
      <c r="AW532" s="884">
        <f t="shared" si="347"/>
        <v>40</v>
      </c>
      <c r="AX532" s="884">
        <f t="shared" si="348"/>
        <v>40</v>
      </c>
      <c r="AY532" s="884">
        <f t="shared" si="349"/>
        <v>32</v>
      </c>
      <c r="AZ532" s="884">
        <f t="shared" si="350"/>
        <v>8</v>
      </c>
      <c r="BA532" s="884">
        <f t="shared" si="351"/>
        <v>40</v>
      </c>
      <c r="BB532" s="884">
        <f t="shared" si="352"/>
        <v>40</v>
      </c>
      <c r="BC532" s="884">
        <f t="shared" si="353"/>
        <v>40</v>
      </c>
      <c r="BD532" s="932">
        <f t="shared" si="343"/>
        <v>240</v>
      </c>
      <c r="BE532" s="933">
        <f t="shared" si="344"/>
        <v>0</v>
      </c>
      <c r="BF532" s="1096"/>
      <c r="BG532" s="1097"/>
    </row>
    <row r="533" s="711" customFormat="1" ht="39" customHeight="1" spans="1:59">
      <c r="A533" s="736">
        <v>45985</v>
      </c>
      <c r="B533" s="737" t="s">
        <v>2944</v>
      </c>
      <c r="C533" s="971" t="s">
        <v>600</v>
      </c>
      <c r="D533" s="739">
        <v>4500186566</v>
      </c>
      <c r="E533" s="910" t="s">
        <v>3072</v>
      </c>
      <c r="F533" s="739" t="s">
        <v>3073</v>
      </c>
      <c r="G533" s="742" t="s">
        <v>575</v>
      </c>
      <c r="H533" s="742" t="s">
        <v>575</v>
      </c>
      <c r="I533" s="778" t="s">
        <v>576</v>
      </c>
      <c r="J533" s="780">
        <v>600</v>
      </c>
      <c r="K533" s="780">
        <v>0</v>
      </c>
      <c r="L533" s="780">
        <v>12</v>
      </c>
      <c r="M533" s="784">
        <f t="shared" si="357"/>
        <v>50</v>
      </c>
      <c r="N533" s="782">
        <v>46038</v>
      </c>
      <c r="O533" s="782">
        <v>46034</v>
      </c>
      <c r="P533" s="811"/>
      <c r="Q533" s="783" t="s">
        <v>582</v>
      </c>
      <c r="R533" s="783" t="s">
        <v>2955</v>
      </c>
      <c r="S533" s="810" t="s">
        <v>2987</v>
      </c>
      <c r="T533" s="810"/>
      <c r="U533" s="810" t="s">
        <v>585</v>
      </c>
      <c r="V533" s="811" t="s">
        <v>3017</v>
      </c>
      <c r="W533" s="811"/>
      <c r="X533" s="821" t="s">
        <v>3074</v>
      </c>
      <c r="Y533" s="783" t="s">
        <v>3075</v>
      </c>
      <c r="Z533" s="835">
        <v>2.1403</v>
      </c>
      <c r="AA533" s="835">
        <f t="shared" si="358"/>
        <v>1284.18</v>
      </c>
      <c r="AB533" s="812">
        <v>600</v>
      </c>
      <c r="AC533" s="812">
        <f t="shared" si="354"/>
        <v>0</v>
      </c>
      <c r="AD533" s="783" t="s">
        <v>610</v>
      </c>
      <c r="AE533" s="783" t="s">
        <v>611</v>
      </c>
      <c r="AF533" s="784"/>
      <c r="AG533" s="836" t="s">
        <v>590</v>
      </c>
      <c r="AH533" s="1122"/>
      <c r="AI533" s="837">
        <f t="shared" ref="AI533:AI545" si="360">J533</f>
        <v>600</v>
      </c>
      <c r="AJ533" s="1122"/>
      <c r="AK533" s="837"/>
      <c r="AL533" s="838"/>
      <c r="AM533" s="1123"/>
      <c r="AN533" s="865">
        <f>J533</f>
        <v>600</v>
      </c>
      <c r="AO533" s="865"/>
      <c r="AP533" s="1123"/>
      <c r="AQ533" s="865">
        <f t="shared" si="359"/>
        <v>600</v>
      </c>
      <c r="AR533" s="1123"/>
      <c r="AS533" s="865"/>
      <c r="AT533" s="866"/>
      <c r="AU533" s="867"/>
      <c r="AV533" s="867" t="s">
        <v>577</v>
      </c>
      <c r="AW533" s="884">
        <f t="shared" si="347"/>
        <v>100</v>
      </c>
      <c r="AX533" s="884">
        <f t="shared" si="348"/>
        <v>100</v>
      </c>
      <c r="AY533" s="884">
        <f t="shared" si="349"/>
        <v>80</v>
      </c>
      <c r="AZ533" s="884">
        <f t="shared" si="350"/>
        <v>20</v>
      </c>
      <c r="BA533" s="884">
        <f t="shared" si="351"/>
        <v>100</v>
      </c>
      <c r="BB533" s="884">
        <f t="shared" si="352"/>
        <v>100</v>
      </c>
      <c r="BC533" s="884">
        <f t="shared" si="353"/>
        <v>100</v>
      </c>
      <c r="BD533" s="932">
        <f t="shared" si="343"/>
        <v>600</v>
      </c>
      <c r="BE533" s="933">
        <f t="shared" si="344"/>
        <v>0</v>
      </c>
      <c r="BF533" s="1096"/>
      <c r="BG533" s="1097"/>
    </row>
    <row r="534" s="711" customFormat="1" ht="39" customHeight="1" spans="1:59">
      <c r="A534" s="736">
        <v>46001</v>
      </c>
      <c r="B534" s="737" t="s">
        <v>177</v>
      </c>
      <c r="C534" s="971" t="s">
        <v>600</v>
      </c>
      <c r="D534" s="739">
        <v>4500188562</v>
      </c>
      <c r="E534" s="910" t="s">
        <v>3076</v>
      </c>
      <c r="F534" s="739" t="s">
        <v>3077</v>
      </c>
      <c r="G534" s="742" t="s">
        <v>689</v>
      </c>
      <c r="H534" s="742" t="s">
        <v>689</v>
      </c>
      <c r="I534" s="778" t="s">
        <v>576</v>
      </c>
      <c r="J534" s="780">
        <v>4632</v>
      </c>
      <c r="K534" s="780">
        <v>0</v>
      </c>
      <c r="L534" s="780">
        <v>8</v>
      </c>
      <c r="M534" s="784">
        <f t="shared" si="357"/>
        <v>579</v>
      </c>
      <c r="N534" s="782">
        <v>46038</v>
      </c>
      <c r="O534" s="782">
        <v>46034</v>
      </c>
      <c r="P534" s="811"/>
      <c r="Q534" s="783" t="s">
        <v>582</v>
      </c>
      <c r="R534" s="783" t="s">
        <v>2995</v>
      </c>
      <c r="S534" s="810" t="s">
        <v>3078</v>
      </c>
      <c r="T534" s="810"/>
      <c r="U534" s="810" t="s">
        <v>585</v>
      </c>
      <c r="V534" s="811" t="s">
        <v>3079</v>
      </c>
      <c r="W534" s="811"/>
      <c r="X534" s="821" t="s">
        <v>2420</v>
      </c>
      <c r="Y534" s="783" t="s">
        <v>695</v>
      </c>
      <c r="Z534" s="835">
        <v>2.1204</v>
      </c>
      <c r="AA534" s="835">
        <f t="shared" si="358"/>
        <v>9821.6928</v>
      </c>
      <c r="AB534" s="812">
        <v>4632</v>
      </c>
      <c r="AC534" s="812">
        <f t="shared" si="354"/>
        <v>0</v>
      </c>
      <c r="AD534" s="783" t="s">
        <v>610</v>
      </c>
      <c r="AE534" s="783" t="s">
        <v>611</v>
      </c>
      <c r="AF534" s="784"/>
      <c r="AG534" s="836" t="s">
        <v>590</v>
      </c>
      <c r="AH534" s="942"/>
      <c r="AI534" s="837">
        <f t="shared" si="360"/>
        <v>4632</v>
      </c>
      <c r="AJ534" s="942"/>
      <c r="AK534" s="837"/>
      <c r="AL534" s="838"/>
      <c r="AM534" s="1041"/>
      <c r="AN534" s="865">
        <f>J534</f>
        <v>4632</v>
      </c>
      <c r="AO534" s="865"/>
      <c r="AP534" s="1041"/>
      <c r="AQ534" s="865">
        <f t="shared" si="359"/>
        <v>4632</v>
      </c>
      <c r="AR534" s="1041"/>
      <c r="AS534" s="865"/>
      <c r="AT534" s="866"/>
      <c r="AU534" s="867"/>
      <c r="AV534" s="1134" t="s">
        <v>577</v>
      </c>
      <c r="AW534" s="884">
        <f t="shared" si="347"/>
        <v>772</v>
      </c>
      <c r="AX534" s="884">
        <f t="shared" si="348"/>
        <v>772</v>
      </c>
      <c r="AY534" s="884">
        <f t="shared" si="349"/>
        <v>617.6</v>
      </c>
      <c r="AZ534" s="884">
        <f t="shared" si="350"/>
        <v>154.4</v>
      </c>
      <c r="BA534" s="884">
        <f t="shared" si="351"/>
        <v>772</v>
      </c>
      <c r="BB534" s="884">
        <f t="shared" si="352"/>
        <v>772</v>
      </c>
      <c r="BC534" s="884">
        <f t="shared" si="353"/>
        <v>772</v>
      </c>
      <c r="BD534" s="932">
        <f t="shared" si="343"/>
        <v>4632</v>
      </c>
      <c r="BE534" s="933">
        <f t="shared" si="344"/>
        <v>0</v>
      </c>
      <c r="BF534" s="1096"/>
      <c r="BG534" s="1097"/>
    </row>
    <row r="535" s="711" customFormat="1" ht="39" customHeight="1" spans="1:59">
      <c r="A535" s="736">
        <v>46001</v>
      </c>
      <c r="B535" s="737" t="s">
        <v>177</v>
      </c>
      <c r="C535" s="971" t="s">
        <v>600</v>
      </c>
      <c r="D535" s="739">
        <v>4500188561</v>
      </c>
      <c r="E535" s="910" t="s">
        <v>3080</v>
      </c>
      <c r="F535" s="739" t="s">
        <v>3081</v>
      </c>
      <c r="G535" s="742" t="s">
        <v>689</v>
      </c>
      <c r="H535" s="742" t="s">
        <v>689</v>
      </c>
      <c r="I535" s="778" t="s">
        <v>576</v>
      </c>
      <c r="J535" s="780">
        <v>1680</v>
      </c>
      <c r="K535" s="780">
        <v>0</v>
      </c>
      <c r="L535" s="780">
        <v>8</v>
      </c>
      <c r="M535" s="784">
        <f t="shared" si="357"/>
        <v>210</v>
      </c>
      <c r="N535" s="782">
        <v>46039</v>
      </c>
      <c r="O535" s="782">
        <v>46035</v>
      </c>
      <c r="P535" s="811"/>
      <c r="Q535" s="783" t="s">
        <v>582</v>
      </c>
      <c r="R535" s="783" t="s">
        <v>3082</v>
      </c>
      <c r="S535" s="810" t="s">
        <v>3078</v>
      </c>
      <c r="T535" s="810"/>
      <c r="U535" s="810" t="s">
        <v>585</v>
      </c>
      <c r="V535" s="811" t="s">
        <v>3079</v>
      </c>
      <c r="W535" s="811"/>
      <c r="X535" s="821" t="s">
        <v>2420</v>
      </c>
      <c r="Y535" s="783" t="s">
        <v>695</v>
      </c>
      <c r="Z535" s="835">
        <v>2.1336</v>
      </c>
      <c r="AA535" s="835">
        <f t="shared" si="358"/>
        <v>3584.448</v>
      </c>
      <c r="AB535" s="812">
        <f>384+1296</f>
        <v>1680</v>
      </c>
      <c r="AC535" s="812">
        <f t="shared" si="354"/>
        <v>0</v>
      </c>
      <c r="AD535" s="783" t="s">
        <v>610</v>
      </c>
      <c r="AE535" s="783" t="s">
        <v>611</v>
      </c>
      <c r="AF535" s="784"/>
      <c r="AG535" s="836" t="s">
        <v>590</v>
      </c>
      <c r="AH535" s="942"/>
      <c r="AI535" s="837">
        <f t="shared" si="360"/>
        <v>1680</v>
      </c>
      <c r="AJ535" s="942"/>
      <c r="AK535" s="837"/>
      <c r="AL535" s="838"/>
      <c r="AM535" s="1041"/>
      <c r="AN535" s="865">
        <f>J535</f>
        <v>1680</v>
      </c>
      <c r="AO535" s="865"/>
      <c r="AP535" s="1041"/>
      <c r="AQ535" s="865">
        <f t="shared" si="359"/>
        <v>1680</v>
      </c>
      <c r="AR535" s="1041"/>
      <c r="AS535" s="865"/>
      <c r="AT535" s="866"/>
      <c r="AU535" s="867"/>
      <c r="AV535" s="1134" t="s">
        <v>577</v>
      </c>
      <c r="AW535" s="884">
        <f t="shared" si="347"/>
        <v>280</v>
      </c>
      <c r="AX535" s="884">
        <f t="shared" si="348"/>
        <v>280</v>
      </c>
      <c r="AY535" s="884">
        <f t="shared" si="349"/>
        <v>224</v>
      </c>
      <c r="AZ535" s="884">
        <f t="shared" si="350"/>
        <v>56</v>
      </c>
      <c r="BA535" s="884">
        <f t="shared" si="351"/>
        <v>280</v>
      </c>
      <c r="BB535" s="884">
        <f t="shared" si="352"/>
        <v>280</v>
      </c>
      <c r="BC535" s="884">
        <f t="shared" si="353"/>
        <v>280</v>
      </c>
      <c r="BD535" s="932">
        <f t="shared" si="343"/>
        <v>1680</v>
      </c>
      <c r="BE535" s="933">
        <f t="shared" si="344"/>
        <v>0</v>
      </c>
      <c r="BF535" s="1096"/>
      <c r="BG535" s="1097"/>
    </row>
    <row r="536" s="711" customFormat="1" ht="39" customHeight="1" spans="1:59">
      <c r="A536" s="736">
        <v>46003</v>
      </c>
      <c r="B536" s="737" t="s">
        <v>2479</v>
      </c>
      <c r="C536" s="971" t="s">
        <v>1684</v>
      </c>
      <c r="D536" s="739">
        <v>4500188895</v>
      </c>
      <c r="E536" s="910" t="s">
        <v>3083</v>
      </c>
      <c r="F536" s="739" t="s">
        <v>3084</v>
      </c>
      <c r="G536" s="742" t="s">
        <v>1686</v>
      </c>
      <c r="H536" s="742" t="s">
        <v>689</v>
      </c>
      <c r="I536" s="778" t="s">
        <v>576</v>
      </c>
      <c r="J536" s="1016">
        <v>1200</v>
      </c>
      <c r="K536" s="780">
        <v>0</v>
      </c>
      <c r="L536" s="780">
        <v>8</v>
      </c>
      <c r="M536" s="784">
        <f t="shared" si="357"/>
        <v>150</v>
      </c>
      <c r="N536" s="782">
        <v>46038</v>
      </c>
      <c r="O536" s="782">
        <v>46034</v>
      </c>
      <c r="P536" s="811"/>
      <c r="Q536" s="783" t="s">
        <v>582</v>
      </c>
      <c r="R536" s="783" t="s">
        <v>3085</v>
      </c>
      <c r="S536" s="810" t="s">
        <v>3086</v>
      </c>
      <c r="T536" s="810"/>
      <c r="U536" s="810" t="s">
        <v>3087</v>
      </c>
      <c r="V536" s="811" t="s">
        <v>3088</v>
      </c>
      <c r="W536" s="811"/>
      <c r="X536" s="821" t="s">
        <v>3089</v>
      </c>
      <c r="Y536" s="783" t="s">
        <v>1690</v>
      </c>
      <c r="Z536" s="835">
        <v>3.556</v>
      </c>
      <c r="AA536" s="835">
        <f t="shared" si="358"/>
        <v>4267.2</v>
      </c>
      <c r="AB536" s="812">
        <v>1200</v>
      </c>
      <c r="AC536" s="812">
        <f t="shared" si="354"/>
        <v>0</v>
      </c>
      <c r="AD536" s="783" t="s">
        <v>610</v>
      </c>
      <c r="AE536" s="783" t="s">
        <v>611</v>
      </c>
      <c r="AF536" s="784"/>
      <c r="AG536" s="836" t="s">
        <v>590</v>
      </c>
      <c r="AH536" s="841"/>
      <c r="AI536" s="837">
        <f t="shared" si="360"/>
        <v>1200</v>
      </c>
      <c r="AJ536" s="841"/>
      <c r="AK536" s="837"/>
      <c r="AL536" s="838"/>
      <c r="AM536" s="868"/>
      <c r="AN536" s="865"/>
      <c r="AO536" s="865">
        <f>J536</f>
        <v>1200</v>
      </c>
      <c r="AP536" s="868"/>
      <c r="AQ536" s="865">
        <f t="shared" si="359"/>
        <v>1200</v>
      </c>
      <c r="AR536" s="868"/>
      <c r="AS536" s="865"/>
      <c r="AT536" s="866"/>
      <c r="AU536" s="867">
        <f>J536</f>
        <v>1200</v>
      </c>
      <c r="AV536" s="1134" t="s">
        <v>577</v>
      </c>
      <c r="AW536" s="884">
        <f t="shared" si="347"/>
        <v>200</v>
      </c>
      <c r="AX536" s="884">
        <f t="shared" si="348"/>
        <v>200</v>
      </c>
      <c r="AY536" s="884">
        <f t="shared" si="349"/>
        <v>160</v>
      </c>
      <c r="AZ536" s="884">
        <f t="shared" si="350"/>
        <v>40</v>
      </c>
      <c r="BA536" s="884">
        <f t="shared" si="351"/>
        <v>200</v>
      </c>
      <c r="BB536" s="884">
        <f t="shared" si="352"/>
        <v>200</v>
      </c>
      <c r="BC536" s="884">
        <f t="shared" si="353"/>
        <v>200</v>
      </c>
      <c r="BD536" s="932">
        <f t="shared" si="343"/>
        <v>1200</v>
      </c>
      <c r="BE536" s="933">
        <f t="shared" si="344"/>
        <v>0</v>
      </c>
      <c r="BF536" s="1096"/>
      <c r="BG536" s="1097"/>
    </row>
    <row r="537" s="711" customFormat="1" ht="39" customHeight="1" spans="1:59">
      <c r="A537" s="736">
        <v>46010</v>
      </c>
      <c r="B537" s="737" t="s">
        <v>2479</v>
      </c>
      <c r="C537" s="971" t="s">
        <v>1684</v>
      </c>
      <c r="D537" s="739">
        <v>4500188895</v>
      </c>
      <c r="E537" s="910" t="s">
        <v>3083</v>
      </c>
      <c r="F537" s="739" t="s">
        <v>3090</v>
      </c>
      <c r="G537" s="742" t="s">
        <v>1686</v>
      </c>
      <c r="H537" s="742" t="s">
        <v>689</v>
      </c>
      <c r="I537" s="778" t="s">
        <v>576</v>
      </c>
      <c r="J537" s="780">
        <v>600</v>
      </c>
      <c r="K537" s="780">
        <v>0</v>
      </c>
      <c r="L537" s="780">
        <v>8</v>
      </c>
      <c r="M537" s="784">
        <f t="shared" si="357"/>
        <v>75</v>
      </c>
      <c r="N537" s="782">
        <v>46042</v>
      </c>
      <c r="O537" s="782">
        <v>46038</v>
      </c>
      <c r="P537" s="811"/>
      <c r="Q537" s="783" t="s">
        <v>582</v>
      </c>
      <c r="R537" s="783" t="s">
        <v>3085</v>
      </c>
      <c r="S537" s="810" t="s">
        <v>3086</v>
      </c>
      <c r="T537" s="810"/>
      <c r="U537" s="810" t="s">
        <v>3087</v>
      </c>
      <c r="V537" s="811" t="s">
        <v>3088</v>
      </c>
      <c r="W537" s="811"/>
      <c r="X537" s="821" t="s">
        <v>3089</v>
      </c>
      <c r="Y537" s="783" t="s">
        <v>1690</v>
      </c>
      <c r="Z537" s="835">
        <v>3.556</v>
      </c>
      <c r="AA537" s="835">
        <f t="shared" si="358"/>
        <v>2133.6</v>
      </c>
      <c r="AB537" s="812">
        <v>600</v>
      </c>
      <c r="AC537" s="812">
        <f t="shared" si="354"/>
        <v>0</v>
      </c>
      <c r="AD537" s="783" t="s">
        <v>610</v>
      </c>
      <c r="AE537" s="783" t="s">
        <v>611</v>
      </c>
      <c r="AF537" s="784"/>
      <c r="AG537" s="836" t="s">
        <v>590</v>
      </c>
      <c r="AH537" s="841"/>
      <c r="AI537" s="837">
        <f t="shared" si="360"/>
        <v>600</v>
      </c>
      <c r="AJ537" s="841"/>
      <c r="AK537" s="837"/>
      <c r="AL537" s="838"/>
      <c r="AM537" s="868"/>
      <c r="AN537" s="865"/>
      <c r="AO537" s="865">
        <f>J537</f>
        <v>600</v>
      </c>
      <c r="AP537" s="868"/>
      <c r="AQ537" s="865">
        <f t="shared" si="359"/>
        <v>600</v>
      </c>
      <c r="AR537" s="868"/>
      <c r="AS537" s="865"/>
      <c r="AT537" s="866"/>
      <c r="AU537" s="867">
        <f>J537</f>
        <v>600</v>
      </c>
      <c r="AV537" s="1134" t="s">
        <v>577</v>
      </c>
      <c r="AW537" s="884">
        <f t="shared" si="347"/>
        <v>100</v>
      </c>
      <c r="AX537" s="884">
        <f t="shared" si="348"/>
        <v>100</v>
      </c>
      <c r="AY537" s="884">
        <f t="shared" si="349"/>
        <v>80</v>
      </c>
      <c r="AZ537" s="884">
        <f t="shared" si="350"/>
        <v>20</v>
      </c>
      <c r="BA537" s="884">
        <f t="shared" si="351"/>
        <v>100</v>
      </c>
      <c r="BB537" s="884">
        <f t="shared" si="352"/>
        <v>100</v>
      </c>
      <c r="BC537" s="884">
        <f t="shared" si="353"/>
        <v>100</v>
      </c>
      <c r="BD537" s="932">
        <f t="shared" si="343"/>
        <v>600</v>
      </c>
      <c r="BE537" s="933">
        <f t="shared" si="344"/>
        <v>0</v>
      </c>
      <c r="BF537" s="1096"/>
      <c r="BG537" s="1097"/>
    </row>
    <row r="538" s="711" customFormat="1" ht="39" customHeight="1" spans="1:59">
      <c r="A538" s="736">
        <v>46008</v>
      </c>
      <c r="B538" s="737" t="s">
        <v>2345</v>
      </c>
      <c r="C538" s="971" t="s">
        <v>600</v>
      </c>
      <c r="D538" s="739">
        <v>4500188454</v>
      </c>
      <c r="E538" s="910" t="s">
        <v>3091</v>
      </c>
      <c r="F538" s="739" t="s">
        <v>3092</v>
      </c>
      <c r="G538" s="742" t="s">
        <v>575</v>
      </c>
      <c r="H538" s="742" t="s">
        <v>575</v>
      </c>
      <c r="I538" s="778" t="s">
        <v>576</v>
      </c>
      <c r="J538" s="780">
        <v>1500</v>
      </c>
      <c r="K538" s="780">
        <v>0</v>
      </c>
      <c r="L538" s="780">
        <v>12</v>
      </c>
      <c r="M538" s="784">
        <f t="shared" si="357"/>
        <v>125</v>
      </c>
      <c r="N538" s="782">
        <v>46045</v>
      </c>
      <c r="O538" s="782">
        <v>46041</v>
      </c>
      <c r="P538" s="811"/>
      <c r="Q538" s="783" t="s">
        <v>582</v>
      </c>
      <c r="R538" s="783" t="s">
        <v>3093</v>
      </c>
      <c r="S538" s="810" t="s">
        <v>3094</v>
      </c>
      <c r="T538" s="810"/>
      <c r="U538" s="810" t="s">
        <v>3095</v>
      </c>
      <c r="V538" s="811"/>
      <c r="W538" s="811"/>
      <c r="X538" s="821" t="s">
        <v>3096</v>
      </c>
      <c r="Y538" s="783" t="s">
        <v>3097</v>
      </c>
      <c r="Z538" s="835">
        <v>2.2101</v>
      </c>
      <c r="AA538" s="835">
        <f t="shared" si="358"/>
        <v>3315.15</v>
      </c>
      <c r="AB538" s="812">
        <v>1500</v>
      </c>
      <c r="AC538" s="812">
        <f t="shared" si="354"/>
        <v>0</v>
      </c>
      <c r="AD538" s="783" t="s">
        <v>610</v>
      </c>
      <c r="AE538" s="783" t="s">
        <v>611</v>
      </c>
      <c r="AF538" s="784"/>
      <c r="AG538" s="836" t="s">
        <v>590</v>
      </c>
      <c r="AH538" s="1122"/>
      <c r="AI538" s="837">
        <f t="shared" si="360"/>
        <v>1500</v>
      </c>
      <c r="AJ538" s="1122"/>
      <c r="AK538" s="837"/>
      <c r="AL538" s="838"/>
      <c r="AM538" s="1123"/>
      <c r="AN538" s="865">
        <f t="shared" ref="AN538:AN546" si="361">J538</f>
        <v>1500</v>
      </c>
      <c r="AO538" s="865"/>
      <c r="AP538" s="1123"/>
      <c r="AQ538" s="867">
        <f t="shared" si="359"/>
        <v>1500</v>
      </c>
      <c r="AR538" s="1123"/>
      <c r="AS538" s="865"/>
      <c r="AT538" s="866"/>
      <c r="AU538" s="867"/>
      <c r="AV538" s="1134" t="s">
        <v>577</v>
      </c>
      <c r="AW538" s="884">
        <f t="shared" si="347"/>
        <v>250</v>
      </c>
      <c r="AX538" s="884">
        <f t="shared" si="348"/>
        <v>250</v>
      </c>
      <c r="AY538" s="884">
        <f t="shared" si="349"/>
        <v>200</v>
      </c>
      <c r="AZ538" s="884">
        <f t="shared" si="350"/>
        <v>50</v>
      </c>
      <c r="BA538" s="884">
        <f t="shared" si="351"/>
        <v>250</v>
      </c>
      <c r="BB538" s="884">
        <f t="shared" si="352"/>
        <v>250</v>
      </c>
      <c r="BC538" s="884">
        <f t="shared" si="353"/>
        <v>250</v>
      </c>
      <c r="BD538" s="932">
        <f t="shared" si="343"/>
        <v>1500</v>
      </c>
      <c r="BE538" s="933">
        <f t="shared" si="344"/>
        <v>0</v>
      </c>
      <c r="BF538" s="1096"/>
      <c r="BG538" s="1097"/>
    </row>
    <row r="539" s="711" customFormat="1" ht="39" customHeight="1" spans="1:59">
      <c r="A539" s="736">
        <v>45992</v>
      </c>
      <c r="B539" s="737" t="s">
        <v>2382</v>
      </c>
      <c r="C539" s="971" t="s">
        <v>600</v>
      </c>
      <c r="D539" s="739">
        <v>4500187549</v>
      </c>
      <c r="E539" s="910" t="s">
        <v>3098</v>
      </c>
      <c r="F539" s="739" t="s">
        <v>3099</v>
      </c>
      <c r="G539" s="742" t="s">
        <v>2311</v>
      </c>
      <c r="H539" s="742" t="s">
        <v>2311</v>
      </c>
      <c r="I539" s="1160" t="s">
        <v>2312</v>
      </c>
      <c r="J539" s="1161">
        <v>840</v>
      </c>
      <c r="K539" s="780">
        <v>1</v>
      </c>
      <c r="L539" s="780">
        <v>120</v>
      </c>
      <c r="M539" s="784">
        <f t="shared" si="357"/>
        <v>7</v>
      </c>
      <c r="N539" s="782">
        <v>46040</v>
      </c>
      <c r="O539" s="782">
        <f t="shared" ref="O539:O545" si="362">N539-4</f>
        <v>46036</v>
      </c>
      <c r="P539" s="811" t="s">
        <v>3006</v>
      </c>
      <c r="Q539" s="783" t="s">
        <v>582</v>
      </c>
      <c r="R539" s="783" t="s">
        <v>3100</v>
      </c>
      <c r="S539" s="810" t="s">
        <v>3101</v>
      </c>
      <c r="T539" s="810"/>
      <c r="U539" s="810" t="s">
        <v>2454</v>
      </c>
      <c r="V539" s="811" t="s">
        <v>3102</v>
      </c>
      <c r="W539" s="811"/>
      <c r="X539" s="821" t="s">
        <v>3103</v>
      </c>
      <c r="Y539" s="783" t="s">
        <v>2391</v>
      </c>
      <c r="Z539" s="835">
        <v>276.2371</v>
      </c>
      <c r="AA539" s="1167">
        <f t="shared" ref="AA539:AA545" si="363">Z539*M539</f>
        <v>1933.6597</v>
      </c>
      <c r="AB539" s="812">
        <v>840</v>
      </c>
      <c r="AC539" s="812">
        <f t="shared" si="354"/>
        <v>0</v>
      </c>
      <c r="AD539" s="783" t="s">
        <v>610</v>
      </c>
      <c r="AE539" s="783" t="s">
        <v>611</v>
      </c>
      <c r="AF539" s="784"/>
      <c r="AG539" s="836" t="s">
        <v>590</v>
      </c>
      <c r="AH539" s="253"/>
      <c r="AI539" s="837">
        <f t="shared" si="360"/>
        <v>840</v>
      </c>
      <c r="AJ539" s="253"/>
      <c r="AK539" s="837"/>
      <c r="AL539" s="838"/>
      <c r="AM539" s="254"/>
      <c r="AN539" s="865">
        <f t="shared" si="361"/>
        <v>840</v>
      </c>
      <c r="AO539" s="865"/>
      <c r="AP539" s="254"/>
      <c r="AQ539" s="867">
        <f t="shared" si="359"/>
        <v>840</v>
      </c>
      <c r="AR539" s="254"/>
      <c r="AS539" s="865"/>
      <c r="AT539" s="866"/>
      <c r="AU539" s="867"/>
      <c r="AV539" s="1134" t="s">
        <v>577</v>
      </c>
      <c r="AW539" s="1178">
        <f t="shared" si="347"/>
        <v>140</v>
      </c>
      <c r="AX539" s="1178">
        <f t="shared" si="348"/>
        <v>140</v>
      </c>
      <c r="AY539" s="1178">
        <f t="shared" si="349"/>
        <v>112</v>
      </c>
      <c r="AZ539" s="1178">
        <f t="shared" si="350"/>
        <v>28</v>
      </c>
      <c r="BA539" s="1178">
        <f t="shared" si="351"/>
        <v>140</v>
      </c>
      <c r="BB539" s="1178">
        <f t="shared" si="352"/>
        <v>140</v>
      </c>
      <c r="BC539" s="1178">
        <f t="shared" si="353"/>
        <v>140</v>
      </c>
      <c r="BD539" s="932">
        <f t="shared" si="343"/>
        <v>840</v>
      </c>
      <c r="BE539" s="933">
        <f t="shared" si="344"/>
        <v>0</v>
      </c>
      <c r="BF539" s="1096"/>
      <c r="BG539" s="1097"/>
    </row>
    <row r="540" s="711" customFormat="1" ht="39" customHeight="1" spans="1:59">
      <c r="A540" s="736">
        <v>45992</v>
      </c>
      <c r="B540" s="737" t="s">
        <v>2382</v>
      </c>
      <c r="C540" s="971" t="s">
        <v>600</v>
      </c>
      <c r="D540" s="739">
        <v>4500187549</v>
      </c>
      <c r="E540" s="910" t="s">
        <v>3104</v>
      </c>
      <c r="F540" s="739" t="s">
        <v>3105</v>
      </c>
      <c r="G540" s="742" t="s">
        <v>2311</v>
      </c>
      <c r="H540" s="742" t="s">
        <v>2311</v>
      </c>
      <c r="I540" s="1160" t="s">
        <v>2312</v>
      </c>
      <c r="J540" s="1161">
        <v>480</v>
      </c>
      <c r="K540" s="780">
        <v>1</v>
      </c>
      <c r="L540" s="780">
        <v>120</v>
      </c>
      <c r="M540" s="784">
        <f t="shared" si="357"/>
        <v>4</v>
      </c>
      <c r="N540" s="782">
        <v>46048</v>
      </c>
      <c r="O540" s="782">
        <f t="shared" si="362"/>
        <v>46044</v>
      </c>
      <c r="P540" s="811" t="s">
        <v>3106</v>
      </c>
      <c r="Q540" s="783" t="s">
        <v>582</v>
      </c>
      <c r="R540" s="783"/>
      <c r="S540" s="810" t="s">
        <v>3101</v>
      </c>
      <c r="T540" s="810"/>
      <c r="U540" s="810" t="s">
        <v>2454</v>
      </c>
      <c r="V540" s="811" t="s">
        <v>3102</v>
      </c>
      <c r="W540" s="811"/>
      <c r="X540" s="821" t="s">
        <v>3103</v>
      </c>
      <c r="Y540" s="783" t="s">
        <v>2391</v>
      </c>
      <c r="Z540" s="835">
        <v>266.17</v>
      </c>
      <c r="AA540" s="1167">
        <f t="shared" si="363"/>
        <v>1064.68</v>
      </c>
      <c r="AB540" s="812">
        <v>480</v>
      </c>
      <c r="AC540" s="812">
        <f t="shared" si="354"/>
        <v>0</v>
      </c>
      <c r="AD540" s="783" t="s">
        <v>610</v>
      </c>
      <c r="AE540" s="783" t="s">
        <v>611</v>
      </c>
      <c r="AF540" s="784"/>
      <c r="AG540" s="836" t="s">
        <v>590</v>
      </c>
      <c r="AH540" s="253"/>
      <c r="AI540" s="837">
        <f t="shared" si="360"/>
        <v>480</v>
      </c>
      <c r="AJ540" s="253"/>
      <c r="AK540" s="837"/>
      <c r="AL540" s="838"/>
      <c r="AM540" s="254"/>
      <c r="AN540" s="865">
        <f t="shared" si="361"/>
        <v>480</v>
      </c>
      <c r="AO540" s="865"/>
      <c r="AP540" s="254"/>
      <c r="AQ540" s="867">
        <f t="shared" si="359"/>
        <v>480</v>
      </c>
      <c r="AR540" s="254"/>
      <c r="AS540" s="865"/>
      <c r="AT540" s="866"/>
      <c r="AU540" s="867"/>
      <c r="AV540" s="1134" t="s">
        <v>577</v>
      </c>
      <c r="AW540" s="1178">
        <f t="shared" si="347"/>
        <v>80</v>
      </c>
      <c r="AX540" s="1178">
        <f t="shared" si="348"/>
        <v>80</v>
      </c>
      <c r="AY540" s="1178">
        <f t="shared" si="349"/>
        <v>64</v>
      </c>
      <c r="AZ540" s="1178">
        <f t="shared" si="350"/>
        <v>16</v>
      </c>
      <c r="BA540" s="1178">
        <f t="shared" si="351"/>
        <v>80</v>
      </c>
      <c r="BB540" s="1178">
        <f t="shared" si="352"/>
        <v>80</v>
      </c>
      <c r="BC540" s="1178">
        <f t="shared" si="353"/>
        <v>80</v>
      </c>
      <c r="BD540" s="932">
        <f t="shared" si="343"/>
        <v>480</v>
      </c>
      <c r="BE540" s="933">
        <f t="shared" si="344"/>
        <v>0</v>
      </c>
      <c r="BF540" s="1096"/>
      <c r="BG540" s="1097"/>
    </row>
    <row r="541" s="711" customFormat="1" ht="39" customHeight="1" spans="1:59">
      <c r="A541" s="736">
        <v>45992</v>
      </c>
      <c r="B541" s="737" t="s">
        <v>2382</v>
      </c>
      <c r="C541" s="971" t="s">
        <v>600</v>
      </c>
      <c r="D541" s="739">
        <v>4500187549</v>
      </c>
      <c r="E541" s="910" t="s">
        <v>3107</v>
      </c>
      <c r="F541" s="739" t="s">
        <v>3108</v>
      </c>
      <c r="G541" s="742" t="s">
        <v>2311</v>
      </c>
      <c r="H541" s="742" t="s">
        <v>2311</v>
      </c>
      <c r="I541" s="1160" t="s">
        <v>2312</v>
      </c>
      <c r="J541" s="1161">
        <v>600</v>
      </c>
      <c r="K541" s="780">
        <v>1</v>
      </c>
      <c r="L541" s="780">
        <v>120</v>
      </c>
      <c r="M541" s="784">
        <f t="shared" si="357"/>
        <v>5</v>
      </c>
      <c r="N541" s="782">
        <v>46048</v>
      </c>
      <c r="O541" s="782">
        <f t="shared" si="362"/>
        <v>46044</v>
      </c>
      <c r="P541" s="811" t="s">
        <v>3109</v>
      </c>
      <c r="Q541" s="783" t="s">
        <v>582</v>
      </c>
      <c r="R541" s="783" t="s">
        <v>3093</v>
      </c>
      <c r="S541" s="810" t="s">
        <v>3101</v>
      </c>
      <c r="T541" s="810"/>
      <c r="U541" s="810" t="s">
        <v>2454</v>
      </c>
      <c r="V541" s="811" t="s">
        <v>3102</v>
      </c>
      <c r="W541" s="811"/>
      <c r="X541" s="821" t="s">
        <v>3103</v>
      </c>
      <c r="Y541" s="783" t="s">
        <v>2391</v>
      </c>
      <c r="Z541" s="835">
        <v>276.238</v>
      </c>
      <c r="AA541" s="1167">
        <f t="shared" si="363"/>
        <v>1381.19</v>
      </c>
      <c r="AB541" s="812">
        <f>252+348</f>
        <v>600</v>
      </c>
      <c r="AC541" s="812">
        <f t="shared" si="354"/>
        <v>0</v>
      </c>
      <c r="AD541" s="783" t="s">
        <v>610</v>
      </c>
      <c r="AE541" s="783" t="s">
        <v>611</v>
      </c>
      <c r="AF541" s="784"/>
      <c r="AG541" s="836" t="s">
        <v>590</v>
      </c>
      <c r="AH541" s="253"/>
      <c r="AI541" s="837">
        <f t="shared" si="360"/>
        <v>600</v>
      </c>
      <c r="AJ541" s="253"/>
      <c r="AK541" s="837"/>
      <c r="AL541" s="838"/>
      <c r="AM541" s="254"/>
      <c r="AN541" s="865">
        <f t="shared" si="361"/>
        <v>600</v>
      </c>
      <c r="AO541" s="865"/>
      <c r="AP541" s="254"/>
      <c r="AQ541" s="867">
        <f t="shared" si="359"/>
        <v>600</v>
      </c>
      <c r="AR541" s="254"/>
      <c r="AS541" s="865"/>
      <c r="AT541" s="866"/>
      <c r="AU541" s="867"/>
      <c r="AV541" s="1134" t="s">
        <v>577</v>
      </c>
      <c r="AW541" s="1178">
        <f t="shared" si="347"/>
        <v>100</v>
      </c>
      <c r="AX541" s="1178">
        <f t="shared" si="348"/>
        <v>100</v>
      </c>
      <c r="AY541" s="1178">
        <f t="shared" si="349"/>
        <v>80</v>
      </c>
      <c r="AZ541" s="1178">
        <f t="shared" si="350"/>
        <v>20</v>
      </c>
      <c r="BA541" s="1178">
        <f t="shared" si="351"/>
        <v>100</v>
      </c>
      <c r="BB541" s="1178">
        <f t="shared" si="352"/>
        <v>100</v>
      </c>
      <c r="BC541" s="1178">
        <f t="shared" si="353"/>
        <v>100</v>
      </c>
      <c r="BD541" s="932">
        <f t="shared" si="343"/>
        <v>600</v>
      </c>
      <c r="BE541" s="933">
        <f t="shared" si="344"/>
        <v>0</v>
      </c>
      <c r="BF541" s="1096"/>
      <c r="BG541" s="1097"/>
    </row>
    <row r="542" s="711" customFormat="1" ht="39" customHeight="1" spans="1:59">
      <c r="A542" s="736">
        <v>45992</v>
      </c>
      <c r="B542" s="737" t="s">
        <v>2382</v>
      </c>
      <c r="C542" s="971" t="s">
        <v>600</v>
      </c>
      <c r="D542" s="739">
        <v>4500187549</v>
      </c>
      <c r="E542" s="910" t="s">
        <v>3110</v>
      </c>
      <c r="F542" s="739" t="s">
        <v>3111</v>
      </c>
      <c r="G542" s="742" t="s">
        <v>2311</v>
      </c>
      <c r="H542" s="742" t="s">
        <v>2311</v>
      </c>
      <c r="I542" s="1160" t="s">
        <v>2312</v>
      </c>
      <c r="J542" s="1161">
        <v>600</v>
      </c>
      <c r="K542" s="780">
        <v>1</v>
      </c>
      <c r="L542" s="780">
        <v>120</v>
      </c>
      <c r="M542" s="784">
        <f t="shared" si="357"/>
        <v>5</v>
      </c>
      <c r="N542" s="782">
        <v>46048</v>
      </c>
      <c r="O542" s="782">
        <f t="shared" si="362"/>
        <v>46044</v>
      </c>
      <c r="P542" s="811" t="s">
        <v>3006</v>
      </c>
      <c r="Q542" s="783" t="s">
        <v>582</v>
      </c>
      <c r="R542" s="783" t="s">
        <v>3082</v>
      </c>
      <c r="S542" s="810" t="s">
        <v>3101</v>
      </c>
      <c r="T542" s="810"/>
      <c r="U542" s="810" t="s">
        <v>2454</v>
      </c>
      <c r="V542" s="811" t="s">
        <v>3102</v>
      </c>
      <c r="W542" s="811"/>
      <c r="X542" s="821" t="s">
        <v>3103</v>
      </c>
      <c r="Y542" s="783" t="s">
        <v>2391</v>
      </c>
      <c r="Z542" s="835">
        <v>276.238</v>
      </c>
      <c r="AA542" s="1167">
        <f t="shared" si="363"/>
        <v>1381.19</v>
      </c>
      <c r="AB542" s="812">
        <f>507+93</f>
        <v>600</v>
      </c>
      <c r="AC542" s="812">
        <f t="shared" si="354"/>
        <v>0</v>
      </c>
      <c r="AD542" s="783" t="s">
        <v>610</v>
      </c>
      <c r="AE542" s="783" t="s">
        <v>611</v>
      </c>
      <c r="AF542" s="784"/>
      <c r="AG542" s="836" t="s">
        <v>590</v>
      </c>
      <c r="AH542" s="253"/>
      <c r="AI542" s="837">
        <f t="shared" si="360"/>
        <v>600</v>
      </c>
      <c r="AJ542" s="253"/>
      <c r="AK542" s="837"/>
      <c r="AL542" s="838"/>
      <c r="AM542" s="254"/>
      <c r="AN542" s="865">
        <f t="shared" si="361"/>
        <v>600</v>
      </c>
      <c r="AO542" s="865"/>
      <c r="AP542" s="254"/>
      <c r="AQ542" s="867">
        <f t="shared" si="359"/>
        <v>600</v>
      </c>
      <c r="AR542" s="254"/>
      <c r="AS542" s="865"/>
      <c r="AT542" s="866"/>
      <c r="AU542" s="867"/>
      <c r="AV542" s="1134" t="s">
        <v>577</v>
      </c>
      <c r="AW542" s="1178">
        <f t="shared" si="347"/>
        <v>100</v>
      </c>
      <c r="AX542" s="1178">
        <f t="shared" si="348"/>
        <v>100</v>
      </c>
      <c r="AY542" s="1178">
        <f t="shared" si="349"/>
        <v>80</v>
      </c>
      <c r="AZ542" s="1178">
        <f t="shared" si="350"/>
        <v>20</v>
      </c>
      <c r="BA542" s="1178">
        <f t="shared" si="351"/>
        <v>100</v>
      </c>
      <c r="BB542" s="1178">
        <f t="shared" si="352"/>
        <v>100</v>
      </c>
      <c r="BC542" s="1178">
        <f t="shared" si="353"/>
        <v>100</v>
      </c>
      <c r="BD542" s="932">
        <f t="shared" si="343"/>
        <v>600</v>
      </c>
      <c r="BE542" s="933">
        <f t="shared" si="344"/>
        <v>0</v>
      </c>
      <c r="BF542" s="1096"/>
      <c r="BG542" s="1097"/>
    </row>
    <row r="543" s="711" customFormat="1" ht="39" customHeight="1" spans="1:59">
      <c r="A543" s="736">
        <v>45992</v>
      </c>
      <c r="B543" s="737" t="s">
        <v>2382</v>
      </c>
      <c r="C543" s="971" t="s">
        <v>600</v>
      </c>
      <c r="D543" s="739">
        <v>4500187549</v>
      </c>
      <c r="E543" s="910" t="s">
        <v>3112</v>
      </c>
      <c r="F543" s="739" t="s">
        <v>3113</v>
      </c>
      <c r="G543" s="742" t="s">
        <v>2311</v>
      </c>
      <c r="H543" s="742" t="s">
        <v>2311</v>
      </c>
      <c r="I543" s="1160" t="s">
        <v>2312</v>
      </c>
      <c r="J543" s="1161">
        <v>480</v>
      </c>
      <c r="K543" s="780">
        <v>1</v>
      </c>
      <c r="L543" s="780">
        <v>120</v>
      </c>
      <c r="M543" s="784">
        <f t="shared" si="357"/>
        <v>4</v>
      </c>
      <c r="N543" s="782">
        <v>46050</v>
      </c>
      <c r="O543" s="782">
        <f t="shared" si="362"/>
        <v>46046</v>
      </c>
      <c r="P543" s="811" t="s">
        <v>3109</v>
      </c>
      <c r="Q543" s="783" t="s">
        <v>582</v>
      </c>
      <c r="R543" s="783"/>
      <c r="S543" s="810" t="s">
        <v>3101</v>
      </c>
      <c r="T543" s="810"/>
      <c r="U543" s="810" t="s">
        <v>2454</v>
      </c>
      <c r="V543" s="811" t="s">
        <v>3102</v>
      </c>
      <c r="W543" s="811"/>
      <c r="X543" s="821" t="s">
        <v>3103</v>
      </c>
      <c r="Y543" s="783" t="s">
        <v>2391</v>
      </c>
      <c r="Z543" s="835">
        <v>266.17</v>
      </c>
      <c r="AA543" s="1167">
        <f t="shared" si="363"/>
        <v>1064.68</v>
      </c>
      <c r="AB543" s="812">
        <v>480</v>
      </c>
      <c r="AC543" s="812">
        <f t="shared" si="354"/>
        <v>0</v>
      </c>
      <c r="AD543" s="783" t="s">
        <v>610</v>
      </c>
      <c r="AE543" s="783" t="s">
        <v>611</v>
      </c>
      <c r="AF543" s="784"/>
      <c r="AG543" s="836" t="s">
        <v>590</v>
      </c>
      <c r="AH543" s="253"/>
      <c r="AI543" s="837">
        <f t="shared" si="360"/>
        <v>480</v>
      </c>
      <c r="AJ543" s="253"/>
      <c r="AK543" s="837"/>
      <c r="AL543" s="838"/>
      <c r="AM543" s="254"/>
      <c r="AN543" s="865">
        <f t="shared" si="361"/>
        <v>480</v>
      </c>
      <c r="AO543" s="865"/>
      <c r="AP543" s="254"/>
      <c r="AQ543" s="867">
        <f t="shared" si="359"/>
        <v>480</v>
      </c>
      <c r="AR543" s="254"/>
      <c r="AS543" s="865"/>
      <c r="AT543" s="866"/>
      <c r="AU543" s="867"/>
      <c r="AV543" s="1134" t="s">
        <v>577</v>
      </c>
      <c r="AW543" s="1178">
        <f t="shared" si="347"/>
        <v>80</v>
      </c>
      <c r="AX543" s="1178">
        <f t="shared" si="348"/>
        <v>80</v>
      </c>
      <c r="AY543" s="1178">
        <f t="shared" si="349"/>
        <v>64</v>
      </c>
      <c r="AZ543" s="1178">
        <f t="shared" si="350"/>
        <v>16</v>
      </c>
      <c r="BA543" s="1178">
        <f t="shared" si="351"/>
        <v>80</v>
      </c>
      <c r="BB543" s="1178">
        <f t="shared" si="352"/>
        <v>80</v>
      </c>
      <c r="BC543" s="1178">
        <f t="shared" si="353"/>
        <v>80</v>
      </c>
      <c r="BD543" s="932">
        <f t="shared" si="343"/>
        <v>480</v>
      </c>
      <c r="BE543" s="933">
        <f t="shared" si="344"/>
        <v>0</v>
      </c>
      <c r="BF543" s="1096"/>
      <c r="BG543" s="1097"/>
    </row>
    <row r="544" s="711" customFormat="1" ht="39" customHeight="1" spans="1:59">
      <c r="A544" s="736">
        <v>45992</v>
      </c>
      <c r="B544" s="737" t="s">
        <v>2382</v>
      </c>
      <c r="C544" s="971" t="s">
        <v>600</v>
      </c>
      <c r="D544" s="739">
        <v>4500187549</v>
      </c>
      <c r="E544" s="910" t="s">
        <v>3114</v>
      </c>
      <c r="F544" s="739" t="s">
        <v>3115</v>
      </c>
      <c r="G544" s="742" t="s">
        <v>2311</v>
      </c>
      <c r="H544" s="742" t="s">
        <v>2311</v>
      </c>
      <c r="I544" s="1160" t="s">
        <v>2312</v>
      </c>
      <c r="J544" s="1161">
        <v>600</v>
      </c>
      <c r="K544" s="780">
        <v>1</v>
      </c>
      <c r="L544" s="780">
        <v>120</v>
      </c>
      <c r="M544" s="784">
        <f t="shared" si="357"/>
        <v>5</v>
      </c>
      <c r="N544" s="782">
        <v>46050</v>
      </c>
      <c r="O544" s="782">
        <f t="shared" si="362"/>
        <v>46046</v>
      </c>
      <c r="P544" s="811" t="s">
        <v>3109</v>
      </c>
      <c r="Q544" s="783" t="s">
        <v>582</v>
      </c>
      <c r="R544" s="783" t="s">
        <v>3116</v>
      </c>
      <c r="S544" s="810" t="s">
        <v>3101</v>
      </c>
      <c r="T544" s="810"/>
      <c r="U544" s="810" t="s">
        <v>2454</v>
      </c>
      <c r="V544" s="811" t="s">
        <v>3102</v>
      </c>
      <c r="W544" s="811"/>
      <c r="X544" s="821" t="s">
        <v>3103</v>
      </c>
      <c r="Y544" s="783" t="s">
        <v>2391</v>
      </c>
      <c r="Z544" s="835">
        <v>266.17</v>
      </c>
      <c r="AA544" s="1167">
        <f t="shared" si="363"/>
        <v>1330.85</v>
      </c>
      <c r="AB544" s="812">
        <v>600</v>
      </c>
      <c r="AC544" s="812">
        <f t="shared" si="354"/>
        <v>0</v>
      </c>
      <c r="AD544" s="783" t="s">
        <v>610</v>
      </c>
      <c r="AE544" s="783" t="s">
        <v>611</v>
      </c>
      <c r="AF544" s="784"/>
      <c r="AG544" s="836" t="s">
        <v>590</v>
      </c>
      <c r="AH544" s="253"/>
      <c r="AI544" s="837">
        <f t="shared" si="360"/>
        <v>600</v>
      </c>
      <c r="AJ544" s="253"/>
      <c r="AK544" s="837"/>
      <c r="AL544" s="838"/>
      <c r="AM544" s="254"/>
      <c r="AN544" s="865">
        <f t="shared" si="361"/>
        <v>600</v>
      </c>
      <c r="AO544" s="865"/>
      <c r="AP544" s="254"/>
      <c r="AQ544" s="867">
        <f t="shared" si="359"/>
        <v>600</v>
      </c>
      <c r="AR544" s="254"/>
      <c r="AS544" s="865"/>
      <c r="AT544" s="866"/>
      <c r="AU544" s="867"/>
      <c r="AV544" s="1134" t="s">
        <v>577</v>
      </c>
      <c r="AW544" s="1178">
        <f t="shared" si="347"/>
        <v>100</v>
      </c>
      <c r="AX544" s="1178">
        <f t="shared" si="348"/>
        <v>100</v>
      </c>
      <c r="AY544" s="1178">
        <f t="shared" si="349"/>
        <v>80</v>
      </c>
      <c r="AZ544" s="1178">
        <f t="shared" si="350"/>
        <v>20</v>
      </c>
      <c r="BA544" s="1178">
        <f t="shared" si="351"/>
        <v>100</v>
      </c>
      <c r="BB544" s="1178">
        <f t="shared" si="352"/>
        <v>100</v>
      </c>
      <c r="BC544" s="1178">
        <f t="shared" si="353"/>
        <v>100</v>
      </c>
      <c r="BD544" s="932">
        <f t="shared" si="343"/>
        <v>600</v>
      </c>
      <c r="BE544" s="933">
        <f t="shared" si="344"/>
        <v>0</v>
      </c>
      <c r="BF544" s="1096"/>
      <c r="BG544" s="1097"/>
    </row>
    <row r="545" s="711" customFormat="1" ht="39" customHeight="1" spans="1:59">
      <c r="A545" s="736">
        <v>45992</v>
      </c>
      <c r="B545" s="737" t="s">
        <v>2382</v>
      </c>
      <c r="C545" s="971" t="s">
        <v>600</v>
      </c>
      <c r="D545" s="739">
        <v>4500187549</v>
      </c>
      <c r="E545" s="910" t="s">
        <v>3117</v>
      </c>
      <c r="F545" s="739" t="s">
        <v>3118</v>
      </c>
      <c r="G545" s="742" t="s">
        <v>2311</v>
      </c>
      <c r="H545" s="742" t="s">
        <v>2311</v>
      </c>
      <c r="I545" s="1160" t="s">
        <v>2312</v>
      </c>
      <c r="J545" s="1161">
        <v>840</v>
      </c>
      <c r="K545" s="780">
        <v>1</v>
      </c>
      <c r="L545" s="780">
        <v>120</v>
      </c>
      <c r="M545" s="784">
        <f t="shared" si="357"/>
        <v>7</v>
      </c>
      <c r="N545" s="782">
        <v>46050</v>
      </c>
      <c r="O545" s="782">
        <f t="shared" si="362"/>
        <v>46046</v>
      </c>
      <c r="P545" s="811" t="s">
        <v>3109</v>
      </c>
      <c r="Q545" s="783" t="s">
        <v>582</v>
      </c>
      <c r="R545" s="783"/>
      <c r="S545" s="810" t="s">
        <v>3101</v>
      </c>
      <c r="T545" s="810"/>
      <c r="U545" s="810" t="s">
        <v>2454</v>
      </c>
      <c r="V545" s="811" t="s">
        <v>3102</v>
      </c>
      <c r="W545" s="811"/>
      <c r="X545" s="821" t="s">
        <v>3103</v>
      </c>
      <c r="Y545" s="783" t="s">
        <v>2391</v>
      </c>
      <c r="Z545" s="835">
        <v>266.17</v>
      </c>
      <c r="AA545" s="1167">
        <f t="shared" si="363"/>
        <v>1863.19</v>
      </c>
      <c r="AB545" s="812">
        <v>840</v>
      </c>
      <c r="AC545" s="812">
        <f t="shared" si="354"/>
        <v>0</v>
      </c>
      <c r="AD545" s="783" t="s">
        <v>610</v>
      </c>
      <c r="AE545" s="783" t="s">
        <v>611</v>
      </c>
      <c r="AF545" s="784"/>
      <c r="AG545" s="836" t="s">
        <v>590</v>
      </c>
      <c r="AH545" s="253"/>
      <c r="AI545" s="837">
        <f t="shared" si="360"/>
        <v>840</v>
      </c>
      <c r="AJ545" s="253"/>
      <c r="AK545" s="837"/>
      <c r="AL545" s="838"/>
      <c r="AM545" s="254"/>
      <c r="AN545" s="865">
        <f t="shared" si="361"/>
        <v>840</v>
      </c>
      <c r="AO545" s="865"/>
      <c r="AP545" s="254"/>
      <c r="AQ545" s="867">
        <f t="shared" si="359"/>
        <v>840</v>
      </c>
      <c r="AR545" s="254"/>
      <c r="AS545" s="865"/>
      <c r="AT545" s="866"/>
      <c r="AU545" s="867"/>
      <c r="AV545" s="1134" t="s">
        <v>577</v>
      </c>
      <c r="AW545" s="1178">
        <f t="shared" si="347"/>
        <v>140</v>
      </c>
      <c r="AX545" s="1178">
        <f t="shared" si="348"/>
        <v>140</v>
      </c>
      <c r="AY545" s="1178">
        <f t="shared" si="349"/>
        <v>112</v>
      </c>
      <c r="AZ545" s="1178">
        <f t="shared" si="350"/>
        <v>28</v>
      </c>
      <c r="BA545" s="1178">
        <f t="shared" si="351"/>
        <v>140</v>
      </c>
      <c r="BB545" s="1178">
        <f t="shared" si="352"/>
        <v>140</v>
      </c>
      <c r="BC545" s="1178">
        <f t="shared" si="353"/>
        <v>140</v>
      </c>
      <c r="BD545" s="932">
        <f t="shared" si="343"/>
        <v>840</v>
      </c>
      <c r="BE545" s="933">
        <f t="shared" si="344"/>
        <v>0</v>
      </c>
      <c r="BF545" s="1096"/>
      <c r="BG545" s="1097"/>
    </row>
    <row r="546" s="711" customFormat="1" ht="39" customHeight="1" spans="1:60">
      <c r="A546" s="736">
        <v>45951</v>
      </c>
      <c r="B546" s="737" t="s">
        <v>1960</v>
      </c>
      <c r="C546" s="738" t="s">
        <v>567</v>
      </c>
      <c r="D546" s="739">
        <v>4500182548</v>
      </c>
      <c r="E546" s="910" t="s">
        <v>3119</v>
      </c>
      <c r="F546" s="739" t="s">
        <v>3120</v>
      </c>
      <c r="G546" s="742" t="s">
        <v>897</v>
      </c>
      <c r="H546" s="742" t="s">
        <v>569</v>
      </c>
      <c r="I546" s="778" t="s">
        <v>576</v>
      </c>
      <c r="J546" s="780">
        <v>324</v>
      </c>
      <c r="K546" s="780">
        <v>0</v>
      </c>
      <c r="L546" s="780">
        <v>12</v>
      </c>
      <c r="M546" s="784">
        <f t="shared" si="357"/>
        <v>27</v>
      </c>
      <c r="N546" s="782">
        <v>46034</v>
      </c>
      <c r="O546" s="782">
        <v>46030</v>
      </c>
      <c r="P546" s="783"/>
      <c r="Q546" s="783" t="s">
        <v>582</v>
      </c>
      <c r="R546" s="783" t="s">
        <v>2877</v>
      </c>
      <c r="S546" s="810" t="s">
        <v>3121</v>
      </c>
      <c r="T546" s="810"/>
      <c r="U546" s="810" t="s">
        <v>3122</v>
      </c>
      <c r="V546" s="811"/>
      <c r="W546" s="811"/>
      <c r="X546" s="812" t="s">
        <v>3123</v>
      </c>
      <c r="Y546" s="783" t="s">
        <v>968</v>
      </c>
      <c r="Z546" s="835">
        <v>3.5671</v>
      </c>
      <c r="AA546" s="835">
        <f>Z546*J546</f>
        <v>1155.7404</v>
      </c>
      <c r="AB546" s="812">
        <f>324</f>
        <v>324</v>
      </c>
      <c r="AC546" s="812">
        <f t="shared" si="354"/>
        <v>0</v>
      </c>
      <c r="AD546" s="783" t="s">
        <v>610</v>
      </c>
      <c r="AE546" s="783" t="s">
        <v>611</v>
      </c>
      <c r="AF546" s="784"/>
      <c r="AG546" s="836" t="s">
        <v>590</v>
      </c>
      <c r="AH546" s="1122"/>
      <c r="AI546" s="837"/>
      <c r="AJ546" s="1122"/>
      <c r="AK546" s="837">
        <f>J546</f>
        <v>324</v>
      </c>
      <c r="AL546" s="838"/>
      <c r="AM546" s="1123"/>
      <c r="AN546" s="865">
        <f t="shared" si="361"/>
        <v>324</v>
      </c>
      <c r="AO546" s="865"/>
      <c r="AP546" s="1123"/>
      <c r="AQ546" s="865"/>
      <c r="AR546" s="1123"/>
      <c r="AS546" s="865">
        <f>J546</f>
        <v>324</v>
      </c>
      <c r="AT546" s="865"/>
      <c r="AU546" s="866"/>
      <c r="AV546" s="1134" t="s">
        <v>577</v>
      </c>
      <c r="AW546" s="884">
        <f t="shared" si="347"/>
        <v>54</v>
      </c>
      <c r="AX546" s="884">
        <f t="shared" si="348"/>
        <v>54</v>
      </c>
      <c r="AY546" s="884">
        <f t="shared" si="349"/>
        <v>43.2</v>
      </c>
      <c r="AZ546" s="884">
        <f t="shared" si="350"/>
        <v>10.8</v>
      </c>
      <c r="BA546" s="884">
        <f t="shared" si="351"/>
        <v>54</v>
      </c>
      <c r="BB546" s="884">
        <f t="shared" si="352"/>
        <v>54</v>
      </c>
      <c r="BC546" s="884">
        <f t="shared" si="353"/>
        <v>54</v>
      </c>
      <c r="BD546" s="932">
        <f t="shared" si="343"/>
        <v>324</v>
      </c>
      <c r="BE546" s="933">
        <f t="shared" si="344"/>
        <v>0</v>
      </c>
      <c r="BF546" s="1096"/>
      <c r="BG546" s="1096"/>
      <c r="BH546" s="1097"/>
    </row>
    <row r="547" s="711" customFormat="1" ht="39" customHeight="1" spans="1:59">
      <c r="A547" s="736">
        <v>46000</v>
      </c>
      <c r="B547" s="737" t="s">
        <v>362</v>
      </c>
      <c r="C547" s="971" t="s">
        <v>1495</v>
      </c>
      <c r="D547" s="739">
        <v>4500188421</v>
      </c>
      <c r="E547" s="910" t="s">
        <v>3124</v>
      </c>
      <c r="F547" s="739" t="s">
        <v>3125</v>
      </c>
      <c r="G547" s="742" t="s">
        <v>1498</v>
      </c>
      <c r="H547" s="742" t="s">
        <v>964</v>
      </c>
      <c r="I547" s="951" t="s">
        <v>576</v>
      </c>
      <c r="J547" s="780">
        <v>2400</v>
      </c>
      <c r="K547" s="801">
        <v>0</v>
      </c>
      <c r="L547" s="801">
        <v>6</v>
      </c>
      <c r="M547" s="784">
        <f t="shared" si="357"/>
        <v>400</v>
      </c>
      <c r="N547" s="782">
        <v>46042</v>
      </c>
      <c r="O547" s="782">
        <v>46038</v>
      </c>
      <c r="P547" s="811" t="s">
        <v>3126</v>
      </c>
      <c r="Q547" s="783" t="s">
        <v>582</v>
      </c>
      <c r="R547" s="783" t="s">
        <v>3127</v>
      </c>
      <c r="S547" s="810" t="s">
        <v>3128</v>
      </c>
      <c r="T547" s="810"/>
      <c r="U547" s="810" t="s">
        <v>3129</v>
      </c>
      <c r="V547" s="811"/>
      <c r="W547" s="811"/>
      <c r="X547" s="821" t="s">
        <v>3130</v>
      </c>
      <c r="Y547" s="783" t="s">
        <v>2364</v>
      </c>
      <c r="Z547" s="835">
        <v>3.5853</v>
      </c>
      <c r="AA547" s="835">
        <f>Z547*J547</f>
        <v>8604.72</v>
      </c>
      <c r="AB547" s="812">
        <v>2400</v>
      </c>
      <c r="AC547" s="812">
        <f t="shared" si="354"/>
        <v>0</v>
      </c>
      <c r="AD547" s="783" t="s">
        <v>610</v>
      </c>
      <c r="AE547" s="783" t="s">
        <v>611</v>
      </c>
      <c r="AF547" s="784"/>
      <c r="AG547" s="836" t="s">
        <v>590</v>
      </c>
      <c r="AH547" s="253"/>
      <c r="AI547" s="837">
        <f>J547</f>
        <v>2400</v>
      </c>
      <c r="AJ547" s="253"/>
      <c r="AK547" s="837"/>
      <c r="AL547" s="838"/>
      <c r="AM547" s="254"/>
      <c r="AN547" s="865"/>
      <c r="AO547" s="865">
        <f>J547</f>
        <v>2400</v>
      </c>
      <c r="AP547" s="254"/>
      <c r="AQ547" s="867"/>
      <c r="AR547" s="254"/>
      <c r="AS547" s="865">
        <f>J547</f>
        <v>2400</v>
      </c>
      <c r="AT547" s="866"/>
      <c r="AU547" s="867"/>
      <c r="AV547" s="1134" t="s">
        <v>577</v>
      </c>
      <c r="AW547" s="884">
        <f t="shared" si="347"/>
        <v>400</v>
      </c>
      <c r="AX547" s="884">
        <f t="shared" si="348"/>
        <v>400</v>
      </c>
      <c r="AY547" s="884">
        <f t="shared" si="349"/>
        <v>320</v>
      </c>
      <c r="AZ547" s="884">
        <f t="shared" si="350"/>
        <v>80</v>
      </c>
      <c r="BA547" s="884">
        <f t="shared" si="351"/>
        <v>400</v>
      </c>
      <c r="BB547" s="884">
        <f t="shared" si="352"/>
        <v>400</v>
      </c>
      <c r="BC547" s="884">
        <f t="shared" si="353"/>
        <v>400</v>
      </c>
      <c r="BD547" s="932">
        <f t="shared" si="343"/>
        <v>2400</v>
      </c>
      <c r="BE547" s="933">
        <f t="shared" si="344"/>
        <v>0</v>
      </c>
      <c r="BF547" s="1096"/>
      <c r="BG547" s="1097"/>
    </row>
    <row r="548" s="711" customFormat="1" ht="39" customHeight="1" spans="1:59">
      <c r="A548" s="736">
        <v>46008</v>
      </c>
      <c r="B548" s="737" t="s">
        <v>3131</v>
      </c>
      <c r="C548" s="971" t="s">
        <v>3132</v>
      </c>
      <c r="D548" s="739">
        <v>4500189283</v>
      </c>
      <c r="E548" s="910"/>
      <c r="F548" s="739" t="s">
        <v>3133</v>
      </c>
      <c r="G548" s="742" t="s">
        <v>735</v>
      </c>
      <c r="H548" s="742" t="s">
        <v>575</v>
      </c>
      <c r="I548" s="778" t="s">
        <v>576</v>
      </c>
      <c r="J548" s="780">
        <v>504</v>
      </c>
      <c r="K548" s="780">
        <v>0</v>
      </c>
      <c r="L548" s="780">
        <v>12</v>
      </c>
      <c r="M548" s="784">
        <f t="shared" si="357"/>
        <v>42</v>
      </c>
      <c r="N548" s="782">
        <v>46043</v>
      </c>
      <c r="O548" s="782">
        <v>46039</v>
      </c>
      <c r="P548" s="811"/>
      <c r="Q548" s="783" t="s">
        <v>582</v>
      </c>
      <c r="R548" s="783" t="s">
        <v>3127</v>
      </c>
      <c r="S548" s="810" t="s">
        <v>3094</v>
      </c>
      <c r="T548" s="810"/>
      <c r="U548" s="810" t="s">
        <v>3134</v>
      </c>
      <c r="V548" s="811"/>
      <c r="W548" s="811"/>
      <c r="X548" s="821" t="s">
        <v>3135</v>
      </c>
      <c r="Y548" s="783" t="s">
        <v>627</v>
      </c>
      <c r="Z548" s="835">
        <v>3.7389</v>
      </c>
      <c r="AA548" s="835">
        <f>Z548*J548</f>
        <v>1884.4056</v>
      </c>
      <c r="AB548" s="812">
        <v>504</v>
      </c>
      <c r="AC548" s="812">
        <f t="shared" si="354"/>
        <v>0</v>
      </c>
      <c r="AD548" s="783" t="s">
        <v>610</v>
      </c>
      <c r="AE548" s="783" t="s">
        <v>611</v>
      </c>
      <c r="AF548" s="784"/>
      <c r="AG548" s="836" t="s">
        <v>590</v>
      </c>
      <c r="AH548" s="253"/>
      <c r="AI548" s="837"/>
      <c r="AJ548" s="253"/>
      <c r="AK548" s="942">
        <f>J548</f>
        <v>504</v>
      </c>
      <c r="AL548" s="838"/>
      <c r="AM548" s="254"/>
      <c r="AN548" s="865">
        <f>J548</f>
        <v>504</v>
      </c>
      <c r="AO548" s="865"/>
      <c r="AP548" s="254"/>
      <c r="AQ548" s="867">
        <f>J548</f>
        <v>504</v>
      </c>
      <c r="AR548" s="254"/>
      <c r="AS548" s="865"/>
      <c r="AT548" s="866"/>
      <c r="AU548" s="867"/>
      <c r="AV548" s="1134" t="s">
        <v>577</v>
      </c>
      <c r="AW548" s="884">
        <f t="shared" si="347"/>
        <v>84</v>
      </c>
      <c r="AX548" s="884">
        <f t="shared" si="348"/>
        <v>84</v>
      </c>
      <c r="AY548" s="884">
        <f t="shared" si="349"/>
        <v>67.2</v>
      </c>
      <c r="AZ548" s="884">
        <f t="shared" si="350"/>
        <v>16.8</v>
      </c>
      <c r="BA548" s="884">
        <f t="shared" si="351"/>
        <v>84</v>
      </c>
      <c r="BB548" s="884">
        <f t="shared" si="352"/>
        <v>84</v>
      </c>
      <c r="BC548" s="884">
        <f t="shared" si="353"/>
        <v>84</v>
      </c>
      <c r="BD548" s="932">
        <f t="shared" si="343"/>
        <v>504</v>
      </c>
      <c r="BE548" s="933">
        <f t="shared" si="344"/>
        <v>0</v>
      </c>
      <c r="BF548" s="1096"/>
      <c r="BG548" s="1097"/>
    </row>
    <row r="549" s="711" customFormat="1" ht="39" customHeight="1" spans="1:59">
      <c r="A549" s="736">
        <v>45985</v>
      </c>
      <c r="B549" s="737" t="s">
        <v>457</v>
      </c>
      <c r="C549" s="738" t="s">
        <v>762</v>
      </c>
      <c r="D549" s="739">
        <v>4500186739</v>
      </c>
      <c r="E549" s="910" t="s">
        <v>3136</v>
      </c>
      <c r="F549" s="739" t="s">
        <v>3137</v>
      </c>
      <c r="G549" s="742" t="s">
        <v>933</v>
      </c>
      <c r="H549" s="742" t="s">
        <v>674</v>
      </c>
      <c r="I549" s="778" t="s">
        <v>676</v>
      </c>
      <c r="J549" s="780">
        <v>492</v>
      </c>
      <c r="K549" s="780">
        <v>0</v>
      </c>
      <c r="L549" s="780">
        <v>12</v>
      </c>
      <c r="M549" s="784">
        <f t="shared" si="357"/>
        <v>41</v>
      </c>
      <c r="N549" s="782">
        <v>46048</v>
      </c>
      <c r="O549" s="782">
        <v>46044</v>
      </c>
      <c r="P549" s="811"/>
      <c r="Q549" s="783" t="s">
        <v>582</v>
      </c>
      <c r="R549" s="783" t="s">
        <v>3138</v>
      </c>
      <c r="S549" s="810" t="s">
        <v>1289</v>
      </c>
      <c r="T549" s="810"/>
      <c r="U549" s="810" t="s">
        <v>3139</v>
      </c>
      <c r="V549" s="811" t="s">
        <v>3140</v>
      </c>
      <c r="W549" s="811"/>
      <c r="X549" s="821" t="s">
        <v>3141</v>
      </c>
      <c r="Y549" s="783" t="s">
        <v>3142</v>
      </c>
      <c r="Z549" s="835">
        <v>3.5671</v>
      </c>
      <c r="AA549" s="835">
        <f>Z549*J549</f>
        <v>1755.0132</v>
      </c>
      <c r="AB549" s="812">
        <v>492</v>
      </c>
      <c r="AC549" s="812">
        <f t="shared" si="354"/>
        <v>0</v>
      </c>
      <c r="AD549" s="783" t="s">
        <v>610</v>
      </c>
      <c r="AE549" s="783" t="s">
        <v>611</v>
      </c>
      <c r="AF549" s="784"/>
      <c r="AG549" s="836" t="s">
        <v>590</v>
      </c>
      <c r="AH549" s="253"/>
      <c r="AI549" s="837"/>
      <c r="AJ549" s="253"/>
      <c r="AK549" s="837">
        <f>J549</f>
        <v>492</v>
      </c>
      <c r="AL549" s="838"/>
      <c r="AM549" s="254"/>
      <c r="AN549" s="865">
        <f>J549</f>
        <v>492</v>
      </c>
      <c r="AO549" s="865"/>
      <c r="AP549" s="254"/>
      <c r="AQ549" s="865">
        <f>J549</f>
        <v>492</v>
      </c>
      <c r="AR549" s="254"/>
      <c r="AS549" s="865"/>
      <c r="AT549" s="866"/>
      <c r="AU549" s="867"/>
      <c r="AV549" s="867" t="s">
        <v>577</v>
      </c>
      <c r="AW549" s="884"/>
      <c r="AX549" s="884"/>
      <c r="AY549" s="884"/>
      <c r="AZ549" s="884"/>
      <c r="BA549" s="884">
        <f>J549</f>
        <v>492</v>
      </c>
      <c r="BB549" s="884"/>
      <c r="BC549" s="884"/>
      <c r="BD549" s="932">
        <f t="shared" si="343"/>
        <v>492</v>
      </c>
      <c r="BE549" s="933">
        <f t="shared" si="344"/>
        <v>0</v>
      </c>
      <c r="BF549" s="1096"/>
      <c r="BG549" s="1097"/>
    </row>
    <row r="550" s="711" customFormat="1" ht="39" customHeight="1" spans="1:59">
      <c r="A550" s="736">
        <v>46015</v>
      </c>
      <c r="B550" s="737" t="s">
        <v>894</v>
      </c>
      <c r="C550" s="971" t="s">
        <v>630</v>
      </c>
      <c r="D550" s="739">
        <v>4500189626</v>
      </c>
      <c r="E550" s="910" t="s">
        <v>3143</v>
      </c>
      <c r="F550" s="739" t="s">
        <v>3144</v>
      </c>
      <c r="G550" s="742" t="s">
        <v>897</v>
      </c>
      <c r="H550" s="742" t="s">
        <v>569</v>
      </c>
      <c r="I550" s="778" t="s">
        <v>576</v>
      </c>
      <c r="J550" s="780">
        <v>420</v>
      </c>
      <c r="K550" s="780">
        <v>0</v>
      </c>
      <c r="L550" s="780">
        <v>12</v>
      </c>
      <c r="M550" s="784">
        <f t="shared" si="357"/>
        <v>35</v>
      </c>
      <c r="N550" s="782">
        <v>46048</v>
      </c>
      <c r="O550" s="782">
        <f>N550-4</f>
        <v>46044</v>
      </c>
      <c r="P550" s="811"/>
      <c r="Q550" s="783" t="s">
        <v>582</v>
      </c>
      <c r="R550" s="783" t="s">
        <v>3145</v>
      </c>
      <c r="S550" s="810" t="s">
        <v>3146</v>
      </c>
      <c r="T550" s="810"/>
      <c r="U550" s="810" t="s">
        <v>3147</v>
      </c>
      <c r="V550" s="811" t="s">
        <v>3148</v>
      </c>
      <c r="W550" s="811"/>
      <c r="X550" s="821" t="s">
        <v>3149</v>
      </c>
      <c r="Y550" s="783" t="s">
        <v>3150</v>
      </c>
      <c r="Z550" s="835">
        <v>3.6923</v>
      </c>
      <c r="AA550" s="835">
        <f>Z550*J550</f>
        <v>1550.766</v>
      </c>
      <c r="AB550" s="812">
        <v>420</v>
      </c>
      <c r="AC550" s="812">
        <f t="shared" si="354"/>
        <v>0</v>
      </c>
      <c r="AD550" s="783" t="s">
        <v>610</v>
      </c>
      <c r="AE550" s="783" t="s">
        <v>611</v>
      </c>
      <c r="AF550" s="784"/>
      <c r="AG550" s="836" t="s">
        <v>590</v>
      </c>
      <c r="AH550" s="1122"/>
      <c r="AI550" s="837"/>
      <c r="AJ550" s="1122"/>
      <c r="AK550" s="837">
        <f>J550</f>
        <v>420</v>
      </c>
      <c r="AL550" s="838"/>
      <c r="AM550" s="1123"/>
      <c r="AN550" s="865">
        <f>J550</f>
        <v>420</v>
      </c>
      <c r="AO550" s="865"/>
      <c r="AP550" s="1123"/>
      <c r="AQ550" s="867"/>
      <c r="AR550" s="1123"/>
      <c r="AS550" s="865">
        <f>J550</f>
        <v>420</v>
      </c>
      <c r="AT550" s="866"/>
      <c r="AU550" s="867"/>
      <c r="AV550" s="1134" t="s">
        <v>577</v>
      </c>
      <c r="AW550" s="884">
        <f t="shared" ref="AW550:AW555" si="364">J550/60*10</f>
        <v>70</v>
      </c>
      <c r="AX550" s="884">
        <f t="shared" ref="AX550:AX555" si="365">J550/60*10</f>
        <v>70</v>
      </c>
      <c r="AY550" s="884">
        <f t="shared" ref="AY550:AY555" si="366">J550/60*8</f>
        <v>56</v>
      </c>
      <c r="AZ550" s="884">
        <f t="shared" ref="AZ550:AZ555" si="367">J550/60*2</f>
        <v>14</v>
      </c>
      <c r="BA550" s="884">
        <f t="shared" ref="BA550:BA555" si="368">J550/60*10</f>
        <v>70</v>
      </c>
      <c r="BB550" s="884">
        <f t="shared" ref="BB550:BB555" si="369">J550/60*10</f>
        <v>70</v>
      </c>
      <c r="BC550" s="884">
        <f t="shared" ref="BC550:BC555" si="370">J550/60*10</f>
        <v>70</v>
      </c>
      <c r="BD550" s="932">
        <f t="shared" si="343"/>
        <v>420</v>
      </c>
      <c r="BE550" s="933">
        <f t="shared" si="344"/>
        <v>0</v>
      </c>
      <c r="BF550" s="1096"/>
      <c r="BG550" s="1097"/>
    </row>
    <row r="551" s="711" customFormat="1" ht="39" customHeight="1" spans="1:59">
      <c r="A551" s="736">
        <v>45993</v>
      </c>
      <c r="B551" s="737" t="s">
        <v>3151</v>
      </c>
      <c r="C551" s="971" t="s">
        <v>832</v>
      </c>
      <c r="D551" s="739">
        <v>4500187657</v>
      </c>
      <c r="E551" s="910"/>
      <c r="F551" s="739" t="s">
        <v>3152</v>
      </c>
      <c r="G551" s="742" t="s">
        <v>735</v>
      </c>
      <c r="H551" s="742" t="s">
        <v>575</v>
      </c>
      <c r="I551" s="778" t="s">
        <v>576</v>
      </c>
      <c r="J551" s="780">
        <v>240</v>
      </c>
      <c r="K551" s="780">
        <v>0</v>
      </c>
      <c r="L551" s="780">
        <v>12</v>
      </c>
      <c r="M551" s="784">
        <f t="shared" si="357"/>
        <v>20</v>
      </c>
      <c r="N551" s="782">
        <v>46051</v>
      </c>
      <c r="O551" s="782">
        <v>46048</v>
      </c>
      <c r="P551" s="811"/>
      <c r="Q551" s="783" t="s">
        <v>582</v>
      </c>
      <c r="R551" s="783" t="s">
        <v>3153</v>
      </c>
      <c r="S551" s="810" t="s">
        <v>3154</v>
      </c>
      <c r="T551" s="810"/>
      <c r="U551" s="810" t="s">
        <v>3155</v>
      </c>
      <c r="V551" s="811"/>
      <c r="W551" s="811"/>
      <c r="X551" s="821" t="s">
        <v>3156</v>
      </c>
      <c r="Y551" s="783" t="s">
        <v>802</v>
      </c>
      <c r="Z551" s="835">
        <v>1.7323</v>
      </c>
      <c r="AA551" s="835">
        <f t="shared" ref="AA551:AA558" si="371">Z551*J551</f>
        <v>415.752</v>
      </c>
      <c r="AB551" s="812">
        <v>240</v>
      </c>
      <c r="AC551" s="812">
        <f t="shared" ref="AC551:AC557" si="372">AB551-J551</f>
        <v>0</v>
      </c>
      <c r="AD551" s="783" t="s">
        <v>610</v>
      </c>
      <c r="AE551" s="783" t="s">
        <v>611</v>
      </c>
      <c r="AF551" s="784"/>
      <c r="AG551" s="836" t="s">
        <v>590</v>
      </c>
      <c r="AH551" s="253"/>
      <c r="AI551" s="837"/>
      <c r="AJ551" s="253"/>
      <c r="AK551" s="837">
        <f>J551</f>
        <v>240</v>
      </c>
      <c r="AL551" s="838"/>
      <c r="AM551" s="254"/>
      <c r="AN551" s="865">
        <f t="shared" ref="AN542:AN557" si="373">J551</f>
        <v>240</v>
      </c>
      <c r="AO551" s="865"/>
      <c r="AP551" s="254"/>
      <c r="AQ551" s="867">
        <f>J551</f>
        <v>240</v>
      </c>
      <c r="AR551" s="254"/>
      <c r="AS551" s="865"/>
      <c r="AT551" s="866"/>
      <c r="AU551" s="867"/>
      <c r="AV551" s="1134" t="s">
        <v>577</v>
      </c>
      <c r="AW551" s="884">
        <f t="shared" si="364"/>
        <v>40</v>
      </c>
      <c r="AX551" s="884">
        <f t="shared" si="365"/>
        <v>40</v>
      </c>
      <c r="AY551" s="884">
        <f t="shared" si="366"/>
        <v>32</v>
      </c>
      <c r="AZ551" s="884">
        <f t="shared" si="367"/>
        <v>8</v>
      </c>
      <c r="BA551" s="884">
        <f t="shared" si="368"/>
        <v>40</v>
      </c>
      <c r="BB551" s="884">
        <f t="shared" si="369"/>
        <v>40</v>
      </c>
      <c r="BC551" s="884">
        <f t="shared" si="370"/>
        <v>40</v>
      </c>
      <c r="BD551" s="932">
        <f t="shared" si="343"/>
        <v>240</v>
      </c>
      <c r="BE551" s="933">
        <f t="shared" ref="BE533:BE590" si="374">J551-BD551</f>
        <v>0</v>
      </c>
      <c r="BF551" s="1096"/>
      <c r="BG551" s="1097"/>
    </row>
    <row r="552" s="711" customFormat="1" ht="39" customHeight="1" spans="1:59">
      <c r="A552" s="736">
        <v>46021</v>
      </c>
      <c r="B552" s="737" t="s">
        <v>177</v>
      </c>
      <c r="C552" s="971" t="s">
        <v>600</v>
      </c>
      <c r="D552" s="739">
        <v>4500190323</v>
      </c>
      <c r="E552" s="910" t="s">
        <v>3157</v>
      </c>
      <c r="F552" s="739" t="s">
        <v>3158</v>
      </c>
      <c r="G552" s="742" t="s">
        <v>689</v>
      </c>
      <c r="H552" s="742" t="s">
        <v>689</v>
      </c>
      <c r="I552" s="778" t="s">
        <v>576</v>
      </c>
      <c r="J552" s="1016">
        <v>2000</v>
      </c>
      <c r="K552" s="780">
        <v>0</v>
      </c>
      <c r="L552" s="780">
        <v>8</v>
      </c>
      <c r="M552" s="784">
        <f t="shared" si="357"/>
        <v>250</v>
      </c>
      <c r="N552" s="782">
        <v>46051</v>
      </c>
      <c r="O552" s="782">
        <v>46048</v>
      </c>
      <c r="P552" s="811"/>
      <c r="Q552" s="783" t="s">
        <v>582</v>
      </c>
      <c r="R552" s="783" t="s">
        <v>3153</v>
      </c>
      <c r="S552" s="810" t="s">
        <v>3159</v>
      </c>
      <c r="T552" s="810"/>
      <c r="U552" s="810" t="s">
        <v>585</v>
      </c>
      <c r="V552" s="811" t="s">
        <v>3160</v>
      </c>
      <c r="W552" s="811"/>
      <c r="X552" s="821" t="s">
        <v>2420</v>
      </c>
      <c r="Y552" s="783" t="s">
        <v>695</v>
      </c>
      <c r="Z552" s="835">
        <v>2.1336</v>
      </c>
      <c r="AA552" s="835">
        <f t="shared" si="371"/>
        <v>4267.2</v>
      </c>
      <c r="AB552" s="812">
        <v>2000</v>
      </c>
      <c r="AC552" s="812">
        <f t="shared" si="372"/>
        <v>0</v>
      </c>
      <c r="AD552" s="783" t="s">
        <v>610</v>
      </c>
      <c r="AE552" s="783" t="s">
        <v>611</v>
      </c>
      <c r="AF552" s="784"/>
      <c r="AG552" s="836" t="s">
        <v>590</v>
      </c>
      <c r="AH552" s="253"/>
      <c r="AI552" s="837">
        <f>J552</f>
        <v>2000</v>
      </c>
      <c r="AJ552" s="253"/>
      <c r="AK552" s="837"/>
      <c r="AL552" s="838"/>
      <c r="AM552" s="254"/>
      <c r="AN552" s="865">
        <f t="shared" si="373"/>
        <v>2000</v>
      </c>
      <c r="AO552" s="865"/>
      <c r="AP552" s="254"/>
      <c r="AQ552" s="867">
        <f>J552</f>
        <v>2000</v>
      </c>
      <c r="AR552" s="254"/>
      <c r="AS552" s="865"/>
      <c r="AT552" s="866"/>
      <c r="AU552" s="867"/>
      <c r="AV552" s="1134" t="s">
        <v>577</v>
      </c>
      <c r="AW552" s="884">
        <f t="shared" si="364"/>
        <v>333.333333333333</v>
      </c>
      <c r="AX552" s="884">
        <f t="shared" si="365"/>
        <v>333.333333333333</v>
      </c>
      <c r="AY552" s="884">
        <f t="shared" si="366"/>
        <v>266.666666666667</v>
      </c>
      <c r="AZ552" s="884">
        <f t="shared" si="367"/>
        <v>66.6666666666667</v>
      </c>
      <c r="BA552" s="884">
        <f t="shared" si="368"/>
        <v>333.333333333333</v>
      </c>
      <c r="BB552" s="884">
        <f t="shared" si="369"/>
        <v>333.333333333333</v>
      </c>
      <c r="BC552" s="884">
        <f t="shared" si="370"/>
        <v>333.333333333333</v>
      </c>
      <c r="BD552" s="932">
        <f t="shared" si="343"/>
        <v>2000</v>
      </c>
      <c r="BE552" s="933">
        <f t="shared" si="374"/>
        <v>0</v>
      </c>
      <c r="BF552" s="1096"/>
      <c r="BG552" s="1097"/>
    </row>
    <row r="553" s="711" customFormat="1" ht="39" customHeight="1" spans="1:59">
      <c r="A553" s="736">
        <v>45999</v>
      </c>
      <c r="B553" s="737" t="s">
        <v>2023</v>
      </c>
      <c r="C553" s="971" t="s">
        <v>2024</v>
      </c>
      <c r="D553" s="739">
        <v>4500188248</v>
      </c>
      <c r="E553" s="910"/>
      <c r="F553" s="739" t="s">
        <v>3161</v>
      </c>
      <c r="G553" s="742" t="s">
        <v>735</v>
      </c>
      <c r="H553" s="742" t="s">
        <v>575</v>
      </c>
      <c r="I553" s="778" t="s">
        <v>576</v>
      </c>
      <c r="J553" s="780">
        <v>504</v>
      </c>
      <c r="K553" s="780">
        <v>0</v>
      </c>
      <c r="L553" s="780">
        <v>12</v>
      </c>
      <c r="M553" s="784">
        <f t="shared" si="357"/>
        <v>42</v>
      </c>
      <c r="N553" s="782">
        <v>46052</v>
      </c>
      <c r="O553" s="782">
        <v>46048</v>
      </c>
      <c r="P553" s="811"/>
      <c r="Q553" s="783" t="s">
        <v>582</v>
      </c>
      <c r="R553" s="783" t="s">
        <v>3093</v>
      </c>
      <c r="S553" s="810" t="s">
        <v>3159</v>
      </c>
      <c r="T553" s="810"/>
      <c r="U553" s="810" t="s">
        <v>3162</v>
      </c>
      <c r="V553" s="811"/>
      <c r="W553" s="811"/>
      <c r="X553" s="821" t="s">
        <v>3163</v>
      </c>
      <c r="Y553" s="783" t="s">
        <v>1712</v>
      </c>
      <c r="Z553" s="835">
        <v>3.6923</v>
      </c>
      <c r="AA553" s="835">
        <f t="shared" si="371"/>
        <v>1860.9192</v>
      </c>
      <c r="AB553" s="812">
        <v>504</v>
      </c>
      <c r="AC553" s="812">
        <f t="shared" si="372"/>
        <v>0</v>
      </c>
      <c r="AD553" s="783"/>
      <c r="AE553" s="783" t="s">
        <v>611</v>
      </c>
      <c r="AF553" s="784"/>
      <c r="AG553" s="836" t="s">
        <v>590</v>
      </c>
      <c r="AH553" s="253"/>
      <c r="AI553" s="837"/>
      <c r="AJ553" s="253"/>
      <c r="AK553" s="837">
        <f>J553</f>
        <v>504</v>
      </c>
      <c r="AL553" s="838"/>
      <c r="AM553" s="254"/>
      <c r="AN553" s="865">
        <f t="shared" si="373"/>
        <v>504</v>
      </c>
      <c r="AO553" s="865"/>
      <c r="AP553" s="254"/>
      <c r="AQ553" s="867">
        <f>J553</f>
        <v>504</v>
      </c>
      <c r="AR553" s="254"/>
      <c r="AS553" s="865"/>
      <c r="AT553" s="866"/>
      <c r="AU553" s="867"/>
      <c r="AV553" s="1134" t="s">
        <v>577</v>
      </c>
      <c r="AW553" s="884">
        <f t="shared" si="364"/>
        <v>84</v>
      </c>
      <c r="AX553" s="884">
        <f t="shared" si="365"/>
        <v>84</v>
      </c>
      <c r="AY553" s="884">
        <f t="shared" si="366"/>
        <v>67.2</v>
      </c>
      <c r="AZ553" s="884">
        <f t="shared" si="367"/>
        <v>16.8</v>
      </c>
      <c r="BA553" s="884">
        <f t="shared" si="368"/>
        <v>84</v>
      </c>
      <c r="BB553" s="884">
        <f t="shared" si="369"/>
        <v>84</v>
      </c>
      <c r="BC553" s="884">
        <f t="shared" si="370"/>
        <v>84</v>
      </c>
      <c r="BD553" s="932">
        <f t="shared" si="343"/>
        <v>504</v>
      </c>
      <c r="BE553" s="933">
        <f t="shared" si="374"/>
        <v>0</v>
      </c>
      <c r="BF553" s="1096"/>
      <c r="BG553" s="1097"/>
    </row>
    <row r="554" s="711" customFormat="1" ht="39" customHeight="1" spans="1:59">
      <c r="A554" s="736">
        <v>46015</v>
      </c>
      <c r="B554" s="737" t="s">
        <v>1473</v>
      </c>
      <c r="C554" s="971" t="s">
        <v>1474</v>
      </c>
      <c r="D554" s="739">
        <v>4500189943</v>
      </c>
      <c r="E554" s="910" t="s">
        <v>3164</v>
      </c>
      <c r="F554" s="739" t="s">
        <v>3165</v>
      </c>
      <c r="G554" s="742" t="s">
        <v>575</v>
      </c>
      <c r="H554" s="742" t="s">
        <v>575</v>
      </c>
      <c r="I554" s="778" t="s">
        <v>576</v>
      </c>
      <c r="J554" s="780">
        <v>420</v>
      </c>
      <c r="K554" s="780">
        <v>0</v>
      </c>
      <c r="L554" s="780">
        <v>12</v>
      </c>
      <c r="M554" s="784">
        <f t="shared" si="357"/>
        <v>35</v>
      </c>
      <c r="N554" s="782">
        <v>46052</v>
      </c>
      <c r="O554" s="782">
        <v>46048</v>
      </c>
      <c r="P554" s="811"/>
      <c r="Q554" s="783" t="s">
        <v>582</v>
      </c>
      <c r="R554" s="783" t="s">
        <v>3093</v>
      </c>
      <c r="S554" s="810" t="s">
        <v>3166</v>
      </c>
      <c r="T554" s="810"/>
      <c r="U554" s="810" t="s">
        <v>3167</v>
      </c>
      <c r="V554" s="811"/>
      <c r="W554" s="811"/>
      <c r="X554" s="821" t="s">
        <v>3168</v>
      </c>
      <c r="Y554" s="783" t="s">
        <v>2364</v>
      </c>
      <c r="Z554" s="835">
        <v>3.7803</v>
      </c>
      <c r="AA554" s="835">
        <f t="shared" si="371"/>
        <v>1587.726</v>
      </c>
      <c r="AB554" s="812">
        <v>420</v>
      </c>
      <c r="AC554" s="812">
        <f t="shared" si="372"/>
        <v>0</v>
      </c>
      <c r="AD554" s="783" t="s">
        <v>610</v>
      </c>
      <c r="AE554" s="783" t="s">
        <v>611</v>
      </c>
      <c r="AF554" s="784"/>
      <c r="AG554" s="836" t="s">
        <v>590</v>
      </c>
      <c r="AH554" s="253"/>
      <c r="AI554" s="837">
        <f>J554</f>
        <v>420</v>
      </c>
      <c r="AJ554" s="253"/>
      <c r="AK554" s="837"/>
      <c r="AL554" s="838"/>
      <c r="AM554" s="254"/>
      <c r="AN554" s="865">
        <f t="shared" si="373"/>
        <v>420</v>
      </c>
      <c r="AO554" s="865"/>
      <c r="AP554" s="254"/>
      <c r="AQ554" s="867">
        <f>J554</f>
        <v>420</v>
      </c>
      <c r="AR554" s="254"/>
      <c r="AS554" s="865"/>
      <c r="AT554" s="866"/>
      <c r="AU554" s="867"/>
      <c r="AV554" s="1134" t="s">
        <v>577</v>
      </c>
      <c r="AW554" s="884">
        <f t="shared" si="364"/>
        <v>70</v>
      </c>
      <c r="AX554" s="884">
        <f t="shared" si="365"/>
        <v>70</v>
      </c>
      <c r="AY554" s="884">
        <f t="shared" si="366"/>
        <v>56</v>
      </c>
      <c r="AZ554" s="884">
        <f t="shared" si="367"/>
        <v>14</v>
      </c>
      <c r="BA554" s="884">
        <f t="shared" si="368"/>
        <v>70</v>
      </c>
      <c r="BB554" s="884">
        <f t="shared" si="369"/>
        <v>70</v>
      </c>
      <c r="BC554" s="884">
        <f t="shared" si="370"/>
        <v>70</v>
      </c>
      <c r="BD554" s="932">
        <f t="shared" si="343"/>
        <v>420</v>
      </c>
      <c r="BE554" s="933">
        <f t="shared" si="374"/>
        <v>0</v>
      </c>
      <c r="BF554" s="1096"/>
      <c r="BG554" s="1097"/>
    </row>
    <row r="555" s="711" customFormat="1" ht="39" customHeight="1" spans="1:59">
      <c r="A555" s="736">
        <v>46021</v>
      </c>
      <c r="B555" s="737" t="s">
        <v>2023</v>
      </c>
      <c r="C555" s="971" t="s">
        <v>2024</v>
      </c>
      <c r="D555" s="739">
        <v>4500190234</v>
      </c>
      <c r="E555" s="910"/>
      <c r="F555" s="739" t="s">
        <v>3169</v>
      </c>
      <c r="G555" s="742" t="s">
        <v>735</v>
      </c>
      <c r="H555" s="742" t="s">
        <v>575</v>
      </c>
      <c r="I555" s="778" t="s">
        <v>576</v>
      </c>
      <c r="J555" s="780">
        <v>504</v>
      </c>
      <c r="K555" s="780">
        <v>0</v>
      </c>
      <c r="L555" s="780">
        <v>12</v>
      </c>
      <c r="M555" s="784">
        <f t="shared" si="357"/>
        <v>42</v>
      </c>
      <c r="N555" s="782">
        <v>46052</v>
      </c>
      <c r="O555" s="782">
        <v>46048</v>
      </c>
      <c r="P555" s="811"/>
      <c r="Q555" s="783" t="s">
        <v>582</v>
      </c>
      <c r="R555" s="783" t="s">
        <v>3093</v>
      </c>
      <c r="S555" s="810" t="s">
        <v>3159</v>
      </c>
      <c r="T555" s="810"/>
      <c r="U555" s="810" t="s">
        <v>585</v>
      </c>
      <c r="V555" s="811"/>
      <c r="W555" s="811"/>
      <c r="X555" s="821" t="s">
        <v>3170</v>
      </c>
      <c r="Y555" s="783" t="s">
        <v>1712</v>
      </c>
      <c r="Z555" s="835">
        <v>3.5671</v>
      </c>
      <c r="AA555" s="835">
        <f t="shared" si="371"/>
        <v>1797.8184</v>
      </c>
      <c r="AB555" s="812">
        <v>504</v>
      </c>
      <c r="AC555" s="812">
        <f t="shared" si="372"/>
        <v>0</v>
      </c>
      <c r="AD555" s="783"/>
      <c r="AE555" s="783" t="s">
        <v>611</v>
      </c>
      <c r="AF555" s="784"/>
      <c r="AG555" s="836" t="s">
        <v>590</v>
      </c>
      <c r="AH555" s="253"/>
      <c r="AI555" s="837"/>
      <c r="AJ555" s="253"/>
      <c r="AK555" s="837">
        <f>J555</f>
        <v>504</v>
      </c>
      <c r="AL555" s="838"/>
      <c r="AM555" s="254"/>
      <c r="AN555" s="865">
        <f t="shared" si="373"/>
        <v>504</v>
      </c>
      <c r="AO555" s="865"/>
      <c r="AP555" s="254"/>
      <c r="AQ555" s="867">
        <f>J555</f>
        <v>504</v>
      </c>
      <c r="AR555" s="254"/>
      <c r="AS555" s="865"/>
      <c r="AT555" s="866"/>
      <c r="AU555" s="867"/>
      <c r="AV555" s="1134" t="s">
        <v>577</v>
      </c>
      <c r="AW555" s="884">
        <f t="shared" si="364"/>
        <v>84</v>
      </c>
      <c r="AX555" s="884">
        <f t="shared" si="365"/>
        <v>84</v>
      </c>
      <c r="AY555" s="884">
        <f t="shared" si="366"/>
        <v>67.2</v>
      </c>
      <c r="AZ555" s="884">
        <f t="shared" si="367"/>
        <v>16.8</v>
      </c>
      <c r="BA555" s="884">
        <f t="shared" si="368"/>
        <v>84</v>
      </c>
      <c r="BB555" s="884">
        <f t="shared" si="369"/>
        <v>84</v>
      </c>
      <c r="BC555" s="884">
        <f t="shared" si="370"/>
        <v>84</v>
      </c>
      <c r="BD555" s="932">
        <f t="shared" si="343"/>
        <v>504</v>
      </c>
      <c r="BE555" s="933">
        <f t="shared" si="374"/>
        <v>0</v>
      </c>
      <c r="BF555" s="1096"/>
      <c r="BG555" s="1097"/>
    </row>
    <row r="556" s="711" customFormat="1" ht="39" customHeight="1" spans="1:59">
      <c r="A556" s="736">
        <v>46016</v>
      </c>
      <c r="B556" s="737" t="s">
        <v>2543</v>
      </c>
      <c r="C556" s="971" t="s">
        <v>567</v>
      </c>
      <c r="D556" s="739">
        <v>4500190063</v>
      </c>
      <c r="E556" s="910" t="s">
        <v>3171</v>
      </c>
      <c r="F556" s="739" t="s">
        <v>3172</v>
      </c>
      <c r="G556" s="742" t="s">
        <v>675</v>
      </c>
      <c r="H556" s="742" t="s">
        <v>3173</v>
      </c>
      <c r="I556" s="778" t="s">
        <v>676</v>
      </c>
      <c r="J556" s="780">
        <v>12</v>
      </c>
      <c r="K556" s="780">
        <v>0</v>
      </c>
      <c r="L556" s="780">
        <v>12</v>
      </c>
      <c r="M556" s="784">
        <f t="shared" si="357"/>
        <v>1</v>
      </c>
      <c r="N556" s="782">
        <v>46059</v>
      </c>
      <c r="O556" s="782">
        <f>N556-4</f>
        <v>46055</v>
      </c>
      <c r="P556" s="811"/>
      <c r="Q556" s="783" t="s">
        <v>582</v>
      </c>
      <c r="R556" s="783" t="s">
        <v>3174</v>
      </c>
      <c r="S556" s="810" t="s">
        <v>3146</v>
      </c>
      <c r="T556" s="810"/>
      <c r="U556" s="810" t="s">
        <v>1719</v>
      </c>
      <c r="V556" s="811" t="s">
        <v>3175</v>
      </c>
      <c r="W556" s="811"/>
      <c r="X556" s="821" t="s">
        <v>3176</v>
      </c>
      <c r="Y556" s="783" t="s">
        <v>2551</v>
      </c>
      <c r="Z556" s="835">
        <v>3.9581</v>
      </c>
      <c r="AA556" s="835">
        <f t="shared" si="371"/>
        <v>47.4972</v>
      </c>
      <c r="AB556" s="812">
        <v>12</v>
      </c>
      <c r="AC556" s="812">
        <f t="shared" si="372"/>
        <v>0</v>
      </c>
      <c r="AD556" s="783"/>
      <c r="AE556" s="783" t="s">
        <v>611</v>
      </c>
      <c r="AF556" s="784"/>
      <c r="AG556" s="836" t="s">
        <v>590</v>
      </c>
      <c r="AH556" s="1122"/>
      <c r="AI556" s="837"/>
      <c r="AJ556" s="1122"/>
      <c r="AK556" s="837">
        <f>J556</f>
        <v>12</v>
      </c>
      <c r="AL556" s="838"/>
      <c r="AM556" s="1123"/>
      <c r="AN556" s="865">
        <f t="shared" si="373"/>
        <v>12</v>
      </c>
      <c r="AO556" s="865"/>
      <c r="AP556" s="1123"/>
      <c r="AQ556" s="867"/>
      <c r="AR556" s="1123"/>
      <c r="AS556" s="865">
        <f>J556</f>
        <v>12</v>
      </c>
      <c r="AT556" s="866"/>
      <c r="AU556" s="867"/>
      <c r="AV556" s="1134" t="s">
        <v>577</v>
      </c>
      <c r="AW556" s="884"/>
      <c r="AX556" s="884"/>
      <c r="AY556" s="884"/>
      <c r="AZ556" s="884"/>
      <c r="BA556" s="884">
        <f>J556</f>
        <v>12</v>
      </c>
      <c r="BB556" s="884"/>
      <c r="BC556" s="884"/>
      <c r="BD556" s="932">
        <f t="shared" si="343"/>
        <v>12</v>
      </c>
      <c r="BE556" s="933">
        <f t="shared" si="374"/>
        <v>0</v>
      </c>
      <c r="BF556" s="1096"/>
      <c r="BG556" s="1097"/>
    </row>
    <row r="557" s="711" customFormat="1" ht="39" customHeight="1" spans="1:59">
      <c r="A557" s="736">
        <v>46016</v>
      </c>
      <c r="B557" s="737" t="s">
        <v>2543</v>
      </c>
      <c r="C557" s="971" t="s">
        <v>567</v>
      </c>
      <c r="D557" s="739">
        <v>4500190063</v>
      </c>
      <c r="E557" s="910" t="s">
        <v>3177</v>
      </c>
      <c r="F557" s="739" t="s">
        <v>3178</v>
      </c>
      <c r="G557" s="742" t="s">
        <v>649</v>
      </c>
      <c r="H557" s="742" t="s">
        <v>3179</v>
      </c>
      <c r="I557" s="778" t="s">
        <v>650</v>
      </c>
      <c r="J557" s="780">
        <v>12</v>
      </c>
      <c r="K557" s="780">
        <v>0</v>
      </c>
      <c r="L557" s="780">
        <v>12</v>
      </c>
      <c r="M557" s="784">
        <f t="shared" si="357"/>
        <v>1</v>
      </c>
      <c r="N557" s="782">
        <v>46059</v>
      </c>
      <c r="O557" s="782">
        <f>N557-4</f>
        <v>46055</v>
      </c>
      <c r="P557" s="811"/>
      <c r="Q557" s="783" t="s">
        <v>582</v>
      </c>
      <c r="R557" s="783" t="s">
        <v>3174</v>
      </c>
      <c r="S557" s="810" t="s">
        <v>3146</v>
      </c>
      <c r="T557" s="810"/>
      <c r="U557" s="810" t="s">
        <v>1719</v>
      </c>
      <c r="V557" s="811" t="s">
        <v>3175</v>
      </c>
      <c r="W557" s="811"/>
      <c r="X557" s="821" t="s">
        <v>3176</v>
      </c>
      <c r="Y557" s="783" t="s">
        <v>2551</v>
      </c>
      <c r="Z557" s="835">
        <v>3.9581</v>
      </c>
      <c r="AA557" s="835">
        <f t="shared" si="371"/>
        <v>47.4972</v>
      </c>
      <c r="AB557" s="812">
        <v>12</v>
      </c>
      <c r="AC557" s="812">
        <f t="shared" si="372"/>
        <v>0</v>
      </c>
      <c r="AD557" s="783"/>
      <c r="AE557" s="783" t="s">
        <v>611</v>
      </c>
      <c r="AF557" s="784"/>
      <c r="AG557" s="836" t="s">
        <v>590</v>
      </c>
      <c r="AH557" s="1122"/>
      <c r="AI557" s="837"/>
      <c r="AJ557" s="1122"/>
      <c r="AK557" s="837">
        <f>J557</f>
        <v>12</v>
      </c>
      <c r="AL557" s="838"/>
      <c r="AM557" s="1123"/>
      <c r="AN557" s="865">
        <f t="shared" si="373"/>
        <v>12</v>
      </c>
      <c r="AO557" s="865"/>
      <c r="AP557" s="1123"/>
      <c r="AQ557" s="867"/>
      <c r="AR557" s="1123"/>
      <c r="AS557" s="865">
        <f>J557</f>
        <v>12</v>
      </c>
      <c r="AT557" s="866"/>
      <c r="AU557" s="867"/>
      <c r="AV557" s="1134" t="s">
        <v>577</v>
      </c>
      <c r="AW557" s="884"/>
      <c r="AX557" s="884"/>
      <c r="AY557" s="884"/>
      <c r="AZ557" s="884"/>
      <c r="BA557" s="884"/>
      <c r="BB557" s="884">
        <f>J557</f>
        <v>12</v>
      </c>
      <c r="BC557" s="884"/>
      <c r="BD557" s="932">
        <f t="shared" si="343"/>
        <v>12</v>
      </c>
      <c r="BE557" s="933">
        <f t="shared" si="374"/>
        <v>0</v>
      </c>
      <c r="BF557" s="1096"/>
      <c r="BG557" s="1097"/>
    </row>
    <row r="558" s="711" customFormat="1" ht="39" customHeight="1" spans="1:59">
      <c r="A558" s="736">
        <v>46013</v>
      </c>
      <c r="B558" s="737" t="s">
        <v>177</v>
      </c>
      <c r="C558" s="971" t="s">
        <v>600</v>
      </c>
      <c r="D558" s="739">
        <v>4500189564</v>
      </c>
      <c r="E558" s="910" t="s">
        <v>3180</v>
      </c>
      <c r="F558" s="739" t="s">
        <v>3181</v>
      </c>
      <c r="G558" s="742" t="s">
        <v>689</v>
      </c>
      <c r="H558" s="742" t="s">
        <v>689</v>
      </c>
      <c r="I558" s="778" t="s">
        <v>576</v>
      </c>
      <c r="J558" s="780">
        <v>1736</v>
      </c>
      <c r="K558" s="780">
        <v>0</v>
      </c>
      <c r="L558" s="780">
        <v>8</v>
      </c>
      <c r="M558" s="784">
        <f t="shared" ref="M558:M598" si="375">J558/L558</f>
        <v>217</v>
      </c>
      <c r="N558" s="782">
        <v>46060</v>
      </c>
      <c r="O558" s="782">
        <v>46056</v>
      </c>
      <c r="P558" s="811"/>
      <c r="Q558" s="783" t="s">
        <v>582</v>
      </c>
      <c r="R558" s="783"/>
      <c r="S558" s="810" t="s">
        <v>3182</v>
      </c>
      <c r="T558" s="810"/>
      <c r="U558" s="810" t="s">
        <v>585</v>
      </c>
      <c r="V558" s="811" t="s">
        <v>3183</v>
      </c>
      <c r="W558" s="811"/>
      <c r="X558" s="821" t="s">
        <v>2420</v>
      </c>
      <c r="Y558" s="783" t="s">
        <v>695</v>
      </c>
      <c r="Z558" s="835">
        <v>2.1336</v>
      </c>
      <c r="AA558" s="835">
        <f t="shared" si="371"/>
        <v>3703.9296</v>
      </c>
      <c r="AB558" s="812">
        <v>1736</v>
      </c>
      <c r="AC558" s="812">
        <f t="shared" ref="AC558:AC570" si="376">AB558-J558</f>
        <v>0</v>
      </c>
      <c r="AD558" s="783" t="s">
        <v>610</v>
      </c>
      <c r="AE558" s="783" t="s">
        <v>611</v>
      </c>
      <c r="AF558" s="784"/>
      <c r="AG558" s="836" t="s">
        <v>590</v>
      </c>
      <c r="AH558" s="1122"/>
      <c r="AI558" s="837">
        <f t="shared" ref="AI558:AI567" si="377">J558</f>
        <v>1736</v>
      </c>
      <c r="AJ558" s="1122"/>
      <c r="AK558" s="837"/>
      <c r="AL558" s="838"/>
      <c r="AM558" s="1123"/>
      <c r="AN558" s="865">
        <f t="shared" ref="AN558:AN573" si="378">J558</f>
        <v>1736</v>
      </c>
      <c r="AO558" s="865"/>
      <c r="AP558" s="1123"/>
      <c r="AQ558" s="867">
        <f t="shared" ref="AQ558:AQ563" si="379">J558</f>
        <v>1736</v>
      </c>
      <c r="AR558" s="1123"/>
      <c r="AS558" s="865"/>
      <c r="AT558" s="866"/>
      <c r="AU558" s="867"/>
      <c r="AV558" s="1134" t="s">
        <v>577</v>
      </c>
      <c r="AW558" s="884">
        <f t="shared" ref="AW558:AW590" si="380">J558/60*10</f>
        <v>289.333333333333</v>
      </c>
      <c r="AX558" s="884">
        <f t="shared" ref="AX558:AX590" si="381">J558/60*10</f>
        <v>289.333333333333</v>
      </c>
      <c r="AY558" s="884">
        <f t="shared" ref="AY558:AY590" si="382">J558/60*8</f>
        <v>231.466666666667</v>
      </c>
      <c r="AZ558" s="884">
        <f t="shared" ref="AZ558:AZ590" si="383">J558/60*2</f>
        <v>57.8666666666667</v>
      </c>
      <c r="BA558" s="884">
        <f t="shared" ref="BA558:BA590" si="384">J558/60*10</f>
        <v>289.333333333333</v>
      </c>
      <c r="BB558" s="884">
        <f t="shared" ref="BB558:BB590" si="385">J558/60*10</f>
        <v>289.333333333333</v>
      </c>
      <c r="BC558" s="884">
        <f t="shared" ref="BC558:BC590" si="386">J558/60*10</f>
        <v>289.333333333333</v>
      </c>
      <c r="BD558" s="932">
        <f t="shared" si="343"/>
        <v>1736</v>
      </c>
      <c r="BE558" s="933">
        <f t="shared" si="374"/>
        <v>0</v>
      </c>
      <c r="BF558" s="1096"/>
      <c r="BG558" s="1097"/>
    </row>
    <row r="559" s="711" customFormat="1" ht="39" customHeight="1" spans="1:59">
      <c r="A559" s="736">
        <v>46014</v>
      </c>
      <c r="B559" s="737" t="s">
        <v>2382</v>
      </c>
      <c r="C559" s="971" t="s">
        <v>600</v>
      </c>
      <c r="D559" s="739">
        <v>4500189673</v>
      </c>
      <c r="E559" s="910" t="s">
        <v>3184</v>
      </c>
      <c r="F559" s="739" t="s">
        <v>3185</v>
      </c>
      <c r="G559" s="742" t="s">
        <v>2311</v>
      </c>
      <c r="H559" s="742" t="s">
        <v>2311</v>
      </c>
      <c r="I559" s="1160" t="s">
        <v>2312</v>
      </c>
      <c r="J559" s="1161">
        <v>1320</v>
      </c>
      <c r="K559" s="780">
        <v>1</v>
      </c>
      <c r="L559" s="780">
        <v>120</v>
      </c>
      <c r="M559" s="784">
        <f t="shared" si="375"/>
        <v>11</v>
      </c>
      <c r="N559" s="782">
        <v>46068</v>
      </c>
      <c r="O559" s="782">
        <v>46064</v>
      </c>
      <c r="P559" s="811" t="s">
        <v>3186</v>
      </c>
      <c r="Q559" s="783" t="s">
        <v>582</v>
      </c>
      <c r="R559" s="783" t="s">
        <v>3050</v>
      </c>
      <c r="S559" s="810" t="s">
        <v>3101</v>
      </c>
      <c r="T559" s="810"/>
      <c r="U559" s="810" t="s">
        <v>2454</v>
      </c>
      <c r="V559" s="811" t="s">
        <v>3187</v>
      </c>
      <c r="W559" s="811"/>
      <c r="X559" s="821" t="s">
        <v>3188</v>
      </c>
      <c r="Y559" s="783" t="s">
        <v>2391</v>
      </c>
      <c r="Z559" s="835">
        <v>275.6036</v>
      </c>
      <c r="AA559" s="1167">
        <f>Z559*M559</f>
        <v>3031.6396</v>
      </c>
      <c r="AB559" s="812">
        <v>1320</v>
      </c>
      <c r="AC559" s="812">
        <f t="shared" si="376"/>
        <v>0</v>
      </c>
      <c r="AD559" s="783" t="s">
        <v>610</v>
      </c>
      <c r="AE559" s="783" t="s">
        <v>611</v>
      </c>
      <c r="AF559" s="784"/>
      <c r="AG559" s="836" t="s">
        <v>590</v>
      </c>
      <c r="AH559" s="253"/>
      <c r="AI559" s="837">
        <f t="shared" si="377"/>
        <v>1320</v>
      </c>
      <c r="AJ559" s="253"/>
      <c r="AK559" s="837"/>
      <c r="AL559" s="838"/>
      <c r="AM559" s="254"/>
      <c r="AN559" s="865">
        <f t="shared" si="378"/>
        <v>1320</v>
      </c>
      <c r="AO559" s="865"/>
      <c r="AP559" s="254"/>
      <c r="AQ559" s="867">
        <f t="shared" si="379"/>
        <v>1320</v>
      </c>
      <c r="AR559" s="254"/>
      <c r="AS559" s="865"/>
      <c r="AT559" s="866"/>
      <c r="AU559" s="867"/>
      <c r="AV559" s="1134" t="s">
        <v>577</v>
      </c>
      <c r="AW559" s="884">
        <f t="shared" si="380"/>
        <v>220</v>
      </c>
      <c r="AX559" s="884">
        <f t="shared" si="381"/>
        <v>220</v>
      </c>
      <c r="AY559" s="884">
        <f t="shared" si="382"/>
        <v>176</v>
      </c>
      <c r="AZ559" s="884">
        <f t="shared" si="383"/>
        <v>44</v>
      </c>
      <c r="BA559" s="884">
        <f t="shared" si="384"/>
        <v>220</v>
      </c>
      <c r="BB559" s="884">
        <f t="shared" si="385"/>
        <v>220</v>
      </c>
      <c r="BC559" s="884">
        <f t="shared" si="386"/>
        <v>220</v>
      </c>
      <c r="BD559" s="932">
        <f t="shared" si="343"/>
        <v>1320</v>
      </c>
      <c r="BE559" s="933">
        <f t="shared" si="374"/>
        <v>0</v>
      </c>
      <c r="BF559" s="1096"/>
      <c r="BG559" s="1097"/>
    </row>
    <row r="560" s="711" customFormat="1" ht="39" customHeight="1" spans="1:59">
      <c r="A560" s="736">
        <v>46014</v>
      </c>
      <c r="B560" s="737" t="s">
        <v>2382</v>
      </c>
      <c r="C560" s="971" t="s">
        <v>600</v>
      </c>
      <c r="D560" s="739">
        <v>4500189673</v>
      </c>
      <c r="E560" s="910" t="s">
        <v>3189</v>
      </c>
      <c r="F560" s="739" t="s">
        <v>3190</v>
      </c>
      <c r="G560" s="742" t="s">
        <v>2311</v>
      </c>
      <c r="H560" s="742" t="s">
        <v>2311</v>
      </c>
      <c r="I560" s="1160" t="s">
        <v>2312</v>
      </c>
      <c r="J560" s="1161">
        <v>600</v>
      </c>
      <c r="K560" s="780">
        <v>1</v>
      </c>
      <c r="L560" s="780">
        <v>120</v>
      </c>
      <c r="M560" s="784">
        <f t="shared" si="375"/>
        <v>5</v>
      </c>
      <c r="N560" s="782">
        <v>46075</v>
      </c>
      <c r="O560" s="782">
        <v>46071</v>
      </c>
      <c r="P560" s="811" t="s">
        <v>3191</v>
      </c>
      <c r="Q560" s="783" t="s">
        <v>582</v>
      </c>
      <c r="R560" s="783"/>
      <c r="S560" s="810" t="s">
        <v>3101</v>
      </c>
      <c r="T560" s="810"/>
      <c r="U560" s="810" t="s">
        <v>2454</v>
      </c>
      <c r="V560" s="811" t="s">
        <v>3187</v>
      </c>
      <c r="W560" s="811"/>
      <c r="X560" s="821" t="s">
        <v>3188</v>
      </c>
      <c r="Y560" s="783" t="s">
        <v>2391</v>
      </c>
      <c r="Z560" s="835">
        <v>276.238</v>
      </c>
      <c r="AA560" s="1167">
        <f>Z560*M560</f>
        <v>1381.19</v>
      </c>
      <c r="AB560" s="812">
        <v>600</v>
      </c>
      <c r="AC560" s="812">
        <f t="shared" si="376"/>
        <v>0</v>
      </c>
      <c r="AD560" s="783" t="s">
        <v>610</v>
      </c>
      <c r="AE560" s="783" t="s">
        <v>611</v>
      </c>
      <c r="AF560" s="784"/>
      <c r="AG560" s="836" t="s">
        <v>590</v>
      </c>
      <c r="AH560" s="253"/>
      <c r="AI560" s="837">
        <f t="shared" si="377"/>
        <v>600</v>
      </c>
      <c r="AJ560" s="253"/>
      <c r="AK560" s="837"/>
      <c r="AL560" s="838"/>
      <c r="AM560" s="254"/>
      <c r="AN560" s="865">
        <f t="shared" si="378"/>
        <v>600</v>
      </c>
      <c r="AO560" s="865"/>
      <c r="AP560" s="254"/>
      <c r="AQ560" s="867">
        <f t="shared" si="379"/>
        <v>600</v>
      </c>
      <c r="AR560" s="254"/>
      <c r="AS560" s="865"/>
      <c r="AT560" s="866"/>
      <c r="AU560" s="867"/>
      <c r="AV560" s="1134" t="s">
        <v>577</v>
      </c>
      <c r="AW560" s="884">
        <f t="shared" si="380"/>
        <v>100</v>
      </c>
      <c r="AX560" s="884">
        <f t="shared" si="381"/>
        <v>100</v>
      </c>
      <c r="AY560" s="884">
        <f t="shared" si="382"/>
        <v>80</v>
      </c>
      <c r="AZ560" s="884">
        <f t="shared" si="383"/>
        <v>20</v>
      </c>
      <c r="BA560" s="884">
        <f t="shared" si="384"/>
        <v>100</v>
      </c>
      <c r="BB560" s="884">
        <f t="shared" si="385"/>
        <v>100</v>
      </c>
      <c r="BC560" s="884">
        <f t="shared" si="386"/>
        <v>100</v>
      </c>
      <c r="BD560" s="932">
        <f t="shared" si="343"/>
        <v>600</v>
      </c>
      <c r="BE560" s="933">
        <f t="shared" si="374"/>
        <v>0</v>
      </c>
      <c r="BF560" s="1096"/>
      <c r="BG560" s="1097"/>
    </row>
    <row r="561" s="711" customFormat="1" ht="39" customHeight="1" spans="1:59">
      <c r="A561" s="736">
        <v>46014</v>
      </c>
      <c r="B561" s="737" t="s">
        <v>2382</v>
      </c>
      <c r="C561" s="971" t="s">
        <v>600</v>
      </c>
      <c r="D561" s="739">
        <v>4500189673</v>
      </c>
      <c r="E561" s="910" t="s">
        <v>3192</v>
      </c>
      <c r="F561" s="739" t="s">
        <v>3193</v>
      </c>
      <c r="G561" s="742" t="s">
        <v>2311</v>
      </c>
      <c r="H561" s="742" t="s">
        <v>2311</v>
      </c>
      <c r="I561" s="1160" t="s">
        <v>2312</v>
      </c>
      <c r="J561" s="1161">
        <v>720</v>
      </c>
      <c r="K561" s="780">
        <v>1</v>
      </c>
      <c r="L561" s="780">
        <v>120</v>
      </c>
      <c r="M561" s="784">
        <f t="shared" si="375"/>
        <v>6</v>
      </c>
      <c r="N561" s="782">
        <v>46076</v>
      </c>
      <c r="O561" s="782">
        <v>46072</v>
      </c>
      <c r="P561" s="811" t="s">
        <v>3191</v>
      </c>
      <c r="Q561" s="783" t="s">
        <v>582</v>
      </c>
      <c r="R561" s="783" t="s">
        <v>3194</v>
      </c>
      <c r="S561" s="810" t="s">
        <v>3101</v>
      </c>
      <c r="T561" s="810"/>
      <c r="U561" s="810" t="s">
        <v>2454</v>
      </c>
      <c r="V561" s="811" t="s">
        <v>3187</v>
      </c>
      <c r="W561" s="811"/>
      <c r="X561" s="821" t="s">
        <v>3188</v>
      </c>
      <c r="Y561" s="783" t="s">
        <v>2391</v>
      </c>
      <c r="Z561" s="835">
        <v>266.1683</v>
      </c>
      <c r="AA561" s="1167">
        <f>Z561*M561</f>
        <v>1597.0098</v>
      </c>
      <c r="AB561" s="812">
        <v>720</v>
      </c>
      <c r="AC561" s="812">
        <f t="shared" si="376"/>
        <v>0</v>
      </c>
      <c r="AD561" s="783" t="s">
        <v>610</v>
      </c>
      <c r="AE561" s="783" t="s">
        <v>611</v>
      </c>
      <c r="AF561" s="784"/>
      <c r="AG561" s="836" t="s">
        <v>590</v>
      </c>
      <c r="AH561" s="253"/>
      <c r="AI561" s="837">
        <f t="shared" si="377"/>
        <v>720</v>
      </c>
      <c r="AJ561" s="253"/>
      <c r="AK561" s="837"/>
      <c r="AL561" s="838"/>
      <c r="AM561" s="254"/>
      <c r="AN561" s="865">
        <f t="shared" si="378"/>
        <v>720</v>
      </c>
      <c r="AO561" s="865"/>
      <c r="AP561" s="254"/>
      <c r="AQ561" s="867">
        <f t="shared" si="379"/>
        <v>720</v>
      </c>
      <c r="AR561" s="254"/>
      <c r="AS561" s="865"/>
      <c r="AT561" s="866"/>
      <c r="AU561" s="867"/>
      <c r="AV561" s="1134" t="s">
        <v>577</v>
      </c>
      <c r="AW561" s="884">
        <f t="shared" si="380"/>
        <v>120</v>
      </c>
      <c r="AX561" s="884">
        <f t="shared" si="381"/>
        <v>120</v>
      </c>
      <c r="AY561" s="884">
        <f t="shared" si="382"/>
        <v>96</v>
      </c>
      <c r="AZ561" s="884">
        <f t="shared" si="383"/>
        <v>24</v>
      </c>
      <c r="BA561" s="884">
        <f t="shared" si="384"/>
        <v>120</v>
      </c>
      <c r="BB561" s="884">
        <f t="shared" si="385"/>
        <v>120</v>
      </c>
      <c r="BC561" s="884">
        <f t="shared" si="386"/>
        <v>120</v>
      </c>
      <c r="BD561" s="932">
        <f t="shared" si="343"/>
        <v>720</v>
      </c>
      <c r="BE561" s="933">
        <f t="shared" si="374"/>
        <v>0</v>
      </c>
      <c r="BF561" s="1096"/>
      <c r="BG561" s="1097"/>
    </row>
    <row r="562" s="711" customFormat="1" ht="39" customHeight="1" spans="1:59">
      <c r="A562" s="736">
        <v>46014</v>
      </c>
      <c r="B562" s="737" t="s">
        <v>2382</v>
      </c>
      <c r="C562" s="971" t="s">
        <v>600</v>
      </c>
      <c r="D562" s="739">
        <v>4500189673</v>
      </c>
      <c r="E562" s="910" t="s">
        <v>3195</v>
      </c>
      <c r="F562" s="739" t="s">
        <v>3196</v>
      </c>
      <c r="G562" s="742" t="s">
        <v>2311</v>
      </c>
      <c r="H562" s="742" t="s">
        <v>2311</v>
      </c>
      <c r="I562" s="1160" t="s">
        <v>2312</v>
      </c>
      <c r="J562" s="1161">
        <v>720</v>
      </c>
      <c r="K562" s="780">
        <v>1</v>
      </c>
      <c r="L562" s="780">
        <v>120</v>
      </c>
      <c r="M562" s="784">
        <f t="shared" si="375"/>
        <v>6</v>
      </c>
      <c r="N562" s="782">
        <v>46076</v>
      </c>
      <c r="O562" s="782">
        <v>46072</v>
      </c>
      <c r="P562" s="811" t="s">
        <v>3191</v>
      </c>
      <c r="Q562" s="783" t="s">
        <v>582</v>
      </c>
      <c r="R562" s="783" t="s">
        <v>3197</v>
      </c>
      <c r="S562" s="810" t="s">
        <v>3101</v>
      </c>
      <c r="T562" s="810"/>
      <c r="U562" s="810" t="s">
        <v>2454</v>
      </c>
      <c r="V562" s="811" t="s">
        <v>3187</v>
      </c>
      <c r="W562" s="811"/>
      <c r="X562" s="821" t="s">
        <v>3188</v>
      </c>
      <c r="Y562" s="783" t="s">
        <v>2391</v>
      </c>
      <c r="Z562" s="835">
        <v>276.2383</v>
      </c>
      <c r="AA562" s="1167">
        <f>Z562*M562</f>
        <v>1657.4298</v>
      </c>
      <c r="AB562" s="812">
        <v>720</v>
      </c>
      <c r="AC562" s="812">
        <f t="shared" si="376"/>
        <v>0</v>
      </c>
      <c r="AD562" s="783" t="s">
        <v>610</v>
      </c>
      <c r="AE562" s="783" t="s">
        <v>611</v>
      </c>
      <c r="AF562" s="784"/>
      <c r="AG562" s="836" t="s">
        <v>590</v>
      </c>
      <c r="AH562" s="253"/>
      <c r="AI562" s="837">
        <f t="shared" si="377"/>
        <v>720</v>
      </c>
      <c r="AJ562" s="253"/>
      <c r="AK562" s="837"/>
      <c r="AL562" s="838"/>
      <c r="AM562" s="254"/>
      <c r="AN562" s="865">
        <f t="shared" si="378"/>
        <v>720</v>
      </c>
      <c r="AO562" s="865"/>
      <c r="AP562" s="254"/>
      <c r="AQ562" s="867">
        <f t="shared" si="379"/>
        <v>720</v>
      </c>
      <c r="AR562" s="254"/>
      <c r="AS562" s="865"/>
      <c r="AT562" s="866"/>
      <c r="AU562" s="867"/>
      <c r="AV562" s="1134" t="s">
        <v>577</v>
      </c>
      <c r="AW562" s="884">
        <f t="shared" si="380"/>
        <v>120</v>
      </c>
      <c r="AX562" s="884">
        <f t="shared" si="381"/>
        <v>120</v>
      </c>
      <c r="AY562" s="884">
        <f t="shared" si="382"/>
        <v>96</v>
      </c>
      <c r="AZ562" s="884">
        <f t="shared" si="383"/>
        <v>24</v>
      </c>
      <c r="BA562" s="884">
        <f t="shared" si="384"/>
        <v>120</v>
      </c>
      <c r="BB562" s="884">
        <f t="shared" si="385"/>
        <v>120</v>
      </c>
      <c r="BC562" s="884">
        <f t="shared" si="386"/>
        <v>120</v>
      </c>
      <c r="BD562" s="932">
        <f t="shared" si="343"/>
        <v>720</v>
      </c>
      <c r="BE562" s="933">
        <f t="shared" si="374"/>
        <v>0</v>
      </c>
      <c r="BF562" s="1096"/>
      <c r="BG562" s="1097"/>
    </row>
    <row r="563" s="711" customFormat="1" ht="39" customHeight="1" spans="1:59">
      <c r="A563" s="736">
        <v>45985</v>
      </c>
      <c r="B563" s="737" t="s">
        <v>2944</v>
      </c>
      <c r="C563" s="971" t="s">
        <v>600</v>
      </c>
      <c r="D563" s="739">
        <v>4500186630</v>
      </c>
      <c r="E563" s="910" t="s">
        <v>3198</v>
      </c>
      <c r="F563" s="739" t="s">
        <v>3199</v>
      </c>
      <c r="G563" s="742" t="s">
        <v>575</v>
      </c>
      <c r="H563" s="742" t="s">
        <v>575</v>
      </c>
      <c r="I563" s="778" t="s">
        <v>576</v>
      </c>
      <c r="J563" s="780">
        <v>600</v>
      </c>
      <c r="K563" s="780">
        <v>0</v>
      </c>
      <c r="L563" s="780">
        <v>12</v>
      </c>
      <c r="M563" s="784">
        <f t="shared" si="375"/>
        <v>50</v>
      </c>
      <c r="N563" s="782">
        <v>46078</v>
      </c>
      <c r="O563" s="782">
        <v>46074</v>
      </c>
      <c r="P563" s="811"/>
      <c r="Q563" s="783" t="s">
        <v>582</v>
      </c>
      <c r="R563" s="783"/>
      <c r="S563" s="810" t="s">
        <v>2987</v>
      </c>
      <c r="T563" s="810"/>
      <c r="U563" s="810" t="s">
        <v>585</v>
      </c>
      <c r="V563" s="811" t="s">
        <v>3200</v>
      </c>
      <c r="W563" s="811"/>
      <c r="X563" s="821" t="s">
        <v>3201</v>
      </c>
      <c r="Y563" s="783" t="s">
        <v>2949</v>
      </c>
      <c r="Z563" s="835">
        <v>2.1403</v>
      </c>
      <c r="AA563" s="835">
        <f>Z563*J563</f>
        <v>1284.18</v>
      </c>
      <c r="AB563" s="812">
        <v>600</v>
      </c>
      <c r="AC563" s="812">
        <f t="shared" si="376"/>
        <v>0</v>
      </c>
      <c r="AD563" s="783" t="s">
        <v>610</v>
      </c>
      <c r="AE563" s="783" t="s">
        <v>611</v>
      </c>
      <c r="AF563" s="784"/>
      <c r="AG563" s="836" t="s">
        <v>590</v>
      </c>
      <c r="AH563" s="1122"/>
      <c r="AI563" s="837">
        <f t="shared" si="377"/>
        <v>600</v>
      </c>
      <c r="AJ563" s="1122"/>
      <c r="AK563" s="837"/>
      <c r="AL563" s="838"/>
      <c r="AM563" s="1123"/>
      <c r="AN563" s="865">
        <f t="shared" si="378"/>
        <v>600</v>
      </c>
      <c r="AO563" s="865"/>
      <c r="AP563" s="1123"/>
      <c r="AQ563" s="865">
        <f t="shared" si="379"/>
        <v>600</v>
      </c>
      <c r="AR563" s="1123"/>
      <c r="AS563" s="865"/>
      <c r="AT563" s="866"/>
      <c r="AU563" s="867"/>
      <c r="AV563" s="867" t="s">
        <v>577</v>
      </c>
      <c r="AW563" s="884">
        <f t="shared" si="380"/>
        <v>100</v>
      </c>
      <c r="AX563" s="884">
        <f t="shared" si="381"/>
        <v>100</v>
      </c>
      <c r="AY563" s="884">
        <f t="shared" si="382"/>
        <v>80</v>
      </c>
      <c r="AZ563" s="884">
        <f t="shared" si="383"/>
        <v>20</v>
      </c>
      <c r="BA563" s="884">
        <f t="shared" si="384"/>
        <v>100</v>
      </c>
      <c r="BB563" s="884">
        <f t="shared" si="385"/>
        <v>100</v>
      </c>
      <c r="BC563" s="884">
        <f t="shared" si="386"/>
        <v>100</v>
      </c>
      <c r="BD563" s="932">
        <f t="shared" si="343"/>
        <v>600</v>
      </c>
      <c r="BE563" s="933">
        <f t="shared" si="374"/>
        <v>0</v>
      </c>
      <c r="BF563" s="1096"/>
      <c r="BG563" s="1097"/>
    </row>
    <row r="564" s="711" customFormat="1" ht="39" customHeight="1" spans="1:59">
      <c r="A564" s="736">
        <v>46014</v>
      </c>
      <c r="B564" s="737" t="s">
        <v>2382</v>
      </c>
      <c r="C564" s="971" t="s">
        <v>600</v>
      </c>
      <c r="D564" s="739">
        <v>4500189673</v>
      </c>
      <c r="E564" s="910" t="s">
        <v>3202</v>
      </c>
      <c r="F564" s="739" t="s">
        <v>3203</v>
      </c>
      <c r="G564" s="742" t="s">
        <v>2311</v>
      </c>
      <c r="H564" s="742" t="s">
        <v>2311</v>
      </c>
      <c r="I564" s="1160" t="s">
        <v>2312</v>
      </c>
      <c r="J564" s="1161">
        <v>720</v>
      </c>
      <c r="K564" s="780">
        <v>1</v>
      </c>
      <c r="L564" s="780">
        <v>120</v>
      </c>
      <c r="M564" s="784">
        <f t="shared" si="375"/>
        <v>6</v>
      </c>
      <c r="N564" s="782">
        <v>46078</v>
      </c>
      <c r="O564" s="782">
        <v>46074</v>
      </c>
      <c r="P564" s="811" t="s">
        <v>3191</v>
      </c>
      <c r="Q564" s="783" t="s">
        <v>582</v>
      </c>
      <c r="R564" s="783" t="s">
        <v>3204</v>
      </c>
      <c r="S564" s="810" t="s">
        <v>3101</v>
      </c>
      <c r="T564" s="810"/>
      <c r="U564" s="810" t="s">
        <v>2454</v>
      </c>
      <c r="V564" s="811" t="s">
        <v>3187</v>
      </c>
      <c r="W564" s="811"/>
      <c r="X564" s="821" t="s">
        <v>3188</v>
      </c>
      <c r="Y564" s="783" t="s">
        <v>2391</v>
      </c>
      <c r="Z564" s="835">
        <v>266.1683</v>
      </c>
      <c r="AA564" s="1167">
        <f>Z564*M564</f>
        <v>1597.0098</v>
      </c>
      <c r="AB564" s="812">
        <v>720</v>
      </c>
      <c r="AC564" s="812">
        <f t="shared" si="376"/>
        <v>0</v>
      </c>
      <c r="AD564" s="783" t="s">
        <v>610</v>
      </c>
      <c r="AE564" s="783" t="s">
        <v>611</v>
      </c>
      <c r="AF564" s="784"/>
      <c r="AG564" s="836" t="s">
        <v>590</v>
      </c>
      <c r="AH564" s="253"/>
      <c r="AI564" s="837">
        <f t="shared" si="377"/>
        <v>720</v>
      </c>
      <c r="AJ564" s="253"/>
      <c r="AK564" s="837"/>
      <c r="AL564" s="838"/>
      <c r="AM564" s="254"/>
      <c r="AN564" s="865">
        <f t="shared" si="378"/>
        <v>720</v>
      </c>
      <c r="AO564" s="865"/>
      <c r="AP564" s="254"/>
      <c r="AQ564" s="867">
        <f t="shared" ref="AQ561:AQ574" si="387">J564</f>
        <v>720</v>
      </c>
      <c r="AR564" s="254"/>
      <c r="AS564" s="865"/>
      <c r="AT564" s="866"/>
      <c r="AU564" s="867"/>
      <c r="AV564" s="1134" t="s">
        <v>577</v>
      </c>
      <c r="AW564" s="884">
        <f t="shared" si="380"/>
        <v>120</v>
      </c>
      <c r="AX564" s="884">
        <f t="shared" si="381"/>
        <v>120</v>
      </c>
      <c r="AY564" s="884">
        <f t="shared" si="382"/>
        <v>96</v>
      </c>
      <c r="AZ564" s="884">
        <f t="shared" si="383"/>
        <v>24</v>
      </c>
      <c r="BA564" s="884">
        <f t="shared" si="384"/>
        <v>120</v>
      </c>
      <c r="BB564" s="884">
        <f t="shared" si="385"/>
        <v>120</v>
      </c>
      <c r="BC564" s="884">
        <f t="shared" si="386"/>
        <v>120</v>
      </c>
      <c r="BD564" s="932">
        <f t="shared" si="343"/>
        <v>720</v>
      </c>
      <c r="BE564" s="933">
        <f t="shared" si="374"/>
        <v>0</v>
      </c>
      <c r="BF564" s="1096"/>
      <c r="BG564" s="1097"/>
    </row>
    <row r="565" s="711" customFormat="1" ht="39" customHeight="1" spans="1:59">
      <c r="A565" s="736">
        <v>46014</v>
      </c>
      <c r="B565" s="737" t="s">
        <v>2382</v>
      </c>
      <c r="C565" s="971" t="s">
        <v>600</v>
      </c>
      <c r="D565" s="739">
        <v>4500189673</v>
      </c>
      <c r="E565" s="910" t="s">
        <v>3205</v>
      </c>
      <c r="F565" s="739" t="s">
        <v>3206</v>
      </c>
      <c r="G565" s="742" t="s">
        <v>2311</v>
      </c>
      <c r="H565" s="742" t="s">
        <v>2311</v>
      </c>
      <c r="I565" s="1160" t="s">
        <v>2312</v>
      </c>
      <c r="J565" s="1161">
        <v>480</v>
      </c>
      <c r="K565" s="780">
        <v>1</v>
      </c>
      <c r="L565" s="780">
        <v>120</v>
      </c>
      <c r="M565" s="784">
        <f t="shared" si="375"/>
        <v>4</v>
      </c>
      <c r="N565" s="782">
        <v>46078</v>
      </c>
      <c r="O565" s="782">
        <v>46074</v>
      </c>
      <c r="P565" s="811" t="s">
        <v>3207</v>
      </c>
      <c r="Q565" s="783" t="s">
        <v>582</v>
      </c>
      <c r="R565" s="783"/>
      <c r="S565" s="810" t="s">
        <v>3101</v>
      </c>
      <c r="T565" s="810"/>
      <c r="U565" s="810" t="s">
        <v>2454</v>
      </c>
      <c r="V565" s="811" t="s">
        <v>3102</v>
      </c>
      <c r="W565" s="811"/>
      <c r="X565" s="821" t="s">
        <v>3188</v>
      </c>
      <c r="Y565" s="783" t="s">
        <v>2391</v>
      </c>
      <c r="Z565" s="835">
        <v>266.17</v>
      </c>
      <c r="AA565" s="1167">
        <f>Z565*M565</f>
        <v>1064.68</v>
      </c>
      <c r="AB565" s="812">
        <v>480</v>
      </c>
      <c r="AC565" s="812">
        <f t="shared" si="376"/>
        <v>0</v>
      </c>
      <c r="AD565" s="783" t="s">
        <v>610</v>
      </c>
      <c r="AE565" s="783" t="s">
        <v>611</v>
      </c>
      <c r="AF565" s="784"/>
      <c r="AG565" s="836" t="s">
        <v>590</v>
      </c>
      <c r="AH565" s="253"/>
      <c r="AI565" s="837">
        <f t="shared" si="377"/>
        <v>480</v>
      </c>
      <c r="AJ565" s="253"/>
      <c r="AK565" s="837"/>
      <c r="AL565" s="838"/>
      <c r="AM565" s="254"/>
      <c r="AN565" s="865">
        <f t="shared" si="378"/>
        <v>480</v>
      </c>
      <c r="AO565" s="865"/>
      <c r="AP565" s="254"/>
      <c r="AQ565" s="867">
        <f t="shared" si="387"/>
        <v>480</v>
      </c>
      <c r="AR565" s="254"/>
      <c r="AS565" s="865"/>
      <c r="AT565" s="866"/>
      <c r="AU565" s="867"/>
      <c r="AV565" s="1134" t="s">
        <v>577</v>
      </c>
      <c r="AW565" s="884">
        <f t="shared" si="380"/>
        <v>80</v>
      </c>
      <c r="AX565" s="884">
        <f t="shared" si="381"/>
        <v>80</v>
      </c>
      <c r="AY565" s="884">
        <f t="shared" si="382"/>
        <v>64</v>
      </c>
      <c r="AZ565" s="884">
        <f t="shared" si="383"/>
        <v>16</v>
      </c>
      <c r="BA565" s="884">
        <f t="shared" si="384"/>
        <v>80</v>
      </c>
      <c r="BB565" s="884">
        <f t="shared" si="385"/>
        <v>80</v>
      </c>
      <c r="BC565" s="884">
        <f t="shared" si="386"/>
        <v>80</v>
      </c>
      <c r="BD565" s="932">
        <f t="shared" ref="BD565:BD590" si="388">SUM(AW565:BC565)</f>
        <v>480</v>
      </c>
      <c r="BE565" s="933">
        <f t="shared" si="374"/>
        <v>0</v>
      </c>
      <c r="BF565" s="1096"/>
      <c r="BG565" s="1097"/>
    </row>
    <row r="566" s="711" customFormat="1" ht="39" customHeight="1" spans="1:59">
      <c r="A566" s="736">
        <v>46014</v>
      </c>
      <c r="B566" s="737" t="s">
        <v>2382</v>
      </c>
      <c r="C566" s="971" t="s">
        <v>600</v>
      </c>
      <c r="D566" s="739">
        <v>4500189673</v>
      </c>
      <c r="E566" s="910" t="s">
        <v>3208</v>
      </c>
      <c r="F566" s="739" t="s">
        <v>3209</v>
      </c>
      <c r="G566" s="742" t="s">
        <v>2311</v>
      </c>
      <c r="H566" s="742" t="s">
        <v>2311</v>
      </c>
      <c r="I566" s="1160" t="s">
        <v>2312</v>
      </c>
      <c r="J566" s="1161">
        <v>600</v>
      </c>
      <c r="K566" s="780">
        <v>1</v>
      </c>
      <c r="L566" s="780">
        <v>120</v>
      </c>
      <c r="M566" s="784">
        <f t="shared" si="375"/>
        <v>5</v>
      </c>
      <c r="N566" s="782">
        <v>46078</v>
      </c>
      <c r="O566" s="782">
        <v>46074</v>
      </c>
      <c r="P566" s="811" t="s">
        <v>3207</v>
      </c>
      <c r="Q566" s="783" t="s">
        <v>582</v>
      </c>
      <c r="R566" s="783" t="s">
        <v>3210</v>
      </c>
      <c r="S566" s="810" t="s">
        <v>3101</v>
      </c>
      <c r="T566" s="810"/>
      <c r="U566" s="810" t="s">
        <v>2454</v>
      </c>
      <c r="V566" s="811" t="s">
        <v>3187</v>
      </c>
      <c r="W566" s="811"/>
      <c r="X566" s="821" t="s">
        <v>3188</v>
      </c>
      <c r="Y566" s="783" t="s">
        <v>2391</v>
      </c>
      <c r="Z566" s="835">
        <v>266.17</v>
      </c>
      <c r="AA566" s="1167">
        <f>Z566*M566</f>
        <v>1330.85</v>
      </c>
      <c r="AB566" s="812">
        <v>600</v>
      </c>
      <c r="AC566" s="812">
        <f t="shared" si="376"/>
        <v>0</v>
      </c>
      <c r="AD566" s="783" t="s">
        <v>610</v>
      </c>
      <c r="AE566" s="783" t="s">
        <v>611</v>
      </c>
      <c r="AF566" s="784"/>
      <c r="AG566" s="836" t="s">
        <v>590</v>
      </c>
      <c r="AH566" s="253"/>
      <c r="AI566" s="837">
        <f t="shared" si="377"/>
        <v>600</v>
      </c>
      <c r="AJ566" s="253"/>
      <c r="AK566" s="837"/>
      <c r="AL566" s="838"/>
      <c r="AM566" s="254"/>
      <c r="AN566" s="865">
        <f t="shared" si="378"/>
        <v>600</v>
      </c>
      <c r="AO566" s="865"/>
      <c r="AP566" s="254"/>
      <c r="AQ566" s="867">
        <f t="shared" si="387"/>
        <v>600</v>
      </c>
      <c r="AR566" s="254"/>
      <c r="AS566" s="865"/>
      <c r="AT566" s="866"/>
      <c r="AU566" s="867"/>
      <c r="AV566" s="1134" t="s">
        <v>577</v>
      </c>
      <c r="AW566" s="884">
        <f t="shared" si="380"/>
        <v>100</v>
      </c>
      <c r="AX566" s="884">
        <f t="shared" si="381"/>
        <v>100</v>
      </c>
      <c r="AY566" s="884">
        <f t="shared" si="382"/>
        <v>80</v>
      </c>
      <c r="AZ566" s="884">
        <f t="shared" si="383"/>
        <v>20</v>
      </c>
      <c r="BA566" s="884">
        <f t="shared" si="384"/>
        <v>100</v>
      </c>
      <c r="BB566" s="884">
        <f t="shared" si="385"/>
        <v>100</v>
      </c>
      <c r="BC566" s="884">
        <f t="shared" si="386"/>
        <v>100</v>
      </c>
      <c r="BD566" s="932">
        <f t="shared" si="388"/>
        <v>600</v>
      </c>
      <c r="BE566" s="933">
        <f t="shared" si="374"/>
        <v>0</v>
      </c>
      <c r="BF566" s="1096"/>
      <c r="BG566" s="1097"/>
    </row>
    <row r="567" s="711" customFormat="1" ht="39" customHeight="1" spans="1:59">
      <c r="A567" s="736">
        <v>46015</v>
      </c>
      <c r="B567" s="737" t="s">
        <v>2536</v>
      </c>
      <c r="C567" s="971" t="s">
        <v>762</v>
      </c>
      <c r="D567" s="739">
        <v>4500189797</v>
      </c>
      <c r="E567" s="910" t="s">
        <v>3211</v>
      </c>
      <c r="F567" s="739" t="s">
        <v>3212</v>
      </c>
      <c r="G567" s="742" t="s">
        <v>815</v>
      </c>
      <c r="H567" s="742" t="s">
        <v>815</v>
      </c>
      <c r="I567" s="778" t="s">
        <v>576</v>
      </c>
      <c r="J567" s="1161">
        <v>1692</v>
      </c>
      <c r="K567" s="780">
        <v>0</v>
      </c>
      <c r="L567" s="780">
        <v>4</v>
      </c>
      <c r="M567" s="784">
        <f t="shared" si="375"/>
        <v>423</v>
      </c>
      <c r="N567" s="782">
        <v>46078</v>
      </c>
      <c r="O567" s="782">
        <f>N567-4</f>
        <v>46074</v>
      </c>
      <c r="P567" s="811"/>
      <c r="Q567" s="783" t="s">
        <v>582</v>
      </c>
      <c r="R567" s="783"/>
      <c r="S567" s="810" t="s">
        <v>3213</v>
      </c>
      <c r="T567" s="810"/>
      <c r="U567" s="810" t="s">
        <v>3214</v>
      </c>
      <c r="V567" s="811"/>
      <c r="W567" s="811"/>
      <c r="X567" s="821" t="s">
        <v>3215</v>
      </c>
      <c r="Y567" s="783" t="s">
        <v>1766</v>
      </c>
      <c r="Z567" s="835">
        <v>3.7065</v>
      </c>
      <c r="AA567" s="835">
        <f>Z567*J567</f>
        <v>6271.398</v>
      </c>
      <c r="AB567" s="812">
        <f>684+1008</f>
        <v>1692</v>
      </c>
      <c r="AC567" s="812">
        <f t="shared" si="376"/>
        <v>0</v>
      </c>
      <c r="AD567" s="783" t="s">
        <v>610</v>
      </c>
      <c r="AE567" s="783" t="s">
        <v>611</v>
      </c>
      <c r="AF567" s="784"/>
      <c r="AG567" s="836" t="s">
        <v>590</v>
      </c>
      <c r="AH567" s="1122"/>
      <c r="AI567" s="837">
        <f t="shared" si="377"/>
        <v>1692</v>
      </c>
      <c r="AJ567" s="1122"/>
      <c r="AK567" s="837"/>
      <c r="AL567" s="838"/>
      <c r="AM567" s="1123"/>
      <c r="AN567" s="1157">
        <f t="shared" si="378"/>
        <v>1692</v>
      </c>
      <c r="AO567" s="865"/>
      <c r="AP567" s="1123"/>
      <c r="AQ567" s="867">
        <f t="shared" si="387"/>
        <v>1692</v>
      </c>
      <c r="AR567" s="1123"/>
      <c r="AS567" s="865"/>
      <c r="AT567" s="866"/>
      <c r="AU567" s="867"/>
      <c r="AV567" s="1134" t="s">
        <v>577</v>
      </c>
      <c r="AW567" s="884">
        <f t="shared" si="380"/>
        <v>282</v>
      </c>
      <c r="AX567" s="884">
        <f t="shared" si="381"/>
        <v>282</v>
      </c>
      <c r="AY567" s="884">
        <f t="shared" si="382"/>
        <v>225.6</v>
      </c>
      <c r="AZ567" s="884">
        <f t="shared" si="383"/>
        <v>56.4</v>
      </c>
      <c r="BA567" s="884">
        <f t="shared" si="384"/>
        <v>282</v>
      </c>
      <c r="BB567" s="884">
        <f t="shared" si="385"/>
        <v>282</v>
      </c>
      <c r="BC567" s="884">
        <f t="shared" si="386"/>
        <v>282</v>
      </c>
      <c r="BD567" s="932">
        <f t="shared" si="388"/>
        <v>1692</v>
      </c>
      <c r="BE567" s="933">
        <f t="shared" si="374"/>
        <v>0</v>
      </c>
      <c r="BF567" s="1096"/>
      <c r="BG567" s="1097"/>
    </row>
    <row r="568" s="711" customFormat="1" ht="39" customHeight="1" spans="1:59">
      <c r="A568" s="736">
        <v>46015</v>
      </c>
      <c r="B568" s="737" t="s">
        <v>1552</v>
      </c>
      <c r="C568" s="971" t="s">
        <v>2977</v>
      </c>
      <c r="D568" s="739">
        <v>4500189742</v>
      </c>
      <c r="E568" s="910" t="s">
        <v>3216</v>
      </c>
      <c r="F568" s="739" t="s">
        <v>3217</v>
      </c>
      <c r="G568" s="742" t="s">
        <v>1899</v>
      </c>
      <c r="H568" s="742" t="s">
        <v>972</v>
      </c>
      <c r="I568" s="778" t="s">
        <v>576</v>
      </c>
      <c r="J568" s="1161">
        <f>1002-480</f>
        <v>522</v>
      </c>
      <c r="K568" s="780">
        <v>0</v>
      </c>
      <c r="L568" s="780">
        <v>6</v>
      </c>
      <c r="M568" s="784">
        <f t="shared" si="375"/>
        <v>87</v>
      </c>
      <c r="N568" s="782">
        <v>46080</v>
      </c>
      <c r="O568" s="782">
        <v>46076</v>
      </c>
      <c r="P568" s="1163" t="s">
        <v>3218</v>
      </c>
      <c r="Q568" s="783" t="s">
        <v>582</v>
      </c>
      <c r="R568" s="783"/>
      <c r="S568" s="810" t="s">
        <v>3213</v>
      </c>
      <c r="T568" s="810"/>
      <c r="U568" s="810" t="s">
        <v>3219</v>
      </c>
      <c r="V568" s="811"/>
      <c r="W568" s="811"/>
      <c r="X568" s="821" t="s">
        <v>3220</v>
      </c>
      <c r="Y568" s="783" t="s">
        <v>2983</v>
      </c>
      <c r="Z568" s="835">
        <v>3.5677</v>
      </c>
      <c r="AA568" s="835">
        <f>Z568*J568</f>
        <v>1862.3394</v>
      </c>
      <c r="AB568" s="812">
        <v>522</v>
      </c>
      <c r="AC568" s="812">
        <f t="shared" si="376"/>
        <v>0</v>
      </c>
      <c r="AD568" s="783" t="s">
        <v>610</v>
      </c>
      <c r="AE568" s="783" t="s">
        <v>611</v>
      </c>
      <c r="AF568" s="784"/>
      <c r="AG568" s="836" t="s">
        <v>590</v>
      </c>
      <c r="AH568" s="837"/>
      <c r="AI568" s="837"/>
      <c r="AJ568" s="837"/>
      <c r="AK568" s="837">
        <f>J568</f>
        <v>522</v>
      </c>
      <c r="AL568" s="838"/>
      <c r="AM568" s="865"/>
      <c r="AN568" s="865">
        <f t="shared" si="378"/>
        <v>522</v>
      </c>
      <c r="AO568" s="865"/>
      <c r="AP568" s="865"/>
      <c r="AQ568" s="867">
        <f t="shared" si="387"/>
        <v>522</v>
      </c>
      <c r="AR568" s="865"/>
      <c r="AS568" s="865"/>
      <c r="AT568" s="866"/>
      <c r="AU568" s="867"/>
      <c r="AV568" s="1134" t="s">
        <v>577</v>
      </c>
      <c r="AW568" s="884">
        <f t="shared" si="380"/>
        <v>87</v>
      </c>
      <c r="AX568" s="884">
        <f t="shared" si="381"/>
        <v>87</v>
      </c>
      <c r="AY568" s="884">
        <f t="shared" si="382"/>
        <v>69.6</v>
      </c>
      <c r="AZ568" s="884">
        <f t="shared" si="383"/>
        <v>17.4</v>
      </c>
      <c r="BA568" s="884">
        <f t="shared" si="384"/>
        <v>87</v>
      </c>
      <c r="BB568" s="884">
        <f t="shared" si="385"/>
        <v>87</v>
      </c>
      <c r="BC568" s="884">
        <f t="shared" si="386"/>
        <v>87</v>
      </c>
      <c r="BD568" s="932">
        <f t="shared" si="388"/>
        <v>522</v>
      </c>
      <c r="BE568" s="933">
        <f t="shared" si="374"/>
        <v>0</v>
      </c>
      <c r="BF568" s="1096"/>
      <c r="BG568" s="1097"/>
    </row>
    <row r="569" s="711" customFormat="1" ht="39" customHeight="1" spans="1:59">
      <c r="A569" s="736">
        <v>46000</v>
      </c>
      <c r="B569" s="737" t="s">
        <v>1865</v>
      </c>
      <c r="C569" s="971" t="s">
        <v>762</v>
      </c>
      <c r="D569" s="739">
        <v>4500188260</v>
      </c>
      <c r="E569" s="910" t="s">
        <v>3221</v>
      </c>
      <c r="F569" s="739" t="s">
        <v>3222</v>
      </c>
      <c r="G569" s="742" t="s">
        <v>575</v>
      </c>
      <c r="H569" s="742" t="s">
        <v>575</v>
      </c>
      <c r="I569" s="778" t="s">
        <v>576</v>
      </c>
      <c r="J569" s="780">
        <v>4260</v>
      </c>
      <c r="K569" s="780">
        <v>0</v>
      </c>
      <c r="L569" s="780">
        <v>12</v>
      </c>
      <c r="M569" s="784">
        <f t="shared" si="375"/>
        <v>355</v>
      </c>
      <c r="N569" s="782">
        <v>46083</v>
      </c>
      <c r="O569" s="782">
        <f>N569-4</f>
        <v>46079</v>
      </c>
      <c r="P569" s="811"/>
      <c r="Q569" s="783" t="s">
        <v>582</v>
      </c>
      <c r="R569" s="783"/>
      <c r="S569" s="810" t="s">
        <v>3223</v>
      </c>
      <c r="T569" s="810"/>
      <c r="U569" s="810" t="s">
        <v>3224</v>
      </c>
      <c r="V569" s="811"/>
      <c r="W569" s="811"/>
      <c r="X569" s="821" t="s">
        <v>3225</v>
      </c>
      <c r="Y569" s="783" t="s">
        <v>1444</v>
      </c>
      <c r="Z569" s="835">
        <v>3.6615</v>
      </c>
      <c r="AA569" s="835">
        <f>Z569*J569</f>
        <v>15597.99</v>
      </c>
      <c r="AB569" s="812">
        <f>1008+3252</f>
        <v>4260</v>
      </c>
      <c r="AC569" s="812">
        <f t="shared" si="376"/>
        <v>0</v>
      </c>
      <c r="AD569" s="783" t="s">
        <v>610</v>
      </c>
      <c r="AE569" s="783" t="s">
        <v>611</v>
      </c>
      <c r="AF569" s="784"/>
      <c r="AG569" s="836" t="s">
        <v>590</v>
      </c>
      <c r="AH569" s="1122"/>
      <c r="AI569" s="837">
        <f>J569</f>
        <v>4260</v>
      </c>
      <c r="AJ569" s="1122"/>
      <c r="AK569" s="837"/>
      <c r="AL569" s="838"/>
      <c r="AM569" s="1123"/>
      <c r="AN569" s="865">
        <f t="shared" si="378"/>
        <v>4260</v>
      </c>
      <c r="AO569" s="865"/>
      <c r="AP569" s="1123"/>
      <c r="AQ569" s="865">
        <f t="shared" si="387"/>
        <v>4260</v>
      </c>
      <c r="AR569" s="1123"/>
      <c r="AS569" s="865"/>
      <c r="AT569" s="866"/>
      <c r="AU569" s="867"/>
      <c r="AV569" s="1134" t="s">
        <v>577</v>
      </c>
      <c r="AW569" s="884">
        <f t="shared" si="380"/>
        <v>710</v>
      </c>
      <c r="AX569" s="884">
        <f t="shared" si="381"/>
        <v>710</v>
      </c>
      <c r="AY569" s="884">
        <f t="shared" si="382"/>
        <v>568</v>
      </c>
      <c r="AZ569" s="884">
        <f t="shared" si="383"/>
        <v>142</v>
      </c>
      <c r="BA569" s="884">
        <f t="shared" si="384"/>
        <v>710</v>
      </c>
      <c r="BB569" s="884">
        <f t="shared" si="385"/>
        <v>710</v>
      </c>
      <c r="BC569" s="884">
        <f t="shared" si="386"/>
        <v>710</v>
      </c>
      <c r="BD569" s="932">
        <f t="shared" si="388"/>
        <v>4260</v>
      </c>
      <c r="BE569" s="933">
        <f t="shared" si="374"/>
        <v>0</v>
      </c>
      <c r="BF569" s="1096"/>
      <c r="BG569" s="1097"/>
    </row>
    <row r="570" s="711" customFormat="1" ht="39" customHeight="1" spans="1:59">
      <c r="A570" s="736">
        <v>46026</v>
      </c>
      <c r="B570" s="737" t="s">
        <v>177</v>
      </c>
      <c r="C570" s="971" t="s">
        <v>600</v>
      </c>
      <c r="D570" s="739">
        <v>4500190587</v>
      </c>
      <c r="E570" s="910" t="s">
        <v>3226</v>
      </c>
      <c r="F570" s="739" t="s">
        <v>3227</v>
      </c>
      <c r="G570" s="742" t="s">
        <v>689</v>
      </c>
      <c r="H570" s="742" t="s">
        <v>689</v>
      </c>
      <c r="I570" s="778" t="s">
        <v>576</v>
      </c>
      <c r="J570" s="780">
        <v>1264</v>
      </c>
      <c r="K570" s="780">
        <v>0</v>
      </c>
      <c r="L570" s="780">
        <v>8</v>
      </c>
      <c r="M570" s="784">
        <f t="shared" si="375"/>
        <v>158</v>
      </c>
      <c r="N570" s="782">
        <v>46083</v>
      </c>
      <c r="O570" s="782">
        <f>N570-4</f>
        <v>46079</v>
      </c>
      <c r="P570" s="811"/>
      <c r="Q570" s="783" t="s">
        <v>582</v>
      </c>
      <c r="R570" s="783"/>
      <c r="S570" s="810" t="s">
        <v>3182</v>
      </c>
      <c r="T570" s="810"/>
      <c r="U570" s="810" t="s">
        <v>585</v>
      </c>
      <c r="V570" s="811" t="s">
        <v>3183</v>
      </c>
      <c r="W570" s="811"/>
      <c r="X570" s="821" t="s">
        <v>2420</v>
      </c>
      <c r="Y570" s="783" t="s">
        <v>695</v>
      </c>
      <c r="Z570" s="835">
        <v>2.1336</v>
      </c>
      <c r="AA570" s="835">
        <f>Z570*J570</f>
        <v>2696.8704</v>
      </c>
      <c r="AB570" s="812">
        <v>1264</v>
      </c>
      <c r="AC570" s="812">
        <f t="shared" si="376"/>
        <v>0</v>
      </c>
      <c r="AD570" s="783" t="s">
        <v>610</v>
      </c>
      <c r="AE570" s="783" t="s">
        <v>611</v>
      </c>
      <c r="AF570" s="784"/>
      <c r="AG570" s="836" t="s">
        <v>590</v>
      </c>
      <c r="AH570" s="942"/>
      <c r="AI570" s="837">
        <f>J570</f>
        <v>1264</v>
      </c>
      <c r="AJ570" s="942"/>
      <c r="AK570" s="837"/>
      <c r="AL570" s="838"/>
      <c r="AM570" s="1041"/>
      <c r="AN570" s="865">
        <f t="shared" si="378"/>
        <v>1264</v>
      </c>
      <c r="AO570" s="865"/>
      <c r="AP570" s="1041"/>
      <c r="AQ570" s="865">
        <f t="shared" si="387"/>
        <v>1264</v>
      </c>
      <c r="AR570" s="1041"/>
      <c r="AS570" s="865"/>
      <c r="AT570" s="866"/>
      <c r="AU570" s="867"/>
      <c r="AV570" s="1134" t="s">
        <v>577</v>
      </c>
      <c r="AW570" s="884">
        <f t="shared" si="380"/>
        <v>210.666666666667</v>
      </c>
      <c r="AX570" s="884">
        <f t="shared" si="381"/>
        <v>210.666666666667</v>
      </c>
      <c r="AY570" s="884">
        <f t="shared" si="382"/>
        <v>168.533333333333</v>
      </c>
      <c r="AZ570" s="884">
        <f t="shared" si="383"/>
        <v>42.1333333333333</v>
      </c>
      <c r="BA570" s="884">
        <f t="shared" si="384"/>
        <v>210.666666666667</v>
      </c>
      <c r="BB570" s="884">
        <f t="shared" si="385"/>
        <v>210.666666666667</v>
      </c>
      <c r="BC570" s="884">
        <f t="shared" si="386"/>
        <v>210.666666666667</v>
      </c>
      <c r="BD570" s="932">
        <f t="shared" si="388"/>
        <v>1264</v>
      </c>
      <c r="BE570" s="933">
        <f t="shared" si="374"/>
        <v>0</v>
      </c>
      <c r="BF570" s="1096"/>
      <c r="BG570" s="1097"/>
    </row>
    <row r="571" s="181" customFormat="1" ht="39" customHeight="1" spans="1:59">
      <c r="A571" s="187">
        <v>46026</v>
      </c>
      <c r="B571" s="188" t="s">
        <v>2345</v>
      </c>
      <c r="C571" s="1159" t="s">
        <v>600</v>
      </c>
      <c r="D571" s="190">
        <v>4500190200</v>
      </c>
      <c r="E571" s="194" t="s">
        <v>3228</v>
      </c>
      <c r="F571" s="190" t="s">
        <v>3229</v>
      </c>
      <c r="G571" s="193" t="s">
        <v>575</v>
      </c>
      <c r="H571" s="193" t="s">
        <v>575</v>
      </c>
      <c r="I571" s="209" t="s">
        <v>576</v>
      </c>
      <c r="J571" s="206">
        <v>2400</v>
      </c>
      <c r="K571" s="206">
        <v>0</v>
      </c>
      <c r="L571" s="206">
        <v>12</v>
      </c>
      <c r="M571" s="207">
        <f t="shared" si="375"/>
        <v>200</v>
      </c>
      <c r="N571" s="208">
        <v>46087</v>
      </c>
      <c r="O571" s="208">
        <v>46083</v>
      </c>
      <c r="P571" s="227"/>
      <c r="Q571" s="230"/>
      <c r="R571" s="230"/>
      <c r="S571" s="813" t="s">
        <v>3230</v>
      </c>
      <c r="T571" s="813"/>
      <c r="U571" s="813" t="s">
        <v>3231</v>
      </c>
      <c r="V571" s="227"/>
      <c r="W571" s="227"/>
      <c r="X571" s="243" t="s">
        <v>3232</v>
      </c>
      <c r="Y571" s="230" t="s">
        <v>3097</v>
      </c>
      <c r="Z571" s="241">
        <v>2.2101</v>
      </c>
      <c r="AA571" s="241">
        <f>Z571*J571</f>
        <v>5304.24</v>
      </c>
      <c r="AB571" s="229"/>
      <c r="AC571" s="229"/>
      <c r="AD571" s="230" t="s">
        <v>610</v>
      </c>
      <c r="AE571" s="977" t="s">
        <v>611</v>
      </c>
      <c r="AF571" s="207"/>
      <c r="AG571" s="249" t="s">
        <v>590</v>
      </c>
      <c r="AH571" s="253">
        <v>2400</v>
      </c>
      <c r="AI571" s="250">
        <v>2400</v>
      </c>
      <c r="AJ571" s="253"/>
      <c r="AL571" s="251"/>
      <c r="AM571" s="254"/>
      <c r="AN571" s="252">
        <f t="shared" si="378"/>
        <v>2400</v>
      </c>
      <c r="AO571" s="252"/>
      <c r="AP571" s="254"/>
      <c r="AQ571" s="1175">
        <f t="shared" si="387"/>
        <v>2400</v>
      </c>
      <c r="AR571" s="254">
        <v>400</v>
      </c>
      <c r="AS571" s="252"/>
      <c r="AT571" s="264"/>
      <c r="AU571" s="265"/>
      <c r="AV571" s="1175" t="s">
        <v>577</v>
      </c>
      <c r="AW571" s="270">
        <f t="shared" si="380"/>
        <v>400</v>
      </c>
      <c r="AX571" s="270">
        <f t="shared" si="381"/>
        <v>400</v>
      </c>
      <c r="AY571" s="270">
        <f t="shared" si="382"/>
        <v>320</v>
      </c>
      <c r="AZ571" s="270">
        <f t="shared" si="383"/>
        <v>80</v>
      </c>
      <c r="BA571" s="270">
        <f t="shared" si="384"/>
        <v>400</v>
      </c>
      <c r="BB571" s="270">
        <f t="shared" si="385"/>
        <v>400</v>
      </c>
      <c r="BC571" s="270">
        <f t="shared" si="386"/>
        <v>400</v>
      </c>
      <c r="BD571" s="271">
        <f t="shared" si="388"/>
        <v>2400</v>
      </c>
      <c r="BE571" s="275">
        <f t="shared" si="374"/>
        <v>0</v>
      </c>
      <c r="BF571" s="276"/>
      <c r="BG571" s="277"/>
    </row>
    <row r="572" s="181" customFormat="1" ht="39" customHeight="1" spans="1:16384">
      <c r="A572" s="187">
        <v>46037</v>
      </c>
      <c r="B572" s="188" t="s">
        <v>2382</v>
      </c>
      <c r="C572" s="1159" t="s">
        <v>600</v>
      </c>
      <c r="D572" s="190">
        <v>4500191529</v>
      </c>
      <c r="E572" s="194" t="s">
        <v>3233</v>
      </c>
      <c r="F572" s="190" t="s">
        <v>3234</v>
      </c>
      <c r="G572" s="193" t="s">
        <v>2311</v>
      </c>
      <c r="H572" s="193" t="s">
        <v>2311</v>
      </c>
      <c r="I572" s="1164" t="s">
        <v>2312</v>
      </c>
      <c r="J572" s="1165">
        <v>3600</v>
      </c>
      <c r="K572" s="206">
        <v>1</v>
      </c>
      <c r="L572" s="206">
        <v>120</v>
      </c>
      <c r="M572" s="207">
        <f t="shared" si="375"/>
        <v>30</v>
      </c>
      <c r="N572" s="208">
        <v>46087</v>
      </c>
      <c r="O572" s="208">
        <v>46083</v>
      </c>
      <c r="P572" s="227"/>
      <c r="Q572" s="230"/>
      <c r="R572" s="230"/>
      <c r="S572" s="813" t="s">
        <v>3101</v>
      </c>
      <c r="T572" s="813"/>
      <c r="U572" s="813" t="s">
        <v>2454</v>
      </c>
      <c r="V572" s="227" t="s">
        <v>3187</v>
      </c>
      <c r="W572" s="227"/>
      <c r="X572" s="243" t="s">
        <v>3235</v>
      </c>
      <c r="Y572" s="230" t="s">
        <v>2391</v>
      </c>
      <c r="Z572" s="241">
        <v>259.2863</v>
      </c>
      <c r="AA572" s="1168">
        <f t="shared" ref="AA572:AA578" si="389">Z572*M572</f>
        <v>7778.589</v>
      </c>
      <c r="AB572" s="230"/>
      <c r="AC572" s="230"/>
      <c r="AD572" s="230" t="s">
        <v>610</v>
      </c>
      <c r="AE572" s="977" t="s">
        <v>611</v>
      </c>
      <c r="AF572" s="207"/>
      <c r="AG572" s="249" t="s">
        <v>590</v>
      </c>
      <c r="AH572" s="1172"/>
      <c r="AI572" s="250">
        <f t="shared" ref="AI572:AI581" si="390">J572</f>
        <v>3600</v>
      </c>
      <c r="AJ572" s="1173"/>
      <c r="AK572" s="252"/>
      <c r="AL572" s="252"/>
      <c r="AM572" s="1174"/>
      <c r="AN572" s="252">
        <f t="shared" ref="AN572:AN583" si="391">J572</f>
        <v>3600</v>
      </c>
      <c r="AO572" s="264"/>
      <c r="AP572" s="1176"/>
      <c r="AQ572" s="1175">
        <f t="shared" si="387"/>
        <v>3600</v>
      </c>
      <c r="AR572" s="1177"/>
      <c r="AS572" s="270"/>
      <c r="AT572" s="270"/>
      <c r="AU572" s="270"/>
      <c r="AV572" s="270" t="s">
        <v>577</v>
      </c>
      <c r="AW572" s="270">
        <f t="shared" si="380"/>
        <v>600</v>
      </c>
      <c r="AX572" s="270">
        <f t="shared" si="381"/>
        <v>600</v>
      </c>
      <c r="AY572" s="270">
        <f t="shared" si="382"/>
        <v>480</v>
      </c>
      <c r="AZ572" s="270">
        <f t="shared" si="383"/>
        <v>120</v>
      </c>
      <c r="BA572" s="270">
        <f t="shared" si="384"/>
        <v>600</v>
      </c>
      <c r="BB572" s="270">
        <f t="shared" si="385"/>
        <v>600</v>
      </c>
      <c r="BC572" s="270">
        <f t="shared" si="386"/>
        <v>600</v>
      </c>
      <c r="BD572" s="271">
        <f t="shared" si="388"/>
        <v>3600</v>
      </c>
      <c r="BE572" s="275">
        <f t="shared" si="374"/>
        <v>0</v>
      </c>
      <c r="XEZ572" s="187"/>
      <c r="XFA572" s="188"/>
      <c r="XFB572" s="1159"/>
      <c r="XFC572" s="190"/>
      <c r="XFD572" s="194"/>
    </row>
    <row r="573" s="181" customFormat="1" ht="39" customHeight="1" spans="1:16384">
      <c r="A573" s="187">
        <v>46037</v>
      </c>
      <c r="B573" s="188" t="s">
        <v>2382</v>
      </c>
      <c r="C573" s="1159" t="s">
        <v>600</v>
      </c>
      <c r="D573" s="190">
        <v>4500191529</v>
      </c>
      <c r="E573" s="194" t="s">
        <v>3236</v>
      </c>
      <c r="F573" s="190" t="s">
        <v>3237</v>
      </c>
      <c r="G573" s="193" t="s">
        <v>2311</v>
      </c>
      <c r="H573" s="193" t="s">
        <v>2311</v>
      </c>
      <c r="I573" s="1164" t="s">
        <v>2312</v>
      </c>
      <c r="J573" s="1165">
        <v>2400</v>
      </c>
      <c r="K573" s="206">
        <v>1</v>
      </c>
      <c r="L573" s="206">
        <v>120</v>
      </c>
      <c r="M573" s="207">
        <f t="shared" si="375"/>
        <v>20</v>
      </c>
      <c r="N573" s="208">
        <v>46087</v>
      </c>
      <c r="O573" s="208">
        <v>46083</v>
      </c>
      <c r="P573" s="227"/>
      <c r="Q573" s="230"/>
      <c r="R573" s="230"/>
      <c r="S573" s="813" t="s">
        <v>3101</v>
      </c>
      <c r="T573" s="813"/>
      <c r="U573" s="813" t="s">
        <v>2454</v>
      </c>
      <c r="V573" s="227" t="s">
        <v>3187</v>
      </c>
      <c r="W573" s="227"/>
      <c r="X573" s="243" t="s">
        <v>3235</v>
      </c>
      <c r="Y573" s="230" t="s">
        <v>2391</v>
      </c>
      <c r="Z573" s="241">
        <v>259.2865</v>
      </c>
      <c r="AA573" s="1168">
        <f t="shared" si="389"/>
        <v>5185.73</v>
      </c>
      <c r="AB573" s="230"/>
      <c r="AC573" s="230"/>
      <c r="AD573" s="230" t="s">
        <v>610</v>
      </c>
      <c r="AE573" s="977" t="s">
        <v>611</v>
      </c>
      <c r="AF573" s="207"/>
      <c r="AG573" s="249" t="s">
        <v>590</v>
      </c>
      <c r="AH573" s="1172"/>
      <c r="AI573" s="250">
        <f t="shared" si="390"/>
        <v>2400</v>
      </c>
      <c r="AJ573" s="1173"/>
      <c r="AK573" s="252"/>
      <c r="AL573" s="252"/>
      <c r="AM573" s="1174"/>
      <c r="AN573" s="252">
        <f t="shared" si="391"/>
        <v>2400</v>
      </c>
      <c r="AO573" s="264"/>
      <c r="AP573" s="1176"/>
      <c r="AQ573" s="1175">
        <f t="shared" ref="AQ573:AQ583" si="392">J573</f>
        <v>2400</v>
      </c>
      <c r="AR573" s="1177"/>
      <c r="AS573" s="270"/>
      <c r="AT573" s="270"/>
      <c r="AU573" s="270"/>
      <c r="AV573" s="270" t="s">
        <v>577</v>
      </c>
      <c r="AW573" s="270">
        <f t="shared" si="380"/>
        <v>400</v>
      </c>
      <c r="AX573" s="270">
        <f t="shared" si="381"/>
        <v>400</v>
      </c>
      <c r="AY573" s="270">
        <f t="shared" si="382"/>
        <v>320</v>
      </c>
      <c r="AZ573" s="270">
        <f t="shared" si="383"/>
        <v>80</v>
      </c>
      <c r="BA573" s="270">
        <f t="shared" si="384"/>
        <v>400</v>
      </c>
      <c r="BB573" s="270">
        <f t="shared" si="385"/>
        <v>400</v>
      </c>
      <c r="BC573" s="270">
        <f t="shared" si="386"/>
        <v>400</v>
      </c>
      <c r="BD573" s="271">
        <f t="shared" si="388"/>
        <v>2400</v>
      </c>
      <c r="BE573" s="275">
        <f t="shared" si="374"/>
        <v>0</v>
      </c>
      <c r="XEZ573" s="187"/>
      <c r="XFA573" s="188"/>
      <c r="XFB573" s="1159"/>
      <c r="XFC573" s="190"/>
      <c r="XFD573" s="194"/>
    </row>
    <row r="574" s="181" customFormat="1" ht="39" customHeight="1" spans="1:16384">
      <c r="A574" s="187">
        <v>46037</v>
      </c>
      <c r="B574" s="188" t="s">
        <v>2382</v>
      </c>
      <c r="C574" s="1159" t="s">
        <v>600</v>
      </c>
      <c r="D574" s="190">
        <v>4500191529</v>
      </c>
      <c r="E574" s="194" t="s">
        <v>3238</v>
      </c>
      <c r="F574" s="190" t="s">
        <v>3239</v>
      </c>
      <c r="G574" s="193" t="s">
        <v>2311</v>
      </c>
      <c r="H574" s="193" t="s">
        <v>2311</v>
      </c>
      <c r="I574" s="1164" t="s">
        <v>2312</v>
      </c>
      <c r="J574" s="1165">
        <v>3360</v>
      </c>
      <c r="K574" s="206">
        <v>1</v>
      </c>
      <c r="L574" s="206">
        <v>120</v>
      </c>
      <c r="M574" s="207">
        <f t="shared" si="375"/>
        <v>28</v>
      </c>
      <c r="N574" s="208">
        <v>46087</v>
      </c>
      <c r="O574" s="208">
        <v>46083</v>
      </c>
      <c r="P574" s="227"/>
      <c r="Q574" s="230"/>
      <c r="R574" s="230"/>
      <c r="S574" s="813" t="s">
        <v>3101</v>
      </c>
      <c r="T574" s="813"/>
      <c r="U574" s="813" t="s">
        <v>2454</v>
      </c>
      <c r="V574" s="227" t="s">
        <v>3187</v>
      </c>
      <c r="W574" s="227"/>
      <c r="X574" s="243" t="s">
        <v>3235</v>
      </c>
      <c r="Y574" s="230" t="s">
        <v>2391</v>
      </c>
      <c r="Z574" s="241">
        <v>259.2864</v>
      </c>
      <c r="AA574" s="1168">
        <f t="shared" si="389"/>
        <v>7260.0192</v>
      </c>
      <c r="AB574" s="230"/>
      <c r="AC574" s="230"/>
      <c r="AD574" s="230" t="s">
        <v>610</v>
      </c>
      <c r="AE574" s="977" t="s">
        <v>611</v>
      </c>
      <c r="AF574" s="207"/>
      <c r="AG574" s="249" t="s">
        <v>590</v>
      </c>
      <c r="AH574" s="1172"/>
      <c r="AI574" s="250">
        <f t="shared" si="390"/>
        <v>3360</v>
      </c>
      <c r="AJ574" s="1173"/>
      <c r="AK574" s="252"/>
      <c r="AL574" s="252"/>
      <c r="AM574" s="1174"/>
      <c r="AN574" s="252">
        <f t="shared" si="391"/>
        <v>3360</v>
      </c>
      <c r="AO574" s="264"/>
      <c r="AP574" s="1176"/>
      <c r="AQ574" s="1175">
        <f t="shared" si="392"/>
        <v>3360</v>
      </c>
      <c r="AR574" s="1177"/>
      <c r="AS574" s="270"/>
      <c r="AT574" s="270"/>
      <c r="AU574" s="270"/>
      <c r="AV574" s="270" t="s">
        <v>577</v>
      </c>
      <c r="AW574" s="270">
        <f t="shared" si="380"/>
        <v>560</v>
      </c>
      <c r="AX574" s="270">
        <f t="shared" si="381"/>
        <v>560</v>
      </c>
      <c r="AY574" s="270">
        <f t="shared" si="382"/>
        <v>448</v>
      </c>
      <c r="AZ574" s="270">
        <f t="shared" si="383"/>
        <v>112</v>
      </c>
      <c r="BA574" s="270">
        <f t="shared" si="384"/>
        <v>560</v>
      </c>
      <c r="BB574" s="270">
        <f t="shared" si="385"/>
        <v>560</v>
      </c>
      <c r="BC574" s="270">
        <f t="shared" si="386"/>
        <v>560</v>
      </c>
      <c r="BD574" s="271">
        <f t="shared" si="388"/>
        <v>3360</v>
      </c>
      <c r="BE574" s="275">
        <f t="shared" si="374"/>
        <v>0</v>
      </c>
      <c r="XEZ574" s="187"/>
      <c r="XFA574" s="188"/>
      <c r="XFB574" s="1159"/>
      <c r="XFC574" s="190"/>
      <c r="XFD574" s="194"/>
    </row>
    <row r="575" s="181" customFormat="1" ht="39" customHeight="1" spans="1:16384">
      <c r="A575" s="187">
        <v>46037</v>
      </c>
      <c r="B575" s="188" t="s">
        <v>2382</v>
      </c>
      <c r="C575" s="1159" t="s">
        <v>600</v>
      </c>
      <c r="D575" s="190">
        <v>4500191529</v>
      </c>
      <c r="E575" s="194" t="s">
        <v>3240</v>
      </c>
      <c r="F575" s="190" t="s">
        <v>3241</v>
      </c>
      <c r="G575" s="193" t="s">
        <v>2311</v>
      </c>
      <c r="H575" s="193" t="s">
        <v>2311</v>
      </c>
      <c r="I575" s="1164" t="s">
        <v>2312</v>
      </c>
      <c r="J575" s="1165">
        <v>2640</v>
      </c>
      <c r="K575" s="206">
        <v>1</v>
      </c>
      <c r="L575" s="206">
        <v>120</v>
      </c>
      <c r="M575" s="207">
        <f t="shared" si="375"/>
        <v>22</v>
      </c>
      <c r="N575" s="208">
        <v>46087</v>
      </c>
      <c r="O575" s="208">
        <v>46083</v>
      </c>
      <c r="P575" s="227"/>
      <c r="Q575" s="230"/>
      <c r="R575" s="230"/>
      <c r="S575" s="813" t="s">
        <v>3101</v>
      </c>
      <c r="T575" s="813"/>
      <c r="U575" s="813" t="s">
        <v>2454</v>
      </c>
      <c r="V575" s="227" t="s">
        <v>3187</v>
      </c>
      <c r="W575" s="227"/>
      <c r="X575" s="243" t="s">
        <v>3235</v>
      </c>
      <c r="Y575" s="230" t="s">
        <v>2391</v>
      </c>
      <c r="Z575" s="241">
        <v>259.2864</v>
      </c>
      <c r="AA575" s="1168">
        <f t="shared" si="389"/>
        <v>5704.3008</v>
      </c>
      <c r="AB575" s="230"/>
      <c r="AC575" s="230"/>
      <c r="AD575" s="230" t="s">
        <v>610</v>
      </c>
      <c r="AE575" s="977" t="s">
        <v>611</v>
      </c>
      <c r="AF575" s="207"/>
      <c r="AG575" s="249" t="s">
        <v>590</v>
      </c>
      <c r="AH575" s="1172"/>
      <c r="AI575" s="250">
        <f t="shared" si="390"/>
        <v>2640</v>
      </c>
      <c r="AJ575" s="1173"/>
      <c r="AK575" s="252"/>
      <c r="AL575" s="252"/>
      <c r="AM575" s="1174"/>
      <c r="AN575" s="252">
        <f t="shared" si="391"/>
        <v>2640</v>
      </c>
      <c r="AO575" s="264"/>
      <c r="AP575" s="1176"/>
      <c r="AQ575" s="1175">
        <f t="shared" si="392"/>
        <v>2640</v>
      </c>
      <c r="AR575" s="1177"/>
      <c r="AS575" s="270"/>
      <c r="AT575" s="270"/>
      <c r="AU575" s="270"/>
      <c r="AV575" s="270" t="s">
        <v>577</v>
      </c>
      <c r="AW575" s="270">
        <f t="shared" si="380"/>
        <v>440</v>
      </c>
      <c r="AX575" s="270">
        <f t="shared" si="381"/>
        <v>440</v>
      </c>
      <c r="AY575" s="270">
        <f t="shared" si="382"/>
        <v>352</v>
      </c>
      <c r="AZ575" s="270">
        <f t="shared" si="383"/>
        <v>88</v>
      </c>
      <c r="BA575" s="270">
        <f t="shared" si="384"/>
        <v>440</v>
      </c>
      <c r="BB575" s="270">
        <f t="shared" si="385"/>
        <v>440</v>
      </c>
      <c r="BC575" s="270">
        <f t="shared" si="386"/>
        <v>440</v>
      </c>
      <c r="BD575" s="271">
        <f t="shared" si="388"/>
        <v>2640</v>
      </c>
      <c r="BE575" s="275">
        <f t="shared" si="374"/>
        <v>0</v>
      </c>
      <c r="XEZ575" s="187"/>
      <c r="XFA575" s="188"/>
      <c r="XFB575" s="1159"/>
      <c r="XFC575" s="190"/>
      <c r="XFD575" s="194"/>
    </row>
    <row r="576" s="181" customFormat="1" ht="39" customHeight="1" spans="1:16384">
      <c r="A576" s="187">
        <v>46037</v>
      </c>
      <c r="B576" s="188" t="s">
        <v>2382</v>
      </c>
      <c r="C576" s="1159" t="s">
        <v>600</v>
      </c>
      <c r="D576" s="190">
        <v>4500191529</v>
      </c>
      <c r="E576" s="194" t="s">
        <v>3242</v>
      </c>
      <c r="F576" s="190" t="s">
        <v>3243</v>
      </c>
      <c r="G576" s="193" t="s">
        <v>2311</v>
      </c>
      <c r="H576" s="193" t="s">
        <v>2311</v>
      </c>
      <c r="I576" s="1164" t="s">
        <v>2312</v>
      </c>
      <c r="J576" s="1165">
        <v>2640</v>
      </c>
      <c r="K576" s="206">
        <v>1</v>
      </c>
      <c r="L576" s="206">
        <v>120</v>
      </c>
      <c r="M576" s="207">
        <f t="shared" si="375"/>
        <v>22</v>
      </c>
      <c r="N576" s="208">
        <v>46087</v>
      </c>
      <c r="O576" s="208">
        <v>46083</v>
      </c>
      <c r="P576" s="227"/>
      <c r="Q576" s="230"/>
      <c r="R576" s="230"/>
      <c r="S576" s="813" t="s">
        <v>3101</v>
      </c>
      <c r="T576" s="813"/>
      <c r="U576" s="813" t="s">
        <v>2454</v>
      </c>
      <c r="V576" s="227" t="s">
        <v>3187</v>
      </c>
      <c r="W576" s="227"/>
      <c r="X576" s="243" t="s">
        <v>3235</v>
      </c>
      <c r="Y576" s="230" t="s">
        <v>2391</v>
      </c>
      <c r="Z576" s="241">
        <v>269.3545</v>
      </c>
      <c r="AA576" s="1168">
        <f t="shared" si="389"/>
        <v>5925.799</v>
      </c>
      <c r="AB576" s="230"/>
      <c r="AC576" s="230"/>
      <c r="AD576" s="230" t="s">
        <v>610</v>
      </c>
      <c r="AE576" s="977" t="s">
        <v>611</v>
      </c>
      <c r="AF576" s="207"/>
      <c r="AG576" s="249" t="s">
        <v>590</v>
      </c>
      <c r="AH576" s="1172"/>
      <c r="AI576" s="250">
        <f t="shared" si="390"/>
        <v>2640</v>
      </c>
      <c r="AJ576" s="1173"/>
      <c r="AK576" s="252"/>
      <c r="AL576" s="252"/>
      <c r="AM576" s="1174"/>
      <c r="AN576" s="252">
        <f t="shared" si="391"/>
        <v>2640</v>
      </c>
      <c r="AO576" s="264"/>
      <c r="AP576" s="1176"/>
      <c r="AQ576" s="1175">
        <f t="shared" si="392"/>
        <v>2640</v>
      </c>
      <c r="AR576" s="1177"/>
      <c r="AS576" s="270"/>
      <c r="AT576" s="270"/>
      <c r="AU576" s="270"/>
      <c r="AV576" s="270" t="s">
        <v>577</v>
      </c>
      <c r="AW576" s="270">
        <f t="shared" si="380"/>
        <v>440</v>
      </c>
      <c r="AX576" s="270">
        <f t="shared" si="381"/>
        <v>440</v>
      </c>
      <c r="AY576" s="270">
        <f t="shared" si="382"/>
        <v>352</v>
      </c>
      <c r="AZ576" s="270">
        <f t="shared" si="383"/>
        <v>88</v>
      </c>
      <c r="BA576" s="270">
        <f t="shared" si="384"/>
        <v>440</v>
      </c>
      <c r="BB576" s="270">
        <f t="shared" si="385"/>
        <v>440</v>
      </c>
      <c r="BC576" s="270">
        <f t="shared" si="386"/>
        <v>440</v>
      </c>
      <c r="BD576" s="271">
        <f t="shared" si="388"/>
        <v>2640</v>
      </c>
      <c r="BE576" s="275">
        <f t="shared" si="374"/>
        <v>0</v>
      </c>
      <c r="XEZ576" s="187"/>
      <c r="XFA576" s="188"/>
      <c r="XFB576" s="1159"/>
      <c r="XFC576" s="190"/>
      <c r="XFD576" s="194"/>
    </row>
    <row r="577" s="181" customFormat="1" ht="39" customHeight="1" spans="1:16384">
      <c r="A577" s="187">
        <v>46037</v>
      </c>
      <c r="B577" s="188" t="s">
        <v>2382</v>
      </c>
      <c r="C577" s="1159" t="s">
        <v>600</v>
      </c>
      <c r="D577" s="190">
        <v>4500191529</v>
      </c>
      <c r="E577" s="194" t="s">
        <v>3244</v>
      </c>
      <c r="F577" s="190" t="s">
        <v>3245</v>
      </c>
      <c r="G577" s="193" t="s">
        <v>2311</v>
      </c>
      <c r="H577" s="193" t="s">
        <v>2311</v>
      </c>
      <c r="I577" s="1164" t="s">
        <v>2312</v>
      </c>
      <c r="J577" s="1165">
        <v>1920</v>
      </c>
      <c r="K577" s="206">
        <v>1</v>
      </c>
      <c r="L577" s="206">
        <v>120</v>
      </c>
      <c r="M577" s="207">
        <f t="shared" si="375"/>
        <v>16</v>
      </c>
      <c r="N577" s="208">
        <v>46087</v>
      </c>
      <c r="O577" s="208">
        <v>46083</v>
      </c>
      <c r="P577" s="227"/>
      <c r="Q577" s="230"/>
      <c r="R577" s="215" t="s">
        <v>3246</v>
      </c>
      <c r="S577" s="813" t="s">
        <v>3101</v>
      </c>
      <c r="T577" s="813"/>
      <c r="U577" s="813" t="s">
        <v>2454</v>
      </c>
      <c r="V577" s="227" t="s">
        <v>3187</v>
      </c>
      <c r="W577" s="227"/>
      <c r="X577" s="243" t="s">
        <v>3235</v>
      </c>
      <c r="Y577" s="230" t="s">
        <v>2391</v>
      </c>
      <c r="Z577" s="241">
        <v>269.3544</v>
      </c>
      <c r="AA577" s="1168">
        <f t="shared" si="389"/>
        <v>4309.6704</v>
      </c>
      <c r="AB577" s="230"/>
      <c r="AC577" s="230"/>
      <c r="AD577" s="230" t="s">
        <v>610</v>
      </c>
      <c r="AE577" s="977" t="s">
        <v>611</v>
      </c>
      <c r="AF577" s="207"/>
      <c r="AG577" s="249" t="s">
        <v>590</v>
      </c>
      <c r="AH577" s="1172"/>
      <c r="AI577" s="250">
        <f t="shared" si="390"/>
        <v>1920</v>
      </c>
      <c r="AJ577" s="1173"/>
      <c r="AK577" s="252"/>
      <c r="AL577" s="252"/>
      <c r="AM577" s="1174"/>
      <c r="AN577" s="252">
        <f t="shared" si="391"/>
        <v>1920</v>
      </c>
      <c r="AO577" s="264"/>
      <c r="AP577" s="1176"/>
      <c r="AQ577" s="1175">
        <f t="shared" si="392"/>
        <v>1920</v>
      </c>
      <c r="AR577" s="1177"/>
      <c r="AS577" s="270"/>
      <c r="AT577" s="270"/>
      <c r="AU577" s="270"/>
      <c r="AV577" s="270" t="s">
        <v>577</v>
      </c>
      <c r="AW577" s="270">
        <f t="shared" si="380"/>
        <v>320</v>
      </c>
      <c r="AX577" s="270">
        <f t="shared" si="381"/>
        <v>320</v>
      </c>
      <c r="AY577" s="270">
        <f t="shared" si="382"/>
        <v>256</v>
      </c>
      <c r="AZ577" s="270">
        <f t="shared" si="383"/>
        <v>64</v>
      </c>
      <c r="BA577" s="270">
        <f t="shared" si="384"/>
        <v>320</v>
      </c>
      <c r="BB577" s="270">
        <f t="shared" si="385"/>
        <v>320</v>
      </c>
      <c r="BC577" s="270">
        <f t="shared" si="386"/>
        <v>320</v>
      </c>
      <c r="BD577" s="271">
        <f t="shared" si="388"/>
        <v>1920</v>
      </c>
      <c r="BE577" s="275">
        <f t="shared" si="374"/>
        <v>0</v>
      </c>
      <c r="XEZ577" s="187"/>
      <c r="XFA577" s="188"/>
      <c r="XFB577" s="1159"/>
      <c r="XFC577" s="190"/>
      <c r="XFD577" s="194"/>
    </row>
    <row r="578" s="181" customFormat="1" ht="39" customHeight="1" spans="1:16384">
      <c r="A578" s="187">
        <v>46037</v>
      </c>
      <c r="B578" s="188" t="s">
        <v>2382</v>
      </c>
      <c r="C578" s="1159" t="s">
        <v>600</v>
      </c>
      <c r="D578" s="190">
        <v>4500191529</v>
      </c>
      <c r="E578" s="194" t="s">
        <v>3247</v>
      </c>
      <c r="F578" s="190" t="s">
        <v>3248</v>
      </c>
      <c r="G578" s="193" t="s">
        <v>2311</v>
      </c>
      <c r="H578" s="193" t="s">
        <v>2311</v>
      </c>
      <c r="I578" s="1164" t="s">
        <v>2312</v>
      </c>
      <c r="J578" s="1165">
        <v>3120</v>
      </c>
      <c r="K578" s="206">
        <v>1</v>
      </c>
      <c r="L578" s="206">
        <v>120</v>
      </c>
      <c r="M578" s="207">
        <f t="shared" si="375"/>
        <v>26</v>
      </c>
      <c r="N578" s="208">
        <v>46087</v>
      </c>
      <c r="O578" s="208">
        <v>46083</v>
      </c>
      <c r="P578" s="227"/>
      <c r="Q578" s="230"/>
      <c r="R578" s="230"/>
      <c r="S578" s="813" t="s">
        <v>3101</v>
      </c>
      <c r="T578" s="813"/>
      <c r="U578" s="813" t="s">
        <v>2454</v>
      </c>
      <c r="V578" s="227" t="s">
        <v>3187</v>
      </c>
      <c r="W578" s="227"/>
      <c r="X578" s="243" t="s">
        <v>3235</v>
      </c>
      <c r="Y578" s="230" t="s">
        <v>2391</v>
      </c>
      <c r="Z578" s="241">
        <v>269.3546</v>
      </c>
      <c r="AA578" s="1168">
        <f t="shared" si="389"/>
        <v>7003.2196</v>
      </c>
      <c r="AB578" s="230"/>
      <c r="AC578" s="230"/>
      <c r="AD578" s="230" t="s">
        <v>610</v>
      </c>
      <c r="AE578" s="977" t="s">
        <v>611</v>
      </c>
      <c r="AF578" s="207"/>
      <c r="AG578" s="249" t="s">
        <v>590</v>
      </c>
      <c r="AH578" s="1172"/>
      <c r="AI578" s="250">
        <f t="shared" si="390"/>
        <v>3120</v>
      </c>
      <c r="AJ578" s="1173"/>
      <c r="AK578" s="252"/>
      <c r="AL578" s="252"/>
      <c r="AM578" s="1174"/>
      <c r="AN578" s="252">
        <f t="shared" si="391"/>
        <v>3120</v>
      </c>
      <c r="AO578" s="264"/>
      <c r="AP578" s="1176"/>
      <c r="AQ578" s="1175">
        <f t="shared" si="392"/>
        <v>3120</v>
      </c>
      <c r="AR578" s="1177"/>
      <c r="AS578" s="270"/>
      <c r="AT578" s="270"/>
      <c r="AU578" s="270"/>
      <c r="AV578" s="270" t="s">
        <v>577</v>
      </c>
      <c r="AW578" s="270">
        <f t="shared" si="380"/>
        <v>520</v>
      </c>
      <c r="AX578" s="270">
        <f t="shared" si="381"/>
        <v>520</v>
      </c>
      <c r="AY578" s="270">
        <f t="shared" si="382"/>
        <v>416</v>
      </c>
      <c r="AZ578" s="270">
        <f t="shared" si="383"/>
        <v>104</v>
      </c>
      <c r="BA578" s="270">
        <f t="shared" si="384"/>
        <v>520</v>
      </c>
      <c r="BB578" s="270">
        <f t="shared" si="385"/>
        <v>520</v>
      </c>
      <c r="BC578" s="270">
        <f t="shared" si="386"/>
        <v>520</v>
      </c>
      <c r="BD578" s="271">
        <f t="shared" si="388"/>
        <v>3120</v>
      </c>
      <c r="BE578" s="275">
        <f t="shared" si="374"/>
        <v>0</v>
      </c>
      <c r="XEZ578" s="187"/>
      <c r="XFA578" s="188"/>
      <c r="XFB578" s="1159"/>
      <c r="XFC578" s="190"/>
      <c r="XFD578" s="194"/>
    </row>
    <row r="579" s="181" customFormat="1" ht="39" customHeight="1" spans="1:59">
      <c r="A579" s="187">
        <v>46034</v>
      </c>
      <c r="B579" s="188" t="s">
        <v>3249</v>
      </c>
      <c r="C579" s="1159" t="s">
        <v>3250</v>
      </c>
      <c r="D579" s="190">
        <v>4500190901</v>
      </c>
      <c r="E579" s="194"/>
      <c r="F579" s="190" t="s">
        <v>3251</v>
      </c>
      <c r="G579" s="964" t="s">
        <v>815</v>
      </c>
      <c r="H579" s="193" t="s">
        <v>815</v>
      </c>
      <c r="I579" s="209" t="s">
        <v>576</v>
      </c>
      <c r="J579" s="1204">
        <v>28000</v>
      </c>
      <c r="K579" s="206">
        <v>0</v>
      </c>
      <c r="L579" s="206">
        <v>4</v>
      </c>
      <c r="M579" s="207">
        <f t="shared" si="375"/>
        <v>7000</v>
      </c>
      <c r="N579" s="208">
        <v>46085</v>
      </c>
      <c r="O579" s="796">
        <v>46092</v>
      </c>
      <c r="P579" s="227"/>
      <c r="Q579" s="230"/>
      <c r="R579" s="230"/>
      <c r="S579" s="813" t="s">
        <v>3252</v>
      </c>
      <c r="T579" s="813"/>
      <c r="U579" s="813" t="s">
        <v>3253</v>
      </c>
      <c r="V579" s="227"/>
      <c r="W579" s="227"/>
      <c r="X579" s="243" t="s">
        <v>3254</v>
      </c>
      <c r="Y579" s="230" t="s">
        <v>1558</v>
      </c>
      <c r="Z579" s="241">
        <v>3.4949</v>
      </c>
      <c r="AA579" s="241">
        <f>Z579*J579</f>
        <v>97857.2</v>
      </c>
      <c r="AB579" s="230"/>
      <c r="AC579" s="230"/>
      <c r="AD579" s="230" t="s">
        <v>610</v>
      </c>
      <c r="AE579" s="977" t="s">
        <v>611</v>
      </c>
      <c r="AF579" s="207"/>
      <c r="AG579" s="249" t="s">
        <v>590</v>
      </c>
      <c r="AH579" s="253"/>
      <c r="AI579" s="250">
        <f t="shared" si="390"/>
        <v>28000</v>
      </c>
      <c r="AJ579" s="253"/>
      <c r="AK579" s="1218"/>
      <c r="AL579" s="251"/>
      <c r="AM579" s="254"/>
      <c r="AN579" s="252">
        <f t="shared" si="391"/>
        <v>28000</v>
      </c>
      <c r="AO579" s="252"/>
      <c r="AP579" s="254"/>
      <c r="AQ579" s="252">
        <f t="shared" si="392"/>
        <v>28000</v>
      </c>
      <c r="AR579" s="254"/>
      <c r="AS579" s="252"/>
      <c r="AT579" s="264"/>
      <c r="AU579" s="265"/>
      <c r="AV579" s="1175" t="s">
        <v>577</v>
      </c>
      <c r="AW579" s="270">
        <f t="shared" si="380"/>
        <v>4666.66666666667</v>
      </c>
      <c r="AX579" s="270">
        <f t="shared" si="381"/>
        <v>4666.66666666667</v>
      </c>
      <c r="AY579" s="270">
        <f t="shared" si="382"/>
        <v>3733.33333333333</v>
      </c>
      <c r="AZ579" s="270">
        <f t="shared" si="383"/>
        <v>933.333333333333</v>
      </c>
      <c r="BA579" s="270">
        <f t="shared" si="384"/>
        <v>4666.66666666667</v>
      </c>
      <c r="BB579" s="270">
        <f t="shared" si="385"/>
        <v>4666.66666666667</v>
      </c>
      <c r="BC579" s="270">
        <f t="shared" si="386"/>
        <v>4666.66666666667</v>
      </c>
      <c r="BD579" s="271">
        <f t="shared" si="388"/>
        <v>28000</v>
      </c>
      <c r="BE579" s="275">
        <f t="shared" si="374"/>
        <v>0</v>
      </c>
      <c r="BF579" s="276"/>
      <c r="BG579" s="277"/>
    </row>
    <row r="580" s="181" customFormat="1" ht="39" customHeight="1" spans="1:16384">
      <c r="A580" s="187">
        <v>46034</v>
      </c>
      <c r="B580" s="188" t="s">
        <v>3255</v>
      </c>
      <c r="C580" s="1159" t="s">
        <v>762</v>
      </c>
      <c r="D580" s="190">
        <v>4500190991</v>
      </c>
      <c r="E580" s="194" t="s">
        <v>3256</v>
      </c>
      <c r="F580" s="190" t="s">
        <v>3257</v>
      </c>
      <c r="G580" s="193" t="s">
        <v>575</v>
      </c>
      <c r="H580" s="193" t="s">
        <v>575</v>
      </c>
      <c r="I580" s="209" t="s">
        <v>576</v>
      </c>
      <c r="J580" s="206">
        <v>600</v>
      </c>
      <c r="K580" s="206">
        <v>0</v>
      </c>
      <c r="L580" s="206">
        <v>12</v>
      </c>
      <c r="M580" s="207">
        <f t="shared" si="375"/>
        <v>50</v>
      </c>
      <c r="N580" s="208">
        <v>46093</v>
      </c>
      <c r="O580" s="208">
        <f>N580-3</f>
        <v>46090</v>
      </c>
      <c r="P580" s="227"/>
      <c r="Q580" s="230"/>
      <c r="R580" s="230"/>
      <c r="S580" s="813" t="s">
        <v>3182</v>
      </c>
      <c r="T580" s="813"/>
      <c r="U580" s="813" t="s">
        <v>585</v>
      </c>
      <c r="V580" s="227"/>
      <c r="W580" s="227"/>
      <c r="X580" s="243" t="s">
        <v>3258</v>
      </c>
      <c r="Y580" s="230" t="s">
        <v>1140</v>
      </c>
      <c r="Z580" s="241">
        <v>3.6923</v>
      </c>
      <c r="AA580" s="241">
        <f>Z580*J580</f>
        <v>2215.38</v>
      </c>
      <c r="AB580" s="230"/>
      <c r="AC580" s="230"/>
      <c r="AD580" s="230" t="s">
        <v>585</v>
      </c>
      <c r="AE580" s="977" t="s">
        <v>611</v>
      </c>
      <c r="AF580" s="207"/>
      <c r="AG580" s="249" t="s">
        <v>590</v>
      </c>
      <c r="AH580" s="253"/>
      <c r="AI580" s="1219">
        <f t="shared" si="390"/>
        <v>600</v>
      </c>
      <c r="AJ580" s="1129"/>
      <c r="AK580" s="252"/>
      <c r="AL580" s="252"/>
      <c r="AM580" s="254"/>
      <c r="AN580" s="252">
        <f t="shared" si="391"/>
        <v>600</v>
      </c>
      <c r="AO580" s="264"/>
      <c r="AP580" s="1225"/>
      <c r="AQ580" s="1175">
        <f t="shared" si="392"/>
        <v>600</v>
      </c>
      <c r="AR580" s="1136"/>
      <c r="AS580" s="270"/>
      <c r="AT580" s="270"/>
      <c r="AU580" s="270"/>
      <c r="AV580" s="1175" t="s">
        <v>577</v>
      </c>
      <c r="AW580" s="270">
        <f t="shared" si="380"/>
        <v>100</v>
      </c>
      <c r="AX580" s="270">
        <f t="shared" si="381"/>
        <v>100</v>
      </c>
      <c r="AY580" s="270">
        <f t="shared" si="382"/>
        <v>80</v>
      </c>
      <c r="AZ580" s="270">
        <f t="shared" si="383"/>
        <v>20</v>
      </c>
      <c r="BA580" s="270">
        <f t="shared" si="384"/>
        <v>100</v>
      </c>
      <c r="BB580" s="270">
        <f t="shared" si="385"/>
        <v>100</v>
      </c>
      <c r="BC580" s="270">
        <f t="shared" si="386"/>
        <v>100</v>
      </c>
      <c r="BD580" s="271">
        <f t="shared" si="388"/>
        <v>600</v>
      </c>
      <c r="BE580" s="275">
        <f t="shared" si="374"/>
        <v>0</v>
      </c>
      <c r="XEZ580" s="187"/>
      <c r="XFA580" s="188"/>
      <c r="XFB580" s="1159"/>
      <c r="XFC580" s="190"/>
      <c r="XFD580" s="194"/>
    </row>
    <row r="581" s="181" customFormat="1" ht="39" customHeight="1" spans="1:59">
      <c r="A581" s="187">
        <v>46026</v>
      </c>
      <c r="B581" s="188" t="s">
        <v>177</v>
      </c>
      <c r="C581" s="1159" t="s">
        <v>600</v>
      </c>
      <c r="D581" s="190">
        <v>4500190589</v>
      </c>
      <c r="E581" s="194" t="s">
        <v>3259</v>
      </c>
      <c r="F581" s="190" t="s">
        <v>3260</v>
      </c>
      <c r="G581" s="964" t="s">
        <v>689</v>
      </c>
      <c r="H581" s="193" t="s">
        <v>689</v>
      </c>
      <c r="I581" s="209" t="s">
        <v>576</v>
      </c>
      <c r="J581" s="206">
        <v>1736</v>
      </c>
      <c r="K581" s="206">
        <v>0</v>
      </c>
      <c r="L581" s="206">
        <v>8</v>
      </c>
      <c r="M581" s="207">
        <f t="shared" si="375"/>
        <v>217</v>
      </c>
      <c r="N581" s="208">
        <v>46094</v>
      </c>
      <c r="O581" s="208">
        <v>46090</v>
      </c>
      <c r="P581" s="227"/>
      <c r="Q581" s="230"/>
      <c r="R581" s="230"/>
      <c r="S581" s="813" t="s">
        <v>3252</v>
      </c>
      <c r="T581" s="813"/>
      <c r="U581" s="813" t="s">
        <v>585</v>
      </c>
      <c r="V581" s="227" t="s">
        <v>3183</v>
      </c>
      <c r="W581" s="227"/>
      <c r="X581" s="243" t="s">
        <v>2420</v>
      </c>
      <c r="Y581" s="230" t="s">
        <v>695</v>
      </c>
      <c r="Z581" s="241">
        <v>2.1336</v>
      </c>
      <c r="AA581" s="241">
        <f>Z581*J581</f>
        <v>3703.9296</v>
      </c>
      <c r="AB581" s="230"/>
      <c r="AC581" s="230"/>
      <c r="AD581" s="230" t="s">
        <v>610</v>
      </c>
      <c r="AE581" s="977" t="s">
        <v>611</v>
      </c>
      <c r="AF581" s="207"/>
      <c r="AG581" s="249" t="s">
        <v>590</v>
      </c>
      <c r="AH581" s="841"/>
      <c r="AI581" s="250">
        <f t="shared" si="390"/>
        <v>1736</v>
      </c>
      <c r="AJ581" s="841"/>
      <c r="AK581" s="250"/>
      <c r="AL581" s="251"/>
      <c r="AM581" s="868"/>
      <c r="AN581" s="252">
        <f t="shared" si="391"/>
        <v>1736</v>
      </c>
      <c r="AO581" s="252"/>
      <c r="AP581" s="868"/>
      <c r="AQ581" s="252">
        <f t="shared" si="392"/>
        <v>1736</v>
      </c>
      <c r="AR581" s="868"/>
      <c r="AS581" s="252"/>
      <c r="AT581" s="264"/>
      <c r="AU581" s="265"/>
      <c r="AV581" s="1175" t="s">
        <v>577</v>
      </c>
      <c r="AW581" s="1228">
        <f t="shared" si="380"/>
        <v>289.333333333333</v>
      </c>
      <c r="AX581" s="1228">
        <f t="shared" si="381"/>
        <v>289.333333333333</v>
      </c>
      <c r="AY581" s="1228">
        <f t="shared" si="382"/>
        <v>231.466666666667</v>
      </c>
      <c r="AZ581" s="1228">
        <f t="shared" si="383"/>
        <v>57.8666666666667</v>
      </c>
      <c r="BA581" s="1228">
        <f t="shared" si="384"/>
        <v>289.333333333333</v>
      </c>
      <c r="BB581" s="1228">
        <f t="shared" si="385"/>
        <v>289.333333333333</v>
      </c>
      <c r="BC581" s="1228">
        <f t="shared" si="386"/>
        <v>289.333333333333</v>
      </c>
      <c r="BD581" s="271">
        <f t="shared" si="388"/>
        <v>1736</v>
      </c>
      <c r="BE581" s="275">
        <f t="shared" si="374"/>
        <v>0</v>
      </c>
      <c r="BF581" s="276"/>
      <c r="BG581" s="277"/>
    </row>
    <row r="582" s="899" customFormat="1" ht="39" customHeight="1" spans="1:60">
      <c r="A582" s="1006">
        <v>46038</v>
      </c>
      <c r="B582" s="1184" t="s">
        <v>1521</v>
      </c>
      <c r="C582" s="1185" t="s">
        <v>1522</v>
      </c>
      <c r="D582" s="1012">
        <v>4500191663</v>
      </c>
      <c r="E582" s="1186"/>
      <c r="F582" s="1012" t="s">
        <v>3261</v>
      </c>
      <c r="G582" s="964" t="s">
        <v>735</v>
      </c>
      <c r="H582" s="193" t="s">
        <v>575</v>
      </c>
      <c r="I582" s="209" t="s">
        <v>576</v>
      </c>
      <c r="J582" s="206">
        <v>504</v>
      </c>
      <c r="K582" s="206">
        <v>0</v>
      </c>
      <c r="L582" s="206">
        <v>12</v>
      </c>
      <c r="M582" s="207">
        <f t="shared" si="375"/>
        <v>42</v>
      </c>
      <c r="N582" s="1020">
        <v>46097</v>
      </c>
      <c r="O582" s="1020">
        <v>46093</v>
      </c>
      <c r="P582" s="227"/>
      <c r="Q582" s="230"/>
      <c r="R582" s="230"/>
      <c r="S582" s="813" t="s">
        <v>3262</v>
      </c>
      <c r="T582" s="813"/>
      <c r="U582" s="813" t="s">
        <v>3263</v>
      </c>
      <c r="V582" s="227"/>
      <c r="W582" s="227" t="s">
        <v>3264</v>
      </c>
      <c r="X582" s="243" t="s">
        <v>3265</v>
      </c>
      <c r="Y582" s="1216" t="s">
        <v>802</v>
      </c>
      <c r="Z582" s="241">
        <v>3.6923</v>
      </c>
      <c r="AA582" s="241">
        <f>Z582*J582</f>
        <v>1860.9192</v>
      </c>
      <c r="AB582" s="230"/>
      <c r="AC582" s="230"/>
      <c r="AD582" s="230" t="s">
        <v>610</v>
      </c>
      <c r="AE582" s="977" t="s">
        <v>611</v>
      </c>
      <c r="AF582" s="207"/>
      <c r="AG582" s="249" t="s">
        <v>590</v>
      </c>
      <c r="AH582" s="253"/>
      <c r="AI582" s="250"/>
      <c r="AJ582" s="253"/>
      <c r="AK582" s="250">
        <f>J582</f>
        <v>504</v>
      </c>
      <c r="AL582" s="251"/>
      <c r="AM582" s="254"/>
      <c r="AN582" s="252">
        <f t="shared" si="391"/>
        <v>504</v>
      </c>
      <c r="AO582" s="252"/>
      <c r="AP582" s="254"/>
      <c r="AQ582" s="252">
        <f t="shared" si="392"/>
        <v>504</v>
      </c>
      <c r="AR582" s="254"/>
      <c r="AS582" s="252"/>
      <c r="AT582" s="264"/>
      <c r="AU582" s="265"/>
      <c r="AV582" s="1175" t="s">
        <v>577</v>
      </c>
      <c r="AW582" s="270">
        <f t="shared" si="380"/>
        <v>84</v>
      </c>
      <c r="AX582" s="270">
        <f t="shared" si="381"/>
        <v>84</v>
      </c>
      <c r="AY582" s="270">
        <f t="shared" si="382"/>
        <v>67.2</v>
      </c>
      <c r="AZ582" s="270">
        <f t="shared" si="383"/>
        <v>16.8</v>
      </c>
      <c r="BA582" s="270">
        <f t="shared" si="384"/>
        <v>84</v>
      </c>
      <c r="BB582" s="270">
        <f t="shared" si="385"/>
        <v>84</v>
      </c>
      <c r="BC582" s="270">
        <f t="shared" si="386"/>
        <v>84</v>
      </c>
      <c r="BD582" s="271">
        <f t="shared" si="388"/>
        <v>504</v>
      </c>
      <c r="BE582" s="275">
        <f t="shared" si="374"/>
        <v>0</v>
      </c>
      <c r="BF582" s="276"/>
      <c r="BG582" s="277"/>
      <c r="BH582" s="181"/>
    </row>
    <row r="583" s="181" customFormat="1" ht="39" customHeight="1" spans="1:59">
      <c r="A583" s="187">
        <v>46036</v>
      </c>
      <c r="B583" s="188" t="s">
        <v>2382</v>
      </c>
      <c r="C583" s="1159" t="s">
        <v>600</v>
      </c>
      <c r="D583" s="190">
        <v>4500191273</v>
      </c>
      <c r="E583" s="194" t="s">
        <v>3266</v>
      </c>
      <c r="F583" s="190" t="s">
        <v>3267</v>
      </c>
      <c r="G583" s="193" t="s">
        <v>2311</v>
      </c>
      <c r="H583" s="193" t="s">
        <v>2311</v>
      </c>
      <c r="I583" s="1164" t="s">
        <v>2312</v>
      </c>
      <c r="J583" s="1165">
        <v>840</v>
      </c>
      <c r="K583" s="206">
        <v>1</v>
      </c>
      <c r="L583" s="206">
        <v>120</v>
      </c>
      <c r="M583" s="207">
        <f t="shared" si="375"/>
        <v>7</v>
      </c>
      <c r="N583" s="208">
        <v>46099</v>
      </c>
      <c r="O583" s="208">
        <f t="shared" ref="O583:O589" si="393">N583-4</f>
        <v>46095</v>
      </c>
      <c r="P583" s="232" t="s">
        <v>3268</v>
      </c>
      <c r="Q583" s="230"/>
      <c r="R583" s="230"/>
      <c r="S583" s="813" t="s">
        <v>3101</v>
      </c>
      <c r="T583" s="813"/>
      <c r="U583" s="813" t="s">
        <v>2454</v>
      </c>
      <c r="V583" s="227" t="s">
        <v>3187</v>
      </c>
      <c r="W583" s="227"/>
      <c r="X583" s="243" t="s">
        <v>3235</v>
      </c>
      <c r="Y583" s="230" t="s">
        <v>2391</v>
      </c>
      <c r="Z583" s="241">
        <v>276.2371</v>
      </c>
      <c r="AA583" s="1168">
        <f t="shared" ref="AA583:AA589" si="394">Z583*M583</f>
        <v>1933.6597</v>
      </c>
      <c r="AB583" s="230"/>
      <c r="AC583" s="230"/>
      <c r="AD583" s="230" t="s">
        <v>610</v>
      </c>
      <c r="AE583" s="977" t="s">
        <v>611</v>
      </c>
      <c r="AF583" s="207"/>
      <c r="AG583" s="249" t="s">
        <v>590</v>
      </c>
      <c r="AH583" s="1172"/>
      <c r="AI583" s="250">
        <f t="shared" ref="AI583:AI589" si="395">J583</f>
        <v>840</v>
      </c>
      <c r="AJ583" s="1172"/>
      <c r="AK583" s="252"/>
      <c r="AL583" s="252"/>
      <c r="AM583" s="1174"/>
      <c r="AN583" s="252">
        <f t="shared" ref="AN583:AN590" si="396">J583</f>
        <v>840</v>
      </c>
      <c r="AO583" s="264"/>
      <c r="AP583" s="1174"/>
      <c r="AQ583" s="1175">
        <f t="shared" ref="AQ583:AQ596" si="397">J583</f>
        <v>840</v>
      </c>
      <c r="AR583" s="1174"/>
      <c r="AS583" s="252"/>
      <c r="AT583" s="264"/>
      <c r="AU583" s="265"/>
      <c r="AV583" s="270" t="s">
        <v>577</v>
      </c>
      <c r="AW583" s="270">
        <f t="shared" si="380"/>
        <v>140</v>
      </c>
      <c r="AX583" s="270">
        <f t="shared" si="381"/>
        <v>140</v>
      </c>
      <c r="AY583" s="270">
        <f t="shared" si="382"/>
        <v>112</v>
      </c>
      <c r="AZ583" s="270">
        <f t="shared" si="383"/>
        <v>28</v>
      </c>
      <c r="BA583" s="270">
        <f t="shared" si="384"/>
        <v>140</v>
      </c>
      <c r="BB583" s="270">
        <f t="shared" si="385"/>
        <v>140</v>
      </c>
      <c r="BC583" s="270">
        <f t="shared" si="386"/>
        <v>140</v>
      </c>
      <c r="BD583" s="271">
        <f t="shared" si="388"/>
        <v>840</v>
      </c>
      <c r="BE583" s="275">
        <f t="shared" si="374"/>
        <v>0</v>
      </c>
      <c r="BF583" s="276"/>
      <c r="BG583" s="277"/>
    </row>
    <row r="584" s="181" customFormat="1" ht="39" customHeight="1" spans="1:59">
      <c r="A584" s="187">
        <v>46036</v>
      </c>
      <c r="B584" s="188" t="s">
        <v>2382</v>
      </c>
      <c r="C584" s="1159" t="s">
        <v>600</v>
      </c>
      <c r="D584" s="190">
        <v>4500191273</v>
      </c>
      <c r="E584" s="194" t="s">
        <v>3269</v>
      </c>
      <c r="F584" s="190" t="s">
        <v>3270</v>
      </c>
      <c r="G584" s="193" t="s">
        <v>2311</v>
      </c>
      <c r="H584" s="193" t="s">
        <v>2311</v>
      </c>
      <c r="I584" s="1164" t="s">
        <v>2312</v>
      </c>
      <c r="J584" s="1165">
        <v>840</v>
      </c>
      <c r="K584" s="206">
        <v>1</v>
      </c>
      <c r="L584" s="206">
        <v>120</v>
      </c>
      <c r="M584" s="207">
        <f t="shared" si="375"/>
        <v>7</v>
      </c>
      <c r="N584" s="208">
        <v>46099</v>
      </c>
      <c r="O584" s="208">
        <f t="shared" si="393"/>
        <v>46095</v>
      </c>
      <c r="P584" s="232" t="s">
        <v>3268</v>
      </c>
      <c r="Q584" s="230"/>
      <c r="R584" s="230"/>
      <c r="S584" s="813" t="s">
        <v>3101</v>
      </c>
      <c r="T584" s="813"/>
      <c r="U584" s="813" t="s">
        <v>2454</v>
      </c>
      <c r="V584" s="227" t="s">
        <v>3187</v>
      </c>
      <c r="W584" s="227"/>
      <c r="X584" s="243" t="s">
        <v>3235</v>
      </c>
      <c r="Y584" s="230" t="s">
        <v>2391</v>
      </c>
      <c r="Z584" s="241">
        <v>266.17</v>
      </c>
      <c r="AA584" s="1168">
        <f t="shared" si="394"/>
        <v>1863.19</v>
      </c>
      <c r="AB584" s="230"/>
      <c r="AC584" s="230"/>
      <c r="AD584" s="230" t="s">
        <v>610</v>
      </c>
      <c r="AE584" s="977" t="s">
        <v>611</v>
      </c>
      <c r="AF584" s="207"/>
      <c r="AG584" s="249" t="s">
        <v>590</v>
      </c>
      <c r="AH584" s="1172"/>
      <c r="AI584" s="250">
        <f t="shared" si="395"/>
        <v>840</v>
      </c>
      <c r="AJ584" s="1172"/>
      <c r="AK584" s="252"/>
      <c r="AL584" s="252"/>
      <c r="AM584" s="1174"/>
      <c r="AN584" s="252">
        <f t="shared" si="396"/>
        <v>840</v>
      </c>
      <c r="AO584" s="264"/>
      <c r="AP584" s="1174"/>
      <c r="AQ584" s="1175">
        <f t="shared" si="397"/>
        <v>840</v>
      </c>
      <c r="AR584" s="1174"/>
      <c r="AS584" s="252"/>
      <c r="AT584" s="264"/>
      <c r="AU584" s="265"/>
      <c r="AV584" s="270" t="s">
        <v>577</v>
      </c>
      <c r="AW584" s="270">
        <f t="shared" si="380"/>
        <v>140</v>
      </c>
      <c r="AX584" s="270">
        <f t="shared" si="381"/>
        <v>140</v>
      </c>
      <c r="AY584" s="270">
        <f t="shared" si="382"/>
        <v>112</v>
      </c>
      <c r="AZ584" s="270">
        <f t="shared" si="383"/>
        <v>28</v>
      </c>
      <c r="BA584" s="270">
        <f t="shared" si="384"/>
        <v>140</v>
      </c>
      <c r="BB584" s="270">
        <f t="shared" si="385"/>
        <v>140</v>
      </c>
      <c r="BC584" s="270">
        <f t="shared" si="386"/>
        <v>140</v>
      </c>
      <c r="BD584" s="271">
        <f t="shared" si="388"/>
        <v>840</v>
      </c>
      <c r="BE584" s="275">
        <f t="shared" si="374"/>
        <v>0</v>
      </c>
      <c r="BF584" s="276"/>
      <c r="BG584" s="277"/>
    </row>
    <row r="585" s="181" customFormat="1" ht="39" customHeight="1" spans="1:59">
      <c r="A585" s="187">
        <v>46036</v>
      </c>
      <c r="B585" s="188" t="s">
        <v>2382</v>
      </c>
      <c r="C585" s="1159" t="s">
        <v>600</v>
      </c>
      <c r="D585" s="190">
        <v>4500191273</v>
      </c>
      <c r="E585" s="194" t="s">
        <v>3271</v>
      </c>
      <c r="F585" s="190" t="s">
        <v>3272</v>
      </c>
      <c r="G585" s="193" t="s">
        <v>2311</v>
      </c>
      <c r="H585" s="193" t="s">
        <v>2311</v>
      </c>
      <c r="I585" s="1164" t="s">
        <v>2312</v>
      </c>
      <c r="J585" s="1165">
        <v>600</v>
      </c>
      <c r="K585" s="206">
        <v>1</v>
      </c>
      <c r="L585" s="206">
        <v>120</v>
      </c>
      <c r="M585" s="207">
        <f t="shared" si="375"/>
        <v>5</v>
      </c>
      <c r="N585" s="208">
        <v>46099</v>
      </c>
      <c r="O585" s="208">
        <f t="shared" si="393"/>
        <v>46095</v>
      </c>
      <c r="P585" s="232" t="s">
        <v>3268</v>
      </c>
      <c r="Q585" s="230"/>
      <c r="R585" s="230"/>
      <c r="S585" s="813" t="s">
        <v>3101</v>
      </c>
      <c r="T585" s="813"/>
      <c r="U585" s="813" t="s">
        <v>2454</v>
      </c>
      <c r="V585" s="227" t="s">
        <v>3187</v>
      </c>
      <c r="W585" s="227"/>
      <c r="X585" s="243" t="s">
        <v>3235</v>
      </c>
      <c r="Y585" s="230" t="s">
        <v>2391</v>
      </c>
      <c r="Z585" s="241">
        <v>266.17</v>
      </c>
      <c r="AA585" s="1168">
        <f t="shared" si="394"/>
        <v>1330.85</v>
      </c>
      <c r="AB585" s="230"/>
      <c r="AC585" s="230"/>
      <c r="AD585" s="230" t="s">
        <v>610</v>
      </c>
      <c r="AE585" s="977" t="s">
        <v>611</v>
      </c>
      <c r="AF585" s="207"/>
      <c r="AG585" s="249" t="s">
        <v>590</v>
      </c>
      <c r="AH585" s="1172"/>
      <c r="AI585" s="250">
        <f t="shared" si="395"/>
        <v>600</v>
      </c>
      <c r="AJ585" s="1172"/>
      <c r="AK585" s="252"/>
      <c r="AL585" s="252"/>
      <c r="AM585" s="1174"/>
      <c r="AN585" s="252">
        <f t="shared" si="396"/>
        <v>600</v>
      </c>
      <c r="AO585" s="264"/>
      <c r="AP585" s="1174"/>
      <c r="AQ585" s="1175">
        <f t="shared" si="397"/>
        <v>600</v>
      </c>
      <c r="AR585" s="1174"/>
      <c r="AS585" s="252"/>
      <c r="AT585" s="264"/>
      <c r="AU585" s="265"/>
      <c r="AV585" s="270" t="s">
        <v>577</v>
      </c>
      <c r="AW585" s="270">
        <f t="shared" si="380"/>
        <v>100</v>
      </c>
      <c r="AX585" s="270">
        <f t="shared" si="381"/>
        <v>100</v>
      </c>
      <c r="AY585" s="270">
        <f t="shared" si="382"/>
        <v>80</v>
      </c>
      <c r="AZ585" s="270">
        <f t="shared" si="383"/>
        <v>20</v>
      </c>
      <c r="BA585" s="270">
        <f t="shared" si="384"/>
        <v>100</v>
      </c>
      <c r="BB585" s="270">
        <f t="shared" si="385"/>
        <v>100</v>
      </c>
      <c r="BC585" s="270">
        <f t="shared" si="386"/>
        <v>100</v>
      </c>
      <c r="BD585" s="271">
        <f t="shared" si="388"/>
        <v>600</v>
      </c>
      <c r="BE585" s="275">
        <f t="shared" si="374"/>
        <v>0</v>
      </c>
      <c r="BF585" s="276"/>
      <c r="BG585" s="277"/>
    </row>
    <row r="586" s="181" customFormat="1" ht="39" customHeight="1" spans="1:59">
      <c r="A586" s="187">
        <v>46036</v>
      </c>
      <c r="B586" s="188" t="s">
        <v>2382</v>
      </c>
      <c r="C586" s="1159" t="s">
        <v>600</v>
      </c>
      <c r="D586" s="190">
        <v>4500191273</v>
      </c>
      <c r="E586" s="194" t="s">
        <v>3273</v>
      </c>
      <c r="F586" s="190" t="s">
        <v>3274</v>
      </c>
      <c r="G586" s="193" t="s">
        <v>2311</v>
      </c>
      <c r="H586" s="193" t="s">
        <v>2311</v>
      </c>
      <c r="I586" s="1164" t="s">
        <v>2312</v>
      </c>
      <c r="J586" s="1165">
        <v>960</v>
      </c>
      <c r="K586" s="206">
        <v>1</v>
      </c>
      <c r="L586" s="206">
        <v>120</v>
      </c>
      <c r="M586" s="207">
        <f t="shared" si="375"/>
        <v>8</v>
      </c>
      <c r="N586" s="208">
        <v>46099</v>
      </c>
      <c r="O586" s="208">
        <f t="shared" si="393"/>
        <v>46095</v>
      </c>
      <c r="P586" s="232" t="s">
        <v>3268</v>
      </c>
      <c r="Q586" s="230"/>
      <c r="R586" s="230"/>
      <c r="S586" s="813" t="s">
        <v>3101</v>
      </c>
      <c r="T586" s="813"/>
      <c r="U586" s="813" t="s">
        <v>2454</v>
      </c>
      <c r="V586" s="227" t="s">
        <v>3187</v>
      </c>
      <c r="W586" s="227"/>
      <c r="X586" s="243" t="s">
        <v>3235</v>
      </c>
      <c r="Y586" s="230" t="s">
        <v>2391</v>
      </c>
      <c r="Z586" s="241">
        <v>266.17</v>
      </c>
      <c r="AA586" s="1168">
        <f t="shared" si="394"/>
        <v>2129.36</v>
      </c>
      <c r="AB586" s="230"/>
      <c r="AC586" s="230"/>
      <c r="AD586" s="230" t="s">
        <v>610</v>
      </c>
      <c r="AE586" s="977" t="s">
        <v>611</v>
      </c>
      <c r="AF586" s="207"/>
      <c r="AG586" s="249" t="s">
        <v>590</v>
      </c>
      <c r="AH586" s="1172"/>
      <c r="AI586" s="250">
        <f t="shared" si="395"/>
        <v>960</v>
      </c>
      <c r="AJ586" s="1172"/>
      <c r="AK586" s="252"/>
      <c r="AL586" s="252"/>
      <c r="AM586" s="1174"/>
      <c r="AN586" s="252">
        <f t="shared" si="396"/>
        <v>960</v>
      </c>
      <c r="AO586" s="264"/>
      <c r="AP586" s="1174"/>
      <c r="AQ586" s="1175">
        <f t="shared" si="397"/>
        <v>960</v>
      </c>
      <c r="AR586" s="1174"/>
      <c r="AS586" s="252"/>
      <c r="AT586" s="264"/>
      <c r="AU586" s="265"/>
      <c r="AV586" s="270" t="s">
        <v>577</v>
      </c>
      <c r="AW586" s="270">
        <f t="shared" si="380"/>
        <v>160</v>
      </c>
      <c r="AX586" s="270">
        <f t="shared" si="381"/>
        <v>160</v>
      </c>
      <c r="AY586" s="270">
        <f t="shared" si="382"/>
        <v>128</v>
      </c>
      <c r="AZ586" s="270">
        <f t="shared" si="383"/>
        <v>32</v>
      </c>
      <c r="BA586" s="270">
        <f t="shared" si="384"/>
        <v>160</v>
      </c>
      <c r="BB586" s="270">
        <f t="shared" si="385"/>
        <v>160</v>
      </c>
      <c r="BC586" s="270">
        <f t="shared" si="386"/>
        <v>160</v>
      </c>
      <c r="BD586" s="271">
        <f t="shared" si="388"/>
        <v>960</v>
      </c>
      <c r="BE586" s="275">
        <f t="shared" si="374"/>
        <v>0</v>
      </c>
      <c r="BF586" s="276"/>
      <c r="BG586" s="277"/>
    </row>
    <row r="587" s="181" customFormat="1" ht="39" customHeight="1" spans="1:59">
      <c r="A587" s="187">
        <v>46036</v>
      </c>
      <c r="B587" s="188" t="s">
        <v>2382</v>
      </c>
      <c r="C587" s="1159" t="s">
        <v>600</v>
      </c>
      <c r="D587" s="190">
        <v>4500191273</v>
      </c>
      <c r="E587" s="194" t="s">
        <v>3275</v>
      </c>
      <c r="F587" s="190" t="s">
        <v>3276</v>
      </c>
      <c r="G587" s="193" t="s">
        <v>2311</v>
      </c>
      <c r="H587" s="193" t="s">
        <v>2311</v>
      </c>
      <c r="I587" s="1164" t="s">
        <v>2312</v>
      </c>
      <c r="J587" s="1165">
        <v>720</v>
      </c>
      <c r="K587" s="206">
        <v>1</v>
      </c>
      <c r="L587" s="206">
        <v>120</v>
      </c>
      <c r="M587" s="207">
        <f t="shared" si="375"/>
        <v>6</v>
      </c>
      <c r="N587" s="208">
        <v>46099</v>
      </c>
      <c r="O587" s="208">
        <f t="shared" si="393"/>
        <v>46095</v>
      </c>
      <c r="P587" s="232" t="s">
        <v>3268</v>
      </c>
      <c r="Q587" s="230"/>
      <c r="R587" s="230"/>
      <c r="S587" s="813" t="s">
        <v>3101</v>
      </c>
      <c r="T587" s="813"/>
      <c r="U587" s="813" t="s">
        <v>2454</v>
      </c>
      <c r="V587" s="227" t="s">
        <v>3187</v>
      </c>
      <c r="W587" s="227"/>
      <c r="X587" s="243" t="s">
        <v>3235</v>
      </c>
      <c r="Y587" s="230" t="s">
        <v>2391</v>
      </c>
      <c r="Z587" s="241">
        <v>266.1683</v>
      </c>
      <c r="AA587" s="1168">
        <f t="shared" si="394"/>
        <v>1597.0098</v>
      </c>
      <c r="AB587" s="230"/>
      <c r="AC587" s="230"/>
      <c r="AD587" s="230" t="s">
        <v>610</v>
      </c>
      <c r="AE587" s="977" t="s">
        <v>611</v>
      </c>
      <c r="AF587" s="207"/>
      <c r="AG587" s="249" t="s">
        <v>590</v>
      </c>
      <c r="AH587" s="1172"/>
      <c r="AI587" s="250">
        <f t="shared" si="395"/>
        <v>720</v>
      </c>
      <c r="AJ587" s="1172"/>
      <c r="AK587" s="252"/>
      <c r="AL587" s="252"/>
      <c r="AM587" s="1174"/>
      <c r="AN587" s="252">
        <f t="shared" si="396"/>
        <v>720</v>
      </c>
      <c r="AO587" s="264"/>
      <c r="AP587" s="1174"/>
      <c r="AQ587" s="1175">
        <f t="shared" si="397"/>
        <v>720</v>
      </c>
      <c r="AR587" s="1174"/>
      <c r="AS587" s="252"/>
      <c r="AT587" s="264"/>
      <c r="AU587" s="265"/>
      <c r="AV587" s="270" t="s">
        <v>577</v>
      </c>
      <c r="AW587" s="270">
        <f t="shared" si="380"/>
        <v>120</v>
      </c>
      <c r="AX587" s="270">
        <f t="shared" si="381"/>
        <v>120</v>
      </c>
      <c r="AY587" s="270">
        <f t="shared" si="382"/>
        <v>96</v>
      </c>
      <c r="AZ587" s="270">
        <f t="shared" si="383"/>
        <v>24</v>
      </c>
      <c r="BA587" s="270">
        <f t="shared" si="384"/>
        <v>120</v>
      </c>
      <c r="BB587" s="270">
        <f t="shared" si="385"/>
        <v>120</v>
      </c>
      <c r="BC587" s="270">
        <f t="shared" si="386"/>
        <v>120</v>
      </c>
      <c r="BD587" s="271">
        <f t="shared" si="388"/>
        <v>720</v>
      </c>
      <c r="BE587" s="275">
        <f t="shared" si="374"/>
        <v>0</v>
      </c>
      <c r="BF587" s="276"/>
      <c r="BG587" s="277"/>
    </row>
    <row r="588" s="181" customFormat="1" ht="39" customHeight="1" spans="1:59">
      <c r="A588" s="187">
        <v>46036</v>
      </c>
      <c r="B588" s="188" t="s">
        <v>2382</v>
      </c>
      <c r="C588" s="1159" t="s">
        <v>600</v>
      </c>
      <c r="D588" s="190">
        <v>4500191273</v>
      </c>
      <c r="E588" s="194" t="s">
        <v>3277</v>
      </c>
      <c r="F588" s="190" t="s">
        <v>3278</v>
      </c>
      <c r="G588" s="193" t="s">
        <v>2311</v>
      </c>
      <c r="H588" s="193" t="s">
        <v>2311</v>
      </c>
      <c r="I588" s="1164" t="s">
        <v>2312</v>
      </c>
      <c r="J588" s="1165">
        <v>1080</v>
      </c>
      <c r="K588" s="206">
        <v>1</v>
      </c>
      <c r="L588" s="206">
        <v>120</v>
      </c>
      <c r="M588" s="207">
        <f t="shared" si="375"/>
        <v>9</v>
      </c>
      <c r="N588" s="208">
        <v>46099</v>
      </c>
      <c r="O588" s="208">
        <f t="shared" si="393"/>
        <v>46095</v>
      </c>
      <c r="P588" s="232" t="s">
        <v>3268</v>
      </c>
      <c r="Q588" s="230"/>
      <c r="R588" s="230"/>
      <c r="S588" s="813" t="s">
        <v>3101</v>
      </c>
      <c r="T588" s="813"/>
      <c r="U588" s="813" t="s">
        <v>2454</v>
      </c>
      <c r="V588" s="227" t="s">
        <v>3187</v>
      </c>
      <c r="W588" s="227"/>
      <c r="X588" s="243" t="s">
        <v>3235</v>
      </c>
      <c r="Y588" s="230" t="s">
        <v>2391</v>
      </c>
      <c r="Z588" s="241">
        <v>275.6044</v>
      </c>
      <c r="AA588" s="1168">
        <f t="shared" si="394"/>
        <v>2480.4396</v>
      </c>
      <c r="AB588" s="230"/>
      <c r="AC588" s="230"/>
      <c r="AD588" s="230" t="s">
        <v>610</v>
      </c>
      <c r="AE588" s="977" t="s">
        <v>611</v>
      </c>
      <c r="AF588" s="207"/>
      <c r="AG588" s="249" t="s">
        <v>590</v>
      </c>
      <c r="AH588" s="1172"/>
      <c r="AI588" s="250">
        <f t="shared" si="395"/>
        <v>1080</v>
      </c>
      <c r="AJ588" s="1172"/>
      <c r="AK588" s="252"/>
      <c r="AL588" s="252"/>
      <c r="AM588" s="1174"/>
      <c r="AN588" s="252">
        <f t="shared" si="396"/>
        <v>1080</v>
      </c>
      <c r="AO588" s="264"/>
      <c r="AP588" s="1174"/>
      <c r="AQ588" s="1175">
        <f t="shared" si="397"/>
        <v>1080</v>
      </c>
      <c r="AR588" s="1174"/>
      <c r="AS588" s="252"/>
      <c r="AT588" s="264"/>
      <c r="AU588" s="265"/>
      <c r="AV588" s="270" t="s">
        <v>577</v>
      </c>
      <c r="AW588" s="270">
        <f t="shared" si="380"/>
        <v>180</v>
      </c>
      <c r="AX588" s="270">
        <f t="shared" si="381"/>
        <v>180</v>
      </c>
      <c r="AY588" s="270">
        <f t="shared" si="382"/>
        <v>144</v>
      </c>
      <c r="AZ588" s="270">
        <f t="shared" si="383"/>
        <v>36</v>
      </c>
      <c r="BA588" s="270">
        <f t="shared" si="384"/>
        <v>180</v>
      </c>
      <c r="BB588" s="270">
        <f t="shared" si="385"/>
        <v>180</v>
      </c>
      <c r="BC588" s="270">
        <f t="shared" si="386"/>
        <v>180</v>
      </c>
      <c r="BD588" s="271">
        <f t="shared" si="388"/>
        <v>1080</v>
      </c>
      <c r="BE588" s="275">
        <f t="shared" si="374"/>
        <v>0</v>
      </c>
      <c r="BF588" s="276"/>
      <c r="BG588" s="277"/>
    </row>
    <row r="589" s="181" customFormat="1" ht="39" customHeight="1" spans="1:59">
      <c r="A589" s="1187">
        <v>46036</v>
      </c>
      <c r="B589" s="1188" t="s">
        <v>2382</v>
      </c>
      <c r="C589" s="1159" t="s">
        <v>600</v>
      </c>
      <c r="D589" s="1189">
        <v>4500191273</v>
      </c>
      <c r="E589" s="1190" t="s">
        <v>3279</v>
      </c>
      <c r="F589" s="1189" t="s">
        <v>3280</v>
      </c>
      <c r="G589" s="193" t="s">
        <v>2311</v>
      </c>
      <c r="H589" s="1191" t="s">
        <v>2311</v>
      </c>
      <c r="I589" s="1164" t="s">
        <v>2312</v>
      </c>
      <c r="J589" s="1165">
        <v>1320</v>
      </c>
      <c r="K589" s="1165">
        <v>1</v>
      </c>
      <c r="L589" s="1165">
        <v>120</v>
      </c>
      <c r="M589" s="1205">
        <f t="shared" si="375"/>
        <v>11</v>
      </c>
      <c r="N589" s="208">
        <v>46099</v>
      </c>
      <c r="O589" s="1206">
        <f t="shared" si="393"/>
        <v>46095</v>
      </c>
      <c r="P589" s="232" t="s">
        <v>3268</v>
      </c>
      <c r="Q589" s="1210"/>
      <c r="R589" s="1210"/>
      <c r="S589" s="813" t="s">
        <v>3101</v>
      </c>
      <c r="T589" s="1211"/>
      <c r="U589" s="813" t="s">
        <v>2454</v>
      </c>
      <c r="V589" s="227" t="s">
        <v>3187</v>
      </c>
      <c r="W589" s="1207"/>
      <c r="X589" s="1212" t="s">
        <v>3235</v>
      </c>
      <c r="Y589" s="1210" t="s">
        <v>2391</v>
      </c>
      <c r="Z589" s="1168">
        <v>275.6036</v>
      </c>
      <c r="AA589" s="1168">
        <f t="shared" si="394"/>
        <v>3031.6396</v>
      </c>
      <c r="AB589" s="1210"/>
      <c r="AC589" s="1210"/>
      <c r="AD589" s="230" t="s">
        <v>610</v>
      </c>
      <c r="AE589" s="977" t="s">
        <v>611</v>
      </c>
      <c r="AF589" s="1205"/>
      <c r="AG589" s="249" t="s">
        <v>590</v>
      </c>
      <c r="AH589" s="1172"/>
      <c r="AI589" s="250">
        <f t="shared" si="395"/>
        <v>1320</v>
      </c>
      <c r="AJ589" s="1172"/>
      <c r="AK589" s="252"/>
      <c r="AL589" s="252"/>
      <c r="AM589" s="1174"/>
      <c r="AN589" s="252">
        <f t="shared" si="396"/>
        <v>1320</v>
      </c>
      <c r="AO589" s="264"/>
      <c r="AP589" s="1174"/>
      <c r="AQ589" s="1175">
        <f t="shared" si="397"/>
        <v>1320</v>
      </c>
      <c r="AR589" s="1174"/>
      <c r="AS589" s="1221"/>
      <c r="AT589" s="1226"/>
      <c r="AU589" s="1227"/>
      <c r="AV589" s="270" t="s">
        <v>577</v>
      </c>
      <c r="AW589" s="1231">
        <f t="shared" si="380"/>
        <v>220</v>
      </c>
      <c r="AX589" s="1231">
        <f t="shared" si="381"/>
        <v>220</v>
      </c>
      <c r="AY589" s="1231">
        <f t="shared" si="382"/>
        <v>176</v>
      </c>
      <c r="AZ589" s="1231">
        <f t="shared" si="383"/>
        <v>44</v>
      </c>
      <c r="BA589" s="1231">
        <f t="shared" si="384"/>
        <v>220</v>
      </c>
      <c r="BB589" s="1231">
        <f t="shared" si="385"/>
        <v>220</v>
      </c>
      <c r="BC589" s="1231">
        <f t="shared" si="386"/>
        <v>220</v>
      </c>
      <c r="BD589" s="271">
        <f t="shared" si="388"/>
        <v>1320</v>
      </c>
      <c r="BE589" s="275">
        <f t="shared" si="374"/>
        <v>0</v>
      </c>
      <c r="BF589" s="276"/>
      <c r="BG589" s="277"/>
    </row>
    <row r="590" s="1051" customFormat="1" ht="39" customHeight="1" spans="1:59">
      <c r="A590" s="187">
        <v>46036</v>
      </c>
      <c r="B590" s="230" t="s">
        <v>2008</v>
      </c>
      <c r="C590" s="1192" t="s">
        <v>2009</v>
      </c>
      <c r="D590" s="1193">
        <v>4500191300</v>
      </c>
      <c r="E590" s="1194"/>
      <c r="F590" s="1193" t="s">
        <v>3281</v>
      </c>
      <c r="G590" s="964" t="s">
        <v>735</v>
      </c>
      <c r="H590" s="193" t="s">
        <v>575</v>
      </c>
      <c r="I590" s="209" t="s">
        <v>576</v>
      </c>
      <c r="J590" s="1017">
        <v>2400</v>
      </c>
      <c r="K590" s="206">
        <v>0</v>
      </c>
      <c r="L590" s="206">
        <v>12</v>
      </c>
      <c r="M590" s="207">
        <f t="shared" si="375"/>
        <v>200</v>
      </c>
      <c r="N590" s="1020">
        <v>46101</v>
      </c>
      <c r="O590" s="1021">
        <v>46097</v>
      </c>
      <c r="P590" s="227"/>
      <c r="Q590" s="230"/>
      <c r="R590" s="230"/>
      <c r="S590" s="813" t="s">
        <v>3282</v>
      </c>
      <c r="T590" s="813"/>
      <c r="U590" s="813" t="s">
        <v>3283</v>
      </c>
      <c r="V590" s="227"/>
      <c r="W590" s="227"/>
      <c r="X590" s="229" t="s">
        <v>3284</v>
      </c>
      <c r="Y590" s="230" t="s">
        <v>802</v>
      </c>
      <c r="Z590" s="241">
        <v>3.5583</v>
      </c>
      <c r="AA590" s="241">
        <f>Z590*J590</f>
        <v>8539.92</v>
      </c>
      <c r="AB590" s="230"/>
      <c r="AC590" s="230"/>
      <c r="AD590" s="230"/>
      <c r="AE590" s="977" t="s">
        <v>611</v>
      </c>
      <c r="AF590" s="207"/>
      <c r="AG590" s="249" t="s">
        <v>590</v>
      </c>
      <c r="AH590" s="1172"/>
      <c r="AI590" s="250"/>
      <c r="AJ590" s="1172"/>
      <c r="AK590" s="250">
        <f>J590</f>
        <v>2400</v>
      </c>
      <c r="AL590" s="251"/>
      <c r="AM590" s="1174"/>
      <c r="AN590" s="252">
        <f t="shared" si="396"/>
        <v>2400</v>
      </c>
      <c r="AO590" s="252"/>
      <c r="AP590" s="1174"/>
      <c r="AQ590" s="1175">
        <f t="shared" si="397"/>
        <v>2400</v>
      </c>
      <c r="AR590" s="1174"/>
      <c r="AS590" s="252"/>
      <c r="AT590" s="264"/>
      <c r="AU590" s="265"/>
      <c r="AV590" s="270" t="s">
        <v>577</v>
      </c>
      <c r="AW590" s="270">
        <f t="shared" si="380"/>
        <v>400</v>
      </c>
      <c r="AX590" s="270">
        <f t="shared" si="381"/>
        <v>400</v>
      </c>
      <c r="AY590" s="270">
        <f t="shared" si="382"/>
        <v>320</v>
      </c>
      <c r="AZ590" s="270">
        <f t="shared" si="383"/>
        <v>80</v>
      </c>
      <c r="BA590" s="270">
        <f t="shared" si="384"/>
        <v>400</v>
      </c>
      <c r="BB590" s="270">
        <f t="shared" si="385"/>
        <v>400</v>
      </c>
      <c r="BC590" s="270">
        <f t="shared" si="386"/>
        <v>400</v>
      </c>
      <c r="BD590" s="887">
        <f t="shared" si="388"/>
        <v>2400</v>
      </c>
      <c r="BE590" s="888">
        <f t="shared" si="374"/>
        <v>0</v>
      </c>
      <c r="BF590" s="1232"/>
      <c r="BG590" s="1235"/>
    </row>
    <row r="591" s="899" customFormat="1" ht="39" customHeight="1" spans="1:16384">
      <c r="A591" s="187">
        <v>46048</v>
      </c>
      <c r="B591" s="188" t="s">
        <v>2479</v>
      </c>
      <c r="C591" s="1159" t="s">
        <v>1684</v>
      </c>
      <c r="D591" s="190">
        <v>4500192252</v>
      </c>
      <c r="E591" s="194">
        <v>5000002110</v>
      </c>
      <c r="F591" s="190" t="s">
        <v>3285</v>
      </c>
      <c r="G591" s="742" t="s">
        <v>1686</v>
      </c>
      <c r="H591" s="193" t="s">
        <v>689</v>
      </c>
      <c r="I591" s="209" t="s">
        <v>576</v>
      </c>
      <c r="J591" s="206">
        <v>1520</v>
      </c>
      <c r="K591" s="206">
        <v>0</v>
      </c>
      <c r="L591" s="206">
        <v>8</v>
      </c>
      <c r="M591" s="207">
        <f t="shared" si="375"/>
        <v>190</v>
      </c>
      <c r="N591" s="208">
        <v>46108</v>
      </c>
      <c r="O591" s="208">
        <v>46104</v>
      </c>
      <c r="P591" s="227"/>
      <c r="Q591" s="230"/>
      <c r="R591" s="230"/>
      <c r="S591" s="813" t="s">
        <v>3286</v>
      </c>
      <c r="T591" s="813"/>
      <c r="U591" s="813" t="s">
        <v>3287</v>
      </c>
      <c r="V591" s="227" t="s">
        <v>3288</v>
      </c>
      <c r="W591" s="227"/>
      <c r="X591" s="243" t="s">
        <v>3289</v>
      </c>
      <c r="Y591" s="230" t="s">
        <v>1690</v>
      </c>
      <c r="Z591" s="241">
        <v>3.556</v>
      </c>
      <c r="AA591" s="241">
        <f>Z591*J591</f>
        <v>5405.12</v>
      </c>
      <c r="AB591" s="230"/>
      <c r="AC591" s="230"/>
      <c r="AD591" s="230"/>
      <c r="AE591" s="977" t="s">
        <v>611</v>
      </c>
      <c r="AF591" s="207"/>
      <c r="AG591" s="249" t="s">
        <v>590</v>
      </c>
      <c r="AH591" s="841"/>
      <c r="AI591" s="250">
        <f t="shared" ref="AI591:AI596" si="398">J591</f>
        <v>1520</v>
      </c>
      <c r="AJ591" s="842"/>
      <c r="AK591" s="252"/>
      <c r="AL591" s="252"/>
      <c r="AM591" s="868"/>
      <c r="AN591" s="252"/>
      <c r="AO591" s="264">
        <f>J591</f>
        <v>1520</v>
      </c>
      <c r="AP591" s="870"/>
      <c r="AQ591" s="1175">
        <f t="shared" si="397"/>
        <v>1520</v>
      </c>
      <c r="AR591" s="874"/>
      <c r="AS591" s="1228"/>
      <c r="AT591" s="1228"/>
      <c r="AU591" s="1228">
        <f>J591</f>
        <v>1520</v>
      </c>
      <c r="AV591" s="270" t="s">
        <v>577</v>
      </c>
      <c r="AW591" s="270">
        <f t="shared" ref="AW591:AW599" si="399">J591/60*10</f>
        <v>253.333333333333</v>
      </c>
      <c r="AX591" s="270">
        <f t="shared" ref="AX591:AX599" si="400">J591/60*10</f>
        <v>253.333333333333</v>
      </c>
      <c r="AY591" s="270">
        <f t="shared" ref="AY591:AY599" si="401">J591/60*8</f>
        <v>202.666666666667</v>
      </c>
      <c r="AZ591" s="270">
        <f t="shared" ref="AZ591:AZ599" si="402">J591/60*2</f>
        <v>50.6666666666667</v>
      </c>
      <c r="BA591" s="270">
        <f t="shared" ref="BA591:BA599" si="403">J591/60*10</f>
        <v>253.333333333333</v>
      </c>
      <c r="BB591" s="270">
        <f t="shared" ref="BB591:BB599" si="404">J591/60*10</f>
        <v>253.333333333333</v>
      </c>
      <c r="BC591" s="270">
        <f t="shared" ref="BC591:BC599" si="405">J591/60*10</f>
        <v>253.333333333333</v>
      </c>
      <c r="BD591" s="271">
        <f t="shared" ref="BD591:BD599" si="406">SUM(AW591:BC591)</f>
        <v>1520</v>
      </c>
      <c r="BE591" s="275">
        <f t="shared" ref="BE591:BE599" si="407">J591-BD591</f>
        <v>0</v>
      </c>
      <c r="BF591" s="181"/>
      <c r="BG591" s="181"/>
      <c r="BH591" s="181"/>
      <c r="XEZ591" s="745"/>
      <c r="XFA591" s="746"/>
      <c r="XFB591" s="1100"/>
      <c r="XFC591" s="748"/>
      <c r="XFD591" s="1013"/>
    </row>
    <row r="592" s="899" customFormat="1" ht="39" customHeight="1" spans="1:60">
      <c r="A592" s="1187">
        <v>46052</v>
      </c>
      <c r="B592" s="1188" t="s">
        <v>976</v>
      </c>
      <c r="C592" s="1159" t="s">
        <v>600</v>
      </c>
      <c r="D592" s="1189">
        <v>4500192791</v>
      </c>
      <c r="E592" s="1190" t="s">
        <v>3290</v>
      </c>
      <c r="F592" s="1189" t="s">
        <v>3291</v>
      </c>
      <c r="G592" s="964" t="s">
        <v>815</v>
      </c>
      <c r="H592" s="1191" t="s">
        <v>815</v>
      </c>
      <c r="I592" s="209" t="s">
        <v>576</v>
      </c>
      <c r="J592" s="1204">
        <v>780</v>
      </c>
      <c r="K592" s="206">
        <v>0</v>
      </c>
      <c r="L592" s="206">
        <v>4</v>
      </c>
      <c r="M592" s="207">
        <f t="shared" si="375"/>
        <v>195</v>
      </c>
      <c r="N592" s="1206">
        <v>46111</v>
      </c>
      <c r="O592" s="1206">
        <v>46107</v>
      </c>
      <c r="P592" s="1207"/>
      <c r="Q592" s="1210"/>
      <c r="R592" s="1210"/>
      <c r="S592" s="813" t="s">
        <v>3292</v>
      </c>
      <c r="T592" s="1211"/>
      <c r="U592" s="813" t="s">
        <v>585</v>
      </c>
      <c r="V592" s="227"/>
      <c r="W592" s="1207"/>
      <c r="X592" s="229" t="s">
        <v>3293</v>
      </c>
      <c r="Y592" s="1210" t="s">
        <v>3294</v>
      </c>
      <c r="Z592" s="241">
        <v>2.3881</v>
      </c>
      <c r="AA592" s="241">
        <f>Z592*J592</f>
        <v>1862.718</v>
      </c>
      <c r="AB592" s="1210"/>
      <c r="AC592" s="1210"/>
      <c r="AD592" s="230"/>
      <c r="AE592" s="977" t="s">
        <v>611</v>
      </c>
      <c r="AF592" s="1205"/>
      <c r="AG592" s="249" t="s">
        <v>590</v>
      </c>
      <c r="AH592" s="841"/>
      <c r="AI592" s="250">
        <f t="shared" si="398"/>
        <v>780</v>
      </c>
      <c r="AJ592" s="841"/>
      <c r="AK592" s="252"/>
      <c r="AL592" s="252"/>
      <c r="AM592" s="868"/>
      <c r="AN592" s="252">
        <f t="shared" ref="AN592:AN598" si="408">J592</f>
        <v>780</v>
      </c>
      <c r="AO592" s="264"/>
      <c r="AP592" s="868"/>
      <c r="AQ592" s="1175">
        <f t="shared" si="397"/>
        <v>780</v>
      </c>
      <c r="AR592" s="868"/>
      <c r="AS592" s="1221"/>
      <c r="AT592" s="1226"/>
      <c r="AU592" s="1227"/>
      <c r="AV592" s="270" t="s">
        <v>577</v>
      </c>
      <c r="AW592" s="270">
        <f t="shared" si="399"/>
        <v>130</v>
      </c>
      <c r="AX592" s="270">
        <f t="shared" si="400"/>
        <v>130</v>
      </c>
      <c r="AY592" s="270">
        <f t="shared" si="401"/>
        <v>104</v>
      </c>
      <c r="AZ592" s="270">
        <f t="shared" si="402"/>
        <v>26</v>
      </c>
      <c r="BA592" s="270">
        <f t="shared" si="403"/>
        <v>130</v>
      </c>
      <c r="BB592" s="270">
        <f t="shared" si="404"/>
        <v>130</v>
      </c>
      <c r="BC592" s="270">
        <f t="shared" si="405"/>
        <v>130</v>
      </c>
      <c r="BD592" s="271">
        <f t="shared" si="406"/>
        <v>780</v>
      </c>
      <c r="BE592" s="275">
        <f t="shared" si="407"/>
        <v>0</v>
      </c>
      <c r="BF592" s="276"/>
      <c r="BG592" s="277"/>
      <c r="BH592" s="181"/>
    </row>
    <row r="593" s="899" customFormat="1" ht="39" customHeight="1" spans="1:60">
      <c r="A593" s="1187">
        <v>46052</v>
      </c>
      <c r="B593" s="1188" t="s">
        <v>976</v>
      </c>
      <c r="C593" s="1159" t="s">
        <v>600</v>
      </c>
      <c r="D593" s="1189">
        <v>4500192791</v>
      </c>
      <c r="E593" s="1190" t="s">
        <v>3295</v>
      </c>
      <c r="F593" s="1189" t="s">
        <v>3296</v>
      </c>
      <c r="G593" s="964" t="s">
        <v>815</v>
      </c>
      <c r="H593" s="1191" t="s">
        <v>815</v>
      </c>
      <c r="I593" s="209" t="s">
        <v>576</v>
      </c>
      <c r="J593" s="1204">
        <v>420</v>
      </c>
      <c r="K593" s="206">
        <v>0</v>
      </c>
      <c r="L593" s="206">
        <v>4</v>
      </c>
      <c r="M593" s="207">
        <f t="shared" si="375"/>
        <v>105</v>
      </c>
      <c r="N593" s="1206">
        <v>46111</v>
      </c>
      <c r="O593" s="1206">
        <v>46107</v>
      </c>
      <c r="P593" s="1207"/>
      <c r="Q593" s="1210"/>
      <c r="R593" s="1210"/>
      <c r="S593" s="813" t="s">
        <v>3292</v>
      </c>
      <c r="T593" s="1211"/>
      <c r="U593" s="813" t="s">
        <v>585</v>
      </c>
      <c r="V593" s="227"/>
      <c r="W593" s="1207"/>
      <c r="X593" s="229" t="s">
        <v>3293</v>
      </c>
      <c r="Y593" s="1210" t="s">
        <v>3294</v>
      </c>
      <c r="Z593" s="241">
        <v>2.3881</v>
      </c>
      <c r="AA593" s="241">
        <f>Z593*J593</f>
        <v>1003.002</v>
      </c>
      <c r="AB593" s="1210"/>
      <c r="AC593" s="1210"/>
      <c r="AD593" s="230"/>
      <c r="AE593" s="977" t="s">
        <v>611</v>
      </c>
      <c r="AF593" s="1205"/>
      <c r="AG593" s="249" t="s">
        <v>590</v>
      </c>
      <c r="AH593" s="841"/>
      <c r="AI593" s="250">
        <f t="shared" si="398"/>
        <v>420</v>
      </c>
      <c r="AJ593" s="841"/>
      <c r="AK593" s="252"/>
      <c r="AL593" s="252"/>
      <c r="AM593" s="868"/>
      <c r="AN593" s="252">
        <f t="shared" si="408"/>
        <v>420</v>
      </c>
      <c r="AO593" s="264"/>
      <c r="AP593" s="868"/>
      <c r="AQ593" s="1175">
        <f t="shared" si="397"/>
        <v>420</v>
      </c>
      <c r="AR593" s="868"/>
      <c r="AS593" s="1221"/>
      <c r="AT593" s="1226"/>
      <c r="AU593" s="1227"/>
      <c r="AV593" s="270" t="s">
        <v>577</v>
      </c>
      <c r="AW593" s="1231">
        <f t="shared" si="399"/>
        <v>70</v>
      </c>
      <c r="AX593" s="1231">
        <f t="shared" si="400"/>
        <v>70</v>
      </c>
      <c r="AY593" s="1231">
        <f t="shared" si="401"/>
        <v>56</v>
      </c>
      <c r="AZ593" s="1231">
        <f t="shared" si="402"/>
        <v>14</v>
      </c>
      <c r="BA593" s="1231">
        <f t="shared" si="403"/>
        <v>70</v>
      </c>
      <c r="BB593" s="1231">
        <f t="shared" si="404"/>
        <v>70</v>
      </c>
      <c r="BC593" s="1231">
        <f t="shared" si="405"/>
        <v>70</v>
      </c>
      <c r="BD593" s="271">
        <f t="shared" si="406"/>
        <v>420</v>
      </c>
      <c r="BE593" s="275">
        <f t="shared" si="407"/>
        <v>0</v>
      </c>
      <c r="BF593" s="276"/>
      <c r="BG593" s="277"/>
      <c r="BH593" s="181"/>
    </row>
    <row r="594" s="181" customFormat="1" ht="39" customHeight="1" spans="1:16384">
      <c r="A594" s="187">
        <v>46057</v>
      </c>
      <c r="B594" s="188" t="s">
        <v>2382</v>
      </c>
      <c r="C594" s="189" t="s">
        <v>600</v>
      </c>
      <c r="D594" s="190">
        <v>4500193047</v>
      </c>
      <c r="E594" s="194" t="s">
        <v>3297</v>
      </c>
      <c r="F594" s="190" t="s">
        <v>3298</v>
      </c>
      <c r="G594" s="193" t="s">
        <v>2311</v>
      </c>
      <c r="H594" s="193" t="s">
        <v>2311</v>
      </c>
      <c r="I594" s="1036" t="s">
        <v>2312</v>
      </c>
      <c r="J594" s="206">
        <v>480</v>
      </c>
      <c r="K594" s="206">
        <v>1</v>
      </c>
      <c r="L594" s="206">
        <v>120</v>
      </c>
      <c r="M594" s="207">
        <f t="shared" si="375"/>
        <v>4</v>
      </c>
      <c r="N594" s="208">
        <v>46113</v>
      </c>
      <c r="O594" s="208">
        <f>N594-4</f>
        <v>46109</v>
      </c>
      <c r="P594" s="227"/>
      <c r="Q594" s="230"/>
      <c r="R594" s="230"/>
      <c r="S594" s="813" t="s">
        <v>3101</v>
      </c>
      <c r="T594" s="1211"/>
      <c r="U594" s="813" t="s">
        <v>2454</v>
      </c>
      <c r="V594" s="227" t="s">
        <v>3299</v>
      </c>
      <c r="W594" s="1207"/>
      <c r="X594" s="1212" t="s">
        <v>3235</v>
      </c>
      <c r="Y594" s="1210" t="s">
        <v>2391</v>
      </c>
      <c r="Z594" s="1168">
        <v>276.2375</v>
      </c>
      <c r="AA594" s="1168">
        <f>Z594*M594</f>
        <v>1104.95</v>
      </c>
      <c r="AB594" s="230"/>
      <c r="AC594" s="230"/>
      <c r="AD594" s="230"/>
      <c r="AE594" s="977"/>
      <c r="AF594" s="207"/>
      <c r="AG594" s="249"/>
      <c r="AH594" s="841"/>
      <c r="AI594" s="252">
        <f t="shared" si="398"/>
        <v>480</v>
      </c>
      <c r="AJ594" s="868"/>
      <c r="AK594" s="252"/>
      <c r="AL594" s="264"/>
      <c r="AM594" s="1220"/>
      <c r="AN594" s="1221">
        <f t="shared" si="408"/>
        <v>480</v>
      </c>
      <c r="AO594" s="1226"/>
      <c r="AP594" s="1229"/>
      <c r="AQ594" s="270">
        <f t="shared" si="397"/>
        <v>480</v>
      </c>
      <c r="AR594" s="1230"/>
      <c r="AS594" s="1231"/>
      <c r="AT594" s="1231"/>
      <c r="AU594" s="1227"/>
      <c r="AV594" s="270" t="s">
        <v>577</v>
      </c>
      <c r="AW594" s="270">
        <f t="shared" si="399"/>
        <v>80</v>
      </c>
      <c r="AX594" s="270">
        <f t="shared" si="400"/>
        <v>80</v>
      </c>
      <c r="AY594" s="887">
        <f t="shared" si="401"/>
        <v>64</v>
      </c>
      <c r="AZ594" s="888">
        <f t="shared" si="402"/>
        <v>16</v>
      </c>
      <c r="BA594" s="1232">
        <f t="shared" si="403"/>
        <v>80</v>
      </c>
      <c r="BB594" s="270">
        <f t="shared" si="404"/>
        <v>80</v>
      </c>
      <c r="BC594" s="270">
        <f t="shared" si="405"/>
        <v>80</v>
      </c>
      <c r="BD594" s="887">
        <f t="shared" si="406"/>
        <v>480</v>
      </c>
      <c r="BE594" s="888">
        <f t="shared" si="407"/>
        <v>0</v>
      </c>
      <c r="XEZ594" s="1187"/>
      <c r="XFA594" s="1188"/>
      <c r="XFB594" s="1159"/>
      <c r="XFC594" s="1189"/>
      <c r="XFD594" s="1190"/>
    </row>
    <row r="595" s="1051" customFormat="1" ht="39" customHeight="1" spans="1:16384">
      <c r="A595" s="187">
        <v>46055</v>
      </c>
      <c r="B595" s="230" t="s">
        <v>2345</v>
      </c>
      <c r="C595" s="1192" t="s">
        <v>600</v>
      </c>
      <c r="D595" s="1193">
        <v>4500192693</v>
      </c>
      <c r="E595" s="1194" t="s">
        <v>3300</v>
      </c>
      <c r="F595" s="1193" t="s">
        <v>3301</v>
      </c>
      <c r="G595" s="964"/>
      <c r="H595" s="193" t="s">
        <v>575</v>
      </c>
      <c r="I595" s="209" t="s">
        <v>576</v>
      </c>
      <c r="J595" s="1017">
        <v>1800</v>
      </c>
      <c r="K595" s="206">
        <v>0</v>
      </c>
      <c r="L595" s="206">
        <v>12</v>
      </c>
      <c r="M595" s="207">
        <f t="shared" si="375"/>
        <v>150</v>
      </c>
      <c r="N595" s="208">
        <v>46115</v>
      </c>
      <c r="O595" s="208">
        <v>46111</v>
      </c>
      <c r="P595" s="227"/>
      <c r="Q595" s="230"/>
      <c r="R595" s="230"/>
      <c r="S595" s="813" t="s">
        <v>3302</v>
      </c>
      <c r="T595" s="813"/>
      <c r="U595" s="813" t="s">
        <v>3303</v>
      </c>
      <c r="V595" s="227"/>
      <c r="W595" s="227"/>
      <c r="X595" s="229" t="s">
        <v>3232</v>
      </c>
      <c r="Y595" s="230" t="s">
        <v>3097</v>
      </c>
      <c r="Z595" s="241">
        <v>2.2101</v>
      </c>
      <c r="AA595" s="241">
        <f>Z595*J595</f>
        <v>3978.18</v>
      </c>
      <c r="AB595" s="230"/>
      <c r="AC595" s="230"/>
      <c r="AD595" s="230"/>
      <c r="AE595" s="230"/>
      <c r="AF595" s="207"/>
      <c r="AG595" s="249"/>
      <c r="AH595" s="841"/>
      <c r="AI595" s="252">
        <f t="shared" si="398"/>
        <v>1800</v>
      </c>
      <c r="AJ595" s="842"/>
      <c r="AK595" s="252"/>
      <c r="AL595" s="252"/>
      <c r="AM595" s="1220"/>
      <c r="AN595" s="1221">
        <f t="shared" si="408"/>
        <v>1800</v>
      </c>
      <c r="AO595" s="1226"/>
      <c r="AP595" s="870"/>
      <c r="AQ595" s="270">
        <f t="shared" si="397"/>
        <v>1800</v>
      </c>
      <c r="AR595" s="889"/>
      <c r="AS595" s="1231"/>
      <c r="AT595" s="1231"/>
      <c r="AU595" s="1227"/>
      <c r="AV595" s="270" t="s">
        <v>577</v>
      </c>
      <c r="AW595" s="270">
        <f t="shared" si="399"/>
        <v>300</v>
      </c>
      <c r="AX595" s="270">
        <f t="shared" si="400"/>
        <v>300</v>
      </c>
      <c r="AY595" s="887">
        <f t="shared" si="401"/>
        <v>240</v>
      </c>
      <c r="AZ595" s="888">
        <f t="shared" si="402"/>
        <v>60</v>
      </c>
      <c r="BA595" s="1232">
        <f t="shared" si="403"/>
        <v>300</v>
      </c>
      <c r="BB595" s="270">
        <f t="shared" si="404"/>
        <v>300</v>
      </c>
      <c r="BC595" s="270">
        <f t="shared" si="405"/>
        <v>300</v>
      </c>
      <c r="BD595" s="887">
        <f t="shared" si="406"/>
        <v>1800</v>
      </c>
      <c r="BE595" s="888">
        <f t="shared" si="407"/>
        <v>0</v>
      </c>
      <c r="BF595" s="1236"/>
      <c r="XEZ595" s="187"/>
      <c r="XFA595" s="230"/>
      <c r="XFB595" s="1192"/>
      <c r="XFC595" s="1193"/>
      <c r="XFD595" s="1194"/>
    </row>
    <row r="596" s="899" customFormat="1" ht="39" customHeight="1" spans="1:16384">
      <c r="A596" s="1195">
        <v>46059</v>
      </c>
      <c r="B596" s="1196" t="s">
        <v>177</v>
      </c>
      <c r="C596" s="1197" t="s">
        <v>600</v>
      </c>
      <c r="D596" s="1198">
        <v>4500193233</v>
      </c>
      <c r="E596" s="1199" t="s">
        <v>3304</v>
      </c>
      <c r="F596" s="1198" t="s">
        <v>3305</v>
      </c>
      <c r="G596" s="1200"/>
      <c r="H596" s="1201" t="s">
        <v>689</v>
      </c>
      <c r="I596" s="1208" t="s">
        <v>576</v>
      </c>
      <c r="J596" s="1023">
        <v>8000</v>
      </c>
      <c r="K596" s="205">
        <v>0</v>
      </c>
      <c r="L596" s="205">
        <v>8</v>
      </c>
      <c r="M596" s="795">
        <f t="shared" si="375"/>
        <v>1000</v>
      </c>
      <c r="N596" s="796">
        <v>46115</v>
      </c>
      <c r="O596" s="796">
        <v>46111</v>
      </c>
      <c r="P596" s="1209"/>
      <c r="Q596" s="1196"/>
      <c r="R596" s="1196"/>
      <c r="S596" s="225" t="s">
        <v>3306</v>
      </c>
      <c r="T596" s="1213"/>
      <c r="U596" s="225" t="s">
        <v>585</v>
      </c>
      <c r="V596" s="814" t="s">
        <v>3307</v>
      </c>
      <c r="W596" s="1209"/>
      <c r="X596" s="815" t="s">
        <v>2420</v>
      </c>
      <c r="Y596" s="1196" t="s">
        <v>695</v>
      </c>
      <c r="Z596" s="839">
        <v>2.1065</v>
      </c>
      <c r="AA596" s="839">
        <f>Z596*J596</f>
        <v>16852</v>
      </c>
      <c r="AB596" s="1196"/>
      <c r="AC596" s="1196"/>
      <c r="AD596" s="226"/>
      <c r="AE596" s="1196"/>
      <c r="AF596" s="1217"/>
      <c r="AG596" s="840"/>
      <c r="AH596" s="841"/>
      <c r="AI596" s="841">
        <f t="shared" si="398"/>
        <v>8000</v>
      </c>
      <c r="AJ596" s="842"/>
      <c r="AK596" s="868"/>
      <c r="AL596" s="868"/>
      <c r="AM596" s="1220"/>
      <c r="AN596" s="868">
        <f t="shared" si="408"/>
        <v>8000</v>
      </c>
      <c r="AO596" s="869"/>
      <c r="AP596" s="870"/>
      <c r="AQ596" s="889">
        <f t="shared" si="397"/>
        <v>8000</v>
      </c>
      <c r="AR596" s="889"/>
      <c r="AS596" s="1230"/>
      <c r="AT596" s="1230"/>
      <c r="AU596" s="1230"/>
      <c r="AV596" s="889" t="s">
        <v>577</v>
      </c>
      <c r="AW596" s="889">
        <f t="shared" si="399"/>
        <v>1333.33333333333</v>
      </c>
      <c r="AX596" s="889">
        <f t="shared" si="400"/>
        <v>1333.33333333333</v>
      </c>
      <c r="AY596" s="889">
        <f t="shared" si="401"/>
        <v>1066.66666666667</v>
      </c>
      <c r="AZ596" s="889">
        <f t="shared" si="402"/>
        <v>266.666666666667</v>
      </c>
      <c r="BA596" s="889">
        <f t="shared" si="403"/>
        <v>1333.33333333333</v>
      </c>
      <c r="BB596" s="889">
        <f t="shared" si="404"/>
        <v>1333.33333333333</v>
      </c>
      <c r="BC596" s="889">
        <f t="shared" si="405"/>
        <v>1333.33333333333</v>
      </c>
      <c r="BD596" s="892">
        <f t="shared" si="406"/>
        <v>8000</v>
      </c>
      <c r="BE596" s="893">
        <f t="shared" si="407"/>
        <v>0</v>
      </c>
      <c r="XEZ596" s="1238"/>
      <c r="XFA596" s="1239"/>
      <c r="XFB596" s="1240"/>
      <c r="XFC596" s="1241"/>
      <c r="XFD596" s="1242"/>
    </row>
    <row r="597" s="181" customFormat="1" ht="39" customHeight="1" spans="1:59">
      <c r="A597" s="187">
        <v>46052</v>
      </c>
      <c r="B597" s="188" t="s">
        <v>2838</v>
      </c>
      <c r="C597" s="189" t="s">
        <v>1251</v>
      </c>
      <c r="D597" s="190">
        <v>4500192711</v>
      </c>
      <c r="E597" s="194" t="s">
        <v>3308</v>
      </c>
      <c r="F597" s="190" t="s">
        <v>3309</v>
      </c>
      <c r="G597" s="193"/>
      <c r="H597" s="193" t="s">
        <v>964</v>
      </c>
      <c r="I597" s="1036" t="s">
        <v>576</v>
      </c>
      <c r="J597" s="206">
        <v>510</v>
      </c>
      <c r="K597" s="206">
        <v>0</v>
      </c>
      <c r="L597" s="206">
        <v>6</v>
      </c>
      <c r="M597" s="207">
        <f t="shared" si="375"/>
        <v>85</v>
      </c>
      <c r="N597" s="208">
        <v>46118</v>
      </c>
      <c r="O597" s="208">
        <v>46114</v>
      </c>
      <c r="P597" s="232" t="s">
        <v>2215</v>
      </c>
      <c r="Q597" s="230"/>
      <c r="R597" s="230"/>
      <c r="S597" s="813" t="s">
        <v>3302</v>
      </c>
      <c r="T597" s="1211"/>
      <c r="U597" s="813" t="s">
        <v>3310</v>
      </c>
      <c r="V597" s="227"/>
      <c r="W597" s="1207"/>
      <c r="X597" s="229" t="s">
        <v>3311</v>
      </c>
      <c r="Y597" s="1210" t="s">
        <v>352</v>
      </c>
      <c r="Z597" s="241">
        <v>3.6988</v>
      </c>
      <c r="AA597" s="241">
        <f>Z597*J597</f>
        <v>1886.388</v>
      </c>
      <c r="AB597" s="230"/>
      <c r="AC597" s="230"/>
      <c r="AD597" s="230"/>
      <c r="AE597" s="230"/>
      <c r="AF597" s="207"/>
      <c r="AG597" s="249"/>
      <c r="AH597" s="841"/>
      <c r="AI597" s="250"/>
      <c r="AJ597" s="841"/>
      <c r="AK597" s="252">
        <f>J597</f>
        <v>510</v>
      </c>
      <c r="AL597" s="252"/>
      <c r="AM597" s="868"/>
      <c r="AN597" s="1221">
        <f t="shared" si="408"/>
        <v>510</v>
      </c>
      <c r="AO597" s="264"/>
      <c r="AP597" s="868"/>
      <c r="AQ597" s="1175"/>
      <c r="AR597" s="868"/>
      <c r="AS597" s="1231">
        <f>J597</f>
        <v>510</v>
      </c>
      <c r="AT597" s="1231"/>
      <c r="AU597" s="1227"/>
      <c r="AV597" s="270" t="s">
        <v>577</v>
      </c>
      <c r="AW597" s="270">
        <f t="shared" si="399"/>
        <v>85</v>
      </c>
      <c r="AX597" s="270">
        <f t="shared" si="400"/>
        <v>85</v>
      </c>
      <c r="AY597" s="887">
        <f t="shared" si="401"/>
        <v>68</v>
      </c>
      <c r="AZ597" s="888">
        <f t="shared" si="402"/>
        <v>17</v>
      </c>
      <c r="BA597" s="1232">
        <f t="shared" si="403"/>
        <v>85</v>
      </c>
      <c r="BB597" s="270">
        <f t="shared" si="404"/>
        <v>85</v>
      </c>
      <c r="BC597" s="270">
        <f t="shared" si="405"/>
        <v>85</v>
      </c>
      <c r="BD597" s="887">
        <f t="shared" si="406"/>
        <v>510</v>
      </c>
      <c r="BE597" s="888">
        <f t="shared" si="407"/>
        <v>0</v>
      </c>
      <c r="BF597" s="276"/>
      <c r="BG597" s="277"/>
    </row>
    <row r="598" s="899" customFormat="1" ht="39" customHeight="1" spans="1:16384">
      <c r="A598" s="187">
        <v>46029</v>
      </c>
      <c r="B598" s="188" t="s">
        <v>3312</v>
      </c>
      <c r="C598" s="1159" t="s">
        <v>630</v>
      </c>
      <c r="D598" s="190">
        <v>4500189376</v>
      </c>
      <c r="E598" s="194" t="s">
        <v>3313</v>
      </c>
      <c r="F598" s="190" t="s">
        <v>3314</v>
      </c>
      <c r="G598" s="964" t="s">
        <v>735</v>
      </c>
      <c r="H598" s="193" t="s">
        <v>575</v>
      </c>
      <c r="I598" s="209" t="s">
        <v>576</v>
      </c>
      <c r="J598" s="206">
        <v>1200</v>
      </c>
      <c r="K598" s="206">
        <v>0</v>
      </c>
      <c r="L598" s="206">
        <v>12</v>
      </c>
      <c r="M598" s="207">
        <f t="shared" si="375"/>
        <v>100</v>
      </c>
      <c r="N598" s="208">
        <v>46120</v>
      </c>
      <c r="O598" s="208">
        <v>46116</v>
      </c>
      <c r="P598" s="227"/>
      <c r="Q598" s="230"/>
      <c r="R598" s="230"/>
      <c r="S598" s="813" t="s">
        <v>3315</v>
      </c>
      <c r="T598" s="813"/>
      <c r="U598" s="813" t="s">
        <v>3316</v>
      </c>
      <c r="V598" s="227"/>
      <c r="W598" s="227"/>
      <c r="X598" s="243" t="s">
        <v>3317</v>
      </c>
      <c r="Y598" s="230" t="s">
        <v>3318</v>
      </c>
      <c r="Z598" s="241">
        <v>3.5583</v>
      </c>
      <c r="AA598" s="241">
        <f>Z598*J598</f>
        <v>4269.96</v>
      </c>
      <c r="AB598" s="230"/>
      <c r="AC598" s="230"/>
      <c r="AD598" s="230"/>
      <c r="AE598" s="977" t="s">
        <v>611</v>
      </c>
      <c r="AF598" s="207"/>
      <c r="AG598" s="249" t="s">
        <v>590</v>
      </c>
      <c r="AH598" s="841"/>
      <c r="AI598" s="250"/>
      <c r="AJ598" s="842"/>
      <c r="AK598" s="252">
        <f>J598</f>
        <v>1200</v>
      </c>
      <c r="AL598" s="252"/>
      <c r="AM598" s="868"/>
      <c r="AN598" s="252">
        <f t="shared" si="408"/>
        <v>1200</v>
      </c>
      <c r="AO598" s="264"/>
      <c r="AP598" s="870"/>
      <c r="AQ598" s="1175">
        <f>J598</f>
        <v>1200</v>
      </c>
      <c r="AR598" s="874"/>
      <c r="AS598" s="1228"/>
      <c r="AT598" s="1228"/>
      <c r="AU598" s="1228"/>
      <c r="AV598" s="270" t="s">
        <v>577</v>
      </c>
      <c r="AW598" s="1228">
        <f t="shared" si="399"/>
        <v>200</v>
      </c>
      <c r="AX598" s="1228">
        <f t="shared" si="400"/>
        <v>200</v>
      </c>
      <c r="AY598" s="271">
        <f t="shared" si="401"/>
        <v>160</v>
      </c>
      <c r="AZ598" s="275">
        <f t="shared" si="402"/>
        <v>40</v>
      </c>
      <c r="BA598" s="276">
        <f t="shared" si="403"/>
        <v>200</v>
      </c>
      <c r="BB598" s="277">
        <f t="shared" si="404"/>
        <v>200</v>
      </c>
      <c r="BC598" s="181">
        <f t="shared" si="405"/>
        <v>200</v>
      </c>
      <c r="BD598" s="181">
        <f t="shared" si="406"/>
        <v>1200</v>
      </c>
      <c r="BE598" s="181">
        <f t="shared" si="407"/>
        <v>0</v>
      </c>
      <c r="BF598" s="181"/>
      <c r="BG598" s="181"/>
      <c r="BH598" s="181"/>
      <c r="XEZ598" s="745"/>
      <c r="XFA598" s="746"/>
      <c r="XFB598" s="1100"/>
      <c r="XFC598" s="748"/>
      <c r="XFD598" s="1013"/>
    </row>
    <row r="599" s="1050" customFormat="1" ht="39" customHeight="1" spans="1:60">
      <c r="A599" s="736"/>
      <c r="B599" s="737"/>
      <c r="C599" s="738"/>
      <c r="D599" s="739"/>
      <c r="E599" s="910"/>
      <c r="F599" s="739"/>
      <c r="G599" s="742"/>
      <c r="H599" s="742"/>
      <c r="I599" s="778"/>
      <c r="J599" s="780"/>
      <c r="K599" s="780"/>
      <c r="L599" s="780"/>
      <c r="M599" s="784"/>
      <c r="N599" s="782"/>
      <c r="O599" s="782"/>
      <c r="P599" s="783"/>
      <c r="Q599" s="783"/>
      <c r="R599" s="783"/>
      <c r="S599" s="810"/>
      <c r="T599" s="810"/>
      <c r="U599" s="810"/>
      <c r="V599" s="811"/>
      <c r="W599" s="811"/>
      <c r="X599" s="243"/>
      <c r="Y599" s="783"/>
      <c r="Z599" s="835"/>
      <c r="AA599" s="835"/>
      <c r="AB599" s="783"/>
      <c r="AC599" s="783"/>
      <c r="AD599" s="783"/>
      <c r="AE599" s="783"/>
      <c r="AF599" s="784" t="s">
        <v>1577</v>
      </c>
      <c r="AG599" s="836"/>
      <c r="AH599" s="250"/>
      <c r="AI599" s="837"/>
      <c r="AJ599" s="250"/>
      <c r="AK599" s="837"/>
      <c r="AL599" s="838"/>
      <c r="AM599" s="252"/>
      <c r="AN599" s="865"/>
      <c r="AO599" s="865"/>
      <c r="AP599" s="252"/>
      <c r="AQ599" s="865"/>
      <c r="AR599" s="252"/>
      <c r="AS599" s="865"/>
      <c r="AT599" s="865"/>
      <c r="AU599" s="866"/>
      <c r="AV599" s="867"/>
      <c r="AW599" s="884"/>
      <c r="AX599" s="884"/>
      <c r="AY599" s="884"/>
      <c r="AZ599" s="884"/>
      <c r="BA599" s="884"/>
      <c r="BB599" s="884"/>
      <c r="BC599" s="884"/>
      <c r="BD599" s="885"/>
      <c r="BE599" s="886"/>
      <c r="BF599" s="1098"/>
      <c r="BG599" s="1098"/>
      <c r="BH599" s="1099"/>
    </row>
    <row r="600" s="711" customFormat="1" ht="39" customHeight="1" spans="1:60">
      <c r="A600" s="758"/>
      <c r="B600" s="759"/>
      <c r="C600" s="760"/>
      <c r="D600" s="761"/>
      <c r="E600" s="1101"/>
      <c r="F600" s="761"/>
      <c r="G600" s="742"/>
      <c r="H600" s="764"/>
      <c r="I600" s="1103"/>
      <c r="J600" s="801"/>
      <c r="K600" s="801"/>
      <c r="L600" s="801"/>
      <c r="M600" s="802"/>
      <c r="N600" s="803"/>
      <c r="O600" s="803"/>
      <c r="P600" s="804"/>
      <c r="Q600" s="804"/>
      <c r="R600" s="804"/>
      <c r="S600" s="819"/>
      <c r="T600" s="819"/>
      <c r="U600" s="819"/>
      <c r="V600" s="820"/>
      <c r="W600" s="820"/>
      <c r="X600" s="821"/>
      <c r="Y600" s="804"/>
      <c r="Z600" s="847"/>
      <c r="AA600" s="847"/>
      <c r="AB600" s="783"/>
      <c r="AC600" s="783"/>
      <c r="AD600" s="783"/>
      <c r="AE600" s="783"/>
      <c r="AF600" s="784"/>
      <c r="AG600" s="836"/>
      <c r="AH600" s="1222"/>
      <c r="AI600" s="837"/>
      <c r="AJ600" s="1222"/>
      <c r="AK600" s="849"/>
      <c r="AL600" s="850"/>
      <c r="AM600" s="1223"/>
      <c r="AN600" s="875"/>
      <c r="AO600" s="875"/>
      <c r="AP600" s="1223"/>
      <c r="AQ600" s="875"/>
      <c r="AR600" s="1223"/>
      <c r="AS600" s="875"/>
      <c r="AT600" s="875"/>
      <c r="AU600" s="876"/>
      <c r="AV600" s="877"/>
      <c r="AW600" s="895"/>
      <c r="AX600" s="895"/>
      <c r="AY600" s="895"/>
      <c r="AZ600" s="895"/>
      <c r="BA600" s="895"/>
      <c r="BB600" s="895"/>
      <c r="BC600" s="895"/>
      <c r="BD600" s="932"/>
      <c r="BE600" s="933"/>
      <c r="BF600" s="1096"/>
      <c r="BG600" s="1096"/>
      <c r="BH600" s="1097"/>
    </row>
    <row r="601" s="711" customFormat="1" ht="39" customHeight="1" spans="1:60">
      <c r="A601" s="736"/>
      <c r="B601" s="737"/>
      <c r="C601" s="738"/>
      <c r="D601" s="739"/>
      <c r="E601" s="910"/>
      <c r="F601" s="739"/>
      <c r="G601" s="742"/>
      <c r="H601" s="742"/>
      <c r="I601" s="778"/>
      <c r="J601" s="780"/>
      <c r="K601" s="780"/>
      <c r="L601" s="780"/>
      <c r="M601" s="784"/>
      <c r="N601" s="782"/>
      <c r="O601" s="782"/>
      <c r="P601" s="783"/>
      <c r="Q601" s="783"/>
      <c r="R601" s="783"/>
      <c r="S601" s="810"/>
      <c r="T601" s="810"/>
      <c r="U601" s="810"/>
      <c r="V601" s="811"/>
      <c r="W601" s="811"/>
      <c r="X601" s="812"/>
      <c r="Y601" s="783"/>
      <c r="Z601" s="835"/>
      <c r="AA601" s="835"/>
      <c r="AB601" s="783"/>
      <c r="AC601" s="783"/>
      <c r="AD601" s="783"/>
      <c r="AE601" s="783"/>
      <c r="AF601" s="784"/>
      <c r="AG601" s="836"/>
      <c r="AH601" s="250"/>
      <c r="AI601" s="837"/>
      <c r="AJ601" s="250"/>
      <c r="AK601" s="837"/>
      <c r="AL601" s="838"/>
      <c r="AM601" s="252"/>
      <c r="AN601" s="865"/>
      <c r="AO601" s="865"/>
      <c r="AP601" s="252"/>
      <c r="AQ601" s="865"/>
      <c r="AR601" s="252"/>
      <c r="AS601" s="865"/>
      <c r="AT601" s="865"/>
      <c r="AU601" s="866"/>
      <c r="AV601" s="867"/>
      <c r="AW601" s="884"/>
      <c r="AX601" s="884"/>
      <c r="AY601" s="884"/>
      <c r="AZ601" s="884"/>
      <c r="BA601" s="884"/>
      <c r="BB601" s="884"/>
      <c r="BC601" s="884"/>
      <c r="BD601" s="932"/>
      <c r="BE601" s="933"/>
      <c r="BF601" s="1096"/>
      <c r="BG601" s="1096"/>
      <c r="BH601" s="1097"/>
    </row>
    <row r="602" s="711" customFormat="1" ht="39" customHeight="1" spans="1:60">
      <c r="A602" s="736"/>
      <c r="B602" s="737"/>
      <c r="C602" s="738"/>
      <c r="D602" s="739"/>
      <c r="E602" s="910"/>
      <c r="F602" s="739"/>
      <c r="G602" s="742"/>
      <c r="H602" s="742"/>
      <c r="I602" s="778"/>
      <c r="J602" s="780"/>
      <c r="K602" s="780"/>
      <c r="L602" s="780"/>
      <c r="M602" s="784"/>
      <c r="N602" s="782"/>
      <c r="O602" s="782"/>
      <c r="P602" s="783"/>
      <c r="Q602" s="783"/>
      <c r="R602" s="783"/>
      <c r="S602" s="810"/>
      <c r="T602" s="810"/>
      <c r="U602" s="810"/>
      <c r="V602" s="811"/>
      <c r="W602" s="811"/>
      <c r="X602" s="812"/>
      <c r="Y602" s="783"/>
      <c r="Z602" s="835"/>
      <c r="AA602" s="835"/>
      <c r="AB602" s="783"/>
      <c r="AC602" s="783"/>
      <c r="AD602" s="783"/>
      <c r="AE602" s="783"/>
      <c r="AF602" s="784"/>
      <c r="AG602" s="836"/>
      <c r="AH602" s="250"/>
      <c r="AI602" s="837"/>
      <c r="AJ602" s="250"/>
      <c r="AK602" s="837"/>
      <c r="AL602" s="838"/>
      <c r="AM602" s="252"/>
      <c r="AN602" s="865"/>
      <c r="AO602" s="865"/>
      <c r="AP602" s="252"/>
      <c r="AQ602" s="865"/>
      <c r="AR602" s="252"/>
      <c r="AS602" s="865"/>
      <c r="AT602" s="865"/>
      <c r="AU602" s="866"/>
      <c r="AV602" s="867"/>
      <c r="AW602" s="884"/>
      <c r="AX602" s="884"/>
      <c r="AY602" s="884"/>
      <c r="AZ602" s="884"/>
      <c r="BA602" s="884"/>
      <c r="BB602" s="884"/>
      <c r="BC602" s="884"/>
      <c r="BD602" s="932"/>
      <c r="BE602" s="933"/>
      <c r="BF602" s="1096"/>
      <c r="BG602" s="1096"/>
      <c r="BH602" s="1097"/>
    </row>
    <row r="603" s="711" customFormat="1" ht="39" customHeight="1" spans="1:60">
      <c r="A603" s="736"/>
      <c r="B603" s="737"/>
      <c r="C603" s="738"/>
      <c r="D603" s="739"/>
      <c r="E603" s="910"/>
      <c r="F603" s="739"/>
      <c r="G603" s="742"/>
      <c r="H603" s="742"/>
      <c r="I603" s="778"/>
      <c r="J603" s="780"/>
      <c r="K603" s="780"/>
      <c r="L603" s="780"/>
      <c r="M603" s="784"/>
      <c r="N603" s="782"/>
      <c r="O603" s="782"/>
      <c r="P603" s="783"/>
      <c r="Q603" s="783"/>
      <c r="R603" s="783"/>
      <c r="S603" s="810"/>
      <c r="T603" s="810"/>
      <c r="U603" s="810"/>
      <c r="V603" s="811"/>
      <c r="W603" s="811"/>
      <c r="X603" s="812"/>
      <c r="Y603" s="783"/>
      <c r="Z603" s="835"/>
      <c r="AA603" s="835"/>
      <c r="AB603" s="783"/>
      <c r="AC603" s="783"/>
      <c r="AD603" s="783"/>
      <c r="AE603" s="783"/>
      <c r="AF603" s="784"/>
      <c r="AG603" s="836"/>
      <c r="AH603" s="250"/>
      <c r="AI603" s="837"/>
      <c r="AJ603" s="250"/>
      <c r="AK603" s="837"/>
      <c r="AL603" s="838"/>
      <c r="AM603" s="252"/>
      <c r="AN603" s="865"/>
      <c r="AO603" s="865"/>
      <c r="AP603" s="252"/>
      <c r="AQ603" s="865"/>
      <c r="AR603" s="252"/>
      <c r="AS603" s="865"/>
      <c r="AT603" s="865"/>
      <c r="AU603" s="866"/>
      <c r="AV603" s="867"/>
      <c r="AW603" s="884"/>
      <c r="AX603" s="884"/>
      <c r="AY603" s="884"/>
      <c r="AZ603" s="884"/>
      <c r="BA603" s="884"/>
      <c r="BB603" s="884"/>
      <c r="BC603" s="884"/>
      <c r="BD603" s="932"/>
      <c r="BE603" s="933"/>
      <c r="BF603" s="1096"/>
      <c r="BG603" s="1096"/>
      <c r="BH603" s="1097"/>
    </row>
    <row r="604" s="711" customFormat="1" ht="39" customHeight="1" spans="1:60">
      <c r="A604" s="736"/>
      <c r="B604" s="737"/>
      <c r="C604" s="738"/>
      <c r="D604" s="739"/>
      <c r="E604" s="910"/>
      <c r="F604" s="744"/>
      <c r="G604" s="742"/>
      <c r="H604" s="742"/>
      <c r="I604" s="778"/>
      <c r="J604" s="780"/>
      <c r="K604" s="780"/>
      <c r="L604" s="780"/>
      <c r="M604" s="781"/>
      <c r="N604" s="782"/>
      <c r="O604" s="782"/>
      <c r="P604" s="783"/>
      <c r="Q604" s="783"/>
      <c r="R604" s="783"/>
      <c r="S604" s="810"/>
      <c r="T604" s="810"/>
      <c r="U604" s="810"/>
      <c r="V604" s="811"/>
      <c r="W604" s="811"/>
      <c r="X604" s="812"/>
      <c r="Y604" s="783"/>
      <c r="Z604" s="835"/>
      <c r="AA604" s="835"/>
      <c r="AB604" s="783"/>
      <c r="AC604" s="783"/>
      <c r="AD604" s="783"/>
      <c r="AE604" s="783"/>
      <c r="AF604" s="784"/>
      <c r="AG604" s="836"/>
      <c r="AH604" s="990"/>
      <c r="AI604" s="837"/>
      <c r="AJ604" s="990"/>
      <c r="AK604" s="837"/>
      <c r="AL604" s="838"/>
      <c r="AM604" s="995"/>
      <c r="AN604" s="865"/>
      <c r="AO604" s="865"/>
      <c r="AP604" s="995"/>
      <c r="AQ604" s="865"/>
      <c r="AR604" s="995"/>
      <c r="AS604" s="865"/>
      <c r="AT604" s="865"/>
      <c r="AU604" s="866"/>
      <c r="AV604" s="867"/>
      <c r="AW604" s="884"/>
      <c r="AX604" s="884"/>
      <c r="AY604" s="884"/>
      <c r="AZ604" s="884"/>
      <c r="BA604" s="884"/>
      <c r="BB604" s="884"/>
      <c r="BC604" s="884"/>
      <c r="BD604" s="932"/>
      <c r="BE604" s="933"/>
      <c r="BF604" s="1096"/>
      <c r="BG604" s="1096"/>
      <c r="BH604" s="1097"/>
    </row>
    <row r="605" s="711" customFormat="1" ht="39" customHeight="1" spans="1:60">
      <c r="A605" s="736"/>
      <c r="B605" s="1014"/>
      <c r="C605" s="738"/>
      <c r="D605" s="739"/>
      <c r="E605" s="910"/>
      <c r="F605" s="744" t="s">
        <v>3319</v>
      </c>
      <c r="G605" s="742"/>
      <c r="H605" s="742"/>
      <c r="I605" s="778"/>
      <c r="J605" s="780"/>
      <c r="K605" s="780"/>
      <c r="L605" s="780"/>
      <c r="M605" s="784"/>
      <c r="N605" s="782"/>
      <c r="O605" s="782"/>
      <c r="P605" s="783"/>
      <c r="Q605" s="783"/>
      <c r="R605" s="783"/>
      <c r="S605" s="810"/>
      <c r="T605" s="810"/>
      <c r="U605" s="810"/>
      <c r="V605" s="811"/>
      <c r="W605" s="811"/>
      <c r="X605" s="812"/>
      <c r="Y605" s="783"/>
      <c r="Z605" s="835"/>
      <c r="AA605" s="835"/>
      <c r="AB605" s="783"/>
      <c r="AC605" s="783"/>
      <c r="AD605" s="783"/>
      <c r="AE605" s="783"/>
      <c r="AF605" s="784"/>
      <c r="AG605" s="836"/>
      <c r="AH605" s="250"/>
      <c r="AI605" s="837"/>
      <c r="AJ605" s="250"/>
      <c r="AK605" s="837"/>
      <c r="AL605" s="838"/>
      <c r="AM605" s="252"/>
      <c r="AN605" s="865"/>
      <c r="AO605" s="865"/>
      <c r="AP605" s="252"/>
      <c r="AQ605" s="865"/>
      <c r="AR605" s="252"/>
      <c r="AS605" s="865"/>
      <c r="AT605" s="865"/>
      <c r="AU605" s="866"/>
      <c r="AV605" s="867"/>
      <c r="AW605" s="884"/>
      <c r="AX605" s="884"/>
      <c r="AY605" s="884"/>
      <c r="AZ605" s="884"/>
      <c r="BA605" s="884"/>
      <c r="BB605" s="884"/>
      <c r="BC605" s="884"/>
      <c r="BD605" s="932"/>
      <c r="BE605" s="933"/>
      <c r="BF605" s="1096"/>
      <c r="BG605" s="1096"/>
      <c r="BH605" s="1097"/>
    </row>
    <row r="606" s="711" customFormat="1" ht="39" customHeight="1" spans="1:60">
      <c r="A606" s="736"/>
      <c r="B606" s="1014"/>
      <c r="C606" s="738"/>
      <c r="D606" s="739"/>
      <c r="E606" s="1015"/>
      <c r="F606" s="744"/>
      <c r="G606" s="742"/>
      <c r="H606" s="742"/>
      <c r="I606" s="778"/>
      <c r="J606" s="780"/>
      <c r="K606" s="780"/>
      <c r="L606" s="780"/>
      <c r="M606" s="784"/>
      <c r="N606" s="782"/>
      <c r="O606" s="782"/>
      <c r="P606" s="783"/>
      <c r="Q606" s="783"/>
      <c r="R606" s="783"/>
      <c r="S606" s="783"/>
      <c r="T606" s="782"/>
      <c r="U606" s="810"/>
      <c r="V606" s="811"/>
      <c r="W606" s="811"/>
      <c r="X606" s="812"/>
      <c r="Y606" s="783"/>
      <c r="Z606" s="835"/>
      <c r="AA606" s="835"/>
      <c r="AB606" s="783"/>
      <c r="AC606" s="783"/>
      <c r="AD606" s="783"/>
      <c r="AE606" s="783"/>
      <c r="AF606" s="784"/>
      <c r="AG606" s="836"/>
      <c r="AH606" s="250"/>
      <c r="AI606" s="837"/>
      <c r="AJ606" s="250"/>
      <c r="AK606" s="837"/>
      <c r="AL606" s="838"/>
      <c r="AM606" s="252"/>
      <c r="AN606" s="865"/>
      <c r="AO606" s="865"/>
      <c r="AP606" s="252"/>
      <c r="AQ606" s="865"/>
      <c r="AR606" s="252"/>
      <c r="AS606" s="865"/>
      <c r="AT606" s="865"/>
      <c r="AU606" s="866"/>
      <c r="AV606" s="867"/>
      <c r="AW606" s="884"/>
      <c r="AX606" s="884"/>
      <c r="AY606" s="884"/>
      <c r="AZ606" s="884"/>
      <c r="BA606" s="884"/>
      <c r="BB606" s="884"/>
      <c r="BC606" s="884"/>
      <c r="BD606" s="932"/>
      <c r="BE606" s="933"/>
      <c r="BF606" s="1096"/>
      <c r="BG606" s="1096"/>
      <c r="BH606" s="1097"/>
    </row>
    <row r="607" s="714" customFormat="1" ht="36" customHeight="1" spans="1:60">
      <c r="A607" s="767"/>
      <c r="F607" s="1202"/>
      <c r="J607" s="714">
        <f>SUM(J5:J606)</f>
        <v>1041110</v>
      </c>
      <c r="M607" s="767"/>
      <c r="N607" s="767"/>
      <c r="O607" s="767"/>
      <c r="P607" s="767"/>
      <c r="Q607" s="767"/>
      <c r="R607" s="767"/>
      <c r="S607" s="767"/>
      <c r="T607" s="767"/>
      <c r="U607" s="767"/>
      <c r="V607" s="767"/>
      <c r="W607" s="767"/>
      <c r="X607" s="1214"/>
      <c r="Y607" s="1214"/>
      <c r="Z607" s="1214"/>
      <c r="AA607" s="1214"/>
      <c r="AB607" s="767"/>
      <c r="AC607" s="767"/>
      <c r="AD607" s="767"/>
      <c r="AE607" s="767"/>
      <c r="AF607" s="1214"/>
      <c r="AG607" s="1214"/>
      <c r="AH607" s="1214">
        <f t="shared" ref="AH607:BE607" si="409">SUM(AH5:AH606)</f>
        <v>162677</v>
      </c>
      <c r="AI607" s="1214">
        <f t="shared" si="409"/>
        <v>596041</v>
      </c>
      <c r="AJ607" s="1214">
        <f t="shared" si="409"/>
        <v>58362</v>
      </c>
      <c r="AK607" s="1214">
        <f t="shared" si="409"/>
        <v>110612</v>
      </c>
      <c r="AL607" s="1214">
        <f t="shared" si="409"/>
        <v>115638</v>
      </c>
      <c r="AM607" s="1214">
        <f t="shared" si="409"/>
        <v>276091</v>
      </c>
      <c r="AN607" s="1214">
        <f t="shared" si="409"/>
        <v>608613</v>
      </c>
      <c r="AO607" s="1214">
        <f t="shared" si="409"/>
        <v>155388</v>
      </c>
      <c r="AP607" s="1214">
        <f t="shared" si="409"/>
        <v>187813</v>
      </c>
      <c r="AQ607" s="1214">
        <f t="shared" si="409"/>
        <v>700807</v>
      </c>
      <c r="AR607" s="1214">
        <f t="shared" si="409"/>
        <v>89690.6666666667</v>
      </c>
      <c r="AS607" s="1214">
        <f t="shared" si="409"/>
        <v>49336</v>
      </c>
      <c r="AT607" s="1214">
        <f t="shared" si="409"/>
        <v>20400</v>
      </c>
      <c r="AU607" s="1214">
        <f t="shared" si="409"/>
        <v>142032</v>
      </c>
      <c r="AV607" s="1214">
        <f t="shared" si="409"/>
        <v>0</v>
      </c>
      <c r="AW607" s="1233">
        <f t="shared" si="409"/>
        <v>180731.190476191</v>
      </c>
      <c r="AX607" s="1233">
        <f t="shared" si="409"/>
        <v>183653.190476191</v>
      </c>
      <c r="AY607" s="1233">
        <f t="shared" si="409"/>
        <v>138434.523809524</v>
      </c>
      <c r="AZ607" s="1233">
        <f t="shared" si="409"/>
        <v>32747.5238095238</v>
      </c>
      <c r="BA607" s="1233">
        <f t="shared" si="409"/>
        <v>169722.190476191</v>
      </c>
      <c r="BB607" s="1233">
        <f t="shared" si="409"/>
        <v>167238.190476191</v>
      </c>
      <c r="BC607" s="1233">
        <f t="shared" si="409"/>
        <v>168403.190476191</v>
      </c>
      <c r="BD607" s="1233">
        <f t="shared" si="409"/>
        <v>1040930</v>
      </c>
      <c r="BE607" s="1233">
        <f t="shared" si="409"/>
        <v>0</v>
      </c>
      <c r="BH607" s="277"/>
    </row>
    <row r="608" s="714" customFormat="1" ht="36" customHeight="1" spans="1:60">
      <c r="A608" s="767"/>
      <c r="F608" s="1202"/>
      <c r="X608" s="1215"/>
      <c r="Y608" s="1215"/>
      <c r="Z608" s="1215"/>
      <c r="AA608" s="1215"/>
      <c r="AF608" s="1215"/>
      <c r="AG608" s="1215"/>
      <c r="AH608" s="1224"/>
      <c r="AI608" s="1215"/>
      <c r="AJ608" s="1224"/>
      <c r="AK608" s="1215"/>
      <c r="AL608" s="1215"/>
      <c r="AM608" s="1224"/>
      <c r="AN608" s="1224"/>
      <c r="AO608" s="1215"/>
      <c r="AP608" s="1224"/>
      <c r="AQ608" s="1215"/>
      <c r="AR608" s="1224"/>
      <c r="AS608" s="1224"/>
      <c r="AT608" s="1215"/>
      <c r="AU608" s="1215"/>
      <c r="AV608" s="1215"/>
      <c r="AW608" s="1234"/>
      <c r="AX608" s="1234"/>
      <c r="AY608" s="1234"/>
      <c r="AZ608" s="1234"/>
      <c r="BA608" s="1234"/>
      <c r="BB608" s="1234"/>
      <c r="BC608" s="1234"/>
      <c r="BD608" s="1234"/>
      <c r="BE608" s="1234"/>
      <c r="BH608" s="277"/>
    </row>
    <row r="609" s="714" customFormat="1" ht="36" customHeight="1" spans="1:60">
      <c r="A609" s="767"/>
      <c r="F609" s="1202"/>
      <c r="X609" s="1215"/>
      <c r="Y609" s="1215"/>
      <c r="Z609" s="1215"/>
      <c r="AA609" s="1215"/>
      <c r="AF609" s="1215"/>
      <c r="AG609" s="1215"/>
      <c r="AH609" s="1224"/>
      <c r="AI609" s="1215"/>
      <c r="AJ609" s="1224"/>
      <c r="AK609" s="1215"/>
      <c r="AL609" s="1215"/>
      <c r="AM609" s="1224"/>
      <c r="AN609" s="1224"/>
      <c r="AO609" s="1215"/>
      <c r="AP609" s="1224"/>
      <c r="AQ609" s="1215"/>
      <c r="AR609" s="1224"/>
      <c r="AS609" s="1224"/>
      <c r="AT609" s="1215"/>
      <c r="AU609" s="1215"/>
      <c r="AV609" s="1215"/>
      <c r="AW609" s="1234"/>
      <c r="AX609" s="1234"/>
      <c r="AY609" s="1234"/>
      <c r="AZ609" s="1234"/>
      <c r="BA609" s="1234"/>
      <c r="BB609" s="1234"/>
      <c r="BC609" s="1234"/>
      <c r="BD609" s="1234"/>
      <c r="BE609" s="1234"/>
      <c r="BH609" s="277"/>
    </row>
    <row r="610" s="714" customFormat="1" ht="36" customHeight="1" spans="1:60">
      <c r="A610" s="767"/>
      <c r="F610" s="1202"/>
      <c r="X610" s="1215"/>
      <c r="Y610" s="1215"/>
      <c r="Z610" s="1215"/>
      <c r="AA610" s="1215"/>
      <c r="AF610" s="1215"/>
      <c r="AG610" s="1215"/>
      <c r="AH610" s="1224"/>
      <c r="AI610" s="1215"/>
      <c r="AJ610" s="1224"/>
      <c r="AK610" s="1215"/>
      <c r="AL610" s="1215"/>
      <c r="AM610" s="1224"/>
      <c r="AN610" s="1224"/>
      <c r="AO610" s="1215"/>
      <c r="AP610" s="1224"/>
      <c r="AQ610" s="1215"/>
      <c r="AR610" s="1224"/>
      <c r="AS610" s="1224"/>
      <c r="AT610" s="1215"/>
      <c r="AU610" s="1215"/>
      <c r="AV610" s="1215"/>
      <c r="AW610" s="1234"/>
      <c r="AX610" s="1234"/>
      <c r="AY610" s="1234"/>
      <c r="AZ610" s="1234"/>
      <c r="BA610" s="1234"/>
      <c r="BB610" s="1234"/>
      <c r="BC610" s="1234"/>
      <c r="BD610" s="1234"/>
      <c r="BE610" s="1234"/>
      <c r="BH610" s="277"/>
    </row>
    <row r="611" s="714" customFormat="1" ht="36" customHeight="1" spans="1:60">
      <c r="A611" s="767"/>
      <c r="F611" s="1202"/>
      <c r="X611" s="1215"/>
      <c r="Y611" s="1215"/>
      <c r="Z611" s="1215"/>
      <c r="AA611" s="1215"/>
      <c r="AF611" s="1215"/>
      <c r="AG611" s="1215"/>
      <c r="AH611" s="1224"/>
      <c r="AI611" s="1215"/>
      <c r="AJ611" s="1224"/>
      <c r="AK611" s="1215"/>
      <c r="AL611" s="1215"/>
      <c r="AM611" s="1224"/>
      <c r="AN611" s="1224"/>
      <c r="AO611" s="1215"/>
      <c r="AP611" s="1224"/>
      <c r="AQ611" s="1215"/>
      <c r="AR611" s="1224"/>
      <c r="AS611" s="1224"/>
      <c r="AT611" s="1215"/>
      <c r="AU611" s="1215"/>
      <c r="AV611" s="1215"/>
      <c r="AW611" s="1234"/>
      <c r="AX611" s="1234"/>
      <c r="AY611" s="1234"/>
      <c r="AZ611" s="1234"/>
      <c r="BA611" s="1234"/>
      <c r="BB611" s="1234"/>
      <c r="BC611" s="1234"/>
      <c r="BD611" s="1234"/>
      <c r="BE611" s="1234"/>
      <c r="BH611" s="277"/>
    </row>
    <row r="612" s="714" customFormat="1" ht="36" customHeight="1" spans="1:60">
      <c r="A612" s="767"/>
      <c r="F612" s="1202"/>
      <c r="O612" s="714" t="s">
        <v>1577</v>
      </c>
      <c r="X612" s="1215"/>
      <c r="Y612" s="1215"/>
      <c r="Z612" s="1215"/>
      <c r="AA612" s="1215"/>
      <c r="AD612" s="713"/>
      <c r="AF612" s="1215"/>
      <c r="AG612" s="1215"/>
      <c r="AH612" s="1224"/>
      <c r="AI612" s="1215"/>
      <c r="AJ612" s="1224"/>
      <c r="AK612" s="1215"/>
      <c r="AL612" s="1215"/>
      <c r="AM612" s="1224"/>
      <c r="AN612" s="1224"/>
      <c r="AO612" s="1215"/>
      <c r="AP612" s="1224"/>
      <c r="AQ612" s="1215"/>
      <c r="AR612" s="1224"/>
      <c r="AS612" s="1224"/>
      <c r="AT612" s="1215"/>
      <c r="AU612" s="1215"/>
      <c r="AV612" s="1215"/>
      <c r="AW612" s="1234"/>
      <c r="AX612" s="1234"/>
      <c r="AY612" s="1234"/>
      <c r="AZ612" s="1234"/>
      <c r="BA612" s="1234"/>
      <c r="BB612" s="1234"/>
      <c r="BC612" s="1234"/>
      <c r="BD612" s="1234"/>
      <c r="BE612" s="1234"/>
      <c r="BH612" s="277"/>
    </row>
    <row r="613" s="713" customFormat="1" spans="1:60">
      <c r="A613" s="768"/>
      <c r="F613" s="1203"/>
      <c r="X613" s="1203"/>
      <c r="AG613" s="1215"/>
      <c r="AH613" s="1224"/>
      <c r="AI613" s="1215"/>
      <c r="AJ613" s="1224"/>
      <c r="AK613" s="1215"/>
      <c r="AL613" s="1215"/>
      <c r="AM613" s="1224"/>
      <c r="AN613" s="1224"/>
      <c r="AO613" s="1215"/>
      <c r="AP613" s="1224"/>
      <c r="AQ613" s="1215"/>
      <c r="AR613" s="1224"/>
      <c r="AS613" s="1224"/>
      <c r="AT613" s="1215"/>
      <c r="AU613" s="1215"/>
      <c r="AV613" s="1215"/>
      <c r="AW613" s="1234"/>
      <c r="AX613" s="1234"/>
      <c r="AY613" s="1234"/>
      <c r="AZ613" s="1234"/>
      <c r="BA613" s="1234"/>
      <c r="BB613" s="1234"/>
      <c r="BC613" s="1234"/>
      <c r="BD613" s="1234"/>
      <c r="BE613" s="1234"/>
      <c r="BF613" s="1237"/>
      <c r="BG613" s="1237"/>
      <c r="BH613" s="277"/>
    </row>
    <row r="614" s="713" customFormat="1" spans="1:60">
      <c r="A614" s="768"/>
      <c r="F614" s="1203"/>
      <c r="BE614" s="1237"/>
      <c r="BF614" s="1237"/>
      <c r="BG614" s="1237"/>
      <c r="BH614" s="277"/>
    </row>
    <row r="615" s="713" customFormat="1" spans="1:60">
      <c r="A615" s="768"/>
      <c r="F615" s="1203"/>
      <c r="BE615" s="1237"/>
      <c r="BF615" s="1237"/>
      <c r="BG615" s="1237"/>
      <c r="BH615" s="277"/>
    </row>
    <row r="616" s="713" customFormat="1" spans="1:60">
      <c r="A616" s="768"/>
      <c r="F616" s="1203"/>
      <c r="BE616" s="1237"/>
      <c r="BF616" s="1237"/>
      <c r="BG616" s="1237"/>
      <c r="BH616" s="277"/>
    </row>
    <row r="617" s="713" customFormat="1" spans="1:60">
      <c r="A617" s="768"/>
      <c r="F617" s="1203"/>
      <c r="BE617" s="1237"/>
      <c r="BF617" s="1237"/>
      <c r="BG617" s="1237"/>
      <c r="BH617" s="277"/>
    </row>
    <row r="618" s="713" customFormat="1" spans="1:60">
      <c r="A618" s="768"/>
      <c r="F618" s="1203"/>
      <c r="BE618" s="1237"/>
      <c r="BF618" s="1237"/>
      <c r="BG618" s="1237"/>
      <c r="BH618" s="277"/>
    </row>
    <row r="619" s="713" customFormat="1" spans="1:60">
      <c r="A619" s="768"/>
      <c r="F619" s="1203"/>
      <c r="BE619" s="1237"/>
      <c r="BF619" s="1237"/>
      <c r="BG619" s="1237"/>
      <c r="BH619" s="277"/>
    </row>
    <row r="620" s="713" customFormat="1" spans="1:60">
      <c r="A620" s="768"/>
      <c r="F620" s="1203"/>
      <c r="AD620" s="717"/>
      <c r="BE620" s="1237"/>
      <c r="BF620" s="1237"/>
      <c r="BG620" s="1237"/>
      <c r="BH620" s="277"/>
    </row>
    <row r="621" ht="30" customHeight="1" spans="1:48">
      <c r="A621" s="769"/>
      <c r="H621" s="713"/>
      <c r="I621" s="713"/>
      <c r="N621" s="805"/>
      <c r="P621" s="806"/>
      <c r="Q621" s="717"/>
      <c r="S621" s="806"/>
      <c r="T621" s="806"/>
      <c r="V621" s="806"/>
      <c r="W621" s="806"/>
      <c r="X621" s="823"/>
      <c r="AA621" s="717"/>
      <c r="AF621" s="717"/>
      <c r="AG621" s="717"/>
      <c r="AH621" s="853"/>
      <c r="AI621" s="853"/>
      <c r="AJ621" s="854"/>
      <c r="AK621" s="854"/>
      <c r="AU621" s="878"/>
      <c r="AV621" s="717"/>
    </row>
    <row r="622" ht="30" customHeight="1" spans="1:48">
      <c r="A622" s="769"/>
      <c r="G622" s="770"/>
      <c r="H622" s="713"/>
      <c r="I622" s="713"/>
      <c r="N622" s="805"/>
      <c r="P622" s="806"/>
      <c r="Q622" s="717" t="s">
        <v>3320</v>
      </c>
      <c r="S622" s="806"/>
      <c r="T622" s="806"/>
      <c r="V622" s="806"/>
      <c r="W622" s="806"/>
      <c r="X622" s="806"/>
      <c r="AA622" s="717"/>
      <c r="AF622" s="717"/>
      <c r="AG622" s="717"/>
      <c r="AH622" s="853"/>
      <c r="AI622" s="853"/>
      <c r="AJ622" s="854"/>
      <c r="AK622" s="854"/>
      <c r="AU622" s="878"/>
      <c r="AV622" s="717"/>
    </row>
    <row r="623" ht="26.25" customHeight="1" spans="1:48">
      <c r="A623" s="769"/>
      <c r="N623" s="805"/>
      <c r="P623" s="806"/>
      <c r="Q623" s="717"/>
      <c r="S623" s="806"/>
      <c r="T623" s="806"/>
      <c r="V623" s="806"/>
      <c r="W623" s="806"/>
      <c r="X623" s="806"/>
      <c r="AA623" s="717"/>
      <c r="AF623" s="717"/>
      <c r="AG623" s="717"/>
      <c r="AH623" s="853"/>
      <c r="AI623" s="853"/>
      <c r="AJ623" s="854"/>
      <c r="AK623" s="854"/>
      <c r="AU623" s="878"/>
      <c r="AV623" s="717"/>
    </row>
    <row r="624" ht="26.25" customHeight="1" spans="1:48">
      <c r="A624" s="769"/>
      <c r="H624" s="770"/>
      <c r="I624" s="770"/>
      <c r="J624" s="770"/>
      <c r="N624" s="805"/>
      <c r="P624" s="806"/>
      <c r="Q624" s="717"/>
      <c r="S624" s="806"/>
      <c r="T624" s="806"/>
      <c r="V624" s="806"/>
      <c r="W624" s="806"/>
      <c r="X624" s="806"/>
      <c r="AA624" s="717"/>
      <c r="AF624" s="717"/>
      <c r="AG624" s="717"/>
      <c r="AH624" s="853"/>
      <c r="AI624" s="853"/>
      <c r="AJ624" s="854"/>
      <c r="AK624" s="854"/>
      <c r="AU624" s="878"/>
      <c r="AV624" s="717"/>
    </row>
    <row r="625" ht="26.25" customHeight="1" spans="1:48">
      <c r="A625" s="769"/>
      <c r="H625" s="770"/>
      <c r="I625" s="770"/>
      <c r="N625" s="805"/>
      <c r="P625" s="806"/>
      <c r="Q625" s="717"/>
      <c r="S625" s="806"/>
      <c r="T625" s="806"/>
      <c r="V625" s="806"/>
      <c r="W625" s="806"/>
      <c r="X625" s="806"/>
      <c r="AA625" s="717"/>
      <c r="AF625" s="717"/>
      <c r="AG625" s="717"/>
      <c r="AH625" s="853"/>
      <c r="AI625" s="853"/>
      <c r="AJ625" s="854"/>
      <c r="AK625" s="854"/>
      <c r="AU625" s="878"/>
      <c r="AV625" s="717"/>
    </row>
    <row r="626" ht="26.25" customHeight="1" spans="1:48">
      <c r="A626" s="769"/>
      <c r="N626" s="805"/>
      <c r="P626" s="806"/>
      <c r="Q626" s="717"/>
      <c r="S626" s="806"/>
      <c r="T626" s="806"/>
      <c r="V626" s="806"/>
      <c r="W626" s="806"/>
      <c r="X626" s="806"/>
      <c r="AA626" s="717"/>
      <c r="AF626" s="717"/>
      <c r="AG626" s="717"/>
      <c r="AH626" s="853"/>
      <c r="AI626" s="853"/>
      <c r="AJ626" s="854"/>
      <c r="AK626" s="854"/>
      <c r="AU626" s="878"/>
      <c r="AV626" s="717"/>
    </row>
    <row r="627" ht="26.25" customHeight="1" spans="1:48">
      <c r="A627" s="769"/>
      <c r="H627" s="770"/>
      <c r="I627" s="770"/>
      <c r="N627" s="805"/>
      <c r="P627" s="806"/>
      <c r="Q627" s="717"/>
      <c r="S627" s="806"/>
      <c r="T627" s="806"/>
      <c r="V627" s="806"/>
      <c r="W627" s="806"/>
      <c r="X627" s="806"/>
      <c r="AA627" s="717"/>
      <c r="AF627" s="717"/>
      <c r="AG627" s="717"/>
      <c r="AH627" s="853"/>
      <c r="AI627" s="853"/>
      <c r="AJ627" s="854"/>
      <c r="AK627" s="854"/>
      <c r="AU627" s="878"/>
      <c r="AV627" s="717"/>
    </row>
    <row r="628" ht="26.25" customHeight="1" spans="1:48">
      <c r="A628" s="769"/>
      <c r="I628" s="770"/>
      <c r="J628" s="770"/>
      <c r="N628" s="805"/>
      <c r="P628" s="806"/>
      <c r="Q628" s="717"/>
      <c r="S628" s="806"/>
      <c r="T628" s="806"/>
      <c r="V628" s="806"/>
      <c r="W628" s="806"/>
      <c r="X628" s="806"/>
      <c r="AA628" s="717"/>
      <c r="AF628" s="717"/>
      <c r="AG628" s="717"/>
      <c r="AH628" s="853"/>
      <c r="AI628" s="853"/>
      <c r="AJ628" s="854"/>
      <c r="AK628" s="854"/>
      <c r="AU628" s="878"/>
      <c r="AV628" s="717"/>
    </row>
    <row r="629" ht="26.25" customHeight="1" spans="1:48">
      <c r="A629" s="769"/>
      <c r="N629" s="805"/>
      <c r="P629" s="806"/>
      <c r="Q629" s="717"/>
      <c r="S629" s="806"/>
      <c r="T629" s="806"/>
      <c r="V629" s="806"/>
      <c r="W629" s="806"/>
      <c r="X629" s="806"/>
      <c r="AA629" s="717"/>
      <c r="AF629" s="717"/>
      <c r="AG629" s="717"/>
      <c r="AH629" s="853"/>
      <c r="AI629" s="853"/>
      <c r="AJ629" s="854"/>
      <c r="AK629" s="854"/>
      <c r="AU629" s="878"/>
      <c r="AV629" s="717"/>
    </row>
    <row r="630" ht="26.25" customHeight="1" spans="1:48">
      <c r="A630" s="769"/>
      <c r="N630" s="805"/>
      <c r="P630" s="806"/>
      <c r="Q630" s="717"/>
      <c r="S630" s="806"/>
      <c r="T630" s="806"/>
      <c r="V630" s="806"/>
      <c r="W630" s="806"/>
      <c r="X630" s="806"/>
      <c r="AA630" s="717"/>
      <c r="AF630" s="717"/>
      <c r="AG630" s="717"/>
      <c r="AH630" s="853"/>
      <c r="AI630" s="853"/>
      <c r="AJ630" s="854"/>
      <c r="AK630" s="854"/>
      <c r="AU630" s="878"/>
      <c r="AV630" s="717"/>
    </row>
    <row r="631" ht="26.25" customHeight="1" spans="1:48">
      <c r="A631" s="769"/>
      <c r="N631" s="805"/>
      <c r="P631" s="806"/>
      <c r="Q631" s="717"/>
      <c r="S631" s="806"/>
      <c r="T631" s="806"/>
      <c r="V631" s="806"/>
      <c r="W631" s="806"/>
      <c r="X631" s="806"/>
      <c r="AA631" s="717"/>
      <c r="AF631" s="717"/>
      <c r="AG631" s="717"/>
      <c r="AH631" s="853"/>
      <c r="AI631" s="853"/>
      <c r="AJ631" s="854"/>
      <c r="AK631" s="854"/>
      <c r="AU631" s="878"/>
      <c r="AV631" s="717"/>
    </row>
    <row r="632" ht="26.25" customHeight="1" spans="1:48">
      <c r="A632" s="769"/>
      <c r="N632" s="805"/>
      <c r="P632" s="806"/>
      <c r="Q632" s="717"/>
      <c r="S632" s="806"/>
      <c r="T632" s="806"/>
      <c r="V632" s="806"/>
      <c r="W632" s="806"/>
      <c r="X632" s="806"/>
      <c r="AA632" s="717"/>
      <c r="AF632" s="717"/>
      <c r="AG632" s="717"/>
      <c r="AH632" s="853"/>
      <c r="AI632" s="853"/>
      <c r="AJ632" s="854"/>
      <c r="AK632" s="854"/>
      <c r="AU632" s="878"/>
      <c r="AV632" s="717"/>
    </row>
    <row r="633" ht="26.25" customHeight="1" spans="1:48">
      <c r="A633" s="769"/>
      <c r="N633" s="805"/>
      <c r="P633" s="806"/>
      <c r="Q633" s="717"/>
      <c r="S633" s="806"/>
      <c r="T633" s="806"/>
      <c r="V633" s="806"/>
      <c r="W633" s="806"/>
      <c r="X633" s="806"/>
      <c r="AA633" s="717"/>
      <c r="AF633" s="717"/>
      <c r="AG633" s="717"/>
      <c r="AH633" s="853"/>
      <c r="AI633" s="853"/>
      <c r="AJ633" s="854"/>
      <c r="AK633" s="854"/>
      <c r="AU633" s="878"/>
      <c r="AV633" s="717"/>
    </row>
    <row r="634" ht="26.25" customHeight="1" spans="1:48">
      <c r="A634" s="769"/>
      <c r="N634" s="805"/>
      <c r="P634" s="806"/>
      <c r="Q634" s="717"/>
      <c r="S634" s="806"/>
      <c r="T634" s="806"/>
      <c r="V634" s="806"/>
      <c r="W634" s="806"/>
      <c r="X634" s="806"/>
      <c r="AA634" s="717"/>
      <c r="AF634" s="717"/>
      <c r="AG634" s="717"/>
      <c r="AH634" s="853"/>
      <c r="AI634" s="853"/>
      <c r="AJ634" s="854"/>
      <c r="AK634" s="854"/>
      <c r="AU634" s="878"/>
      <c r="AV634" s="717"/>
    </row>
    <row r="635" ht="26.25" customHeight="1" spans="1:48">
      <c r="A635" s="769"/>
      <c r="N635" s="805"/>
      <c r="P635" s="806"/>
      <c r="Q635" s="717"/>
      <c r="S635" s="806"/>
      <c r="T635" s="806"/>
      <c r="V635" s="806"/>
      <c r="W635" s="806"/>
      <c r="X635" s="806"/>
      <c r="AA635" s="717"/>
      <c r="AF635" s="717"/>
      <c r="AG635" s="717"/>
      <c r="AH635" s="853"/>
      <c r="AI635" s="853"/>
      <c r="AJ635" s="854"/>
      <c r="AK635" s="854"/>
      <c r="AV635" s="717"/>
    </row>
    <row r="636" ht="26.25" customHeight="1" spans="1:48">
      <c r="A636" s="769"/>
      <c r="N636" s="805"/>
      <c r="P636" s="806"/>
      <c r="Q636" s="717"/>
      <c r="S636" s="806"/>
      <c r="T636" s="806"/>
      <c r="V636" s="806"/>
      <c r="W636" s="806"/>
      <c r="X636" s="806"/>
      <c r="AA636" s="717"/>
      <c r="AF636" s="717"/>
      <c r="AG636" s="717"/>
      <c r="AH636" s="853"/>
      <c r="AI636" s="853"/>
      <c r="AJ636" s="854"/>
      <c r="AK636" s="854"/>
      <c r="AV636" s="717"/>
    </row>
    <row r="637" ht="26.25" customHeight="1" spans="1:48">
      <c r="A637" s="769"/>
      <c r="N637" s="805"/>
      <c r="P637" s="806"/>
      <c r="Q637" s="717"/>
      <c r="S637" s="806"/>
      <c r="T637" s="806"/>
      <c r="V637" s="806"/>
      <c r="W637" s="806"/>
      <c r="X637" s="806"/>
      <c r="AA637" s="717"/>
      <c r="AF637" s="717"/>
      <c r="AG637" s="717"/>
      <c r="AH637" s="853"/>
      <c r="AI637" s="853"/>
      <c r="AJ637" s="854"/>
      <c r="AK637" s="854"/>
      <c r="AV637" s="717"/>
    </row>
    <row r="638" ht="26.25" customHeight="1" spans="1:48">
      <c r="A638" s="769"/>
      <c r="N638" s="805"/>
      <c r="P638" s="806"/>
      <c r="Q638" s="717"/>
      <c r="S638" s="806"/>
      <c r="T638" s="806"/>
      <c r="V638" s="806"/>
      <c r="W638" s="806"/>
      <c r="X638" s="806"/>
      <c r="AA638" s="717"/>
      <c r="AF638" s="717"/>
      <c r="AG638" s="717"/>
      <c r="AH638" s="853"/>
      <c r="AI638" s="853"/>
      <c r="AJ638" s="854"/>
      <c r="AK638" s="854"/>
      <c r="AV638" s="717"/>
    </row>
    <row r="639" ht="26.25" customHeight="1" spans="1:48">
      <c r="A639" s="769"/>
      <c r="N639" s="805"/>
      <c r="P639" s="806"/>
      <c r="Q639" s="717"/>
      <c r="S639" s="806"/>
      <c r="T639" s="806"/>
      <c r="V639" s="806"/>
      <c r="W639" s="806"/>
      <c r="X639" s="806"/>
      <c r="AA639" s="717"/>
      <c r="AF639" s="717"/>
      <c r="AG639" s="717"/>
      <c r="AH639" s="853"/>
      <c r="AI639" s="853"/>
      <c r="AJ639" s="854"/>
      <c r="AK639" s="854"/>
      <c r="AV639" s="717"/>
    </row>
    <row r="640" ht="26.25" customHeight="1" spans="1:48">
      <c r="A640" s="769"/>
      <c r="N640" s="805"/>
      <c r="P640" s="806"/>
      <c r="Q640" s="717"/>
      <c r="S640" s="806"/>
      <c r="T640" s="806"/>
      <c r="V640" s="806"/>
      <c r="W640" s="806"/>
      <c r="X640" s="806"/>
      <c r="AA640" s="717"/>
      <c r="AF640" s="717"/>
      <c r="AG640" s="717"/>
      <c r="AH640" s="853"/>
      <c r="AI640" s="853"/>
      <c r="AJ640" s="854"/>
      <c r="AK640" s="854"/>
      <c r="AV640" s="717"/>
    </row>
    <row r="641" ht="26.25" customHeight="1" spans="1:48">
      <c r="A641" s="769"/>
      <c r="N641" s="805"/>
      <c r="P641" s="806"/>
      <c r="Q641" s="717"/>
      <c r="S641" s="806"/>
      <c r="T641" s="806"/>
      <c r="V641" s="806"/>
      <c r="W641" s="806"/>
      <c r="X641" s="806"/>
      <c r="AA641" s="717"/>
      <c r="AF641" s="717"/>
      <c r="AG641" s="717"/>
      <c r="AH641" s="853"/>
      <c r="AI641" s="853"/>
      <c r="AJ641" s="854"/>
      <c r="AK641" s="854"/>
      <c r="AV641" s="717"/>
    </row>
    <row r="642" ht="26.25" customHeight="1" spans="1:48">
      <c r="A642" s="769"/>
      <c r="N642" s="805"/>
      <c r="P642" s="806"/>
      <c r="Q642" s="717"/>
      <c r="S642" s="806"/>
      <c r="T642" s="806"/>
      <c r="V642" s="806"/>
      <c r="W642" s="806"/>
      <c r="X642" s="806"/>
      <c r="AA642" s="717"/>
      <c r="AF642" s="717"/>
      <c r="AG642" s="717"/>
      <c r="AH642" s="853"/>
      <c r="AI642" s="853"/>
      <c r="AJ642" s="854"/>
      <c r="AK642" s="854"/>
      <c r="AV642" s="717"/>
    </row>
    <row r="643" ht="26.25" customHeight="1" spans="1:48">
      <c r="A643" s="769"/>
      <c r="N643" s="805"/>
      <c r="P643" s="806"/>
      <c r="Q643" s="717"/>
      <c r="S643" s="806"/>
      <c r="T643" s="806"/>
      <c r="V643" s="806"/>
      <c r="W643" s="806"/>
      <c r="X643" s="806"/>
      <c r="AA643" s="717"/>
      <c r="AF643" s="717"/>
      <c r="AG643" s="717"/>
      <c r="AH643" s="853"/>
      <c r="AI643" s="853"/>
      <c r="AJ643" s="854"/>
      <c r="AK643" s="854"/>
      <c r="AV643" s="717"/>
    </row>
    <row r="644" ht="26.25" customHeight="1" spans="1:48">
      <c r="A644" s="769"/>
      <c r="N644" s="805"/>
      <c r="P644" s="806"/>
      <c r="Q644" s="717"/>
      <c r="S644" s="806"/>
      <c r="T644" s="806"/>
      <c r="V644" s="806"/>
      <c r="W644" s="806"/>
      <c r="X644" s="806"/>
      <c r="AA644" s="717"/>
      <c r="AF644" s="717"/>
      <c r="AG644" s="717"/>
      <c r="AH644" s="853"/>
      <c r="AI644" s="853"/>
      <c r="AJ644" s="854"/>
      <c r="AK644" s="854"/>
      <c r="AV644" s="717"/>
    </row>
    <row r="645" ht="26.25" customHeight="1" spans="1:48">
      <c r="A645" s="769"/>
      <c r="N645" s="805"/>
      <c r="P645" s="806"/>
      <c r="Q645" s="717"/>
      <c r="S645" s="806"/>
      <c r="T645" s="806"/>
      <c r="V645" s="806"/>
      <c r="W645" s="806"/>
      <c r="X645" s="806"/>
      <c r="AA645" s="717"/>
      <c r="AF645" s="717"/>
      <c r="AG645" s="717"/>
      <c r="AH645" s="853"/>
      <c r="AI645" s="853"/>
      <c r="AJ645" s="854"/>
      <c r="AK645" s="854"/>
      <c r="AV645" s="717"/>
    </row>
    <row r="646" ht="26.25" customHeight="1" spans="1:48">
      <c r="A646" s="769"/>
      <c r="N646" s="805"/>
      <c r="P646" s="806"/>
      <c r="Q646" s="717"/>
      <c r="S646" s="806"/>
      <c r="T646" s="806"/>
      <c r="V646" s="806"/>
      <c r="W646" s="806"/>
      <c r="X646" s="806"/>
      <c r="AA646" s="717"/>
      <c r="AF646" s="717"/>
      <c r="AG646" s="717"/>
      <c r="AH646" s="853"/>
      <c r="AI646" s="853"/>
      <c r="AJ646" s="854"/>
      <c r="AK646" s="854"/>
      <c r="AV646" s="717"/>
    </row>
    <row r="647" ht="26.25" customHeight="1" spans="1:48">
      <c r="A647" s="769"/>
      <c r="N647" s="805"/>
      <c r="P647" s="806"/>
      <c r="Q647" s="717"/>
      <c r="S647" s="806"/>
      <c r="T647" s="806"/>
      <c r="V647" s="806"/>
      <c r="W647" s="806"/>
      <c r="X647" s="806"/>
      <c r="AA647" s="717"/>
      <c r="AF647" s="717"/>
      <c r="AG647" s="717"/>
      <c r="AH647" s="853"/>
      <c r="AI647" s="853"/>
      <c r="AJ647" s="854"/>
      <c r="AK647" s="854"/>
      <c r="AV647" s="717"/>
    </row>
    <row r="648" ht="26.25" customHeight="1" spans="1:48">
      <c r="A648" s="769"/>
      <c r="N648" s="805"/>
      <c r="P648" s="806"/>
      <c r="Q648" s="717"/>
      <c r="S648" s="806"/>
      <c r="T648" s="806"/>
      <c r="V648" s="806"/>
      <c r="W648" s="806"/>
      <c r="X648" s="806"/>
      <c r="AA648" s="717"/>
      <c r="AF648" s="717"/>
      <c r="AG648" s="717"/>
      <c r="AH648" s="853"/>
      <c r="AI648" s="853"/>
      <c r="AJ648" s="854"/>
      <c r="AK648" s="854"/>
      <c r="AV648" s="717"/>
    </row>
    <row r="649" ht="26.25" customHeight="1" spans="1:48">
      <c r="A649" s="769"/>
      <c r="N649" s="805"/>
      <c r="P649" s="806"/>
      <c r="Q649" s="717"/>
      <c r="S649" s="806"/>
      <c r="T649" s="806"/>
      <c r="V649" s="806"/>
      <c r="W649" s="806"/>
      <c r="X649" s="806"/>
      <c r="AA649" s="717"/>
      <c r="AF649" s="717"/>
      <c r="AG649" s="717"/>
      <c r="AH649" s="853"/>
      <c r="AI649" s="853"/>
      <c r="AJ649" s="854"/>
      <c r="AK649" s="854"/>
      <c r="AV649" s="717"/>
    </row>
    <row r="650" ht="26.25" customHeight="1" spans="1:48">
      <c r="A650" s="769"/>
      <c r="N650" s="805"/>
      <c r="P650" s="806"/>
      <c r="Q650" s="717"/>
      <c r="S650" s="806"/>
      <c r="T650" s="806"/>
      <c r="V650" s="806"/>
      <c r="W650" s="806"/>
      <c r="X650" s="806"/>
      <c r="AA650" s="717"/>
      <c r="AF650" s="717"/>
      <c r="AG650" s="717"/>
      <c r="AH650" s="853"/>
      <c r="AI650" s="853"/>
      <c r="AJ650" s="854"/>
      <c r="AK650" s="854"/>
      <c r="AV650" s="717"/>
    </row>
    <row r="651" ht="26.25" customHeight="1" spans="1:48">
      <c r="A651" s="769"/>
      <c r="N651" s="805"/>
      <c r="P651" s="806"/>
      <c r="Q651" s="717"/>
      <c r="S651" s="806"/>
      <c r="T651" s="806"/>
      <c r="V651" s="806"/>
      <c r="W651" s="806"/>
      <c r="X651" s="806"/>
      <c r="AA651" s="717"/>
      <c r="AF651" s="717"/>
      <c r="AG651" s="717"/>
      <c r="AH651" s="853"/>
      <c r="AI651" s="853"/>
      <c r="AJ651" s="854"/>
      <c r="AK651" s="854"/>
      <c r="AV651" s="717"/>
    </row>
    <row r="652" ht="26.25" customHeight="1" spans="1:48">
      <c r="A652" s="769"/>
      <c r="N652" s="805"/>
      <c r="P652" s="806"/>
      <c r="Q652" s="717"/>
      <c r="S652" s="806"/>
      <c r="T652" s="806"/>
      <c r="V652" s="806"/>
      <c r="W652" s="806"/>
      <c r="X652" s="806"/>
      <c r="AA652" s="717"/>
      <c r="AF652" s="717"/>
      <c r="AG652" s="717"/>
      <c r="AH652" s="853"/>
      <c r="AI652" s="853"/>
      <c r="AJ652" s="854"/>
      <c r="AK652" s="854"/>
      <c r="AV652" s="717"/>
    </row>
    <row r="653" ht="26.25" customHeight="1" spans="1:48">
      <c r="A653" s="769"/>
      <c r="N653" s="805"/>
      <c r="P653" s="806"/>
      <c r="Q653" s="717"/>
      <c r="S653" s="806"/>
      <c r="T653" s="806"/>
      <c r="V653" s="806"/>
      <c r="W653" s="806"/>
      <c r="X653" s="806"/>
      <c r="AA653" s="717"/>
      <c r="AF653" s="717"/>
      <c r="AG653" s="717"/>
      <c r="AH653" s="853"/>
      <c r="AI653" s="853"/>
      <c r="AJ653" s="854"/>
      <c r="AK653" s="854"/>
      <c r="AV653" s="717"/>
    </row>
    <row r="654" ht="26.25" customHeight="1" spans="1:48">
      <c r="A654" s="769"/>
      <c r="N654" s="805"/>
      <c r="P654" s="806"/>
      <c r="Q654" s="717"/>
      <c r="S654" s="806"/>
      <c r="T654" s="806"/>
      <c r="V654" s="806"/>
      <c r="W654" s="806"/>
      <c r="X654" s="806"/>
      <c r="AA654" s="717"/>
      <c r="AF654" s="717"/>
      <c r="AG654" s="717"/>
      <c r="AH654" s="853"/>
      <c r="AI654" s="853"/>
      <c r="AJ654" s="854"/>
      <c r="AK654" s="854"/>
      <c r="AV654" s="717"/>
    </row>
    <row r="655" ht="26.25" customHeight="1" spans="1:48">
      <c r="A655" s="769"/>
      <c r="N655" s="805"/>
      <c r="P655" s="806"/>
      <c r="Q655" s="717"/>
      <c r="S655" s="806"/>
      <c r="T655" s="806"/>
      <c r="V655" s="806"/>
      <c r="W655" s="806"/>
      <c r="X655" s="806"/>
      <c r="AA655" s="717"/>
      <c r="AF655" s="717"/>
      <c r="AG655" s="717"/>
      <c r="AH655" s="853"/>
      <c r="AI655" s="853"/>
      <c r="AJ655" s="854"/>
      <c r="AK655" s="854"/>
      <c r="AV655" s="717"/>
    </row>
    <row r="656" ht="26.25" customHeight="1" spans="1:48">
      <c r="A656" s="769"/>
      <c r="N656" s="805"/>
      <c r="P656" s="806"/>
      <c r="Q656" s="717"/>
      <c r="S656" s="806"/>
      <c r="T656" s="806"/>
      <c r="V656" s="806"/>
      <c r="W656" s="806"/>
      <c r="X656" s="806"/>
      <c r="AA656" s="717"/>
      <c r="AF656" s="717"/>
      <c r="AG656" s="717"/>
      <c r="AH656" s="853"/>
      <c r="AI656" s="853"/>
      <c r="AJ656" s="854"/>
      <c r="AK656" s="854"/>
      <c r="AV656" s="717"/>
    </row>
    <row r="657" ht="26.25" customHeight="1" spans="1:48">
      <c r="A657" s="769"/>
      <c r="N657" s="805"/>
      <c r="P657" s="806"/>
      <c r="Q657" s="717"/>
      <c r="S657" s="806"/>
      <c r="T657" s="806"/>
      <c r="V657" s="806"/>
      <c r="W657" s="806"/>
      <c r="X657" s="806"/>
      <c r="AA657" s="717"/>
      <c r="AF657" s="717"/>
      <c r="AG657" s="717"/>
      <c r="AH657" s="853"/>
      <c r="AI657" s="853"/>
      <c r="AJ657" s="854"/>
      <c r="AK657" s="854"/>
      <c r="AV657" s="717"/>
    </row>
    <row r="658" ht="26.25" customHeight="1" spans="1:48">
      <c r="A658" s="769"/>
      <c r="N658" s="805"/>
      <c r="P658" s="806"/>
      <c r="Q658" s="717"/>
      <c r="S658" s="806"/>
      <c r="T658" s="806"/>
      <c r="V658" s="806"/>
      <c r="W658" s="806"/>
      <c r="X658" s="806"/>
      <c r="AA658" s="717"/>
      <c r="AF658" s="717"/>
      <c r="AG658" s="717"/>
      <c r="AH658" s="853"/>
      <c r="AI658" s="853"/>
      <c r="AJ658" s="854"/>
      <c r="AK658" s="854"/>
      <c r="AV658" s="717"/>
    </row>
    <row r="659" ht="26.25" customHeight="1" spans="1:48">
      <c r="A659" s="769"/>
      <c r="N659" s="805"/>
      <c r="P659" s="806"/>
      <c r="Q659" s="717"/>
      <c r="S659" s="806"/>
      <c r="T659" s="806"/>
      <c r="V659" s="806"/>
      <c r="W659" s="806"/>
      <c r="X659" s="806"/>
      <c r="AA659" s="717"/>
      <c r="AF659" s="717"/>
      <c r="AG659" s="717"/>
      <c r="AH659" s="853"/>
      <c r="AI659" s="853"/>
      <c r="AJ659" s="854"/>
      <c r="AK659" s="854"/>
      <c r="AV659" s="717"/>
    </row>
    <row r="660" ht="26.25" customHeight="1" spans="1:48">
      <c r="A660" s="769"/>
      <c r="N660" s="805"/>
      <c r="P660" s="806"/>
      <c r="Q660" s="717"/>
      <c r="S660" s="806"/>
      <c r="T660" s="806"/>
      <c r="V660" s="806"/>
      <c r="W660" s="806"/>
      <c r="X660" s="806"/>
      <c r="AA660" s="717"/>
      <c r="AF660" s="717"/>
      <c r="AG660" s="717"/>
      <c r="AH660" s="853"/>
      <c r="AI660" s="853"/>
      <c r="AJ660" s="854"/>
      <c r="AK660" s="854"/>
      <c r="AV660" s="717"/>
    </row>
    <row r="661" ht="26.25" customHeight="1" spans="1:48">
      <c r="A661" s="769"/>
      <c r="N661" s="805"/>
      <c r="P661" s="806"/>
      <c r="Q661" s="717"/>
      <c r="S661" s="806"/>
      <c r="T661" s="806"/>
      <c r="V661" s="806"/>
      <c r="W661" s="806"/>
      <c r="X661" s="806"/>
      <c r="AA661" s="717"/>
      <c r="AF661" s="717"/>
      <c r="AG661" s="717"/>
      <c r="AH661" s="853"/>
      <c r="AI661" s="853"/>
      <c r="AJ661" s="854"/>
      <c r="AK661" s="854"/>
      <c r="AV661" s="717"/>
    </row>
    <row r="662" ht="26.25" customHeight="1" spans="1:48">
      <c r="A662" s="769"/>
      <c r="N662" s="805"/>
      <c r="P662" s="806"/>
      <c r="Q662" s="717"/>
      <c r="S662" s="806"/>
      <c r="T662" s="806"/>
      <c r="V662" s="806"/>
      <c r="W662" s="806"/>
      <c r="X662" s="806"/>
      <c r="AA662" s="717"/>
      <c r="AF662" s="717"/>
      <c r="AG662" s="717"/>
      <c r="AH662" s="853"/>
      <c r="AI662" s="853"/>
      <c r="AJ662" s="854"/>
      <c r="AK662" s="854"/>
      <c r="AV662" s="717"/>
    </row>
    <row r="663" ht="26.25" customHeight="1" spans="1:48">
      <c r="A663" s="769"/>
      <c r="N663" s="805"/>
      <c r="P663" s="806"/>
      <c r="Q663" s="717"/>
      <c r="S663" s="806"/>
      <c r="T663" s="806"/>
      <c r="V663" s="806"/>
      <c r="W663" s="806"/>
      <c r="X663" s="806"/>
      <c r="AA663" s="717"/>
      <c r="AF663" s="717"/>
      <c r="AG663" s="717"/>
      <c r="AH663" s="853"/>
      <c r="AI663" s="853"/>
      <c r="AJ663" s="854"/>
      <c r="AK663" s="854"/>
      <c r="AV663" s="717"/>
    </row>
    <row r="664" ht="26.25" customHeight="1" spans="1:48">
      <c r="A664" s="769"/>
      <c r="N664" s="805"/>
      <c r="P664" s="806"/>
      <c r="Q664" s="717"/>
      <c r="S664" s="806"/>
      <c r="T664" s="806"/>
      <c r="V664" s="806"/>
      <c r="W664" s="806"/>
      <c r="X664" s="806"/>
      <c r="AA664" s="717"/>
      <c r="AF664" s="717"/>
      <c r="AG664" s="717"/>
      <c r="AH664" s="853"/>
      <c r="AI664" s="853"/>
      <c r="AJ664" s="854"/>
      <c r="AK664" s="854"/>
      <c r="AV664" s="717"/>
    </row>
    <row r="665" ht="26.25" customHeight="1" spans="1:48">
      <c r="A665" s="769"/>
      <c r="P665" s="806"/>
      <c r="Q665" s="717"/>
      <c r="S665" s="806"/>
      <c r="T665" s="806"/>
      <c r="V665" s="806"/>
      <c r="W665" s="806"/>
      <c r="X665" s="806"/>
      <c r="AA665" s="717"/>
      <c r="AF665" s="717"/>
      <c r="AG665" s="717"/>
      <c r="AH665" s="853"/>
      <c r="AI665" s="853"/>
      <c r="AJ665" s="854"/>
      <c r="AK665" s="854"/>
      <c r="AV665" s="717"/>
    </row>
    <row r="666" ht="26.25" customHeight="1" spans="1:48">
      <c r="A666" s="769"/>
      <c r="P666" s="806"/>
      <c r="Q666" s="717"/>
      <c r="S666" s="806"/>
      <c r="T666" s="806"/>
      <c r="V666" s="806"/>
      <c r="W666" s="806"/>
      <c r="X666" s="806"/>
      <c r="AA666" s="717"/>
      <c r="AF666" s="717"/>
      <c r="AG666" s="717"/>
      <c r="AH666" s="853"/>
      <c r="AI666" s="853"/>
      <c r="AJ666" s="854"/>
      <c r="AK666" s="854"/>
      <c r="AV666" s="717"/>
    </row>
    <row r="667" ht="26.25" customHeight="1" spans="1:48">
      <c r="A667" s="769"/>
      <c r="P667" s="806"/>
      <c r="Q667" s="717"/>
      <c r="S667" s="806"/>
      <c r="T667" s="806"/>
      <c r="V667" s="806"/>
      <c r="W667" s="806"/>
      <c r="X667" s="806"/>
      <c r="AA667" s="717"/>
      <c r="AF667" s="717"/>
      <c r="AG667" s="717"/>
      <c r="AH667" s="853"/>
      <c r="AI667" s="853"/>
      <c r="AJ667" s="854"/>
      <c r="AK667" s="854"/>
      <c r="AV667" s="717"/>
    </row>
    <row r="668" ht="26.25" customHeight="1" spans="1:48">
      <c r="A668" s="769"/>
      <c r="P668" s="806"/>
      <c r="Q668" s="717"/>
      <c r="S668" s="806"/>
      <c r="T668" s="806"/>
      <c r="AV668" s="717"/>
    </row>
    <row r="669" ht="26.25" customHeight="1" spans="1:48">
      <c r="A669" s="769"/>
      <c r="P669" s="806"/>
      <c r="Q669" s="717"/>
      <c r="S669" s="806"/>
      <c r="T669" s="806"/>
      <c r="AV669" s="717"/>
    </row>
    <row r="670" ht="26.25" customHeight="1" spans="1:48">
      <c r="A670" s="769"/>
      <c r="P670" s="806"/>
      <c r="Q670" s="717"/>
      <c r="S670" s="806"/>
      <c r="T670" s="806"/>
      <c r="AV670" s="717"/>
    </row>
    <row r="671" ht="26.25" customHeight="1" spans="1:48">
      <c r="A671" s="769"/>
      <c r="P671" s="806"/>
      <c r="Q671" s="717"/>
      <c r="S671" s="806"/>
      <c r="T671" s="806"/>
      <c r="AV671" s="717"/>
    </row>
    <row r="672" ht="26.25" customHeight="1" spans="1:48">
      <c r="A672" s="769"/>
      <c r="P672" s="806"/>
      <c r="Q672" s="717"/>
      <c r="S672" s="806"/>
      <c r="T672" s="806"/>
      <c r="AV672" s="717"/>
    </row>
    <row r="673" ht="26.25" customHeight="1" spans="1:48">
      <c r="A673" s="769"/>
      <c r="P673" s="806"/>
      <c r="Q673" s="717"/>
      <c r="S673" s="806"/>
      <c r="T673" s="806"/>
      <c r="AV673" s="717"/>
    </row>
    <row r="674" ht="26.25" customHeight="1" spans="1:48">
      <c r="A674" s="769"/>
      <c r="P674" s="806"/>
      <c r="Q674" s="717"/>
      <c r="S674" s="806"/>
      <c r="T674" s="806"/>
      <c r="AV674" s="717"/>
    </row>
    <row r="675" ht="26.25" customHeight="1" spans="1:48">
      <c r="A675" s="769"/>
      <c r="P675" s="806"/>
      <c r="Q675" s="717"/>
      <c r="S675" s="806"/>
      <c r="T675" s="806"/>
      <c r="AV675" s="717"/>
    </row>
    <row r="676" ht="26.25" customHeight="1" spans="1:48">
      <c r="A676" s="769"/>
      <c r="P676" s="806"/>
      <c r="Q676" s="717"/>
      <c r="S676" s="806"/>
      <c r="T676" s="806"/>
      <c r="AV676" s="717"/>
    </row>
    <row r="677" ht="26.25" customHeight="1" spans="1:48">
      <c r="A677" s="769"/>
      <c r="P677" s="806"/>
      <c r="Q677" s="717"/>
      <c r="S677" s="806"/>
      <c r="T677" s="806"/>
      <c r="AV677" s="717"/>
    </row>
    <row r="678" ht="26.25" customHeight="1" spans="1:48">
      <c r="A678" s="769"/>
      <c r="P678" s="806"/>
      <c r="Q678" s="717"/>
      <c r="S678" s="806"/>
      <c r="T678" s="806"/>
      <c r="AV678" s="717"/>
    </row>
    <row r="679" ht="26.25" customHeight="1" spans="1:48">
      <c r="A679" s="769"/>
      <c r="P679" s="806"/>
      <c r="Q679" s="717"/>
      <c r="S679" s="806"/>
      <c r="T679" s="806"/>
      <c r="AV679" s="717"/>
    </row>
    <row r="680" ht="26.25" customHeight="1" spans="1:17">
      <c r="A680" s="769"/>
      <c r="P680" s="806"/>
      <c r="Q680" s="717"/>
    </row>
    <row r="681" ht="26.25" customHeight="1" spans="1:17">
      <c r="A681" s="769"/>
      <c r="P681" s="806"/>
      <c r="Q681" s="717"/>
    </row>
    <row r="682" ht="26.25" customHeight="1" spans="1:17">
      <c r="A682" s="769"/>
      <c r="P682" s="806"/>
      <c r="Q682" s="717"/>
    </row>
    <row r="683" ht="26.25" customHeight="1" spans="1:17">
      <c r="A683" s="769"/>
      <c r="P683" s="806"/>
      <c r="Q683" s="717"/>
    </row>
    <row r="684" ht="26.25" customHeight="1" spans="1:17">
      <c r="A684" s="769"/>
      <c r="P684" s="806"/>
      <c r="Q684" s="717"/>
    </row>
    <row r="685" ht="26.25" customHeight="1" spans="1:17">
      <c r="A685" s="769"/>
      <c r="P685" s="806"/>
      <c r="Q685" s="717"/>
    </row>
    <row r="686" ht="26.25" customHeight="1" spans="1:17">
      <c r="A686" s="769"/>
      <c r="P686" s="806"/>
      <c r="Q686" s="717"/>
    </row>
    <row r="687" ht="26.25" customHeight="1" spans="1:17">
      <c r="A687" s="769"/>
      <c r="P687" s="806"/>
      <c r="Q687" s="717"/>
    </row>
    <row r="688" ht="26.25" customHeight="1" spans="1:17">
      <c r="A688" s="769"/>
      <c r="P688" s="806"/>
      <c r="Q688" s="717"/>
    </row>
    <row r="689" ht="26.25" customHeight="1" spans="1:17">
      <c r="A689" s="769"/>
      <c r="P689" s="806"/>
      <c r="Q689" s="717"/>
    </row>
    <row r="690" ht="26.25" customHeight="1" spans="1:17">
      <c r="A690" s="769"/>
      <c r="P690" s="806"/>
      <c r="Q690" s="717"/>
    </row>
    <row r="691" ht="26.25" customHeight="1" spans="1:17">
      <c r="A691" s="769"/>
      <c r="P691" s="806"/>
      <c r="Q691" s="717"/>
    </row>
    <row r="692" ht="26.25" customHeight="1" spans="1:17">
      <c r="A692" s="769"/>
      <c r="P692" s="806"/>
      <c r="Q692" s="717"/>
    </row>
    <row r="693" ht="26.25" customHeight="1" spans="1:17">
      <c r="A693" s="769"/>
      <c r="P693" s="806"/>
      <c r="Q693" s="717"/>
    </row>
    <row r="694" ht="26.25" customHeight="1" spans="1:17">
      <c r="A694" s="769"/>
      <c r="P694" s="806"/>
      <c r="Q694" s="717"/>
    </row>
    <row r="695" ht="26.25" customHeight="1" spans="1:17">
      <c r="A695" s="769"/>
      <c r="P695" s="806"/>
      <c r="Q695" s="717"/>
    </row>
    <row r="696" ht="26.25" customHeight="1" spans="1:17">
      <c r="A696" s="769"/>
      <c r="P696" s="806"/>
      <c r="Q696" s="717"/>
    </row>
    <row r="697" ht="26.25" customHeight="1" spans="1:17">
      <c r="A697" s="769"/>
      <c r="P697" s="806"/>
      <c r="Q697" s="717"/>
    </row>
    <row r="698" ht="26.25" customHeight="1" spans="1:17">
      <c r="A698" s="769"/>
      <c r="P698" s="806"/>
      <c r="Q698" s="717"/>
    </row>
    <row r="699" ht="26.25" customHeight="1" spans="1:17">
      <c r="A699" s="769"/>
      <c r="P699" s="806"/>
      <c r="Q699" s="717"/>
    </row>
    <row r="700" ht="26.25" customHeight="1" spans="1:17">
      <c r="A700" s="769"/>
      <c r="P700" s="806"/>
      <c r="Q700" s="717"/>
    </row>
    <row r="701" ht="26.25" customHeight="1" spans="1:17">
      <c r="A701" s="769"/>
      <c r="P701" s="806"/>
      <c r="Q701" s="717"/>
    </row>
    <row r="702" ht="26.25" customHeight="1" spans="1:17">
      <c r="A702" s="769"/>
      <c r="P702" s="806"/>
      <c r="Q702" s="717"/>
    </row>
    <row r="703" ht="26.25" customHeight="1" spans="1:17">
      <c r="A703" s="769"/>
      <c r="P703" s="806"/>
      <c r="Q703" s="717"/>
    </row>
    <row r="704" ht="26.25" customHeight="1" spans="1:17">
      <c r="A704" s="769"/>
      <c r="P704" s="806"/>
      <c r="Q704" s="717"/>
    </row>
    <row r="705" ht="26.25" customHeight="1" spans="1:17">
      <c r="A705" s="769"/>
      <c r="P705" s="806"/>
      <c r="Q705" s="717"/>
    </row>
    <row r="706" ht="26.25" customHeight="1" spans="1:17">
      <c r="A706" s="769"/>
      <c r="P706" s="806"/>
      <c r="Q706" s="717"/>
    </row>
    <row r="707" ht="26.25" customHeight="1" spans="1:17">
      <c r="A707" s="769"/>
      <c r="P707" s="806"/>
      <c r="Q707" s="717"/>
    </row>
    <row r="708" ht="26.25" customHeight="1" spans="1:17">
      <c r="A708" s="769"/>
      <c r="P708" s="806"/>
      <c r="Q708" s="717"/>
    </row>
    <row r="709" ht="26.25" customHeight="1" spans="1:17">
      <c r="A709" s="769"/>
      <c r="P709" s="806"/>
      <c r="Q709" s="717"/>
    </row>
    <row r="710" ht="26.25" customHeight="1" spans="1:17">
      <c r="A710" s="769"/>
      <c r="P710" s="806"/>
      <c r="Q710" s="717"/>
    </row>
    <row r="711" ht="26.25" customHeight="1" spans="1:17">
      <c r="A711" s="769"/>
      <c r="P711" s="806"/>
      <c r="Q711" s="717"/>
    </row>
    <row r="712" ht="26.25" customHeight="1" spans="1:17">
      <c r="A712" s="769"/>
      <c r="P712" s="806"/>
      <c r="Q712" s="717"/>
    </row>
    <row r="713" ht="26.25" customHeight="1" spans="1:17">
      <c r="A713" s="769"/>
      <c r="P713" s="806"/>
      <c r="Q713" s="717"/>
    </row>
    <row r="714" ht="26.25" customHeight="1" spans="1:17">
      <c r="A714" s="769"/>
      <c r="P714" s="806"/>
      <c r="Q714" s="717"/>
    </row>
    <row r="715" ht="26.25" customHeight="1" spans="1:17">
      <c r="A715" s="769"/>
      <c r="P715" s="806"/>
      <c r="Q715" s="717"/>
    </row>
    <row r="716" ht="26.25" customHeight="1" spans="1:17">
      <c r="A716" s="769"/>
      <c r="P716" s="806"/>
      <c r="Q716" s="717"/>
    </row>
    <row r="717" ht="26.25" customHeight="1" spans="1:17">
      <c r="A717" s="769"/>
      <c r="P717" s="806"/>
      <c r="Q717" s="717"/>
    </row>
    <row r="718" ht="26.25" customHeight="1" spans="1:17">
      <c r="A718" s="769"/>
      <c r="P718" s="806"/>
      <c r="Q718" s="717"/>
    </row>
    <row r="719" ht="26.25" customHeight="1" spans="1:17">
      <c r="A719" s="769"/>
      <c r="P719" s="806"/>
      <c r="Q719" s="717"/>
    </row>
    <row r="720" ht="26.25" customHeight="1" spans="1:17">
      <c r="A720" s="769"/>
      <c r="P720" s="806"/>
      <c r="Q720" s="717"/>
    </row>
    <row r="721" ht="26.25" customHeight="1" spans="1:17">
      <c r="A721" s="769"/>
      <c r="P721" s="806"/>
      <c r="Q721" s="717"/>
    </row>
    <row r="722" ht="26.25" customHeight="1" spans="1:17">
      <c r="A722" s="769"/>
      <c r="P722" s="806"/>
      <c r="Q722" s="717"/>
    </row>
    <row r="723" ht="26.25" customHeight="1" spans="1:17">
      <c r="A723" s="769"/>
      <c r="P723" s="806"/>
      <c r="Q723" s="717"/>
    </row>
    <row r="724" ht="26.25" customHeight="1" spans="1:17">
      <c r="A724" s="769"/>
      <c r="P724" s="806"/>
      <c r="Q724" s="717"/>
    </row>
    <row r="725" ht="26.25" customHeight="1" spans="1:17">
      <c r="A725" s="769"/>
      <c r="P725" s="806"/>
      <c r="Q725" s="717"/>
    </row>
    <row r="726" ht="26.25" customHeight="1" spans="1:17">
      <c r="A726" s="769"/>
      <c r="P726" s="806"/>
      <c r="Q726" s="717"/>
    </row>
    <row r="727" ht="26.25" customHeight="1" spans="1:17">
      <c r="A727" s="769"/>
      <c r="P727" s="806"/>
      <c r="Q727" s="717"/>
    </row>
    <row r="728" ht="26.25" customHeight="1" spans="1:17">
      <c r="A728" s="769"/>
      <c r="P728" s="806"/>
      <c r="Q728" s="717"/>
    </row>
    <row r="729" ht="26.25" customHeight="1" spans="1:17">
      <c r="A729" s="769"/>
      <c r="P729" s="806"/>
      <c r="Q729" s="717"/>
    </row>
    <row r="730" ht="26.25" customHeight="1" spans="1:17">
      <c r="A730" s="769"/>
      <c r="P730" s="806"/>
      <c r="Q730" s="717"/>
    </row>
    <row r="731" ht="26.25" customHeight="1" spans="1:17">
      <c r="A731" s="769"/>
      <c r="P731" s="806"/>
      <c r="Q731" s="717"/>
    </row>
    <row r="732" ht="26.25" customHeight="1" spans="1:17">
      <c r="A732" s="769"/>
      <c r="P732" s="806"/>
      <c r="Q732" s="717"/>
    </row>
    <row r="733" ht="26.25" customHeight="1" spans="1:17">
      <c r="A733" s="769"/>
      <c r="P733" s="806"/>
      <c r="Q733" s="717"/>
    </row>
    <row r="734" ht="26.25" customHeight="1" spans="1:17">
      <c r="A734" s="769"/>
      <c r="P734" s="806"/>
      <c r="Q734" s="717"/>
    </row>
    <row r="735" ht="26.25" customHeight="1" spans="1:17">
      <c r="A735" s="769"/>
      <c r="P735" s="806"/>
      <c r="Q735" s="717"/>
    </row>
    <row r="736" ht="26.25" customHeight="1" spans="1:17">
      <c r="A736" s="769"/>
      <c r="P736" s="806"/>
      <c r="Q736" s="717"/>
    </row>
    <row r="737" ht="26.25" customHeight="1" spans="1:17">
      <c r="A737" s="769"/>
      <c r="P737" s="806"/>
      <c r="Q737" s="717"/>
    </row>
    <row r="738" ht="26.25" customHeight="1" spans="1:17">
      <c r="A738" s="769"/>
      <c r="P738" s="806"/>
      <c r="Q738" s="717"/>
    </row>
    <row r="739" ht="26.25" customHeight="1" spans="1:17">
      <c r="A739" s="769"/>
      <c r="P739" s="806"/>
      <c r="Q739" s="717"/>
    </row>
    <row r="740" ht="26.25" customHeight="1" spans="1:17">
      <c r="A740" s="769"/>
      <c r="P740" s="806"/>
      <c r="Q740" s="717"/>
    </row>
    <row r="741" ht="26.25" customHeight="1" spans="1:17">
      <c r="A741" s="769"/>
      <c r="P741" s="806"/>
      <c r="Q741" s="717"/>
    </row>
    <row r="742" ht="26.25" customHeight="1" spans="1:17">
      <c r="A742" s="769"/>
      <c r="P742" s="806"/>
      <c r="Q742" s="717"/>
    </row>
    <row r="743" ht="26.25" customHeight="1" spans="1:17">
      <c r="A743" s="769"/>
      <c r="P743" s="806"/>
      <c r="Q743" s="717"/>
    </row>
    <row r="744" ht="26.25" customHeight="1" spans="1:17">
      <c r="A744" s="769"/>
      <c r="P744" s="806"/>
      <c r="Q744" s="717"/>
    </row>
    <row r="745" ht="26.25" customHeight="1" spans="1:17">
      <c r="A745" s="769"/>
      <c r="P745" s="806"/>
      <c r="Q745" s="717"/>
    </row>
    <row r="746" ht="26.25" customHeight="1" spans="1:17">
      <c r="A746" s="769"/>
      <c r="P746" s="806"/>
      <c r="Q746" s="717"/>
    </row>
    <row r="747" ht="26.25" customHeight="1" spans="1:17">
      <c r="A747" s="769"/>
      <c r="P747" s="806"/>
      <c r="Q747" s="717"/>
    </row>
    <row r="748" ht="26.25" customHeight="1" spans="1:17">
      <c r="A748" s="769"/>
      <c r="P748" s="806"/>
      <c r="Q748" s="717"/>
    </row>
    <row r="749" ht="26.25" customHeight="1" spans="1:17">
      <c r="A749" s="769"/>
      <c r="P749" s="806"/>
      <c r="Q749" s="717"/>
    </row>
    <row r="750" ht="26.25" customHeight="1" spans="1:17">
      <c r="A750" s="769"/>
      <c r="P750" s="806"/>
      <c r="Q750" s="717"/>
    </row>
    <row r="751" ht="26.25" customHeight="1" spans="1:17">
      <c r="A751" s="769"/>
      <c r="P751" s="806"/>
      <c r="Q751" s="717"/>
    </row>
    <row r="752" ht="26.25" customHeight="1" spans="1:17">
      <c r="A752" s="769"/>
      <c r="P752" s="806"/>
      <c r="Q752" s="717"/>
    </row>
    <row r="753" ht="26.25" customHeight="1" spans="1:17">
      <c r="A753" s="769"/>
      <c r="P753" s="806"/>
      <c r="Q753" s="717"/>
    </row>
    <row r="754" ht="26.25" customHeight="1" spans="1:17">
      <c r="A754" s="769"/>
      <c r="P754" s="806"/>
      <c r="Q754" s="717"/>
    </row>
    <row r="755" ht="26.25" customHeight="1" spans="1:17">
      <c r="A755" s="769"/>
      <c r="P755" s="806"/>
      <c r="Q755" s="717"/>
    </row>
    <row r="756" ht="26.25" customHeight="1" spans="1:17">
      <c r="A756" s="769"/>
      <c r="P756" s="806"/>
      <c r="Q756" s="717"/>
    </row>
    <row r="757" ht="26.25" customHeight="1" spans="1:17">
      <c r="A757" s="769"/>
      <c r="P757" s="806"/>
      <c r="Q757" s="717"/>
    </row>
    <row r="758" ht="26.25" customHeight="1" spans="1:17">
      <c r="A758" s="769"/>
      <c r="P758" s="806"/>
      <c r="Q758" s="717"/>
    </row>
    <row r="759" ht="26.25" customHeight="1" spans="1:17">
      <c r="A759" s="769"/>
      <c r="P759" s="806"/>
      <c r="Q759" s="717"/>
    </row>
    <row r="760" ht="26.25" customHeight="1" spans="1:17">
      <c r="A760" s="769"/>
      <c r="P760" s="806"/>
      <c r="Q760" s="717"/>
    </row>
    <row r="761" ht="26.25" customHeight="1" spans="1:17">
      <c r="A761" s="769"/>
      <c r="P761" s="806"/>
      <c r="Q761" s="717"/>
    </row>
    <row r="762" ht="26.25" customHeight="1" spans="1:17">
      <c r="A762" s="769"/>
      <c r="P762" s="806"/>
      <c r="Q762" s="717"/>
    </row>
    <row r="763" ht="26.25" customHeight="1" spans="1:17">
      <c r="A763" s="769"/>
      <c r="P763" s="806"/>
      <c r="Q763" s="717"/>
    </row>
    <row r="764" ht="26.25" customHeight="1" spans="1:17">
      <c r="A764" s="769"/>
      <c r="P764" s="806"/>
      <c r="Q764" s="717"/>
    </row>
    <row r="765" ht="26.25" customHeight="1" spans="1:17">
      <c r="A765" s="769"/>
      <c r="P765" s="806"/>
      <c r="Q765" s="717"/>
    </row>
    <row r="766" ht="26.25" customHeight="1" spans="1:17">
      <c r="A766" s="769"/>
      <c r="P766" s="806"/>
      <c r="Q766" s="717"/>
    </row>
    <row r="767" ht="26.25" customHeight="1" spans="1:17">
      <c r="A767" s="769"/>
      <c r="P767" s="806"/>
      <c r="Q767" s="717"/>
    </row>
    <row r="768" ht="26.25" customHeight="1" spans="1:17">
      <c r="A768" s="769"/>
      <c r="P768" s="806"/>
      <c r="Q768" s="717"/>
    </row>
    <row r="769" ht="26.25" customHeight="1" spans="1:17">
      <c r="A769" s="769"/>
      <c r="P769" s="806"/>
      <c r="Q769" s="717"/>
    </row>
    <row r="770" ht="26.25" customHeight="1" spans="1:17">
      <c r="A770" s="769"/>
      <c r="P770" s="806"/>
      <c r="Q770" s="717"/>
    </row>
    <row r="771" ht="26.25" customHeight="1" spans="1:17">
      <c r="A771" s="769"/>
      <c r="P771" s="806"/>
      <c r="Q771" s="717"/>
    </row>
    <row r="772" ht="26.25" customHeight="1" spans="1:17">
      <c r="A772" s="769"/>
      <c r="P772" s="806"/>
      <c r="Q772" s="717"/>
    </row>
    <row r="773" ht="26.25" customHeight="1" spans="1:17">
      <c r="A773" s="769"/>
      <c r="P773" s="806"/>
      <c r="Q773" s="717"/>
    </row>
    <row r="774" ht="26.25" customHeight="1" spans="1:17">
      <c r="A774" s="769"/>
      <c r="P774" s="806"/>
      <c r="Q774" s="717"/>
    </row>
    <row r="775" ht="26.25" customHeight="1" spans="1:17">
      <c r="A775" s="769"/>
      <c r="P775" s="806"/>
      <c r="Q775" s="717"/>
    </row>
    <row r="776" ht="26.25" customHeight="1" spans="1:17">
      <c r="A776" s="769"/>
      <c r="P776" s="806"/>
      <c r="Q776" s="717"/>
    </row>
    <row r="777" ht="26.25" customHeight="1" spans="1:17">
      <c r="A777" s="769"/>
      <c r="P777" s="806"/>
      <c r="Q777" s="717"/>
    </row>
    <row r="778" ht="26.25" customHeight="1" spans="1:17">
      <c r="A778" s="769"/>
      <c r="P778" s="806"/>
      <c r="Q778" s="717"/>
    </row>
    <row r="779" ht="26.25" customHeight="1" spans="16:17">
      <c r="P779" s="806"/>
      <c r="Q779" s="717"/>
    </row>
    <row r="780" ht="26.25" customHeight="1" spans="16:17">
      <c r="P780" s="806"/>
      <c r="Q780" s="717"/>
    </row>
    <row r="781" ht="26.25" customHeight="1" spans="16:17">
      <c r="P781" s="806"/>
      <c r="Q781" s="717"/>
    </row>
    <row r="782" ht="26.25" customHeight="1" spans="16:17">
      <c r="P782" s="806"/>
      <c r="Q782" s="717"/>
    </row>
    <row r="783" ht="26.25" customHeight="1" spans="16:17">
      <c r="P783" s="806"/>
      <c r="Q783" s="717"/>
    </row>
    <row r="784" ht="26.25" customHeight="1" spans="16:17">
      <c r="P784" s="806"/>
      <c r="Q784" s="717"/>
    </row>
    <row r="785" ht="26.25" customHeight="1" spans="16:17">
      <c r="P785" s="806"/>
      <c r="Q785" s="717"/>
    </row>
    <row r="786" ht="26.25" customHeight="1" spans="16:17">
      <c r="P786" s="806"/>
      <c r="Q786" s="717"/>
    </row>
    <row r="787" ht="26.25" customHeight="1" spans="16:17">
      <c r="P787" s="806"/>
      <c r="Q787" s="717"/>
    </row>
    <row r="788" ht="26.25" customHeight="1" spans="16:17">
      <c r="P788" s="806"/>
      <c r="Q788" s="717"/>
    </row>
    <row r="789" ht="26.25" customHeight="1" spans="16:17">
      <c r="P789" s="806"/>
      <c r="Q789" s="717"/>
    </row>
    <row r="790" ht="26.25" customHeight="1" spans="16:17">
      <c r="P790" s="806"/>
      <c r="Q790" s="717"/>
    </row>
    <row r="791" ht="26.25" customHeight="1" spans="16:17">
      <c r="P791" s="806"/>
      <c r="Q791" s="717"/>
    </row>
    <row r="792" ht="26.25" customHeight="1" spans="16:17">
      <c r="P792" s="806"/>
      <c r="Q792" s="717"/>
    </row>
    <row r="793" ht="26.25" customHeight="1" spans="16:17">
      <c r="P793" s="806"/>
      <c r="Q793" s="717"/>
    </row>
    <row r="794" ht="26.25" customHeight="1" spans="16:17">
      <c r="P794" s="806"/>
      <c r="Q794" s="717"/>
    </row>
    <row r="795" ht="26.25" customHeight="1" spans="16:17">
      <c r="P795" s="806"/>
      <c r="Q795" s="717"/>
    </row>
    <row r="796" ht="26.25" customHeight="1" spans="16:17">
      <c r="P796" s="806"/>
      <c r="Q796" s="717"/>
    </row>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row r="65182" ht="26.25" customHeight="1"/>
    <row r="65183" ht="26.25" customHeight="1"/>
    <row r="65184" ht="26.25" customHeight="1"/>
    <row r="65185" ht="26.25" customHeight="1"/>
    <row r="65186" ht="26.25" customHeight="1"/>
    <row r="65187" ht="26.25" customHeight="1"/>
    <row r="65188" ht="26.25" customHeight="1"/>
    <row r="65189" ht="26.25" customHeight="1"/>
    <row r="65190" ht="26.25" customHeight="1"/>
    <row r="65191" ht="26.25" customHeight="1"/>
    <row r="65192" ht="26.25" customHeight="1"/>
    <row r="65193" ht="26.25" customHeight="1"/>
    <row r="65194" ht="26.25" customHeight="1"/>
    <row r="65195" ht="26.25" customHeight="1"/>
    <row r="65196" ht="26.25" customHeight="1"/>
    <row r="65197" ht="26.25" customHeight="1"/>
    <row r="65198" ht="26.25" customHeight="1"/>
    <row r="65199" ht="26.25" customHeight="1"/>
    <row r="65200" ht="26.25" customHeight="1"/>
    <row r="65201" ht="26.25" customHeight="1"/>
    <row r="65202" ht="26.25" customHeight="1"/>
    <row r="65203" ht="26.25" customHeight="1"/>
    <row r="65204" ht="26.25" customHeight="1"/>
    <row r="65205" ht="26.25" customHeight="1"/>
    <row r="65206" ht="26.25" customHeight="1"/>
    <row r="65207" ht="26.25" customHeight="1"/>
    <row r="65208" ht="26.25" customHeight="1"/>
    <row r="65209" ht="26.25" customHeight="1"/>
    <row r="65210" ht="26.25" customHeight="1"/>
    <row r="65211" ht="26.25" customHeight="1"/>
    <row r="65212" ht="26.25" customHeight="1"/>
    <row r="65213" ht="26.25" customHeight="1"/>
    <row r="65214" ht="26.25" customHeight="1"/>
    <row r="65215" ht="26.25" customHeight="1"/>
    <row r="65216" ht="26.25" customHeight="1"/>
    <row r="65217" ht="26.25" customHeight="1"/>
    <row r="65218" ht="26.25" customHeight="1"/>
    <row r="65219" ht="26.25" customHeight="1"/>
    <row r="65220" ht="26.25" customHeight="1"/>
    <row r="65221" ht="26.25" customHeight="1"/>
    <row r="65222" ht="26.25" customHeight="1"/>
    <row r="65223" ht="26.25" customHeight="1"/>
    <row r="65224" ht="26.25" customHeight="1"/>
    <row r="65225" ht="26.25" customHeight="1"/>
    <row r="65226" ht="26.25" customHeight="1"/>
    <row r="65227" ht="26.25" customHeight="1"/>
    <row r="65228" ht="26.25" customHeight="1"/>
    <row r="65229" ht="26.25" customHeight="1"/>
    <row r="65230" ht="26.25" customHeight="1"/>
    <row r="65231" ht="26.25" customHeight="1"/>
    <row r="65232" ht="26.25" customHeight="1"/>
    <row r="65233" ht="26.25" customHeight="1"/>
    <row r="65234" ht="26.25" customHeight="1"/>
    <row r="65235" ht="26.25" customHeight="1"/>
    <row r="65236" ht="26.25" customHeight="1"/>
    <row r="65237" ht="26.25" customHeight="1"/>
    <row r="65238" ht="26.25" customHeight="1"/>
    <row r="65239" ht="26.25" customHeight="1"/>
    <row r="65240" ht="26.25" customHeight="1"/>
    <row r="65241" ht="26.25" customHeight="1"/>
    <row r="65242" ht="26.25" customHeight="1"/>
    <row r="65243" ht="26.25" customHeight="1"/>
    <row r="65244" ht="26.25" customHeight="1"/>
    <row r="65245" ht="26.25" customHeight="1"/>
    <row r="65246" ht="26.25" customHeight="1"/>
    <row r="65247" ht="26.25" customHeight="1"/>
    <row r="65248" ht="26.25" customHeight="1"/>
    <row r="65249" ht="26.25" customHeight="1"/>
    <row r="65250" ht="26.25" customHeight="1"/>
    <row r="65251" ht="26.25" customHeight="1"/>
    <row r="65252" ht="26.25" customHeight="1"/>
    <row r="65253" ht="26.25" customHeight="1"/>
    <row r="65254" ht="26.25" customHeight="1"/>
    <row r="65255" ht="26.25" customHeight="1"/>
    <row r="65256" ht="26.25" customHeight="1"/>
    <row r="65257" ht="26.25" customHeight="1"/>
    <row r="65258" ht="26.25" customHeight="1"/>
    <row r="65259" ht="26.25" customHeight="1"/>
    <row r="65260" ht="26.25" customHeight="1"/>
    <row r="65261" ht="26.25" customHeight="1"/>
    <row r="65262" ht="26.25" customHeight="1"/>
    <row r="65263" ht="26.25" customHeight="1"/>
    <row r="65264" ht="26.25" customHeight="1"/>
    <row r="65265" ht="26.25" customHeight="1"/>
    <row r="65266" ht="26.25" customHeight="1"/>
    <row r="65267" ht="26.25" customHeight="1"/>
    <row r="65268" ht="26.25" customHeight="1"/>
  </sheetData>
  <sheetProtection selectLockedCells="1" autoFilter="0"/>
  <autoFilter xmlns:etc="http://www.wps.cn/officeDocument/2017/etCustomData" ref="A3:XFD599" etc:filterBottomFollowUsedRange="0">
    <extLst/>
  </autoFilter>
  <mergeCells count="13">
    <mergeCell ref="A1:K1"/>
    <mergeCell ref="AW1:BC1"/>
    <mergeCell ref="A2:E2"/>
    <mergeCell ref="I2:J2"/>
    <mergeCell ref="L2:N2"/>
    <mergeCell ref="P2:R2"/>
    <mergeCell ref="AH2:AL2"/>
    <mergeCell ref="AM2:AO2"/>
    <mergeCell ref="AP2:AR2"/>
    <mergeCell ref="AD29:AD30"/>
    <mergeCell ref="AD200:AD201"/>
    <mergeCell ref="AD219:AD220"/>
    <mergeCell ref="AD268:AD269"/>
  </mergeCells>
  <conditionalFormatting sqref="P4">
    <cfRule type="containsText" dxfId="0" priority="7" operator="between" text="欠">
      <formula>NOT(ISERROR(SEARCH("欠",P4)))</formula>
    </cfRule>
  </conditionalFormatting>
  <conditionalFormatting sqref="S4">
    <cfRule type="containsText" dxfId="0" priority="4" operator="between" text="欠">
      <formula>NOT(ISERROR(SEARCH("欠",S4)))</formula>
    </cfRule>
  </conditionalFormatting>
  <conditionalFormatting sqref="U4">
    <cfRule type="containsText" dxfId="0" priority="6" operator="between" text="欠">
      <formula>NOT(ISERROR(SEARCH("欠",U4)))</formula>
    </cfRule>
  </conditionalFormatting>
  <conditionalFormatting sqref="V4">
    <cfRule type="containsText" dxfId="0" priority="5" operator="between" text="欠">
      <formula>NOT(ISERROR(SEARCH("欠",V4)))</formula>
    </cfRule>
  </conditionalFormatting>
  <conditionalFormatting sqref="S6">
    <cfRule type="containsText" dxfId="0" priority="1" operator="between" text="欠">
      <formula>NOT(ISERROR(SEARCH("欠",S6)))</formula>
    </cfRule>
  </conditionalFormatting>
  <conditionalFormatting sqref="U6">
    <cfRule type="containsText" dxfId="0" priority="3" operator="between" text="欠">
      <formula>NOT(ISERROR(SEARCH("欠",U6)))</formula>
    </cfRule>
  </conditionalFormatting>
  <conditionalFormatting sqref="V6">
    <cfRule type="containsText" dxfId="0" priority="2" operator="between" text="欠">
      <formula>NOT(ISERROR(SEARCH("欠",V6)))</formula>
    </cfRule>
  </conditionalFormatting>
  <conditionalFormatting sqref="V7">
    <cfRule type="containsText" dxfId="0" priority="799" operator="between" text="欠">
      <formula>NOT(ISERROR(SEARCH("欠",V7)))</formula>
    </cfRule>
  </conditionalFormatting>
  <conditionalFormatting sqref="V9">
    <cfRule type="containsText" dxfId="0" priority="835" operator="between" text="欠">
      <formula>NOT(ISERROR(SEARCH("欠",V9)))</formula>
    </cfRule>
  </conditionalFormatting>
  <conditionalFormatting sqref="V24">
    <cfRule type="containsText" dxfId="0" priority="691" operator="between" text="欠">
      <formula>NOT(ISERROR(SEARCH("欠",V24)))</formula>
    </cfRule>
  </conditionalFormatting>
  <conditionalFormatting sqref="V25">
    <cfRule type="containsText" dxfId="0" priority="690" operator="between" text="欠">
      <formula>NOT(ISERROR(SEARCH("欠",V25)))</formula>
    </cfRule>
  </conditionalFormatting>
  <conditionalFormatting sqref="S28">
    <cfRule type="containsText" dxfId="0" priority="569" operator="between" text="欠">
      <formula>NOT(ISERROR(SEARCH("欠",S28)))</formula>
    </cfRule>
  </conditionalFormatting>
  <conditionalFormatting sqref="U28">
    <cfRule type="containsText" dxfId="0" priority="566" operator="between" text="欠">
      <formula>NOT(ISERROR(SEARCH("欠",U28)))</formula>
    </cfRule>
  </conditionalFormatting>
  <conditionalFormatting sqref="V28">
    <cfRule type="containsText" dxfId="0" priority="571" operator="between" text="欠">
      <formula>NOT(ISERROR(SEARCH("欠",V28)))</formula>
    </cfRule>
  </conditionalFormatting>
  <conditionalFormatting sqref="W28">
    <cfRule type="containsText" dxfId="0" priority="562" operator="between" text="欠">
      <formula>NOT(ISERROR(SEARCH("欠",W28)))</formula>
    </cfRule>
  </conditionalFormatting>
  <conditionalFormatting sqref="V35">
    <cfRule type="containsText" dxfId="0" priority="551" operator="between" text="欠">
      <formula>NOT(ISERROR(SEARCH("欠",V35)))</formula>
    </cfRule>
  </conditionalFormatting>
  <conditionalFormatting sqref="W35">
    <cfRule type="containsText" dxfId="0" priority="533" operator="between" text="欠">
      <formula>NOT(ISERROR(SEARCH("欠",W35)))</formula>
    </cfRule>
  </conditionalFormatting>
  <conditionalFormatting sqref="V37">
    <cfRule type="containsText" dxfId="0" priority="561" operator="between" text="欠">
      <formula>NOT(ISERROR(SEARCH("欠",V37)))</formula>
    </cfRule>
  </conditionalFormatting>
  <conditionalFormatting sqref="W37">
    <cfRule type="containsText" dxfId="0" priority="552" operator="between" text="欠">
      <formula>NOT(ISERROR(SEARCH("欠",W37)))</formula>
    </cfRule>
  </conditionalFormatting>
  <conditionalFormatting sqref="S40">
    <cfRule type="containsText" dxfId="0" priority="755" operator="between" text="欠">
      <formula>NOT(ISERROR(SEARCH("欠",S40)))</formula>
    </cfRule>
  </conditionalFormatting>
  <conditionalFormatting sqref="U40">
    <cfRule type="containsText" dxfId="0" priority="752" operator="between" text="欠">
      <formula>NOT(ISERROR(SEARCH("欠",U40)))</formula>
    </cfRule>
  </conditionalFormatting>
  <conditionalFormatting sqref="V40">
    <cfRule type="containsText" dxfId="0" priority="757" operator="between" text="欠">
      <formula>NOT(ISERROR(SEARCH("欠",V40)))</formula>
    </cfRule>
  </conditionalFormatting>
  <conditionalFormatting sqref="S41">
    <cfRule type="containsText" dxfId="0" priority="546" operator="between" text="欠">
      <formula>NOT(ISERROR(SEARCH("欠",S41)))</formula>
    </cfRule>
  </conditionalFormatting>
  <conditionalFormatting sqref="U41">
    <cfRule type="containsText" dxfId="0" priority="540" operator="between" text="欠">
      <formula>NOT(ISERROR(SEARCH("欠",U41)))</formula>
    </cfRule>
  </conditionalFormatting>
  <conditionalFormatting sqref="S48">
    <cfRule type="containsText" dxfId="0" priority="204" operator="between" text="欠">
      <formula>NOT(ISERROR(SEARCH("欠",S48)))</formula>
    </cfRule>
  </conditionalFormatting>
  <conditionalFormatting sqref="U48">
    <cfRule type="containsText" dxfId="0" priority="203" operator="between" text="欠">
      <formula>NOT(ISERROR(SEARCH("欠",U48)))</formula>
    </cfRule>
  </conditionalFormatting>
  <conditionalFormatting sqref="V48">
    <cfRule type="containsText" dxfId="0" priority="202" operator="between" text="欠">
      <formula>NOT(ISERROR(SEARCH("欠",V48)))</formula>
    </cfRule>
  </conditionalFormatting>
  <conditionalFormatting sqref="R52">
    <cfRule type="containsText" dxfId="0" priority="581" operator="between" text="欠">
      <formula>NOT(ISERROR(SEARCH("欠",R52)))</formula>
    </cfRule>
  </conditionalFormatting>
  <conditionalFormatting sqref="T52">
    <cfRule type="containsText" dxfId="0" priority="577" operator="between" text="欠">
      <formula>NOT(ISERROR(SEARCH("欠",T52)))</formula>
    </cfRule>
  </conditionalFormatting>
  <conditionalFormatting sqref="U52">
    <cfRule type="containsText" dxfId="0" priority="576" operator="between" text="欠">
      <formula>NOT(ISERROR(SEARCH("欠",U52)))</formula>
    </cfRule>
  </conditionalFormatting>
  <conditionalFormatting sqref="V52">
    <cfRule type="containsText" dxfId="0" priority="572" operator="between" text="欠">
      <formula>NOT(ISERROR(SEARCH("欠",V52)))</formula>
    </cfRule>
  </conditionalFormatting>
  <conditionalFormatting sqref="V53">
    <cfRule type="containsText" dxfId="0" priority="531" operator="between" text="欠">
      <formula>NOT(ISERROR(SEARCH("欠",V53)))</formula>
    </cfRule>
  </conditionalFormatting>
  <conditionalFormatting sqref="W53">
    <cfRule type="containsText" dxfId="0" priority="522" operator="between" text="欠">
      <formula>NOT(ISERROR(SEARCH("欠",W53)))</formula>
    </cfRule>
  </conditionalFormatting>
  <conditionalFormatting sqref="U141">
    <cfRule type="containsText" dxfId="0" priority="502" operator="between" text="欠">
      <formula>NOT(ISERROR(SEARCH("欠",U141)))</formula>
    </cfRule>
  </conditionalFormatting>
  <conditionalFormatting sqref="U142">
    <cfRule type="containsText" dxfId="0" priority="501" operator="between" text="欠">
      <formula>NOT(ISERROR(SEARCH("欠",U142)))</formula>
    </cfRule>
  </conditionalFormatting>
  <conditionalFormatting sqref="S156">
    <cfRule type="containsText" dxfId="0" priority="495" operator="between" text="欠">
      <formula>NOT(ISERROR(SEARCH("欠",S156)))</formula>
    </cfRule>
  </conditionalFormatting>
  <conditionalFormatting sqref="S162">
    <cfRule type="containsText" dxfId="0" priority="443" operator="between" text="欠">
      <formula>NOT(ISERROR(SEARCH("欠",S162)))</formula>
    </cfRule>
  </conditionalFormatting>
  <conditionalFormatting sqref="U162">
    <cfRule type="containsText" dxfId="0" priority="445" operator="between" text="欠">
      <formula>NOT(ISERROR(SEARCH("欠",U162)))</formula>
    </cfRule>
  </conditionalFormatting>
  <conditionalFormatting sqref="V162">
    <cfRule type="containsText" dxfId="0" priority="444" operator="between" text="欠">
      <formula>NOT(ISERROR(SEARCH("欠",V162)))</formula>
    </cfRule>
  </conditionalFormatting>
  <conditionalFormatting sqref="S163">
    <cfRule type="containsText" dxfId="0" priority="440" operator="between" text="欠">
      <formula>NOT(ISERROR(SEARCH("欠",S163)))</formula>
    </cfRule>
  </conditionalFormatting>
  <conditionalFormatting sqref="U163">
    <cfRule type="containsText" dxfId="0" priority="442" operator="between" text="欠">
      <formula>NOT(ISERROR(SEARCH("欠",U163)))</formula>
    </cfRule>
  </conditionalFormatting>
  <conditionalFormatting sqref="V163">
    <cfRule type="containsText" dxfId="0" priority="441" operator="between" text="欠">
      <formula>NOT(ISERROR(SEARCH("欠",V163)))</formula>
    </cfRule>
  </conditionalFormatting>
  <conditionalFormatting sqref="V167">
    <cfRule type="containsText" dxfId="0" priority="717" operator="between" text="欠">
      <formula>NOT(ISERROR(SEARCH("欠",V167)))</formula>
    </cfRule>
  </conditionalFormatting>
  <conditionalFormatting sqref="U173">
    <cfRule type="containsText" dxfId="0" priority="481" operator="between" text="欠">
      <formula>NOT(ISERROR(SEARCH("欠",U173)))</formula>
    </cfRule>
  </conditionalFormatting>
  <conditionalFormatting sqref="V173">
    <cfRule type="containsText" dxfId="0" priority="479" operator="between" text="欠">
      <formula>NOT(ISERROR(SEARCH("欠",V173)))</formula>
    </cfRule>
  </conditionalFormatting>
  <conditionalFormatting sqref="S178">
    <cfRule type="containsText" dxfId="0" priority="468" operator="between" text="欠">
      <formula>NOT(ISERROR(SEARCH("欠",S178)))</formula>
    </cfRule>
  </conditionalFormatting>
  <conditionalFormatting sqref="U178">
    <cfRule type="containsText" dxfId="0" priority="470" operator="between" text="欠">
      <formula>NOT(ISERROR(SEARCH("欠",U178)))</formula>
    </cfRule>
  </conditionalFormatting>
  <conditionalFormatting sqref="V178">
    <cfRule type="containsText" dxfId="0" priority="469" operator="between" text="欠">
      <formula>NOT(ISERROR(SEARCH("欠",V178)))</formula>
    </cfRule>
  </conditionalFormatting>
  <conditionalFormatting sqref="U179">
    <cfRule type="containsText" dxfId="0" priority="458" operator="between" text="欠">
      <formula>NOT(ISERROR(SEARCH("欠",U179)))</formula>
    </cfRule>
  </conditionalFormatting>
  <conditionalFormatting sqref="V179">
    <cfRule type="containsText" dxfId="0" priority="457" operator="between" text="欠">
      <formula>NOT(ISERROR(SEARCH("欠",V179)))</formula>
    </cfRule>
  </conditionalFormatting>
  <conditionalFormatting sqref="S183">
    <cfRule type="containsText" dxfId="0" priority="465" operator="between" text="欠">
      <formula>NOT(ISERROR(SEARCH("欠",S183)))</formula>
    </cfRule>
  </conditionalFormatting>
  <conditionalFormatting sqref="V183">
    <cfRule type="containsText" dxfId="0" priority="466" operator="between" text="欠">
      <formula>NOT(ISERROR(SEARCH("欠",V183)))</formula>
    </cfRule>
  </conditionalFormatting>
  <conditionalFormatting sqref="R184">
    <cfRule type="containsText" dxfId="0" priority="486" operator="between" text="欠">
      <formula>NOT(ISERROR(SEARCH("欠",R184)))</formula>
    </cfRule>
  </conditionalFormatting>
  <conditionalFormatting sqref="T184">
    <cfRule type="containsText" dxfId="0" priority="488" operator="between" text="欠">
      <formula>NOT(ISERROR(SEARCH("欠",T184)))</formula>
    </cfRule>
  </conditionalFormatting>
  <conditionalFormatting sqref="S188">
    <cfRule type="containsText" dxfId="0" priority="459" operator="between" text="欠">
      <formula>NOT(ISERROR(SEARCH("欠",S188)))</formula>
    </cfRule>
  </conditionalFormatting>
  <conditionalFormatting sqref="V188">
    <cfRule type="containsText" dxfId="0" priority="460" operator="between" text="欠">
      <formula>NOT(ISERROR(SEARCH("欠",V188)))</formula>
    </cfRule>
  </conditionalFormatting>
  <conditionalFormatting sqref="S235:U235">
    <cfRule type="containsText" dxfId="0" priority="432" operator="between" text="欠">
      <formula>NOT(ISERROR(SEARCH("欠",S235)))</formula>
    </cfRule>
  </conditionalFormatting>
  <conditionalFormatting sqref="V235">
    <cfRule type="containsText" dxfId="0" priority="433" operator="between" text="欠">
      <formula>NOT(ISERROR(SEARCH("欠",V235)))</formula>
    </cfRule>
  </conditionalFormatting>
  <conditionalFormatting sqref="U247">
    <cfRule type="containsText" dxfId="0" priority="419" operator="between" text="欠">
      <formula>NOT(ISERROR(SEARCH("欠",U247)))</formula>
    </cfRule>
  </conditionalFormatting>
  <conditionalFormatting sqref="V247">
    <cfRule type="containsText" dxfId="0" priority="420" operator="between" text="欠">
      <formula>NOT(ISERROR(SEARCH("欠",V247)))</formula>
    </cfRule>
  </conditionalFormatting>
  <conditionalFormatting sqref="V249">
    <cfRule type="containsText" dxfId="0" priority="427" operator="between" text="欠">
      <formula>NOT(ISERROR(SEARCH("欠",V249)))</formula>
    </cfRule>
  </conditionalFormatting>
  <conditionalFormatting sqref="V254">
    <cfRule type="containsText" dxfId="0" priority="823" operator="between" text="欠">
      <formula>NOT(ISERROR(SEARCH("欠",V254)))</formula>
    </cfRule>
  </conditionalFormatting>
  <conditionalFormatting sqref="V258">
    <cfRule type="containsText" dxfId="0" priority="429" operator="between" text="欠">
      <formula>NOT(ISERROR(SEARCH("欠",V258)))</formula>
    </cfRule>
  </conditionalFormatting>
  <conditionalFormatting sqref="V261">
    <cfRule type="containsText" dxfId="0" priority="437" operator="between" text="欠">
      <formula>NOT(ISERROR(SEARCH("欠",V261)))</formula>
    </cfRule>
  </conditionalFormatting>
  <conditionalFormatting sqref="V268">
    <cfRule type="containsText" dxfId="0" priority="452" operator="between" text="欠">
      <formula>NOT(ISERROR(SEARCH("欠",V268)))</formula>
    </cfRule>
  </conditionalFormatting>
  <conditionalFormatting sqref="T269">
    <cfRule type="containsText" dxfId="0" priority="448" operator="between" text="欠">
      <formula>NOT(ISERROR(SEARCH("欠",T269)))</formula>
    </cfRule>
  </conditionalFormatting>
  <conditionalFormatting sqref="T276">
    <cfRule type="containsText" dxfId="0" priority="393" operator="between" text="欠">
      <formula>NOT(ISERROR(SEARCH("欠",T276)))</formula>
    </cfRule>
  </conditionalFormatting>
  <conditionalFormatting sqref="V276">
    <cfRule type="containsText" dxfId="0" priority="396" operator="between" text="欠">
      <formula>NOT(ISERROR(SEARCH("欠",V276)))</formula>
    </cfRule>
  </conditionalFormatting>
  <conditionalFormatting sqref="T277">
    <cfRule type="containsText" dxfId="0" priority="392" operator="between" text="欠">
      <formula>NOT(ISERROR(SEARCH("欠",T277)))</formula>
    </cfRule>
  </conditionalFormatting>
  <conditionalFormatting sqref="V277">
    <cfRule type="containsText" dxfId="0" priority="395" operator="between" text="欠">
      <formula>NOT(ISERROR(SEARCH("欠",V277)))</formula>
    </cfRule>
  </conditionalFormatting>
  <conditionalFormatting sqref="T278">
    <cfRule type="containsText" dxfId="0" priority="391" operator="between" text="欠">
      <formula>NOT(ISERROR(SEARCH("欠",T278)))</formula>
    </cfRule>
  </conditionalFormatting>
  <conditionalFormatting sqref="V278">
    <cfRule type="containsText" dxfId="0" priority="394" operator="between" text="欠">
      <formula>NOT(ISERROR(SEARCH("欠",V278)))</formula>
    </cfRule>
  </conditionalFormatting>
  <conditionalFormatting sqref="S283">
    <cfRule type="containsText" dxfId="0" priority="406" operator="between" text="欠">
      <formula>NOT(ISERROR(SEARCH("欠",S283)))</formula>
    </cfRule>
  </conditionalFormatting>
  <conditionalFormatting sqref="T283:U283">
    <cfRule type="containsText" dxfId="0" priority="407" operator="between" text="欠">
      <formula>NOT(ISERROR(SEARCH("欠",T283)))</formula>
    </cfRule>
  </conditionalFormatting>
  <conditionalFormatting sqref="V283">
    <cfRule type="containsText" dxfId="0" priority="408" operator="between" text="欠">
      <formula>NOT(ISERROR(SEARCH("欠",V283)))</formula>
    </cfRule>
  </conditionalFormatting>
  <conditionalFormatting sqref="T290">
    <cfRule type="containsText" dxfId="0" priority="387" operator="between" text="欠">
      <formula>NOT(ISERROR(SEARCH("欠",T290)))</formula>
    </cfRule>
  </conditionalFormatting>
  <conditionalFormatting sqref="V290">
    <cfRule type="containsText" dxfId="0" priority="381" operator="between" text="欠">
      <formula>NOT(ISERROR(SEARCH("欠",V290)))</formula>
    </cfRule>
  </conditionalFormatting>
  <conditionalFormatting sqref="V293">
    <cfRule type="containsText" dxfId="0" priority="367" operator="between" text="欠">
      <formula>NOT(ISERROR(SEARCH("欠",V293)))</formula>
    </cfRule>
  </conditionalFormatting>
  <conditionalFormatting sqref="S296">
    <cfRule type="containsText" dxfId="0" priority="369" operator="between" text="欠">
      <formula>NOT(ISERROR(SEARCH("欠",S296)))</formula>
    </cfRule>
  </conditionalFormatting>
  <conditionalFormatting sqref="T296">
    <cfRule type="containsText" dxfId="0" priority="371" operator="between" text="欠">
      <formula>NOT(ISERROR(SEARCH("欠",T296)))</formula>
    </cfRule>
  </conditionalFormatting>
  <conditionalFormatting sqref="U296">
    <cfRule type="containsText" dxfId="0" priority="370" operator="between" text="欠">
      <formula>NOT(ISERROR(SEARCH("欠",U296)))</formula>
    </cfRule>
  </conditionalFormatting>
  <conditionalFormatting sqref="V296">
    <cfRule type="containsText" dxfId="0" priority="372" operator="between" text="欠">
      <formula>NOT(ISERROR(SEARCH("欠",V296)))</formula>
    </cfRule>
  </conditionalFormatting>
  <conditionalFormatting sqref="S299">
    <cfRule type="containsText" dxfId="0" priority="376" operator="between" text="欠">
      <formula>NOT(ISERROR(SEARCH("欠",S299)))</formula>
    </cfRule>
  </conditionalFormatting>
  <conditionalFormatting sqref="T299">
    <cfRule type="containsText" dxfId="0" priority="379" operator="between" text="欠">
      <formula>NOT(ISERROR(SEARCH("欠",T299)))</formula>
    </cfRule>
  </conditionalFormatting>
  <conditionalFormatting sqref="U299">
    <cfRule type="containsText" dxfId="0" priority="377" operator="between" text="欠">
      <formula>NOT(ISERROR(SEARCH("欠",U299)))</formula>
    </cfRule>
  </conditionalFormatting>
  <conditionalFormatting sqref="V299">
    <cfRule type="containsText" dxfId="0" priority="378" operator="between" text="欠">
      <formula>NOT(ISERROR(SEARCH("欠",V299)))</formula>
    </cfRule>
  </conditionalFormatting>
  <conditionalFormatting sqref="V303">
    <cfRule type="containsText" dxfId="0" priority="409" operator="between" text="欠">
      <formula>NOT(ISERROR(SEARCH("欠",V303)))</formula>
    </cfRule>
  </conditionalFormatting>
  <conditionalFormatting sqref="S304">
    <cfRule type="containsText" dxfId="0" priority="382" operator="between" text="欠">
      <formula>NOT(ISERROR(SEARCH("欠",S304)))</formula>
    </cfRule>
  </conditionalFormatting>
  <conditionalFormatting sqref="U304">
    <cfRule type="containsText" dxfId="0" priority="368" operator="between" text="欠">
      <formula>NOT(ISERROR(SEARCH("欠",U304)))</formula>
    </cfRule>
  </conditionalFormatting>
  <conditionalFormatting sqref="V305">
    <cfRule type="containsText" dxfId="0" priority="399" operator="between" text="欠">
      <formula>NOT(ISERROR(SEARCH("欠",V305)))</formula>
    </cfRule>
  </conditionalFormatting>
  <conditionalFormatting sqref="R312">
    <cfRule type="containsText" dxfId="0" priority="310" operator="between" text="欠">
      <formula>NOT(ISERROR(SEARCH("欠",R312)))</formula>
    </cfRule>
  </conditionalFormatting>
  <conditionalFormatting sqref="V313">
    <cfRule type="containsText" dxfId="0" priority="353" operator="between" text="欠">
      <formula>NOT(ISERROR(SEARCH("欠",V313)))</formula>
    </cfRule>
  </conditionalFormatting>
  <conditionalFormatting sqref="V314">
    <cfRule type="containsText" dxfId="0" priority="350" operator="between" text="欠">
      <formula>NOT(ISERROR(SEARCH("欠",V314)))</formula>
    </cfRule>
  </conditionalFormatting>
  <conditionalFormatting sqref="V315">
    <cfRule type="containsText" dxfId="0" priority="347" operator="between" text="欠">
      <formula>NOT(ISERROR(SEARCH("欠",V315)))</formula>
    </cfRule>
  </conditionalFormatting>
  <conditionalFormatting sqref="V316">
    <cfRule type="containsText" dxfId="0" priority="344" operator="between" text="欠">
      <formula>NOT(ISERROR(SEARCH("欠",V316)))</formula>
    </cfRule>
  </conditionalFormatting>
  <conditionalFormatting sqref="V317">
    <cfRule type="containsText" dxfId="0" priority="341" operator="between" text="欠">
      <formula>NOT(ISERROR(SEARCH("欠",V317)))</formula>
    </cfRule>
  </conditionalFormatting>
  <conditionalFormatting sqref="V318">
    <cfRule type="containsText" dxfId="0" priority="338" operator="between" text="欠">
      <formula>NOT(ISERROR(SEARCH("欠",V318)))</formula>
    </cfRule>
  </conditionalFormatting>
  <conditionalFormatting sqref="V321">
    <cfRule type="containsText" dxfId="0" priority="335" operator="between" text="欠">
      <formula>NOT(ISERROR(SEARCH("欠",V321)))</formula>
    </cfRule>
  </conditionalFormatting>
  <conditionalFormatting sqref="U324">
    <cfRule type="containsText" dxfId="0" priority="323" operator="between" text="欠">
      <formula>NOT(ISERROR(SEARCH("欠",U324)))</formula>
    </cfRule>
  </conditionalFormatting>
  <conditionalFormatting sqref="V324">
    <cfRule type="containsText" dxfId="0" priority="322" operator="between" text="欠">
      <formula>NOT(ISERROR(SEARCH("欠",V324)))</formula>
    </cfRule>
  </conditionalFormatting>
  <conditionalFormatting sqref="S329">
    <cfRule type="containsText" dxfId="0" priority="373" operator="between" text="欠">
      <formula>NOT(ISERROR(SEARCH("欠",S329)))</formula>
    </cfRule>
  </conditionalFormatting>
  <conditionalFormatting sqref="U329">
    <cfRule type="containsText" dxfId="0" priority="375" operator="between" text="欠">
      <formula>NOT(ISERROR(SEARCH("欠",U329)))</formula>
    </cfRule>
  </conditionalFormatting>
  <conditionalFormatting sqref="V329">
    <cfRule type="containsText" dxfId="0" priority="374" operator="between" text="欠">
      <formula>NOT(ISERROR(SEARCH("欠",V329)))</formula>
    </cfRule>
  </conditionalFormatting>
  <conditionalFormatting sqref="V331">
    <cfRule type="containsText" dxfId="0" priority="359" operator="between" text="欠">
      <formula>NOT(ISERROR(SEARCH("欠",V331)))</formula>
    </cfRule>
  </conditionalFormatting>
  <conditionalFormatting sqref="V332">
    <cfRule type="containsText" dxfId="0" priority="356" operator="between" text="欠">
      <formula>NOT(ISERROR(SEARCH("欠",V332)))</formula>
    </cfRule>
  </conditionalFormatting>
  <conditionalFormatting sqref="S333">
    <cfRule type="containsText" dxfId="0" priority="317" operator="between" text="欠">
      <formula>NOT(ISERROR(SEARCH("欠",S333)))</formula>
    </cfRule>
  </conditionalFormatting>
  <conditionalFormatting sqref="U333">
    <cfRule type="containsText" dxfId="0" priority="318" operator="between" text="欠">
      <formula>NOT(ISERROR(SEARCH("欠",U333)))</formula>
    </cfRule>
  </conditionalFormatting>
  <conditionalFormatting sqref="V333">
    <cfRule type="containsText" dxfId="0" priority="316" operator="between" text="欠">
      <formula>NOT(ISERROR(SEARCH("欠",V333)))</formula>
    </cfRule>
  </conditionalFormatting>
  <conditionalFormatting sqref="T334:U334">
    <cfRule type="containsText" dxfId="0" priority="404" operator="between" text="欠">
      <formula>NOT(ISERROR(SEARCH("欠",T334)))</formula>
    </cfRule>
  </conditionalFormatting>
  <conditionalFormatting sqref="V334">
    <cfRule type="containsText" dxfId="0" priority="405" operator="between" text="欠">
      <formula>NOT(ISERROR(SEARCH("欠",V334)))</formula>
    </cfRule>
  </conditionalFormatting>
  <conditionalFormatting sqref="U336">
    <cfRule type="containsText" dxfId="0" priority="366" operator="between" text="欠">
      <formula>NOT(ISERROR(SEARCH("欠",U336)))</formula>
    </cfRule>
  </conditionalFormatting>
  <conditionalFormatting sqref="V336">
    <cfRule type="containsText" dxfId="0" priority="365" operator="between" text="欠">
      <formula>NOT(ISERROR(SEARCH("欠",V336)))</formula>
    </cfRule>
  </conditionalFormatting>
  <conditionalFormatting sqref="V337">
    <cfRule type="containsText" dxfId="0" priority="286" operator="between" text="欠">
      <formula>NOT(ISERROR(SEARCH("欠",V337)))</formula>
    </cfRule>
  </conditionalFormatting>
  <conditionalFormatting sqref="V338">
    <cfRule type="containsText" dxfId="0" priority="285" operator="between" text="欠">
      <formula>NOT(ISERROR(SEARCH("欠",V338)))</formula>
    </cfRule>
  </conditionalFormatting>
  <conditionalFormatting sqref="S339">
    <cfRule type="containsText" dxfId="0" priority="325" operator="between" text="欠">
      <formula>NOT(ISERROR(SEARCH("欠",S339)))</formula>
    </cfRule>
  </conditionalFormatting>
  <conditionalFormatting sqref="U339">
    <cfRule type="containsText" dxfId="0" priority="327" operator="between" text="欠">
      <formula>NOT(ISERROR(SEARCH("欠",U339)))</formula>
    </cfRule>
  </conditionalFormatting>
  <conditionalFormatting sqref="V339">
    <cfRule type="containsText" dxfId="0" priority="326" operator="between" text="欠">
      <formula>NOT(ISERROR(SEARCH("欠",V339)))</formula>
    </cfRule>
  </conditionalFormatting>
  <conditionalFormatting sqref="S364">
    <cfRule type="containsText" dxfId="0" priority="304" operator="between" text="欠">
      <formula>NOT(ISERROR(SEARCH("欠",S364)))</formula>
    </cfRule>
  </conditionalFormatting>
  <conditionalFormatting sqref="U364">
    <cfRule type="containsText" dxfId="0" priority="305" operator="between" text="欠">
      <formula>NOT(ISERROR(SEARCH("欠",U364)))</formula>
    </cfRule>
  </conditionalFormatting>
  <conditionalFormatting sqref="V364">
    <cfRule type="containsText" dxfId="0" priority="273" operator="between" text="欠">
      <formula>NOT(ISERROR(SEARCH("欠",V364)))</formula>
    </cfRule>
  </conditionalFormatting>
  <conditionalFormatting sqref="U376">
    <cfRule type="containsText" dxfId="0" priority="299" operator="between" text="欠">
      <formula>NOT(ISERROR(SEARCH("欠",U376)))</formula>
    </cfRule>
  </conditionalFormatting>
  <conditionalFormatting sqref="S387">
    <cfRule type="containsText" dxfId="0" priority="290" operator="between" text="欠">
      <formula>NOT(ISERROR(SEARCH("欠",S387)))</formula>
    </cfRule>
  </conditionalFormatting>
  <conditionalFormatting sqref="U387">
    <cfRule type="containsText" dxfId="0" priority="289" operator="between" text="欠">
      <formula>NOT(ISERROR(SEARCH("欠",U387)))</formula>
    </cfRule>
  </conditionalFormatting>
  <conditionalFormatting sqref="V387">
    <cfRule type="containsText" dxfId="0" priority="291" operator="between" text="欠">
      <formula>NOT(ISERROR(SEARCH("欠",V387)))</formula>
    </cfRule>
  </conditionalFormatting>
  <conditionalFormatting sqref="S389">
    <cfRule type="containsText" dxfId="0" priority="293" operator="between" text="欠">
      <formula>NOT(ISERROR(SEARCH("欠",S389)))</formula>
    </cfRule>
  </conditionalFormatting>
  <conditionalFormatting sqref="U389">
    <cfRule type="containsText" dxfId="0" priority="292" operator="between" text="欠">
      <formula>NOT(ISERROR(SEARCH("欠",U389)))</formula>
    </cfRule>
  </conditionalFormatting>
  <conditionalFormatting sqref="V389">
    <cfRule type="containsText" dxfId="0" priority="294" operator="between" text="欠">
      <formula>NOT(ISERROR(SEARCH("欠",V389)))</formula>
    </cfRule>
  </conditionalFormatting>
  <conditionalFormatting sqref="S390">
    <cfRule type="containsText" dxfId="0" priority="266" operator="between" text="欠">
      <formula>NOT(ISERROR(SEARCH("欠",S390)))</formula>
    </cfRule>
  </conditionalFormatting>
  <conditionalFormatting sqref="U390">
    <cfRule type="containsText" dxfId="0" priority="265" operator="between" text="欠">
      <formula>NOT(ISERROR(SEARCH("欠",U390)))</formula>
    </cfRule>
  </conditionalFormatting>
  <conditionalFormatting sqref="V390">
    <cfRule type="containsText" dxfId="0" priority="264" operator="between" text="欠">
      <formula>NOT(ISERROR(SEARCH("欠",V390)))</formula>
    </cfRule>
  </conditionalFormatting>
  <conditionalFormatting sqref="V391">
    <cfRule type="containsText" dxfId="0" priority="282" operator="between" text="欠">
      <formula>NOT(ISERROR(SEARCH("欠",V391)))</formula>
    </cfRule>
  </conditionalFormatting>
  <conditionalFormatting sqref="S418">
    <cfRule type="containsText" dxfId="0" priority="251" operator="between" text="欠">
      <formula>NOT(ISERROR(SEARCH("欠",S418)))</formula>
    </cfRule>
  </conditionalFormatting>
  <conditionalFormatting sqref="U418">
    <cfRule type="containsText" dxfId="0" priority="257" operator="between" text="欠">
      <formula>NOT(ISERROR(SEARCH("欠",U418)))</formula>
    </cfRule>
  </conditionalFormatting>
  <conditionalFormatting sqref="V418">
    <cfRule type="containsText" dxfId="0" priority="254" operator="between" text="欠">
      <formula>NOT(ISERROR(SEARCH("欠",V418)))</formula>
    </cfRule>
  </conditionalFormatting>
  <conditionalFormatting sqref="S419">
    <cfRule type="containsText" dxfId="0" priority="244" operator="between" text="欠">
      <formula>NOT(ISERROR(SEARCH("欠",S419)))</formula>
    </cfRule>
  </conditionalFormatting>
  <conditionalFormatting sqref="U419">
    <cfRule type="containsText" dxfId="0" priority="243" operator="between" text="欠">
      <formula>NOT(ISERROR(SEARCH("欠",U419)))</formula>
    </cfRule>
  </conditionalFormatting>
  <conditionalFormatting sqref="V419">
    <cfRule type="containsText" dxfId="0" priority="245" operator="between" text="欠">
      <formula>NOT(ISERROR(SEARCH("欠",V419)))</formula>
    </cfRule>
  </conditionalFormatting>
  <conditionalFormatting sqref="U425">
    <cfRule type="containsText" dxfId="0" priority="242" operator="between" text="欠">
      <formula>NOT(ISERROR(SEARCH("欠",U425)))</formula>
    </cfRule>
  </conditionalFormatting>
  <conditionalFormatting sqref="U426">
    <cfRule type="containsText" dxfId="0" priority="239" operator="between" text="欠">
      <formula>NOT(ISERROR(SEARCH("欠",U426)))</formula>
    </cfRule>
  </conditionalFormatting>
  <conditionalFormatting sqref="V426">
    <cfRule type="containsText" dxfId="0" priority="238" operator="between" text="欠">
      <formula>NOT(ISERROR(SEARCH("欠",V426)))</formula>
    </cfRule>
  </conditionalFormatting>
  <conditionalFormatting sqref="V431">
    <cfRule type="containsText" dxfId="0" priority="226" operator="between" text="欠">
      <formula>NOT(ISERROR(SEARCH("欠",V431)))</formula>
    </cfRule>
  </conditionalFormatting>
  <conditionalFormatting sqref="U433">
    <cfRule type="containsText" dxfId="0" priority="224" operator="between" text="欠">
      <formula>NOT(ISERROR(SEARCH("欠",U433)))</formula>
    </cfRule>
  </conditionalFormatting>
  <conditionalFormatting sqref="V436">
    <cfRule type="containsText" dxfId="0" priority="220" operator="between" text="欠">
      <formula>NOT(ISERROR(SEARCH("欠",V436)))</formula>
    </cfRule>
  </conditionalFormatting>
  <conditionalFormatting sqref="V437">
    <cfRule type="containsText" dxfId="0" priority="217" operator="between" text="欠">
      <formula>NOT(ISERROR(SEARCH("欠",V437)))</formula>
    </cfRule>
  </conditionalFormatting>
  <conditionalFormatting sqref="U447">
    <cfRule type="containsText" dxfId="0" priority="221" operator="between" text="欠">
      <formula>NOT(ISERROR(SEARCH("欠",U447)))</formula>
    </cfRule>
  </conditionalFormatting>
  <conditionalFormatting sqref="V447">
    <cfRule type="containsText" dxfId="0" priority="198" operator="between" text="欠">
      <formula>NOT(ISERROR(SEARCH("欠",V447)))</formula>
    </cfRule>
  </conditionalFormatting>
  <conditionalFormatting sqref="S468">
    <cfRule type="containsText" dxfId="0" priority="195" operator="between" text="欠">
      <formula>NOT(ISERROR(SEARCH("欠",S468)))</formula>
    </cfRule>
  </conditionalFormatting>
  <conditionalFormatting sqref="V469">
    <cfRule type="containsText" dxfId="0" priority="172" operator="between" text="欠">
      <formula>NOT(ISERROR(SEARCH("欠",V469)))</formula>
    </cfRule>
  </conditionalFormatting>
  <conditionalFormatting sqref="V473">
    <cfRule type="containsText" dxfId="0" priority="153" operator="between" text="欠">
      <formula>NOT(ISERROR(SEARCH("欠",V473)))</formula>
    </cfRule>
  </conditionalFormatting>
  <conditionalFormatting sqref="S481">
    <cfRule type="containsText" dxfId="0" priority="170" operator="between" text="欠">
      <formula>NOT(ISERROR(SEARCH("欠",S481)))</formula>
    </cfRule>
  </conditionalFormatting>
  <conditionalFormatting sqref="S482">
    <cfRule type="containsText" dxfId="0" priority="169" operator="between" text="欠">
      <formula>NOT(ISERROR(SEARCH("欠",S482)))</formula>
    </cfRule>
  </conditionalFormatting>
  <conditionalFormatting sqref="U482">
    <cfRule type="containsText" dxfId="0" priority="168" operator="between" text="欠">
      <formula>NOT(ISERROR(SEARCH("欠",U482)))</formula>
    </cfRule>
  </conditionalFormatting>
  <conditionalFormatting sqref="V482">
    <cfRule type="containsText" dxfId="0" priority="167" operator="between" text="欠">
      <formula>NOT(ISERROR(SEARCH("欠",V482)))</formula>
    </cfRule>
  </conditionalFormatting>
  <conditionalFormatting sqref="U485">
    <cfRule type="containsText" dxfId="0" priority="152" operator="between" text="欠">
      <formula>NOT(ISERROR(SEARCH("欠",U485)))</formula>
    </cfRule>
  </conditionalFormatting>
  <conditionalFormatting sqref="S491">
    <cfRule type="containsText" dxfId="0" priority="146" operator="between" text="欠">
      <formula>NOT(ISERROR(SEARCH("欠",S491)))</formula>
    </cfRule>
  </conditionalFormatting>
  <conditionalFormatting sqref="U491">
    <cfRule type="containsText" dxfId="0" priority="148" operator="between" text="欠">
      <formula>NOT(ISERROR(SEARCH("欠",U491)))</formula>
    </cfRule>
  </conditionalFormatting>
  <conditionalFormatting sqref="V491">
    <cfRule type="containsText" dxfId="0" priority="147" operator="between" text="欠">
      <formula>NOT(ISERROR(SEARCH("欠",V491)))</formula>
    </cfRule>
  </conditionalFormatting>
  <conditionalFormatting sqref="V495">
    <cfRule type="containsText" dxfId="0" priority="162" operator="between" text="欠">
      <formula>NOT(ISERROR(SEARCH("欠",V495)))</formula>
    </cfRule>
  </conditionalFormatting>
  <conditionalFormatting sqref="V496">
    <cfRule type="containsText" dxfId="0" priority="159" operator="between" text="欠">
      <formula>NOT(ISERROR(SEARCH("欠",V496)))</formula>
    </cfRule>
  </conditionalFormatting>
  <conditionalFormatting sqref="Q501">
    <cfRule type="containsText" dxfId="0" priority="96" operator="between" text="欠">
      <formula>NOT(ISERROR(SEARCH("欠",Q501)))</formula>
    </cfRule>
  </conditionalFormatting>
  <conditionalFormatting sqref="V509">
    <cfRule type="containsText" dxfId="0" priority="141" operator="between" text="欠">
      <formula>NOT(ISERROR(SEARCH("欠",V509)))</formula>
    </cfRule>
  </conditionalFormatting>
  <conditionalFormatting sqref="U512">
    <cfRule type="containsText" dxfId="0" priority="137" operator="between" text="欠">
      <formula>NOT(ISERROR(SEARCH("欠",U512)))</formula>
    </cfRule>
  </conditionalFormatting>
  <conditionalFormatting sqref="V512">
    <cfRule type="containsText" dxfId="0" priority="136" operator="between" text="欠">
      <formula>NOT(ISERROR(SEARCH("欠",V512)))</formula>
    </cfRule>
  </conditionalFormatting>
  <conditionalFormatting sqref="U516">
    <cfRule type="containsText" dxfId="0" priority="145" operator="between" text="欠">
      <formula>NOT(ISERROR(SEARCH("欠",U516)))</formula>
    </cfRule>
  </conditionalFormatting>
  <conditionalFormatting sqref="V516">
    <cfRule type="containsText" dxfId="0" priority="144" operator="between" text="欠">
      <formula>NOT(ISERROR(SEARCH("欠",V516)))</formula>
    </cfRule>
  </conditionalFormatting>
  <conditionalFormatting sqref="U520">
    <cfRule type="containsText" dxfId="0" priority="100" operator="between" text="欠">
      <formula>NOT(ISERROR(SEARCH("欠",U520)))</formula>
    </cfRule>
  </conditionalFormatting>
  <conditionalFormatting sqref="V520">
    <cfRule type="containsText" dxfId="0" priority="101" operator="between" text="欠">
      <formula>NOT(ISERROR(SEARCH("欠",V520)))</formula>
    </cfRule>
  </conditionalFormatting>
  <conditionalFormatting sqref="S524">
    <cfRule type="containsText" dxfId="0" priority="120" operator="between" text="欠">
      <formula>NOT(ISERROR(SEARCH("欠",S524)))</formula>
    </cfRule>
  </conditionalFormatting>
  <conditionalFormatting sqref="U524">
    <cfRule type="containsText" dxfId="0" priority="122" operator="between" text="欠">
      <formula>NOT(ISERROR(SEARCH("欠",U524)))</formula>
    </cfRule>
  </conditionalFormatting>
  <conditionalFormatting sqref="V524">
    <cfRule type="containsText" dxfId="0" priority="82" operator="between" text="欠">
      <formula>NOT(ISERROR(SEARCH("欠",V524)))</formula>
    </cfRule>
  </conditionalFormatting>
  <conditionalFormatting sqref="P525">
    <cfRule type="containsText" dxfId="0" priority="112" operator="between" text="欠">
      <formula>NOT(ISERROR(SEARCH("欠",P525)))</formula>
    </cfRule>
  </conditionalFormatting>
  <conditionalFormatting sqref="S525">
    <cfRule type="containsText" dxfId="0" priority="113" operator="between" text="欠">
      <formula>NOT(ISERROR(SEARCH("欠",S525)))</formula>
    </cfRule>
  </conditionalFormatting>
  <conditionalFormatting sqref="U525">
    <cfRule type="containsText" dxfId="0" priority="115" operator="between" text="欠">
      <formula>NOT(ISERROR(SEARCH("欠",U525)))</formula>
    </cfRule>
  </conditionalFormatting>
  <conditionalFormatting sqref="V525">
    <cfRule type="containsText" dxfId="0" priority="114" operator="between" text="欠">
      <formula>NOT(ISERROR(SEARCH("欠",V525)))</formula>
    </cfRule>
  </conditionalFormatting>
  <conditionalFormatting sqref="P531">
    <cfRule type="containsText" dxfId="0" priority="123" operator="between" text="欠">
      <formula>NOT(ISERROR(SEARCH("欠",P531)))</formula>
    </cfRule>
  </conditionalFormatting>
  <conditionalFormatting sqref="S531">
    <cfRule type="containsText" dxfId="0" priority="124" operator="between" text="欠">
      <formula>NOT(ISERROR(SEARCH("欠",S531)))</formula>
    </cfRule>
  </conditionalFormatting>
  <conditionalFormatting sqref="U531">
    <cfRule type="containsText" dxfId="0" priority="126" operator="between" text="欠">
      <formula>NOT(ISERROR(SEARCH("欠",U531)))</formula>
    </cfRule>
  </conditionalFormatting>
  <conditionalFormatting sqref="V531">
    <cfRule type="containsText" dxfId="0" priority="125" operator="between" text="欠">
      <formula>NOT(ISERROR(SEARCH("欠",V531)))</formula>
    </cfRule>
  </conditionalFormatting>
  <conditionalFormatting sqref="S533">
    <cfRule type="containsText" dxfId="0" priority="134" operator="between" text="欠">
      <formula>NOT(ISERROR(SEARCH("欠",S533)))</formula>
    </cfRule>
  </conditionalFormatting>
  <conditionalFormatting sqref="P536">
    <cfRule type="containsText" dxfId="0" priority="104" operator="between" text="欠">
      <formula>NOT(ISERROR(SEARCH("欠",P536)))</formula>
    </cfRule>
  </conditionalFormatting>
  <conditionalFormatting sqref="P550">
    <cfRule type="containsText" dxfId="0" priority="95" operator="between" text="欠">
      <formula>NOT(ISERROR(SEARCH("欠",P550)))</formula>
    </cfRule>
  </conditionalFormatting>
  <conditionalFormatting sqref="S550">
    <cfRule type="containsText" dxfId="0" priority="92" operator="between" text="欠">
      <formula>NOT(ISERROR(SEARCH("欠",S550)))</formula>
    </cfRule>
  </conditionalFormatting>
  <conditionalFormatting sqref="U550">
    <cfRule type="containsText" dxfId="0" priority="94" operator="between" text="欠">
      <formula>NOT(ISERROR(SEARCH("欠",U550)))</formula>
    </cfRule>
  </conditionalFormatting>
  <conditionalFormatting sqref="V550">
    <cfRule type="containsText" dxfId="0" priority="93" operator="between" text="欠">
      <formula>NOT(ISERROR(SEARCH("欠",V550)))</formula>
    </cfRule>
  </conditionalFormatting>
  <conditionalFormatting sqref="V552">
    <cfRule type="containsText" dxfId="0" priority="75" operator="between" text="欠">
      <formula>NOT(ISERROR(SEARCH("欠",V552)))</formula>
    </cfRule>
  </conditionalFormatting>
  <conditionalFormatting sqref="U553">
    <cfRule type="containsText" dxfId="0" priority="73" operator="between" text="欠">
      <formula>NOT(ISERROR(SEARCH("欠",U553)))</formula>
    </cfRule>
  </conditionalFormatting>
  <conditionalFormatting sqref="P555">
    <cfRule type="containsText" dxfId="0" priority="81" operator="between" text="欠">
      <formula>NOT(ISERROR(SEARCH("欠",P555)))</formula>
    </cfRule>
  </conditionalFormatting>
  <conditionalFormatting sqref="V555">
    <cfRule type="containsText" dxfId="0" priority="79" operator="between" text="欠">
      <formula>NOT(ISERROR(SEARCH("欠",V555)))</formula>
    </cfRule>
  </conditionalFormatting>
  <conditionalFormatting sqref="P556">
    <cfRule type="containsText" dxfId="0" priority="91" operator="between" text="欠">
      <formula>NOT(ISERROR(SEARCH("欠",P556)))</formula>
    </cfRule>
  </conditionalFormatting>
  <conditionalFormatting sqref="P557">
    <cfRule type="containsText" dxfId="0" priority="90" operator="between" text="欠">
      <formula>NOT(ISERROR(SEARCH("欠",P557)))</formula>
    </cfRule>
  </conditionalFormatting>
  <conditionalFormatting sqref="P571">
    <cfRule type="containsText" dxfId="0" priority="68" operator="between" text="欠">
      <formula>NOT(ISERROR(SEARCH("欠",P571)))</formula>
    </cfRule>
  </conditionalFormatting>
  <conditionalFormatting sqref="U571">
    <cfRule type="containsText" dxfId="0" priority="67" operator="between" text="欠">
      <formula>NOT(ISERROR(SEARCH("欠",U571)))</formula>
    </cfRule>
  </conditionalFormatting>
  <conditionalFormatting sqref="V571">
    <cfRule type="containsText" dxfId="0" priority="66" operator="between" text="欠">
      <formula>NOT(ISERROR(SEARCH("欠",V571)))</formula>
    </cfRule>
  </conditionalFormatting>
  <conditionalFormatting sqref="P572">
    <cfRule type="containsText" dxfId="0" priority="60" operator="between" text="欠">
      <formula>NOT(ISERROR(SEARCH("欠",P572)))</formula>
    </cfRule>
  </conditionalFormatting>
  <conditionalFormatting sqref="P573">
    <cfRule type="containsText" dxfId="0" priority="59" operator="between" text="欠">
      <formula>NOT(ISERROR(SEARCH("欠",P573)))</formula>
    </cfRule>
  </conditionalFormatting>
  <conditionalFormatting sqref="P574">
    <cfRule type="containsText" dxfId="0" priority="58" operator="between" text="欠">
      <formula>NOT(ISERROR(SEARCH("欠",P574)))</formula>
    </cfRule>
  </conditionalFormatting>
  <conditionalFormatting sqref="P575">
    <cfRule type="containsText" dxfId="0" priority="57" operator="between" text="欠">
      <formula>NOT(ISERROR(SEARCH("欠",P575)))</formula>
    </cfRule>
  </conditionalFormatting>
  <conditionalFormatting sqref="P576">
    <cfRule type="containsText" dxfId="0" priority="56" operator="between" text="欠">
      <formula>NOT(ISERROR(SEARCH("欠",P576)))</formula>
    </cfRule>
  </conditionalFormatting>
  <conditionalFormatting sqref="P577">
    <cfRule type="containsText" dxfId="0" priority="55" operator="between" text="欠">
      <formula>NOT(ISERROR(SEARCH("欠",P577)))</formula>
    </cfRule>
  </conditionalFormatting>
  <conditionalFormatting sqref="P578">
    <cfRule type="containsText" dxfId="0" priority="54" operator="between" text="欠">
      <formula>NOT(ISERROR(SEARCH("欠",P578)))</formula>
    </cfRule>
  </conditionalFormatting>
  <conditionalFormatting sqref="P580">
    <cfRule type="containsText" dxfId="0" priority="64" operator="between" text="欠">
      <formula>NOT(ISERROR(SEARCH("欠",P580)))</formula>
    </cfRule>
  </conditionalFormatting>
  <conditionalFormatting sqref="U580">
    <cfRule type="containsText" dxfId="0" priority="63" operator="between" text="欠">
      <formula>NOT(ISERROR(SEARCH("欠",U580)))</formula>
    </cfRule>
  </conditionalFormatting>
  <conditionalFormatting sqref="V580">
    <cfRule type="containsText" dxfId="0" priority="62" operator="between" text="欠">
      <formula>NOT(ISERROR(SEARCH("欠",V580)))</formula>
    </cfRule>
  </conditionalFormatting>
  <conditionalFormatting sqref="S590">
    <cfRule type="containsText" dxfId="0" priority="32" operator="between" text="欠">
      <formula>NOT(ISERROR(SEARCH("欠",S590)))</formula>
    </cfRule>
  </conditionalFormatting>
  <conditionalFormatting sqref="P591">
    <cfRule type="containsText" dxfId="0" priority="31" operator="between" text="欠">
      <formula>NOT(ISERROR(SEARCH("欠",P591)))</formula>
    </cfRule>
  </conditionalFormatting>
  <conditionalFormatting sqref="S591">
    <cfRule type="containsText" dxfId="0" priority="28" operator="between" text="欠">
      <formula>NOT(ISERROR(SEARCH("欠",S591)))</formula>
    </cfRule>
  </conditionalFormatting>
  <conditionalFormatting sqref="U591">
    <cfRule type="containsText" dxfId="0" priority="30" operator="between" text="欠">
      <formula>NOT(ISERROR(SEARCH("欠",U591)))</formula>
    </cfRule>
  </conditionalFormatting>
  <conditionalFormatting sqref="V591">
    <cfRule type="containsText" dxfId="0" priority="29" operator="between" text="欠">
      <formula>NOT(ISERROR(SEARCH("欠",V591)))</formula>
    </cfRule>
  </conditionalFormatting>
  <conditionalFormatting sqref="P594">
    <cfRule type="containsText" dxfId="0" priority="19" operator="between" text="欠">
      <formula>NOT(ISERROR(SEARCH("欠",P594)))</formula>
    </cfRule>
  </conditionalFormatting>
  <conditionalFormatting sqref="P595">
    <cfRule type="containsText" dxfId="0" priority="23" operator="between" text="欠">
      <formula>NOT(ISERROR(SEARCH("欠",P595)))</formula>
    </cfRule>
  </conditionalFormatting>
  <conditionalFormatting sqref="U595">
    <cfRule type="containsText" dxfId="0" priority="22" operator="between" text="欠">
      <formula>NOT(ISERROR(SEARCH("欠",U595)))</formula>
    </cfRule>
  </conditionalFormatting>
  <conditionalFormatting sqref="V595">
    <cfRule type="containsText" dxfId="0" priority="21" operator="between" text="欠">
      <formula>NOT(ISERROR(SEARCH("欠",V595)))</formula>
    </cfRule>
  </conditionalFormatting>
  <conditionalFormatting sqref="P596">
    <cfRule type="containsText" dxfId="0" priority="11" operator="between" text="欠">
      <formula>NOT(ISERROR(SEARCH("欠",P596)))</formula>
    </cfRule>
  </conditionalFormatting>
  <conditionalFormatting sqref="S596">
    <cfRule type="containsText" dxfId="0" priority="8" operator="between" text="欠">
      <formula>NOT(ISERROR(SEARCH("欠",S596)))</formula>
    </cfRule>
  </conditionalFormatting>
  <conditionalFormatting sqref="U596">
    <cfRule type="containsText" dxfId="0" priority="10" operator="between" text="欠">
      <formula>NOT(ISERROR(SEARCH("欠",U596)))</formula>
    </cfRule>
  </conditionalFormatting>
  <conditionalFormatting sqref="V596">
    <cfRule type="containsText" dxfId="0" priority="9" operator="between" text="欠">
      <formula>NOT(ISERROR(SEARCH("欠",V596)))</formula>
    </cfRule>
  </conditionalFormatting>
  <conditionalFormatting sqref="P598">
    <cfRule type="containsText" dxfId="0" priority="27" operator="between" text="欠">
      <formula>NOT(ISERROR(SEARCH("欠",P598)))</formula>
    </cfRule>
  </conditionalFormatting>
  <conditionalFormatting sqref="S598">
    <cfRule type="containsText" dxfId="0" priority="24" operator="between" text="欠">
      <formula>NOT(ISERROR(SEARCH("欠",S598)))</formula>
    </cfRule>
  </conditionalFormatting>
  <conditionalFormatting sqref="U598">
    <cfRule type="containsText" dxfId="0" priority="26" operator="between" text="欠">
      <formula>NOT(ISERROR(SEARCH("欠",U598)))</formula>
    </cfRule>
  </conditionalFormatting>
  <conditionalFormatting sqref="V598">
    <cfRule type="containsText" dxfId="0" priority="25" operator="between" text="欠">
      <formula>NOT(ISERROR(SEARCH("欠",V598)))</formula>
    </cfRule>
  </conditionalFormatting>
  <conditionalFormatting sqref="S599">
    <cfRule type="containsText" dxfId="0" priority="236" operator="between" text="欠">
      <formula>NOT(ISERROR(SEARCH("欠",S599)))</formula>
    </cfRule>
  </conditionalFormatting>
  <conditionalFormatting sqref="U608">
    <cfRule type="containsText" dxfId="0" priority="493" operator="between" text="欠">
      <formula>NOT(ISERROR(SEARCH("欠",U608)))</formula>
    </cfRule>
  </conditionalFormatting>
  <conditionalFormatting sqref="U609">
    <cfRule type="containsText" dxfId="0" priority="492" operator="between" text="欠">
      <formula>NOT(ISERROR(SEARCH("欠",U609)))</formula>
    </cfRule>
  </conditionalFormatting>
  <conditionalFormatting sqref="U610">
    <cfRule type="containsText" dxfId="0" priority="491" operator="between" text="欠">
      <formula>NOT(ISERROR(SEARCH("欠",U610)))</formula>
    </cfRule>
  </conditionalFormatting>
  <conditionalFormatting sqref="U611">
    <cfRule type="containsText" dxfId="0" priority="490" operator="between" text="欠">
      <formula>NOT(ISERROR(SEARCH("欠",U611)))</formula>
    </cfRule>
  </conditionalFormatting>
  <conditionalFormatting sqref="U612">
    <cfRule type="containsText" dxfId="0" priority="489" operator="between" text="欠">
      <formula>NOT(ISERROR(SEARCH("欠",U612)))</formula>
    </cfRule>
  </conditionalFormatting>
  <conditionalFormatting sqref="S7:S9">
    <cfRule type="containsText" dxfId="0" priority="797" operator="between" text="欠">
      <formula>NOT(ISERROR(SEARCH("欠",S7)))</formula>
    </cfRule>
  </conditionalFormatting>
  <conditionalFormatting sqref="S138:S140">
    <cfRule type="containsText" dxfId="0" priority="504" operator="between" text="欠">
      <formula>NOT(ISERROR(SEARCH("欠",S138)))</formula>
    </cfRule>
  </conditionalFormatting>
  <conditionalFormatting sqref="S268:S269">
    <cfRule type="containsText" dxfId="0" priority="450" operator="between" text="欠">
      <formula>NOT(ISERROR(SEARCH("欠",S268)))</formula>
    </cfRule>
  </conditionalFormatting>
  <conditionalFormatting sqref="S279:S281">
    <cfRule type="containsText" dxfId="0" priority="416" operator="between" text="欠">
      <formula>NOT(ISERROR(SEARCH("欠",S279)))</formula>
    </cfRule>
  </conditionalFormatting>
  <conditionalFormatting sqref="S290:S291">
    <cfRule type="containsText" dxfId="0" priority="383" operator="between" text="欠">
      <formula>NOT(ISERROR(SEARCH("欠",S290)))</formula>
    </cfRule>
  </conditionalFormatting>
  <conditionalFormatting sqref="S340:S342">
    <cfRule type="containsText" dxfId="0" priority="319" operator="between" text="欠">
      <formula>NOT(ISERROR(SEARCH("欠",S340)))</formula>
    </cfRule>
  </conditionalFormatting>
  <conditionalFormatting sqref="S385:S386">
    <cfRule type="containsText" dxfId="0" priority="297" operator="between" text="欠">
      <formula>NOT(ISERROR(SEARCH("欠",S385)))</formula>
    </cfRule>
  </conditionalFormatting>
  <conditionalFormatting sqref="S393:S394">
    <cfRule type="containsText" dxfId="0" priority="271" operator="between" text="欠">
      <formula>NOT(ISERROR(SEARCH("欠",S393)))</formula>
    </cfRule>
  </conditionalFormatting>
  <conditionalFormatting sqref="S415:S417">
    <cfRule type="containsText" dxfId="0" priority="253" operator="between" text="欠">
      <formula>NOT(ISERROR(SEARCH("欠",S415)))</formula>
    </cfRule>
  </conditionalFormatting>
  <conditionalFormatting sqref="S436:S437">
    <cfRule type="containsText" dxfId="0" priority="219" operator="between" text="欠">
      <formula>NOT(ISERROR(SEARCH("欠",S436)))</formula>
    </cfRule>
  </conditionalFormatting>
  <conditionalFormatting sqref="S438:S449">
    <cfRule type="containsText" dxfId="0" priority="247" operator="between" text="欠">
      <formula>NOT(ISERROR(SEARCH("欠",S438)))</formula>
    </cfRule>
  </conditionalFormatting>
  <conditionalFormatting sqref="S458:S463">
    <cfRule type="containsText" dxfId="0" priority="182" operator="between" text="欠">
      <formula>NOT(ISERROR(SEARCH("欠",S458)))</formula>
    </cfRule>
  </conditionalFormatting>
  <conditionalFormatting sqref="S469:S471">
    <cfRule type="containsText" dxfId="0" priority="165" operator="between" text="欠">
      <formula>NOT(ISERROR(SEARCH("欠",S469)))</formula>
    </cfRule>
  </conditionalFormatting>
  <conditionalFormatting sqref="S506:S508">
    <cfRule type="containsText" dxfId="0" priority="166" operator="between" text="欠">
      <formula>NOT(ISERROR(SEARCH("欠",S506)))</formula>
    </cfRule>
  </conditionalFormatting>
  <conditionalFormatting sqref="S526:S527">
    <cfRule type="containsText" dxfId="0" priority="97" operator="between" text="欠">
      <formula>NOT(ISERROR(SEARCH("欠",S526)))</formula>
    </cfRule>
  </conditionalFormatting>
  <conditionalFormatting sqref="S534:S535">
    <cfRule type="containsText" dxfId="0" priority="107" operator="between" text="欠">
      <formula>NOT(ISERROR(SEARCH("欠",S534)))</formula>
    </cfRule>
  </conditionalFormatting>
  <conditionalFormatting sqref="S536:S537">
    <cfRule type="containsText" dxfId="0" priority="103" operator="between" text="欠">
      <formula>NOT(ISERROR(SEARCH("欠",S536)))</formula>
    </cfRule>
  </conditionalFormatting>
  <conditionalFormatting sqref="S556:S557">
    <cfRule type="containsText" dxfId="0" priority="83" operator="between" text="欠">
      <formula>NOT(ISERROR(SEARCH("欠",S556)))</formula>
    </cfRule>
  </conditionalFormatting>
  <conditionalFormatting sqref="S600:S603">
    <cfRule type="containsText" dxfId="0" priority="361" operator="between" text="欠">
      <formula>NOT(ISERROR(SEARCH("欠",S600)))</formula>
    </cfRule>
  </conditionalFormatting>
  <conditionalFormatting sqref="U7:U9">
    <cfRule type="containsText" dxfId="0" priority="794" operator="between" text="欠">
      <formula>NOT(ISERROR(SEARCH("欠",U7)))</formula>
    </cfRule>
  </conditionalFormatting>
  <conditionalFormatting sqref="U146:U148">
    <cfRule type="containsText" dxfId="0" priority="500" operator="between" text="欠">
      <formula>NOT(ISERROR(SEARCH("欠",U146)))</formula>
    </cfRule>
  </conditionalFormatting>
  <conditionalFormatting sqref="U290:U291">
    <cfRule type="containsText" dxfId="0" priority="385" operator="between" text="欠">
      <formula>NOT(ISERROR(SEARCH("欠",U290)))</formula>
    </cfRule>
  </conditionalFormatting>
  <conditionalFormatting sqref="U340:U342">
    <cfRule type="containsText" dxfId="0" priority="321" operator="between" text="欠">
      <formula>NOT(ISERROR(SEARCH("欠",U340)))</formula>
    </cfRule>
  </conditionalFormatting>
  <conditionalFormatting sqref="U385:U386">
    <cfRule type="containsText" dxfId="0" priority="296" operator="between" text="欠">
      <formula>NOT(ISERROR(SEARCH("欠",U385)))</formula>
    </cfRule>
  </conditionalFormatting>
  <conditionalFormatting sqref="U393:U394">
    <cfRule type="containsText" dxfId="0" priority="270" operator="between" text="欠">
      <formula>NOT(ISERROR(SEARCH("欠",U393)))</formula>
    </cfRule>
  </conditionalFormatting>
  <conditionalFormatting sqref="U415:U417">
    <cfRule type="containsText" dxfId="0" priority="259" operator="between" text="欠">
      <formula>NOT(ISERROR(SEARCH("欠",U415)))</formula>
    </cfRule>
  </conditionalFormatting>
  <conditionalFormatting sqref="U420:U422">
    <cfRule type="containsText" dxfId="0" priority="250" operator="between" text="欠">
      <formula>NOT(ISERROR(SEARCH("欠",U420)))</formula>
    </cfRule>
  </conditionalFormatting>
  <conditionalFormatting sqref="U434:U435">
    <cfRule type="containsText" dxfId="0" priority="235" operator="between" text="欠">
      <formula>NOT(ISERROR(SEARCH("欠",U434)))</formula>
    </cfRule>
  </conditionalFormatting>
  <conditionalFormatting sqref="U436:U437">
    <cfRule type="containsText" dxfId="0" priority="218" operator="between" text="欠">
      <formula>NOT(ISERROR(SEARCH("欠",U436)))</formula>
    </cfRule>
  </conditionalFormatting>
  <conditionalFormatting sqref="U458:U463">
    <cfRule type="containsText" dxfId="0" priority="194" operator="between" text="欠">
      <formula>NOT(ISERROR(SEARCH("欠",U458)))</formula>
    </cfRule>
  </conditionalFormatting>
  <conditionalFormatting sqref="U469:U470">
    <cfRule type="containsText" dxfId="0" priority="173" operator="between" text="欠">
      <formula>NOT(ISERROR(SEARCH("欠",U469)))</formula>
    </cfRule>
  </conditionalFormatting>
  <conditionalFormatting sqref="U506:U509">
    <cfRule type="containsText" dxfId="0" priority="176" operator="between" text="欠">
      <formula>NOT(ISERROR(SEARCH("欠",U506)))</formula>
    </cfRule>
  </conditionalFormatting>
  <conditionalFormatting sqref="U526:U527">
    <cfRule type="containsText" dxfId="0" priority="99" operator="between" text="欠">
      <formula>NOT(ISERROR(SEARCH("欠",U526)))</formula>
    </cfRule>
  </conditionalFormatting>
  <conditionalFormatting sqref="U534:U535">
    <cfRule type="containsText" dxfId="0" priority="106" operator="between" text="欠">
      <formula>NOT(ISERROR(SEARCH("欠",U534)))</formula>
    </cfRule>
  </conditionalFormatting>
  <conditionalFormatting sqref="U536:U537">
    <cfRule type="containsText" dxfId="0" priority="102" operator="between" text="欠">
      <formula>NOT(ISERROR(SEARCH("欠",U536)))</formula>
    </cfRule>
  </conditionalFormatting>
  <conditionalFormatting sqref="U556:U557">
    <cfRule type="containsText" dxfId="0" priority="89" operator="between" text="欠">
      <formula>NOT(ISERROR(SEARCH("欠",U556)))</formula>
    </cfRule>
  </conditionalFormatting>
  <conditionalFormatting sqref="U599:U603">
    <cfRule type="containsText" dxfId="0" priority="363" operator="between" text="欠">
      <formula>NOT(ISERROR(SEARCH("欠",U599)))</formula>
    </cfRule>
  </conditionalFormatting>
  <conditionalFormatting sqref="V238:V243">
    <cfRule type="containsText" dxfId="0" priority="439" operator="between" text="欠">
      <formula>NOT(ISERROR(SEARCH("欠",V238)))</formula>
    </cfRule>
  </conditionalFormatting>
  <conditionalFormatting sqref="V279:V281">
    <cfRule type="containsText" dxfId="0" priority="418" operator="between" text="欠">
      <formula>NOT(ISERROR(SEARCH("欠",V279)))</formula>
    </cfRule>
  </conditionalFormatting>
  <conditionalFormatting sqref="V340:V342">
    <cfRule type="containsText" dxfId="0" priority="320" operator="between" text="欠">
      <formula>NOT(ISERROR(SEARCH("欠",V340)))</formula>
    </cfRule>
  </conditionalFormatting>
  <conditionalFormatting sqref="V362:V363">
    <cfRule type="containsText" dxfId="0" priority="306" operator="between" text="欠">
      <formula>NOT(ISERROR(SEARCH("欠",V362)))</formula>
    </cfRule>
  </conditionalFormatting>
  <conditionalFormatting sqref="V385:V386">
    <cfRule type="containsText" dxfId="0" priority="298" operator="between" text="欠">
      <formula>NOT(ISERROR(SEARCH("欠",V385)))</formula>
    </cfRule>
  </conditionalFormatting>
  <conditionalFormatting sqref="V415:V417">
    <cfRule type="containsText" dxfId="0" priority="256" operator="between" text="欠">
      <formula>NOT(ISERROR(SEARCH("欠",V415)))</formula>
    </cfRule>
  </conditionalFormatting>
  <conditionalFormatting sqref="V420:V422">
    <cfRule type="containsText" dxfId="0" priority="249" operator="between" text="欠">
      <formula>NOT(ISERROR(SEARCH("欠",V420)))</formula>
    </cfRule>
  </conditionalFormatting>
  <conditionalFormatting sqref="V438:V442">
    <cfRule type="containsText" dxfId="0" priority="248" operator="between" text="欠">
      <formula>NOT(ISERROR(SEARCH("欠",V438)))</formula>
    </cfRule>
  </conditionalFormatting>
  <conditionalFormatting sqref="V448:V449">
    <cfRule type="containsText" dxfId="0" priority="223" operator="between" text="欠">
      <formula>NOT(ISERROR(SEARCH("欠",V448)))</formula>
    </cfRule>
  </conditionalFormatting>
  <conditionalFormatting sqref="V458:V463">
    <cfRule type="containsText" dxfId="0" priority="188" operator="between" text="欠">
      <formula>NOT(ISERROR(SEARCH("欠",V458)))</formula>
    </cfRule>
  </conditionalFormatting>
  <conditionalFormatting sqref="V506:V508">
    <cfRule type="containsText" dxfId="0" priority="175" operator="between" text="欠">
      <formula>NOT(ISERROR(SEARCH("欠",V506)))</formula>
    </cfRule>
  </conditionalFormatting>
  <conditionalFormatting sqref="V526:V527">
    <cfRule type="containsText" dxfId="0" priority="98" operator="between" text="欠">
      <formula>NOT(ISERROR(SEARCH("欠",V526)))</formula>
    </cfRule>
  </conditionalFormatting>
  <conditionalFormatting sqref="V536:V537">
    <cfRule type="containsText" dxfId="0" priority="105" operator="between" text="欠">
      <formula>NOT(ISERROR(SEARCH("欠",V536)))</formula>
    </cfRule>
  </conditionalFormatting>
  <conditionalFormatting sqref="V556:V558">
    <cfRule type="containsText" dxfId="0" priority="87" operator="between" text="欠">
      <formula>NOT(ISERROR(SEARCH("欠",V556)))</formula>
    </cfRule>
  </conditionalFormatting>
  <conditionalFormatting sqref="S1:S3 S5 S604:S606 S621:S1048576">
    <cfRule type="containsText" dxfId="0" priority="997" operator="between" text="欠">
      <formula>NOT(ISERROR(SEARCH("欠",S1)))</formula>
    </cfRule>
  </conditionalFormatting>
  <conditionalFormatting sqref="U1:U3 U5 U604:U606 U616:U1048576">
    <cfRule type="containsText" dxfId="0" priority="888" operator="between" text="欠">
      <formula>NOT(ISERROR(SEARCH("欠",U1)))</formula>
    </cfRule>
  </conditionalFormatting>
  <conditionalFormatting sqref="U1:U3 U5 U604:U607 U613:U1048576">
    <cfRule type="containsText" dxfId="0" priority="839" operator="between" text="欠">
      <formula>NOT(ISERROR(SEARCH("欠",U1)))</formula>
    </cfRule>
  </conditionalFormatting>
  <conditionalFormatting sqref="U1:U3 U5 U604:U606 U621:U1048576">
    <cfRule type="containsText" dxfId="0" priority="998" operator="between" text="欠">
      <formula>NOT(ISERROR(SEARCH("欠",U1)))</formula>
    </cfRule>
  </conditionalFormatting>
  <conditionalFormatting sqref="V1:V3 V5 V8 V604:V606 V621:V1048576">
    <cfRule type="containsText" dxfId="0" priority="1093" operator="between" text="欠">
      <formula>NOT(ISERROR(SEARCH("欠",V1)))</formula>
    </cfRule>
  </conditionalFormatting>
  <conditionalFormatting sqref="S10:S21 S29:S32 S36 S26:S27 S50 S93">
    <cfRule type="containsText" dxfId="0" priority="791" operator="between" text="欠">
      <formula>NOT(ISERROR(SEARCH("欠",S10)))</formula>
    </cfRule>
  </conditionalFormatting>
  <conditionalFormatting sqref="U10:U21 U26:U27">
    <cfRule type="containsText" dxfId="0" priority="788" operator="between" text="欠">
      <formula>NOT(ISERROR(SEARCH("欠",U10)))</formula>
    </cfRule>
  </conditionalFormatting>
  <conditionalFormatting sqref="V10:V21 V33:V34 V26:V27 V38">
    <cfRule type="containsText" dxfId="0" priority="793" operator="between" text="欠">
      <formula>NOT(ISERROR(SEARCH("欠",V10)))</formula>
    </cfRule>
  </conditionalFormatting>
  <conditionalFormatting sqref="W10:W21 W33:W34 W26:W27 W38">
    <cfRule type="containsText" dxfId="0" priority="784" operator="between" text="欠">
      <formula>NOT(ISERROR(SEARCH("欠",W10)))</formula>
    </cfRule>
  </conditionalFormatting>
  <conditionalFormatting sqref="S22:S23 S47">
    <cfRule type="containsText" dxfId="0" priority="771" operator="between" text="欠">
      <formula>NOT(ISERROR(SEARCH("欠",S22)))</formula>
    </cfRule>
  </conditionalFormatting>
  <conditionalFormatting sqref="U29:U32 U22:U23 U47 U36 U93">
    <cfRule type="containsText" dxfId="0" priority="768" operator="between" text="欠">
      <formula>NOT(ISERROR(SEARCH("欠",U22)))</formula>
    </cfRule>
  </conditionalFormatting>
  <conditionalFormatting sqref="V29 V22:V23 V47">
    <cfRule type="containsText" dxfId="0" priority="773" operator="between" text="欠">
      <formula>NOT(ISERROR(SEARCH("欠",V22)))</formula>
    </cfRule>
  </conditionalFormatting>
  <conditionalFormatting sqref="W29 W22:W23 W47">
    <cfRule type="containsText" dxfId="0" priority="764" operator="between" text="欠">
      <formula>NOT(ISERROR(SEARCH("欠",W22)))</formula>
    </cfRule>
  </conditionalFormatting>
  <conditionalFormatting sqref="S24:S25 S115:S116 S108:S113 S130 S133:S136 S265">
    <cfRule type="containsText" dxfId="0" priority="687" operator="between" text="欠">
      <formula>NOT(ISERROR(SEARCH("欠",S24)))</formula>
    </cfRule>
  </conditionalFormatting>
  <conditionalFormatting sqref="U24:U25 U108:U122 U144 U130:U131 U133:U140 U187 U265">
    <cfRule type="containsText" dxfId="0" priority="681" operator="between" text="欠">
      <formula>NOT(ISERROR(SEARCH("欠",U24)))</formula>
    </cfRule>
  </conditionalFormatting>
  <conditionalFormatting sqref="V30:V32 V36 V93">
    <cfRule type="containsText" dxfId="0" priority="735" operator="between" text="欠">
      <formula>NOT(ISERROR(SEARCH("欠",V30)))</formula>
    </cfRule>
  </conditionalFormatting>
  <conditionalFormatting sqref="W30:W32 W36 W93">
    <cfRule type="containsText" dxfId="0" priority="726" operator="between" text="欠">
      <formula>NOT(ISERROR(SEARCH("欠",W30)))</formula>
    </cfRule>
  </conditionalFormatting>
  <conditionalFormatting sqref="S33:S35 S37:S39">
    <cfRule type="containsText" dxfId="0" priority="559" operator="between" text="欠">
      <formula>NOT(ISERROR(SEARCH("欠",S33)))</formula>
    </cfRule>
  </conditionalFormatting>
  <conditionalFormatting sqref="U33:U34 U37:U38">
    <cfRule type="containsText" dxfId="0" priority="509" operator="between" text="欠">
      <formula>NOT(ISERROR(SEARCH("欠",U33)))</formula>
    </cfRule>
  </conditionalFormatting>
  <conditionalFormatting sqref="U35 U39">
    <cfRule type="containsText" dxfId="0" priority="510" operator="between" text="欠">
      <formula>NOT(ISERROR(SEARCH("欠",U35)))</formula>
    </cfRule>
  </conditionalFormatting>
  <conditionalFormatting sqref="V39 V41">
    <cfRule type="containsText" dxfId="0" priority="550" operator="between" text="欠">
      <formula>NOT(ISERROR(SEARCH("欠",V39)))</formula>
    </cfRule>
  </conditionalFormatting>
  <conditionalFormatting sqref="W39 W41">
    <cfRule type="containsText" dxfId="0" priority="532" operator="between" text="欠">
      <formula>NOT(ISERROR(SEARCH("欠",W39)))</formula>
    </cfRule>
  </conditionalFormatting>
  <conditionalFormatting sqref="U42 U50">
    <cfRule type="containsText" dxfId="0" priority="712" operator="between" text="欠">
      <formula>NOT(ISERROR(SEARCH("欠",U42)))</formula>
    </cfRule>
  </conditionalFormatting>
  <conditionalFormatting sqref="V42 V50">
    <cfRule type="containsText" dxfId="0" priority="713" operator="between" text="欠">
      <formula>NOT(ISERROR(SEARCH("欠",V42)))</formula>
    </cfRule>
  </conditionalFormatting>
  <conditionalFormatting sqref="S43:S46 S52 S91">
    <cfRule type="containsText" dxfId="0" priority="761" operator="between" text="欠">
      <formula>NOT(ISERROR(SEARCH("欠",S43)))</formula>
    </cfRule>
  </conditionalFormatting>
  <conditionalFormatting sqref="U43:U46 U91">
    <cfRule type="containsText" dxfId="0" priority="758" operator="between" text="欠">
      <formula>NOT(ISERROR(SEARCH("欠",U43)))</formula>
    </cfRule>
  </conditionalFormatting>
  <conditionalFormatting sqref="V43:V46 V91">
    <cfRule type="containsText" dxfId="0" priority="763" operator="between" text="欠">
      <formula>NOT(ISERROR(SEARCH("欠",V43)))</formula>
    </cfRule>
  </conditionalFormatting>
  <conditionalFormatting sqref="S49 S79:S80 S219:S220 S86:S89 S92 S60:S61 S95:S96 S151 S170 S182 S301 S51">
    <cfRule type="containsText" dxfId="0" priority="781" operator="between" text="欠">
      <formula>NOT(ISERROR(SEARCH("欠",S49)))</formula>
    </cfRule>
  </conditionalFormatting>
  <conditionalFormatting sqref="U49 U151 U60:U61">
    <cfRule type="containsText" dxfId="0" priority="778" operator="between" text="欠">
      <formula>NOT(ISERROR(SEARCH("欠",U49)))</formula>
    </cfRule>
  </conditionalFormatting>
  <conditionalFormatting sqref="V49 V90 V151 V54:V61">
    <cfRule type="containsText" dxfId="0" priority="783" operator="between" text="欠">
      <formula>NOT(ISERROR(SEARCH("欠",V49)))</formula>
    </cfRule>
  </conditionalFormatting>
  <conditionalFormatting sqref="W49 W90 W151 W54:W61">
    <cfRule type="containsText" dxfId="0" priority="774" operator="between" text="欠">
      <formula>NOT(ISERROR(SEARCH("欠",W49)))</formula>
    </cfRule>
  </conditionalFormatting>
  <conditionalFormatting sqref="U51 U94:U107 U132 U92 U62:U89 U182">
    <cfRule type="containsText" dxfId="0" priority="746" operator="between" text="欠">
      <formula>NOT(ISERROR(SEARCH("欠",U51)))</formula>
    </cfRule>
  </conditionalFormatting>
  <conditionalFormatting sqref="V51 V62:V79 V81:V85 V87:V88">
    <cfRule type="containsText" dxfId="0" priority="751" operator="between" text="欠">
      <formula>NOT(ISERROR(SEARCH("欠",V51)))</formula>
    </cfRule>
  </conditionalFormatting>
  <conditionalFormatting sqref="S53:S59 S90">
    <cfRule type="containsText" dxfId="0" priority="529" operator="between" text="欠">
      <formula>NOT(ISERROR(SEARCH("欠",S53)))</formula>
    </cfRule>
  </conditionalFormatting>
  <conditionalFormatting sqref="U53:U59 U90">
    <cfRule type="containsText" dxfId="0" priority="526" operator="between" text="欠">
      <formula>NOT(ISERROR(SEARCH("欠",U53)))</formula>
    </cfRule>
  </conditionalFormatting>
  <conditionalFormatting sqref="S81:S85 S62:S78 S94 S98:S99 S132">
    <cfRule type="containsText" dxfId="0" priority="749" operator="between" text="欠">
      <formula>NOT(ISERROR(SEARCH("欠",S62)))</formula>
    </cfRule>
  </conditionalFormatting>
  <conditionalFormatting sqref="V86 V92 V89 V94:V107 V132 V80 V182">
    <cfRule type="containsText" dxfId="0" priority="829" operator="between" text="欠">
      <formula>NOT(ISERROR(SEARCH("欠",V80)))</formula>
    </cfRule>
  </conditionalFormatting>
  <conditionalFormatting sqref="S97 S114">
    <cfRule type="containsText" dxfId="0" priority="506" operator="between" text="欠">
      <formula>NOT(ISERROR(SEARCH("欠",S97)))</formula>
    </cfRule>
  </conditionalFormatting>
  <conditionalFormatting sqref="S100:S101 S105:S106">
    <cfRule type="containsText" dxfId="0" priority="508" operator="between" text="欠">
      <formula>NOT(ISERROR(SEARCH("欠",S100)))</formula>
    </cfRule>
  </conditionalFormatting>
  <conditionalFormatting sqref="S102:S104 S107">
    <cfRule type="containsText" dxfId="0" priority="507" operator="between" text="欠">
      <formula>NOT(ISERROR(SEARCH("欠",S102)))</formula>
    </cfRule>
  </conditionalFormatting>
  <conditionalFormatting sqref="V108:V131 V133:V144 V187 V265 V153">
    <cfRule type="containsText" dxfId="0" priority="598" operator="between" text="欠">
      <formula>NOT(ISERROR(SEARCH("欠",V108)))</formula>
    </cfRule>
  </conditionalFormatting>
  <conditionalFormatting sqref="S131 S117:S129 S146:S149 S137 S141:S144 S153 S187">
    <cfRule type="containsText" dxfId="0" priority="505" operator="between" text="欠">
      <formula>NOT(ISERROR(SEARCH("欠",S117)))</formula>
    </cfRule>
  </conditionalFormatting>
  <conditionalFormatting sqref="U123:U129 U153 U143">
    <cfRule type="containsText" dxfId="0" priority="503" operator="between" text="欠">
      <formula>NOT(ISERROR(SEARCH("欠",U123)))</formula>
    </cfRule>
  </conditionalFormatting>
  <conditionalFormatting sqref="S145 S164 S185 S254:S255 S282">
    <cfRule type="containsText" dxfId="0" priority="819" operator="between" text="欠">
      <formula>NOT(ISERROR(SEARCH("欠",S145)))</formula>
    </cfRule>
  </conditionalFormatting>
  <conditionalFormatting sqref="U164:U166 U306:U308 U285 U185 U282 U301:U302 U145 U254:U255 U154:U157 U450:U451 U465:U466 U493:U497 U500:U505 U453:U457 U483 U475:U479 U472 U481 U149:U150 U427:U432 U219:U220 U311 U395:U398 U412:U413 U404 U319:U320 U326 U354 U323 U335 U170:U171 U152 U513:U515 U517:U519 U510:U511 U546">
    <cfRule type="containsText" dxfId="0" priority="824" operator="between" text="欠">
      <formula>NOT(ISERROR(SEARCH("欠",U145)))</formula>
    </cfRule>
  </conditionalFormatting>
  <conditionalFormatting sqref="V152 V154:V157 V170:V171 V164:V166 V145:V150 V219:V220 V185 V255">
    <cfRule type="containsText" dxfId="0" priority="822" operator="between" text="欠">
      <formula>NOT(ISERROR(SEARCH("欠",V145)))</formula>
    </cfRule>
  </conditionalFormatting>
  <conditionalFormatting sqref="S154:S155 S150 S165 S171 S152 S266:S267">
    <cfRule type="containsText" dxfId="0" priority="499" operator="between" text="欠">
      <formula>NOT(ISERROR(SEARCH("欠",S150)))</formula>
    </cfRule>
  </conditionalFormatting>
  <conditionalFormatting sqref="S157:S159 S166 S174">
    <cfRule type="containsText" dxfId="0" priority="494" operator="between" text="欠">
      <formula>NOT(ISERROR(SEARCH("欠",S157)))</formula>
    </cfRule>
  </conditionalFormatting>
  <conditionalFormatting sqref="U158:U161 U327:U328 U167:U169 U174:U177 U172 U186 U204:U205 U183:U184 U195:U196 U211:U218 U207:U209 U188:U192 U198:U202 U229 U252 U266:U267 U180:U181">
    <cfRule type="containsText" dxfId="0" priority="719" operator="between" text="欠">
      <formula>NOT(ISERROR(SEARCH("欠",U158)))</formula>
    </cfRule>
  </conditionalFormatting>
  <conditionalFormatting sqref="V158:V161 V168:V169 V174:V177 V172 V211:V218 V208:V209 V197 V189:V193 V180:V181 V205 V199:V203 V186 V266:V267">
    <cfRule type="containsText" dxfId="0" priority="716" operator="between" text="欠">
      <formula>NOT(ISERROR(SEARCH("欠",V158)))</formula>
    </cfRule>
  </conditionalFormatting>
  <conditionalFormatting sqref="S160:S161 S175:S177 S172 S167:S169 S186 S199:S202 S184 S205:S206 S194 S189:S192 S180:S181 S208:S209 S211:S218">
    <cfRule type="containsText" dxfId="0" priority="715" operator="between" text="欠">
      <formula>NOT(ISERROR(SEARCH("欠",S160)))</formula>
    </cfRule>
  </conditionalFormatting>
  <conditionalFormatting sqref="S173 S179">
    <cfRule type="containsText" dxfId="0" priority="477" operator="between" text="欠">
      <formula>NOT(ISERROR(SEARCH("欠",S173)))</formula>
    </cfRule>
  </conditionalFormatting>
  <conditionalFormatting sqref="S193 S197 S203">
    <cfRule type="containsText" dxfId="0" priority="714" operator="between" text="欠">
      <formula>NOT(ISERROR(SEARCH("欠",S193)))</formula>
    </cfRule>
  </conditionalFormatting>
  <conditionalFormatting sqref="U193 U197 U203">
    <cfRule type="containsText" dxfId="0" priority="718" operator="between" text="欠">
      <formula>NOT(ISERROR(SEARCH("欠",U193)))</formula>
    </cfRule>
  </conditionalFormatting>
  <conditionalFormatting sqref="U194 U206 U210">
    <cfRule type="containsText" dxfId="0" priority="498" operator="between" text="欠">
      <formula>NOT(ISERROR(SEARCH("欠",U194)))</formula>
    </cfRule>
  </conditionalFormatting>
  <conditionalFormatting sqref="V194 V206 V210">
    <cfRule type="containsText" dxfId="0" priority="497" operator="between" text="欠">
      <formula>NOT(ISERROR(SEARCH("欠",V194)))</formula>
    </cfRule>
  </conditionalFormatting>
  <conditionalFormatting sqref="T229:T230 T327:T328 S244:U246 S204:T204 S198:T198 S236:U237 S227:U228 S232:U234 T231:U231 S195:T196 T221:U226 S207:T207 U230 T256:U256 S286:U287 S270:U270 T251:U251 T252 S248:U248 T295:U295 S294:U294">
    <cfRule type="containsText" dxfId="0" priority="455" operator="between" text="欠">
      <formula>NOT(ISERROR(SEARCH("欠",S195)))</formula>
    </cfRule>
  </conditionalFormatting>
  <conditionalFormatting sqref="V198 V195:V196 V204 V207">
    <cfRule type="containsText" dxfId="0" priority="463" operator="between" text="欠">
      <formula>NOT(ISERROR(SEARCH("欠",V195)))</formula>
    </cfRule>
  </conditionalFormatting>
  <conditionalFormatting sqref="S210 S326">
    <cfRule type="containsText" dxfId="0" priority="496" operator="between" text="欠">
      <formula>NOT(ISERROR(SEARCH("欠",S210)))</formula>
    </cfRule>
  </conditionalFormatting>
  <conditionalFormatting sqref="S221:S226 S229:S230 S252">
    <cfRule type="containsText" dxfId="0" priority="454" operator="between" text="欠">
      <formula>NOT(ISERROR(SEARCH("欠",S221)))</formula>
    </cfRule>
  </conditionalFormatting>
  <conditionalFormatting sqref="V221:V231 V294:V295 V251:V252 V259 V244:V246 V306:V308 V311 V395:V398 V412:V413 V301:V302 V270 V450:V451 V493:V494 V453:V457 V470 V465:V466 V485 V323 V327:V328 V256 V354 V285:V287 V236:V237 V432 V427:V430 V443:V446 V404 V319:V320 V483 V472 V475:V481 V513:V515 V517:V519 V504:V505 V510:V511 V546">
    <cfRule type="containsText" dxfId="0" priority="811" operator="between" text="欠">
      <formula>NOT(ISERROR(SEARCH("欠",V221)))</formula>
    </cfRule>
  </conditionalFormatting>
  <conditionalFormatting sqref="S231 S327:S328">
    <cfRule type="containsText" dxfId="0" priority="446" operator="between" text="欠">
      <formula>NOT(ISERROR(SEARCH("欠",S231)))</formula>
    </cfRule>
  </conditionalFormatting>
  <conditionalFormatting sqref="V232:V234 V248">
    <cfRule type="containsText" dxfId="0" priority="484" operator="between" text="欠">
      <formula>NOT(ISERROR(SEARCH("欠",V232)))</formula>
    </cfRule>
  </conditionalFormatting>
  <conditionalFormatting sqref="S238:U243 S259:U259">
    <cfRule type="containsText" dxfId="0" priority="438" operator="between" text="欠">
      <formula>NOT(ISERROR(SEARCH("欠",S238)))</formula>
    </cfRule>
  </conditionalFormatting>
  <conditionalFormatting sqref="S247:T247 S261:U261">
    <cfRule type="containsText" dxfId="0" priority="436" operator="between" text="欠">
      <formula>NOT(ISERROR(SEARCH("欠",S247)))</formula>
    </cfRule>
  </conditionalFormatting>
  <conditionalFormatting sqref="S249:S250 S257 S253 S260 S258:U258 S262:S264 S292 S288 S302">
    <cfRule type="containsText" dxfId="0" priority="428" operator="between" text="欠">
      <formula>NOT(ISERROR(SEARCH("欠",S249)))</formula>
    </cfRule>
  </conditionalFormatting>
  <conditionalFormatting sqref="T249:U250 T262:U262 T288:U288">
    <cfRule type="containsText" dxfId="0" priority="426" operator="between" text="欠">
      <formula>NOT(ISERROR(SEARCH("欠",T249)))</formula>
    </cfRule>
  </conditionalFormatting>
  <conditionalFormatting sqref="V250 V288">
    <cfRule type="containsText" dxfId="0" priority="423" operator="between" text="欠">
      <formula>NOT(ISERROR(SEARCH("欠",V250)))</formula>
    </cfRule>
  </conditionalFormatting>
  <conditionalFormatting sqref="S256 S251 S295">
    <cfRule type="containsText" dxfId="0" priority="453" operator="between" text="欠">
      <formula>NOT(ISERROR(SEARCH("欠",S251)))</formula>
    </cfRule>
  </conditionalFormatting>
  <conditionalFormatting sqref="T257:U257 T263:U264 T253:U253 T260:U260 T284 T292:U292 T303 T297:T298 T300">
    <cfRule type="containsText" dxfId="0" priority="434" operator="between" text="欠">
      <formula>NOT(ISERROR(SEARCH("欠",T253)))</formula>
    </cfRule>
  </conditionalFormatting>
  <conditionalFormatting sqref="V253 V263:V264 V257 V260 V292 V297:V298">
    <cfRule type="containsText" dxfId="0" priority="435" operator="between" text="欠">
      <formula>NOT(ISERROR(SEARCH("欠",V253)))</formula>
    </cfRule>
  </conditionalFormatting>
  <conditionalFormatting sqref="V262 V269">
    <cfRule type="containsText" dxfId="0" priority="449" operator="between" text="欠">
      <formula>NOT(ISERROR(SEARCH("欠",V262)))</formula>
    </cfRule>
  </conditionalFormatting>
  <conditionalFormatting sqref="T268:U268 U269">
    <cfRule type="containsText" dxfId="0" priority="451" operator="between" text="欠">
      <formula>NOT(ISERROR(SEARCH("欠",T268)))</formula>
    </cfRule>
  </conditionalFormatting>
  <conditionalFormatting sqref="S284:S285 S300 S306:S311 S427:S432 S450 S493:S494 S472:S473 S475:S480 S297:S298 S420:S422 S395:S398 S412:S413 S404 S354:S355 S323:S324 S335 S319:S320 S293 S271:S278 S303 S483 S510:S515 S517:S519 S504 S546">
    <cfRule type="containsText" dxfId="0" priority="410" operator="between" text="欠">
      <formula>NOT(ISERROR(SEARCH("欠",S271)))</formula>
    </cfRule>
  </conditionalFormatting>
  <conditionalFormatting sqref="U284 T355:U355 T271:U275 U276:U278 T293:U293 U309:U310 U303 U300 U297:U298">
    <cfRule type="containsText" dxfId="0" priority="411" operator="between" text="欠">
      <formula>NOT(ISERROR(SEARCH("欠",T271)))</formula>
    </cfRule>
  </conditionalFormatting>
  <conditionalFormatting sqref="V271:V275 V355">
    <cfRule type="containsText" dxfId="0" priority="412" operator="between" text="欠">
      <formula>NOT(ISERROR(SEARCH("欠",V271)))</formula>
    </cfRule>
  </conditionalFormatting>
  <conditionalFormatting sqref="T279:U281">
    <cfRule type="containsText" dxfId="0" priority="417" operator="between" text="欠">
      <formula>NOT(ISERROR(SEARCH("欠",T279)))</formula>
    </cfRule>
  </conditionalFormatting>
  <conditionalFormatting sqref="V282 V335 V326">
    <cfRule type="containsText" dxfId="0" priority="805" operator="between" text="欠">
      <formula>NOT(ISERROR(SEARCH("欠",V282)))</formula>
    </cfRule>
  </conditionalFormatting>
  <conditionalFormatting sqref="V284 V300 V309:V310">
    <cfRule type="containsText" dxfId="0" priority="415" operator="between" text="欠">
      <formula>NOT(ISERROR(SEARCH("欠",V284)))</formula>
    </cfRule>
  </conditionalFormatting>
  <conditionalFormatting sqref="S289:U289 S312:U312">
    <cfRule type="containsText" dxfId="0" priority="430" operator="between" text="欠">
      <formula>NOT(ISERROR(SEARCH("欠",S289)))</formula>
    </cfRule>
  </conditionalFormatting>
  <conditionalFormatting sqref="V289 V312">
    <cfRule type="containsText" dxfId="0" priority="431" operator="between" text="欠">
      <formula>NOT(ISERROR(SEARCH("欠",V289)))</formula>
    </cfRule>
  </conditionalFormatting>
  <conditionalFormatting sqref="T291 T304">
    <cfRule type="containsText" dxfId="0" priority="386" operator="between" text="欠">
      <formula>NOT(ISERROR(SEARCH("欠",T291)))</formula>
    </cfRule>
  </conditionalFormatting>
  <conditionalFormatting sqref="V291 V304">
    <cfRule type="containsText" dxfId="0" priority="380" operator="between" text="欠">
      <formula>NOT(ISERROR(SEARCH("欠",V291)))</formula>
    </cfRule>
  </conditionalFormatting>
  <conditionalFormatting sqref="S305 S334">
    <cfRule type="containsText" dxfId="0" priority="397" operator="between" text="欠">
      <formula>NOT(ISERROR(SEARCH("欠",S305)))</formula>
    </cfRule>
  </conditionalFormatting>
  <conditionalFormatting sqref="T305:U305 T309:T310">
    <cfRule type="containsText" dxfId="0" priority="398" operator="between" text="欠">
      <formula>NOT(ISERROR(SEARCH("欠",T305)))</formula>
    </cfRule>
  </conditionalFormatting>
  <conditionalFormatting sqref="S313:S318 S330:S332">
    <cfRule type="containsText" dxfId="0" priority="324" operator="between" text="欠">
      <formula>NOT(ISERROR(SEARCH("欠",S313)))</formula>
    </cfRule>
  </conditionalFormatting>
  <conditionalFormatting sqref="U313:U318 U330:U332">
    <cfRule type="containsText" dxfId="0" priority="354" operator="between" text="欠">
      <formula>NOT(ISERROR(SEARCH("欠",U313)))</formula>
    </cfRule>
  </conditionalFormatting>
  <conditionalFormatting sqref="S325 S336 S321:S322 S369">
    <cfRule type="containsText" dxfId="0" priority="334" operator="between" text="欠">
      <formula>NOT(ISERROR(SEARCH("欠",S321)))</formula>
    </cfRule>
  </conditionalFormatting>
  <conditionalFormatting sqref="U325 U321:U322 U369">
    <cfRule type="containsText" dxfId="0" priority="336" operator="between" text="欠">
      <formula>NOT(ISERROR(SEARCH("欠",U321)))</formula>
    </cfRule>
  </conditionalFormatting>
  <conditionalFormatting sqref="V325 V322 V369">
    <cfRule type="containsText" dxfId="0" priority="332" operator="between" text="欠">
      <formula>NOT(ISERROR(SEARCH("欠",V322)))</formula>
    </cfRule>
  </conditionalFormatting>
  <conditionalFormatting sqref="V330 V599:V603">
    <cfRule type="containsText" dxfId="0" priority="362" operator="between" text="欠">
      <formula>NOT(ISERROR(SEARCH("欠",V330)))</formula>
    </cfRule>
  </conditionalFormatting>
  <conditionalFormatting sqref="S337:S338 S391">
    <cfRule type="containsText" dxfId="0" priority="284" operator="between" text="欠">
      <formula>NOT(ISERROR(SEARCH("欠",S337)))</formula>
    </cfRule>
  </conditionalFormatting>
  <conditionalFormatting sqref="U337:U338 U391:U392 U382">
    <cfRule type="containsText" dxfId="0" priority="288" operator="between" text="欠">
      <formula>NOT(ISERROR(SEARCH("欠",U337)))</formula>
    </cfRule>
  </conditionalFormatting>
  <conditionalFormatting sqref="S343:S353 S356:S363 S365">
    <cfRule type="containsText" dxfId="0" priority="313" operator="between" text="欠">
      <formula>NOT(ISERROR(SEARCH("欠",S343)))</formula>
    </cfRule>
  </conditionalFormatting>
  <conditionalFormatting sqref="U343:U353 U356:U363 U368 U365">
    <cfRule type="containsText" dxfId="0" priority="315" operator="between" text="欠">
      <formula>NOT(ISERROR(SEARCH("欠",U343)))</formula>
    </cfRule>
  </conditionalFormatting>
  <conditionalFormatting sqref="V343:V353 V356:V361 V365">
    <cfRule type="containsText" dxfId="0" priority="312" operator="between" text="欠">
      <formula>NOT(ISERROR(SEARCH("欠",V343)))</formula>
    </cfRule>
  </conditionalFormatting>
  <conditionalFormatting sqref="S366:S368 S376 S372:S373 S384 S380:S381">
    <cfRule type="containsText" dxfId="0" priority="328" operator="between" text="欠">
      <formula>NOT(ISERROR(SEARCH("欠",S366)))</formula>
    </cfRule>
  </conditionalFormatting>
  <conditionalFormatting sqref="U366:U367 U384">
    <cfRule type="containsText" dxfId="0" priority="330" operator="between" text="欠">
      <formula>NOT(ISERROR(SEARCH("欠",U366)))</formula>
    </cfRule>
  </conditionalFormatting>
  <conditionalFormatting sqref="V366:V368 V384 V376:V381 V372:V374">
    <cfRule type="containsText" dxfId="0" priority="329" operator="between" text="欠">
      <formula>NOT(ISERROR(SEARCH("欠",V366)))</formula>
    </cfRule>
  </conditionalFormatting>
  <conditionalFormatting sqref="S370:S371 S375">
    <cfRule type="containsText" dxfId="0" priority="302" operator="between" text="欠">
      <formula>NOT(ISERROR(SEARCH("欠",S370)))</formula>
    </cfRule>
  </conditionalFormatting>
  <conditionalFormatting sqref="U370:U371 U375">
    <cfRule type="containsText" dxfId="0" priority="301" operator="between" text="欠">
      <formula>NOT(ISERROR(SEARCH("欠",U370)))</formula>
    </cfRule>
  </conditionalFormatting>
  <conditionalFormatting sqref="V370:V371 V375">
    <cfRule type="containsText" dxfId="0" priority="300" operator="between" text="欠">
      <formula>NOT(ISERROR(SEARCH("欠",V370)))</formula>
    </cfRule>
  </conditionalFormatting>
  <conditionalFormatting sqref="U372:U374 U377:U381">
    <cfRule type="containsText" dxfId="0" priority="311" operator="between" text="欠">
      <formula>NOT(ISERROR(SEARCH("欠",U372)))</formula>
    </cfRule>
  </conditionalFormatting>
  <conditionalFormatting sqref="S374 S377:S379">
    <cfRule type="containsText" dxfId="0" priority="295" operator="between" text="欠">
      <formula>NOT(ISERROR(SEARCH("欠",S374)))</formula>
    </cfRule>
  </conditionalFormatting>
  <conditionalFormatting sqref="S382 S392">
    <cfRule type="containsText" dxfId="0" priority="277" operator="between" text="欠">
      <formula>NOT(ISERROR(SEARCH("欠",S382)))</formula>
    </cfRule>
  </conditionalFormatting>
  <conditionalFormatting sqref="V382 V392">
    <cfRule type="containsText" dxfId="0" priority="281" operator="between" text="欠">
      <formula>NOT(ISERROR(SEARCH("欠",V382)))</formula>
    </cfRule>
  </conditionalFormatting>
  <conditionalFormatting sqref="S383 S423:S424 S414 S405:S411 S399:S400 S451 S453:S457 S465:S466">
    <cfRule type="containsText" dxfId="0" priority="308" operator="between" text="欠">
      <formula>NOT(ISERROR(SEARCH("欠",S383)))</formula>
    </cfRule>
  </conditionalFormatting>
  <conditionalFormatting sqref="U383 U414 U405:U411 U399:U400 U423:U424">
    <cfRule type="containsText" dxfId="0" priority="307" operator="between" text="欠">
      <formula>NOT(ISERROR(SEARCH("欠",U383)))</formula>
    </cfRule>
  </conditionalFormatting>
  <conditionalFormatting sqref="V383 V414 V406:V411 V423:V424 V399">
    <cfRule type="containsText" dxfId="0" priority="309" operator="between" text="欠">
      <formula>NOT(ISERROR(SEARCH("欠",V383)))</formula>
    </cfRule>
  </conditionalFormatting>
  <conditionalFormatting sqref="S388 S401:S403">
    <cfRule type="containsText" dxfId="0" priority="269" operator="between" text="欠">
      <formula>NOT(ISERROR(SEARCH("欠",S388)))</formula>
    </cfRule>
  </conditionalFormatting>
  <conditionalFormatting sqref="U388 U401:U403">
    <cfRule type="containsText" dxfId="0" priority="268" operator="between" text="欠">
      <formula>NOT(ISERROR(SEARCH("欠",U388)))</formula>
    </cfRule>
  </conditionalFormatting>
  <conditionalFormatting sqref="V393:V394 V401:V403 V388">
    <cfRule type="containsText" dxfId="0" priority="267" operator="between" text="欠">
      <formula>NOT(ISERROR(SEARCH("欠",V388)))</formula>
    </cfRule>
  </conditionalFormatting>
  <conditionalFormatting sqref="V400 V405">
    <cfRule type="containsText" dxfId="0" priority="263" operator="between" text="欠">
      <formula>NOT(ISERROR(SEARCH("欠",V400)))</formula>
    </cfRule>
  </conditionalFormatting>
  <conditionalFormatting sqref="S433:S435 S425:S426">
    <cfRule type="containsText" dxfId="0" priority="240" operator="between" text="欠">
      <formula>NOT(ISERROR(SEARCH("欠",S425)))</formula>
    </cfRule>
  </conditionalFormatting>
  <conditionalFormatting sqref="V433:V435 V425">
    <cfRule type="containsText" dxfId="0" priority="241" operator="between" text="欠">
      <formula>NOT(ISERROR(SEARCH("欠",V425)))</formula>
    </cfRule>
  </conditionalFormatting>
  <conditionalFormatting sqref="U438:U446 U448:U449">
    <cfRule type="containsText" dxfId="0" priority="246" operator="between" text="欠">
      <formula>NOT(ISERROR(SEARCH("欠",U438)))</formula>
    </cfRule>
  </conditionalFormatting>
  <conditionalFormatting sqref="S452 S467">
    <cfRule type="containsText" dxfId="0" priority="228" operator="between" text="欠">
      <formula>NOT(ISERROR(SEARCH("欠",S452)))</formula>
    </cfRule>
  </conditionalFormatting>
  <conditionalFormatting sqref="U452 U467">
    <cfRule type="containsText" dxfId="0" priority="230" operator="between" text="欠">
      <formula>NOT(ISERROR(SEARCH("欠",U452)))</formula>
    </cfRule>
  </conditionalFormatting>
  <conditionalFormatting sqref="V452 V467">
    <cfRule type="containsText" dxfId="0" priority="229" operator="between" text="欠">
      <formula>NOT(ISERROR(SEARCH("欠",V452)))</formula>
    </cfRule>
  </conditionalFormatting>
  <conditionalFormatting sqref="S464 S492">
    <cfRule type="containsText" dxfId="0" priority="231" operator="between" text="欠">
      <formula>NOT(ISERROR(SEARCH("欠",S464)))</formula>
    </cfRule>
  </conditionalFormatting>
  <conditionalFormatting sqref="U464 U492">
    <cfRule type="containsText" dxfId="0" priority="233" operator="between" text="欠">
      <formula>NOT(ISERROR(SEARCH("欠",U464)))</formula>
    </cfRule>
  </conditionalFormatting>
  <conditionalFormatting sqref="V464 V492">
    <cfRule type="containsText" dxfId="0" priority="232" operator="between" text="欠">
      <formula>NOT(ISERROR(SEARCH("欠",V464)))</formula>
    </cfRule>
  </conditionalFormatting>
  <conditionalFormatting sqref="U468 U471">
    <cfRule type="containsText" dxfId="0" priority="197" operator="between" text="欠">
      <formula>NOT(ISERROR(SEARCH("欠",U468)))</formula>
    </cfRule>
  </conditionalFormatting>
  <conditionalFormatting sqref="V468 V471">
    <cfRule type="containsText" dxfId="0" priority="196" operator="between" text="欠">
      <formula>NOT(ISERROR(SEARCH("欠",V468)))</formula>
    </cfRule>
  </conditionalFormatting>
  <conditionalFormatting sqref="U473 U480">
    <cfRule type="containsText" dxfId="0" priority="154" operator="between" text="欠">
      <formula>NOT(ISERROR(SEARCH("欠",U473)))</formula>
    </cfRule>
  </conditionalFormatting>
  <conditionalFormatting sqref="S474 S487:S489 S521:S523 S528:S530 S532 S549">
    <cfRule type="containsText" dxfId="0" priority="205" operator="between" text="欠">
      <formula>NOT(ISERROR(SEARCH("欠",S474)))</formula>
    </cfRule>
  </conditionalFormatting>
  <conditionalFormatting sqref="U487:U489 U474 U521:U523 U528:U530 U532:U533 U549">
    <cfRule type="containsText" dxfId="0" priority="214" operator="between" text="欠">
      <formula>NOT(ISERROR(SEARCH("欠",U474)))</formula>
    </cfRule>
  </conditionalFormatting>
  <conditionalFormatting sqref="V488:V489 V474 V528:V530 V521:V523 V532:V535 V549">
    <cfRule type="containsText" dxfId="0" priority="213" operator="between" text="欠">
      <formula>NOT(ISERROR(SEARCH("欠",V474)))</formula>
    </cfRule>
  </conditionalFormatting>
  <conditionalFormatting sqref="S484:S486 S500:S503 S495:S497 S516 S505">
    <cfRule type="containsText" dxfId="0" priority="199" operator="between" text="欠">
      <formula>NOT(ISERROR(SEARCH("欠",S484)))</formula>
    </cfRule>
  </conditionalFormatting>
  <conditionalFormatting sqref="U484 U486">
    <cfRule type="containsText" dxfId="0" priority="201" operator="between" text="欠">
      <formula>NOT(ISERROR(SEARCH("欠",U484)))</formula>
    </cfRule>
  </conditionalFormatting>
  <conditionalFormatting sqref="V486:V487 V484">
    <cfRule type="containsText" dxfId="0" priority="200" operator="between" text="欠">
      <formula>NOT(ISERROR(SEARCH("欠",V484)))</formula>
    </cfRule>
  </conditionalFormatting>
  <conditionalFormatting sqref="S490 S498:S499">
    <cfRule type="containsText" dxfId="0" priority="149" operator="between" text="欠">
      <formula>NOT(ISERROR(SEARCH("欠",S490)))</formula>
    </cfRule>
  </conditionalFormatting>
  <conditionalFormatting sqref="U490 U498:U499">
    <cfRule type="containsText" dxfId="0" priority="151" operator="between" text="欠">
      <formula>NOT(ISERROR(SEARCH("欠",U490)))</formula>
    </cfRule>
  </conditionalFormatting>
  <conditionalFormatting sqref="V490 V498:V499">
    <cfRule type="containsText" dxfId="0" priority="150" operator="between" text="欠">
      <formula>NOT(ISERROR(SEARCH("欠",V490)))</formula>
    </cfRule>
  </conditionalFormatting>
  <conditionalFormatting sqref="V500:V503 V497">
    <cfRule type="containsText" dxfId="0" priority="156" operator="between" text="欠">
      <formula>NOT(ISERROR(SEARCH("欠",V497)))</formula>
    </cfRule>
  </conditionalFormatting>
  <conditionalFormatting sqref="S520 S509">
    <cfRule type="containsText" dxfId="0" priority="138" operator="between" text="欠">
      <formula>NOT(ISERROR(SEARCH("欠",S509)))</formula>
    </cfRule>
  </conditionalFormatting>
  <conditionalFormatting sqref="P528:P530 P559:P566 P521:P524 P553 P532:P535 P538:P545 P547 P549">
    <cfRule type="containsText" dxfId="0" priority="164" operator="between" text="欠">
      <formula>NOT(ISERROR(SEARCH("欠",P521)))</formula>
    </cfRule>
  </conditionalFormatting>
  <conditionalFormatting sqref="P537 P569:P570 P548 P597 P581:P590 P592:P593 P579">
    <cfRule type="containsText" dxfId="0" priority="111" operator="between" text="欠">
      <formula>NOT(ISERROR(SEARCH("欠",P537)))</formula>
    </cfRule>
  </conditionalFormatting>
  <conditionalFormatting sqref="S569 S538:S545 S553 S559:S566 S547:S548">
    <cfRule type="containsText" dxfId="0" priority="131" operator="between" text="欠">
      <formula>NOT(ISERROR(SEARCH("欠",S538)))</formula>
    </cfRule>
  </conditionalFormatting>
  <conditionalFormatting sqref="U568 U559:U566 U538:U545 U547:U548">
    <cfRule type="containsText" dxfId="0" priority="133" operator="between" text="欠">
      <formula>NOT(ISERROR(SEARCH("欠",U538)))</formula>
    </cfRule>
  </conditionalFormatting>
  <conditionalFormatting sqref="V568 V538:V545 V553 V559:V566 V547:V548">
    <cfRule type="containsText" dxfId="0" priority="132" operator="between" text="欠">
      <formula>NOT(ISERROR(SEARCH("欠",V538)))</formula>
    </cfRule>
  </conditionalFormatting>
  <conditionalFormatting sqref="P554 P567 P558 P551:P552">
    <cfRule type="containsText" dxfId="0" priority="130" operator="between" text="欠">
      <formula>NOT(ISERROR(SEARCH("欠",P551)))</formula>
    </cfRule>
  </conditionalFormatting>
  <conditionalFormatting sqref="S567:S568 S554 S558 S551">
    <cfRule type="containsText" dxfId="0" priority="127" operator="between" text="欠">
      <formula>NOT(ISERROR(SEARCH("欠",S551)))</formula>
    </cfRule>
  </conditionalFormatting>
  <conditionalFormatting sqref="U567 U554 U558 U551">
    <cfRule type="containsText" dxfId="0" priority="129" operator="between" text="欠">
      <formula>NOT(ISERROR(SEARCH("欠",U551)))</formula>
    </cfRule>
  </conditionalFormatting>
  <conditionalFormatting sqref="V567 V554 V551">
    <cfRule type="containsText" dxfId="0" priority="128" operator="between" text="欠">
      <formula>NOT(ISERROR(SEARCH("欠",V551)))</formula>
    </cfRule>
  </conditionalFormatting>
  <conditionalFormatting sqref="S555 S552">
    <cfRule type="containsText" dxfId="0" priority="77" operator="between" text="欠">
      <formula>NOT(ISERROR(SEARCH("欠",S552)))</formula>
    </cfRule>
  </conditionalFormatting>
  <conditionalFormatting sqref="U555 U552">
    <cfRule type="containsText" dxfId="0" priority="76" operator="between" text="欠">
      <formula>NOT(ISERROR(SEARCH("欠",U552)))</formula>
    </cfRule>
  </conditionalFormatting>
  <conditionalFormatting sqref="U569:U570 U590 U581:U582 U579">
    <cfRule type="containsText" dxfId="0" priority="110" operator="between" text="欠">
      <formula>NOT(ISERROR(SEARCH("欠",U569)))</formula>
    </cfRule>
  </conditionalFormatting>
  <conditionalFormatting sqref="V569:V570 V590 V581:V582 V579">
    <cfRule type="containsText" dxfId="0" priority="109" operator="between" text="欠">
      <formula>NOT(ISERROR(SEARCH("欠",V569)))</formula>
    </cfRule>
  </conditionalFormatting>
  <conditionalFormatting sqref="S570 S581:S582 S579">
    <cfRule type="containsText" dxfId="0" priority="74" operator="between" text="欠">
      <formula>NOT(ISERROR(SEARCH("欠",S570)))</formula>
    </cfRule>
  </conditionalFormatting>
  <conditionalFormatting sqref="S571 S580">
    <cfRule type="containsText" dxfId="0" priority="61" operator="between" text="欠">
      <formula>NOT(ISERROR(SEARCH("欠",S571)))</formula>
    </cfRule>
  </conditionalFormatting>
  <conditionalFormatting sqref="S572:S578 S592:S594 S583:S589">
    <cfRule type="containsText" dxfId="0" priority="39" operator="between" text="欠">
      <formula>NOT(ISERROR(SEARCH("欠",S572)))</formula>
    </cfRule>
  </conditionalFormatting>
  <conditionalFormatting sqref="U572:U578 U592:U594 U583:U589 U597">
    <cfRule type="containsText" dxfId="0" priority="53" operator="between" text="欠">
      <formula>NOT(ISERROR(SEARCH("欠",U572)))</formula>
    </cfRule>
  </conditionalFormatting>
  <conditionalFormatting sqref="V572:V578 V592:V594 V583:V589 V597">
    <cfRule type="containsText" dxfId="0" priority="46" operator="between" text="欠">
      <formula>NOT(ISERROR(SEARCH("欠",V572)))</formula>
    </cfRule>
  </conditionalFormatting>
  <conditionalFormatting sqref="S595 S597">
    <cfRule type="containsText" dxfId="0" priority="20" operator="between" text="欠">
      <formula>NOT(ISERROR(SEARCH("欠",S595)))</formula>
    </cfRule>
  </conditionalFormatting>
  <pageMargins left="0" right="0.0784722222222222" top="0.236111111111111" bottom="0.314583333333333" header="0.156944444444444" footer="0.0784722222222222"/>
  <pageSetup paperSize="9" scale="59" orientation="landscape" horizontalDpi="600"/>
  <headerFooter alignWithMargins="0" scaleWithDoc="0">
    <oddFooter>&amp;C第 &amp;P 页，共 &amp;N 页</oddFooter>
  </headerFooter>
  <ignoredErrors>
    <ignoredError sqref="AW12:BC12" formula="1"/>
    <ignoredError sqref="BA597 BA594:BA595 J568"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H64973"/>
  <sheetViews>
    <sheetView zoomScale="55" zoomScaleNormal="55" workbookViewId="0">
      <pane xSplit="15" ySplit="3" topLeftCell="P287" activePane="bottomRight" state="frozen"/>
      <selection/>
      <selection pane="topRight"/>
      <selection pane="bottomLeft"/>
      <selection pane="bottomRight" activeCell="Y294" sqref="Y284:Y294"/>
    </sheetView>
  </sheetViews>
  <sheetFormatPr defaultColWidth="9" defaultRowHeight="15"/>
  <cols>
    <col min="1" max="1" width="15.875" style="715" customWidth="1"/>
    <col min="2" max="2" width="14.1" style="710" customWidth="1"/>
    <col min="3" max="3" width="11.125" style="710" customWidth="1"/>
    <col min="4" max="4" width="14.425" style="708" customWidth="1"/>
    <col min="5" max="5" width="13.0416666666667" style="708" customWidth="1"/>
    <col min="6" max="6" width="11.6666666666667" style="710" customWidth="1"/>
    <col min="7" max="7" width="12.725" style="710" customWidth="1"/>
    <col min="8" max="8" width="13.025" style="710" customWidth="1"/>
    <col min="9" max="9" width="15.3583333333333" style="708" customWidth="1"/>
    <col min="10" max="10" width="11.9583333333333" style="708" customWidth="1"/>
    <col min="11" max="11" width="6.70833333333333" style="708" customWidth="1"/>
    <col min="12" max="12" width="6.875" style="708" customWidth="1"/>
    <col min="13" max="13" width="9.13333333333333" style="708" customWidth="1"/>
    <col min="14" max="14" width="14.1416666666667" style="708" customWidth="1"/>
    <col min="15" max="15" width="16.7083333333333" style="716" customWidth="1"/>
    <col min="16" max="16" width="19.6333333333333" style="708" customWidth="1"/>
    <col min="17" max="17" width="8.45" style="710" customWidth="1"/>
    <col min="18" max="18" width="10.575" style="717" customWidth="1"/>
    <col min="19" max="19" width="10.7083333333333" style="708" customWidth="1"/>
    <col min="20" max="20" width="10" style="708" customWidth="1"/>
    <col min="21" max="21" width="10.3583333333333" style="718" customWidth="1"/>
    <col min="22" max="22" width="10.3583333333333" style="708" customWidth="1"/>
    <col min="23" max="23" width="14.5666666666667" style="708" customWidth="1"/>
    <col min="24" max="24" width="25.7166666666667" style="708" customWidth="1"/>
    <col min="25" max="25" width="9.71666666666667" style="719" customWidth="1"/>
    <col min="26" max="26" width="10.7166666666667" style="717" customWidth="1"/>
    <col min="27" max="27" width="14.6416666666667" style="710" customWidth="1"/>
    <col min="28" max="29" width="12.3666666666667" style="710" customWidth="1"/>
    <col min="30" max="30" width="12.3666666666667" style="720" customWidth="1"/>
    <col min="31" max="31" width="12.3666666666667" style="721" customWidth="1"/>
    <col min="32" max="32" width="12.3666666666667" style="722" customWidth="1"/>
    <col min="33" max="33" width="12.3666666666667" style="723" customWidth="1"/>
    <col min="34" max="37" width="12.3666666666667" style="724" customWidth="1"/>
    <col min="38" max="39" width="9.54166666666667" style="725" customWidth="1"/>
    <col min="40" max="40" width="10.375" style="710" customWidth="1"/>
    <col min="41" max="46" width="9.99166666666667" style="722" customWidth="1"/>
    <col min="47" max="47" width="9.63333333333333" style="708" customWidth="1"/>
    <col min="48" max="48" width="11.7083333333333" style="708" customWidth="1"/>
    <col min="49" max="49" width="13.6" style="708" customWidth="1"/>
    <col min="50" max="50" width="12.8" style="710"/>
    <col min="51" max="55" width="12.8" style="708"/>
    <col min="56" max="56" width="17" style="708" customWidth="1"/>
    <col min="57" max="253" width="9" style="708"/>
    <col min="254" max="16384" width="9" style="713"/>
  </cols>
  <sheetData>
    <row r="1" s="708" customFormat="1" ht="64" customHeight="1" spans="1:56">
      <c r="A1" s="726" t="s">
        <v>3321</v>
      </c>
      <c r="B1" s="727"/>
      <c r="C1" s="727"/>
      <c r="D1" s="727"/>
      <c r="E1" s="727"/>
      <c r="F1" s="727"/>
      <c r="G1" s="727"/>
      <c r="H1" s="727"/>
      <c r="I1" s="727"/>
      <c r="J1" s="727"/>
      <c r="K1" s="727"/>
      <c r="L1" s="771"/>
      <c r="M1" s="771"/>
      <c r="N1" s="771"/>
      <c r="O1" s="771"/>
      <c r="P1" s="771"/>
      <c r="Q1" s="807"/>
      <c r="R1" s="808"/>
      <c r="S1" s="771"/>
      <c r="T1" s="771"/>
      <c r="U1" s="718"/>
      <c r="V1" s="771"/>
      <c r="W1" s="771"/>
      <c r="X1" s="771"/>
      <c r="Y1" s="824"/>
      <c r="Z1" s="808"/>
      <c r="AA1" s="807"/>
      <c r="AB1" s="807"/>
      <c r="AC1" s="807"/>
      <c r="AD1" s="825"/>
      <c r="AE1" s="826"/>
      <c r="AF1" s="827"/>
      <c r="AG1" s="855"/>
      <c r="AH1" s="856"/>
      <c r="AI1" s="856"/>
      <c r="AJ1" s="856"/>
      <c r="AK1" s="856"/>
      <c r="AL1" s="857"/>
      <c r="AM1" s="857"/>
      <c r="AN1" s="807"/>
      <c r="AO1" s="879"/>
      <c r="AP1" s="880"/>
      <c r="AQ1" s="880"/>
      <c r="AR1" s="880"/>
      <c r="AS1" s="880"/>
      <c r="AT1" s="880"/>
      <c r="AU1" s="709"/>
      <c r="AV1" s="709"/>
      <c r="AW1" s="937" t="s">
        <v>3322</v>
      </c>
      <c r="AX1" s="896">
        <f>半成品MA!S18-AX2</f>
        <v>59671</v>
      </c>
      <c r="AY1" s="896">
        <f>半成品MA!T18-AY2</f>
        <v>58837</v>
      </c>
      <c r="AZ1" s="896">
        <f>半成品MA!U18-AZ2</f>
        <v>59211</v>
      </c>
      <c r="BA1" s="896">
        <f>半成品MA!V18-BA2</f>
        <v>58014</v>
      </c>
      <c r="BB1" s="896">
        <f>半成品MA!W18-BB2</f>
        <v>53800</v>
      </c>
      <c r="BC1" s="896">
        <f>半成品MA!X18-BC2</f>
        <v>55495</v>
      </c>
      <c r="BD1" s="896">
        <f>SUM(AX1:BC1)</f>
        <v>345028</v>
      </c>
    </row>
    <row r="2" s="709" customFormat="1" ht="64" customHeight="1" spans="1:56">
      <c r="A2" s="728">
        <v>45660</v>
      </c>
      <c r="B2" s="729"/>
      <c r="C2" s="729"/>
      <c r="D2" s="730"/>
      <c r="E2" s="730"/>
      <c r="F2" s="731"/>
      <c r="G2" s="731"/>
      <c r="H2" s="732"/>
      <c r="I2" s="732" t="s">
        <v>507</v>
      </c>
      <c r="J2" s="732"/>
      <c r="K2" s="772"/>
      <c r="L2" s="773" t="s">
        <v>508</v>
      </c>
      <c r="M2" s="772"/>
      <c r="N2" s="772"/>
      <c r="O2" s="774"/>
      <c r="P2" s="773" t="s">
        <v>509</v>
      </c>
      <c r="Q2" s="772"/>
      <c r="R2" s="772"/>
      <c r="S2" s="772"/>
      <c r="T2" s="772"/>
      <c r="U2" s="718"/>
      <c r="V2" s="772"/>
      <c r="W2" s="772"/>
      <c r="X2" s="772"/>
      <c r="Y2" s="828"/>
      <c r="Z2" s="829"/>
      <c r="AA2" s="830"/>
      <c r="AB2" s="830"/>
      <c r="AC2" s="830"/>
      <c r="AD2" s="831" t="s">
        <v>510</v>
      </c>
      <c r="AE2" s="831"/>
      <c r="AF2" s="831"/>
      <c r="AG2" s="858" t="s">
        <v>511</v>
      </c>
      <c r="AH2" s="858"/>
      <c r="AI2" s="859" t="s">
        <v>3323</v>
      </c>
      <c r="AJ2" s="859" t="s">
        <v>3324</v>
      </c>
      <c r="AK2" s="859"/>
      <c r="AL2" s="860"/>
      <c r="AM2" s="860" t="s">
        <v>513</v>
      </c>
      <c r="AN2" s="861"/>
      <c r="AO2" s="881">
        <v>1</v>
      </c>
      <c r="AP2" s="881">
        <v>1</v>
      </c>
      <c r="AQ2" s="881">
        <v>1</v>
      </c>
      <c r="AR2" s="881">
        <v>1</v>
      </c>
      <c r="AS2" s="881">
        <v>1</v>
      </c>
      <c r="AT2" s="881">
        <v>1</v>
      </c>
      <c r="AW2" s="937" t="s">
        <v>3325</v>
      </c>
      <c r="AX2" s="896">
        <v>50329</v>
      </c>
      <c r="AY2" s="896">
        <v>51163</v>
      </c>
      <c r="AZ2" s="896">
        <v>50789</v>
      </c>
      <c r="BA2" s="896">
        <v>51986</v>
      </c>
      <c r="BB2" s="896">
        <v>56200</v>
      </c>
      <c r="BC2" s="896">
        <v>59505</v>
      </c>
      <c r="BD2" s="896">
        <f>SUM(AX2:BC2)</f>
        <v>319972</v>
      </c>
    </row>
    <row r="3" s="710" customFormat="1" ht="56" customHeight="1" spans="1:55">
      <c r="A3" s="733" t="s">
        <v>515</v>
      </c>
      <c r="B3" s="734" t="s">
        <v>21</v>
      </c>
      <c r="C3" s="734" t="s">
        <v>516</v>
      </c>
      <c r="D3" s="735" t="s">
        <v>517</v>
      </c>
      <c r="E3" s="734" t="s">
        <v>518</v>
      </c>
      <c r="F3" s="734" t="s">
        <v>519</v>
      </c>
      <c r="G3" s="734" t="s">
        <v>520</v>
      </c>
      <c r="H3" s="735" t="s">
        <v>22</v>
      </c>
      <c r="I3" s="775" t="s">
        <v>23</v>
      </c>
      <c r="J3" s="776" t="s">
        <v>521</v>
      </c>
      <c r="K3" s="775" t="s">
        <v>522</v>
      </c>
      <c r="L3" s="734" t="s">
        <v>523</v>
      </c>
      <c r="M3" s="733" t="s">
        <v>27</v>
      </c>
      <c r="N3" s="733" t="s">
        <v>524</v>
      </c>
      <c r="O3" s="733" t="s">
        <v>525</v>
      </c>
      <c r="P3" s="777" t="s">
        <v>526</v>
      </c>
      <c r="Q3" s="733" t="s">
        <v>31</v>
      </c>
      <c r="R3" s="733" t="s">
        <v>527</v>
      </c>
      <c r="S3" s="733" t="s">
        <v>528</v>
      </c>
      <c r="T3" s="733" t="s">
        <v>529</v>
      </c>
      <c r="U3" s="733" t="s">
        <v>530</v>
      </c>
      <c r="V3" s="777" t="s">
        <v>531</v>
      </c>
      <c r="W3" s="777" t="s">
        <v>532</v>
      </c>
      <c r="X3" s="809" t="s">
        <v>533</v>
      </c>
      <c r="Y3" s="251" t="s">
        <v>534</v>
      </c>
      <c r="Z3" s="733" t="s">
        <v>535</v>
      </c>
      <c r="AA3" s="832" t="s">
        <v>536</v>
      </c>
      <c r="AB3" s="833" t="s">
        <v>70</v>
      </c>
      <c r="AC3" s="833" t="s">
        <v>541</v>
      </c>
      <c r="AD3" s="251" t="s">
        <v>542</v>
      </c>
      <c r="AE3" s="258" t="s">
        <v>3326</v>
      </c>
      <c r="AF3" s="834" t="s">
        <v>40</v>
      </c>
      <c r="AG3" s="251" t="s">
        <v>546</v>
      </c>
      <c r="AH3" s="862" t="s">
        <v>548</v>
      </c>
      <c r="AI3" s="862" t="s">
        <v>551</v>
      </c>
      <c r="AJ3" s="862" t="s">
        <v>3327</v>
      </c>
      <c r="AK3" s="862" t="s">
        <v>3328</v>
      </c>
      <c r="AL3" s="863" t="s">
        <v>3329</v>
      </c>
      <c r="AM3" s="863" t="s">
        <v>554</v>
      </c>
      <c r="AN3" s="863" t="s">
        <v>46</v>
      </c>
      <c r="AO3" s="930" t="s">
        <v>3330</v>
      </c>
      <c r="AP3" s="930" t="s">
        <v>3331</v>
      </c>
      <c r="AQ3" s="930" t="s">
        <v>3332</v>
      </c>
      <c r="AR3" s="930" t="s">
        <v>3333</v>
      </c>
      <c r="AS3" s="930" t="s">
        <v>3334</v>
      </c>
      <c r="AT3" s="930" t="s">
        <v>3335</v>
      </c>
      <c r="AU3" s="931" t="s">
        <v>562</v>
      </c>
      <c r="AV3" s="931" t="s">
        <v>563</v>
      </c>
      <c r="AW3" s="938"/>
      <c r="AX3" s="930" t="s">
        <v>3330</v>
      </c>
      <c r="AY3" s="930" t="s">
        <v>3331</v>
      </c>
      <c r="AZ3" s="930" t="s">
        <v>3332</v>
      </c>
      <c r="BA3" s="930" t="s">
        <v>3333</v>
      </c>
      <c r="BB3" s="930" t="s">
        <v>3334</v>
      </c>
      <c r="BC3" s="930" t="s">
        <v>3335</v>
      </c>
    </row>
    <row r="4" s="711" customFormat="1" ht="39" customHeight="1" spans="1:55">
      <c r="A4" s="736">
        <v>45805</v>
      </c>
      <c r="B4" s="737" t="s">
        <v>3336</v>
      </c>
      <c r="C4" s="738"/>
      <c r="D4" s="739" t="s">
        <v>3337</v>
      </c>
      <c r="E4" s="740"/>
      <c r="F4" s="739"/>
      <c r="G4" s="741" t="s">
        <v>574</v>
      </c>
      <c r="H4" s="742" t="s">
        <v>3338</v>
      </c>
      <c r="I4" s="778"/>
      <c r="J4" s="780">
        <v>576</v>
      </c>
      <c r="K4" s="801">
        <v>0</v>
      </c>
      <c r="L4" s="801">
        <v>6</v>
      </c>
      <c r="M4" s="784">
        <f>J4/L4</f>
        <v>96</v>
      </c>
      <c r="N4" s="782">
        <v>45811</v>
      </c>
      <c r="O4" s="782">
        <f>N4-4</f>
        <v>45807</v>
      </c>
      <c r="P4" s="783"/>
      <c r="Q4" s="783"/>
      <c r="R4" s="783"/>
      <c r="S4" s="810" t="s">
        <v>616</v>
      </c>
      <c r="T4" s="810"/>
      <c r="U4" s="810" t="s">
        <v>585</v>
      </c>
      <c r="V4" s="811"/>
      <c r="W4" s="811"/>
      <c r="X4" s="812"/>
      <c r="Y4" s="783" t="s">
        <v>3339</v>
      </c>
      <c r="Z4" s="835"/>
      <c r="AA4" s="835"/>
      <c r="AB4" s="784"/>
      <c r="AC4" s="836"/>
      <c r="AD4" s="837">
        <f>J4</f>
        <v>576</v>
      </c>
      <c r="AE4" s="837"/>
      <c r="AF4" s="838"/>
      <c r="AG4" s="865">
        <f>J4</f>
        <v>576</v>
      </c>
      <c r="AH4" s="865"/>
      <c r="AI4" s="865">
        <f>J4</f>
        <v>576</v>
      </c>
      <c r="AJ4" s="865"/>
      <c r="AK4" s="865"/>
      <c r="AL4" s="866"/>
      <c r="AM4" s="866"/>
      <c r="AN4" s="867" t="s">
        <v>577</v>
      </c>
      <c r="AO4" s="884"/>
      <c r="AP4" s="884"/>
      <c r="AQ4" s="884"/>
      <c r="AR4" s="884"/>
      <c r="AS4" s="884"/>
      <c r="AT4" s="884"/>
      <c r="AU4" s="932"/>
      <c r="AV4" s="933"/>
      <c r="AW4" s="939"/>
      <c r="AX4" s="884">
        <f t="shared" ref="AX4:BC4" si="0">AX2-AO4</f>
        <v>50329</v>
      </c>
      <c r="AY4" s="884">
        <f t="shared" si="0"/>
        <v>51163</v>
      </c>
      <c r="AZ4" s="884">
        <f t="shared" si="0"/>
        <v>50789</v>
      </c>
      <c r="BA4" s="884">
        <f t="shared" si="0"/>
        <v>51986</v>
      </c>
      <c r="BB4" s="884">
        <f t="shared" si="0"/>
        <v>56200</v>
      </c>
      <c r="BC4" s="884">
        <f t="shared" si="0"/>
        <v>59505</v>
      </c>
    </row>
    <row r="5" s="711" customFormat="1" ht="39" customHeight="1" spans="1:55">
      <c r="A5" s="902">
        <v>46079</v>
      </c>
      <c r="B5" s="903" t="s">
        <v>566</v>
      </c>
      <c r="C5" s="904" t="s">
        <v>567</v>
      </c>
      <c r="D5" s="905">
        <v>4500194379</v>
      </c>
      <c r="E5" s="906">
        <v>40320901</v>
      </c>
      <c r="F5" s="907" t="s">
        <v>3340</v>
      </c>
      <c r="G5" s="908"/>
      <c r="H5" s="908" t="s">
        <v>3338</v>
      </c>
      <c r="I5" s="911" t="s">
        <v>3341</v>
      </c>
      <c r="J5" s="912">
        <v>720</v>
      </c>
      <c r="K5" s="912"/>
      <c r="L5" s="912">
        <v>6</v>
      </c>
      <c r="M5" s="913">
        <v>46135</v>
      </c>
      <c r="N5" s="914"/>
      <c r="O5" s="914">
        <v>46129</v>
      </c>
      <c r="P5" s="915"/>
      <c r="Q5" s="915"/>
      <c r="R5" s="915"/>
      <c r="S5" s="917"/>
      <c r="T5" s="917"/>
      <c r="U5" s="917"/>
      <c r="V5" s="918"/>
      <c r="W5" s="918"/>
      <c r="X5" s="919" t="s">
        <v>571</v>
      </c>
      <c r="Y5" s="915" t="s">
        <v>572</v>
      </c>
      <c r="Z5" s="922">
        <v>5.2547</v>
      </c>
      <c r="AA5" s="922"/>
      <c r="AB5" s="912"/>
      <c r="AC5" s="923"/>
      <c r="AD5" s="924"/>
      <c r="AE5" s="924"/>
      <c r="AF5" s="925"/>
      <c r="AG5" s="927"/>
      <c r="AH5" s="927"/>
      <c r="AI5" s="927"/>
      <c r="AJ5" s="927"/>
      <c r="AK5" s="927"/>
      <c r="AL5" s="928"/>
      <c r="AM5" s="928"/>
      <c r="AN5" s="929"/>
      <c r="AO5" s="934"/>
      <c r="AP5" s="934"/>
      <c r="AQ5" s="934"/>
      <c r="AR5" s="934"/>
      <c r="AS5" s="934"/>
      <c r="AT5" s="934"/>
      <c r="AU5" s="935"/>
      <c r="AV5" s="936"/>
      <c r="AW5" s="935"/>
      <c r="AX5" s="940">
        <f>AX1048509-AO5</f>
        <v>0</v>
      </c>
      <c r="AY5" s="884"/>
      <c r="AZ5" s="884"/>
      <c r="BA5" s="884"/>
      <c r="BB5" s="884"/>
      <c r="BC5" s="884"/>
    </row>
    <row r="6" s="711" customFormat="1" ht="39" customHeight="1" spans="1:55">
      <c r="A6" s="736">
        <v>45805</v>
      </c>
      <c r="B6" s="737" t="s">
        <v>3336</v>
      </c>
      <c r="C6" s="738"/>
      <c r="D6" s="739" t="s">
        <v>3337</v>
      </c>
      <c r="E6" s="740"/>
      <c r="F6" s="739"/>
      <c r="G6" s="741" t="s">
        <v>574</v>
      </c>
      <c r="H6" s="742" t="s">
        <v>3342</v>
      </c>
      <c r="I6" s="778"/>
      <c r="J6" s="780">
        <v>36</v>
      </c>
      <c r="K6" s="801">
        <v>0</v>
      </c>
      <c r="L6" s="801">
        <v>36</v>
      </c>
      <c r="M6" s="784">
        <f>J6/L6</f>
        <v>1</v>
      </c>
      <c r="N6" s="782">
        <v>45811</v>
      </c>
      <c r="O6" s="782">
        <f>N6-4</f>
        <v>45807</v>
      </c>
      <c r="P6" s="783"/>
      <c r="Q6" s="783"/>
      <c r="R6" s="783"/>
      <c r="S6" s="810" t="s">
        <v>616</v>
      </c>
      <c r="T6" s="810"/>
      <c r="U6" s="810" t="s">
        <v>585</v>
      </c>
      <c r="V6" s="811"/>
      <c r="W6" s="811"/>
      <c r="X6" s="812"/>
      <c r="Y6" s="783" t="s">
        <v>3339</v>
      </c>
      <c r="Z6" s="835"/>
      <c r="AA6" s="835"/>
      <c r="AB6" s="784"/>
      <c r="AC6" s="836"/>
      <c r="AD6" s="837"/>
      <c r="AE6" s="837"/>
      <c r="AF6" s="838"/>
      <c r="AG6" s="865"/>
      <c r="AH6" s="865"/>
      <c r="AI6" s="865"/>
      <c r="AJ6" s="865"/>
      <c r="AK6" s="865"/>
      <c r="AL6" s="866"/>
      <c r="AM6" s="866"/>
      <c r="AN6" s="867" t="s">
        <v>577</v>
      </c>
      <c r="AO6" s="884"/>
      <c r="AP6" s="884"/>
      <c r="AQ6" s="884"/>
      <c r="AR6" s="884"/>
      <c r="AS6" s="884"/>
      <c r="AT6" s="884"/>
      <c r="AU6" s="932"/>
      <c r="AV6" s="933"/>
      <c r="AW6" s="939"/>
      <c r="AX6" s="884">
        <f t="shared" ref="AX6:BC6" si="1">AX4-AO6</f>
        <v>50329</v>
      </c>
      <c r="AY6" s="884">
        <f t="shared" si="1"/>
        <v>51163</v>
      </c>
      <c r="AZ6" s="884">
        <f t="shared" si="1"/>
        <v>50789</v>
      </c>
      <c r="BA6" s="884">
        <f t="shared" si="1"/>
        <v>51986</v>
      </c>
      <c r="BB6" s="884">
        <f t="shared" si="1"/>
        <v>56200</v>
      </c>
      <c r="BC6" s="884">
        <f t="shared" si="1"/>
        <v>59505</v>
      </c>
    </row>
    <row r="7" s="711" customFormat="1" ht="39" customHeight="1" spans="1:55">
      <c r="A7" s="902">
        <v>46079</v>
      </c>
      <c r="B7" s="909" t="s">
        <v>566</v>
      </c>
      <c r="C7" s="904" t="s">
        <v>567</v>
      </c>
      <c r="D7" s="905">
        <v>4500194379</v>
      </c>
      <c r="E7" s="906"/>
      <c r="F7" s="907" t="s">
        <v>3343</v>
      </c>
      <c r="G7" s="908"/>
      <c r="H7" s="908" t="s">
        <v>3338</v>
      </c>
      <c r="I7" s="911" t="s">
        <v>3341</v>
      </c>
      <c r="J7" s="912">
        <v>180</v>
      </c>
      <c r="K7" s="912"/>
      <c r="L7" s="912">
        <v>6</v>
      </c>
      <c r="M7" s="912">
        <v>46135</v>
      </c>
      <c r="N7" s="914"/>
      <c r="O7" s="914">
        <v>46129</v>
      </c>
      <c r="P7" s="915"/>
      <c r="Q7" s="915"/>
      <c r="R7" s="915"/>
      <c r="S7" s="917"/>
      <c r="T7" s="917"/>
      <c r="U7" s="917"/>
      <c r="V7" s="918"/>
      <c r="W7" s="918"/>
      <c r="X7" s="919" t="s">
        <v>571</v>
      </c>
      <c r="Y7" s="915" t="s">
        <v>572</v>
      </c>
      <c r="Z7" s="922">
        <v>5.2547</v>
      </c>
      <c r="AA7" s="922"/>
      <c r="AB7" s="912"/>
      <c r="AC7" s="923"/>
      <c r="AD7" s="926"/>
      <c r="AE7" s="926"/>
      <c r="AF7" s="925"/>
      <c r="AG7" s="927"/>
      <c r="AH7" s="927"/>
      <c r="AI7" s="927"/>
      <c r="AJ7" s="927"/>
      <c r="AK7" s="927"/>
      <c r="AL7" s="928"/>
      <c r="AM7" s="928"/>
      <c r="AN7" s="929"/>
      <c r="AO7" s="934"/>
      <c r="AP7" s="934"/>
      <c r="AQ7" s="934"/>
      <c r="AR7" s="934"/>
      <c r="AS7" s="934"/>
      <c r="AT7" s="934"/>
      <c r="AU7" s="935"/>
      <c r="AV7" s="936"/>
      <c r="AW7" s="935"/>
      <c r="AX7" s="940">
        <f>AX6-AO7</f>
        <v>50329</v>
      </c>
      <c r="AY7" s="884"/>
      <c r="AZ7" s="884"/>
      <c r="BA7" s="884"/>
      <c r="BB7" s="884"/>
      <c r="BC7" s="884"/>
    </row>
    <row r="8" s="711" customFormat="1" ht="39" customHeight="1" spans="1:55">
      <c r="A8" s="758">
        <v>45790</v>
      </c>
      <c r="B8" s="765" t="s">
        <v>748</v>
      </c>
      <c r="C8" s="760" t="s">
        <v>749</v>
      </c>
      <c r="D8" s="761">
        <v>4500166286</v>
      </c>
      <c r="E8" s="766" t="s">
        <v>3344</v>
      </c>
      <c r="F8" s="761" t="s">
        <v>3345</v>
      </c>
      <c r="G8" s="742" t="s">
        <v>3338</v>
      </c>
      <c r="H8" s="742" t="s">
        <v>3338</v>
      </c>
      <c r="I8" s="785" t="s">
        <v>3346</v>
      </c>
      <c r="J8" s="780">
        <v>954</v>
      </c>
      <c r="K8" s="801">
        <v>0</v>
      </c>
      <c r="L8" s="801">
        <v>6</v>
      </c>
      <c r="M8" s="784">
        <f t="shared" ref="M8:M25" si="2">J8/L8</f>
        <v>159</v>
      </c>
      <c r="N8" s="803">
        <v>45843</v>
      </c>
      <c r="O8" s="803">
        <v>45841</v>
      </c>
      <c r="P8" s="783"/>
      <c r="Q8" s="783" t="s">
        <v>582</v>
      </c>
      <c r="R8" s="783" t="s">
        <v>3347</v>
      </c>
      <c r="S8" s="810" t="s">
        <v>1366</v>
      </c>
      <c r="T8" s="810"/>
      <c r="U8" s="810" t="s">
        <v>3348</v>
      </c>
      <c r="V8" s="811"/>
      <c r="W8" s="811"/>
      <c r="X8" s="822" t="s">
        <v>3349</v>
      </c>
      <c r="Y8" s="851" t="s">
        <v>3350</v>
      </c>
      <c r="Z8" s="835">
        <v>5.2</v>
      </c>
      <c r="AA8" s="835">
        <f t="shared" ref="AA8:AA21" si="3">Z8*J8</f>
        <v>4960.8</v>
      </c>
      <c r="AB8" s="784" t="s">
        <v>3351</v>
      </c>
      <c r="AC8" s="836" t="s">
        <v>590</v>
      </c>
      <c r="AD8" s="837">
        <f>J8</f>
        <v>954</v>
      </c>
      <c r="AE8" s="837"/>
      <c r="AF8" s="838"/>
      <c r="AG8" s="865">
        <f t="shared" ref="AG8:AG51" si="4">J8</f>
        <v>954</v>
      </c>
      <c r="AH8" s="865"/>
      <c r="AI8" s="865">
        <f t="shared" ref="AI8:AI25" si="5">J8</f>
        <v>954</v>
      </c>
      <c r="AJ8" s="865"/>
      <c r="AK8" s="865"/>
      <c r="AL8" s="866"/>
      <c r="AM8" s="866"/>
      <c r="AN8" s="867" t="s">
        <v>577</v>
      </c>
      <c r="AO8" s="884">
        <f t="shared" ref="AO8:AO37" si="6">J8/6</f>
        <v>159</v>
      </c>
      <c r="AP8" s="884">
        <f t="shared" ref="AP8:AP37" si="7">J8/6</f>
        <v>159</v>
      </c>
      <c r="AQ8" s="884">
        <f t="shared" ref="AQ8:AQ37" si="8">J8/6</f>
        <v>159</v>
      </c>
      <c r="AR8" s="884">
        <f t="shared" ref="AR8:AR37" si="9">J8/6</f>
        <v>159</v>
      </c>
      <c r="AS8" s="884">
        <f t="shared" ref="AS8:AS37" si="10">J8/6</f>
        <v>159</v>
      </c>
      <c r="AT8" s="884">
        <f t="shared" ref="AT8:AT37" si="11">J8/6</f>
        <v>159</v>
      </c>
      <c r="AU8" s="932">
        <f t="shared" ref="AU8:AU25" si="12">SUM(AO8:AT8)</f>
        <v>954</v>
      </c>
      <c r="AV8" s="933">
        <f>J8-AU8</f>
        <v>0</v>
      </c>
      <c r="AW8" s="939"/>
      <c r="AX8" s="884">
        <f t="shared" ref="AX8:BC8" si="13">AX6-AO8</f>
        <v>50170</v>
      </c>
      <c r="AY8" s="884">
        <f t="shared" si="13"/>
        <v>51004</v>
      </c>
      <c r="AZ8" s="884">
        <f t="shared" si="13"/>
        <v>50630</v>
      </c>
      <c r="BA8" s="884">
        <f t="shared" si="13"/>
        <v>51827</v>
      </c>
      <c r="BB8" s="884">
        <f t="shared" si="13"/>
        <v>56041</v>
      </c>
      <c r="BC8" s="884">
        <f t="shared" si="13"/>
        <v>59346</v>
      </c>
    </row>
    <row r="9" s="711" customFormat="1" ht="39" customHeight="1" spans="1:55">
      <c r="A9" s="736">
        <v>45790</v>
      </c>
      <c r="B9" s="737" t="s">
        <v>3352</v>
      </c>
      <c r="C9" s="738" t="s">
        <v>911</v>
      </c>
      <c r="D9" s="739">
        <v>4500166233</v>
      </c>
      <c r="E9" s="740">
        <v>4041588208</v>
      </c>
      <c r="F9" s="739" t="s">
        <v>3353</v>
      </c>
      <c r="G9" s="744" t="s">
        <v>3354</v>
      </c>
      <c r="H9" s="742" t="s">
        <v>3338</v>
      </c>
      <c r="I9" s="785" t="s">
        <v>3346</v>
      </c>
      <c r="J9" s="780">
        <v>1962</v>
      </c>
      <c r="K9" s="801">
        <v>0</v>
      </c>
      <c r="L9" s="801">
        <v>6</v>
      </c>
      <c r="M9" s="784">
        <f t="shared" si="2"/>
        <v>327</v>
      </c>
      <c r="N9" s="782">
        <v>45840</v>
      </c>
      <c r="O9" s="803">
        <v>45841</v>
      </c>
      <c r="P9" s="783"/>
      <c r="Q9" s="783" t="s">
        <v>582</v>
      </c>
      <c r="R9" s="783" t="s">
        <v>1613</v>
      </c>
      <c r="S9" s="810" t="s">
        <v>1543</v>
      </c>
      <c r="T9" s="810"/>
      <c r="U9" s="810" t="s">
        <v>3355</v>
      </c>
      <c r="V9" s="811"/>
      <c r="W9" s="811"/>
      <c r="X9" s="812" t="s">
        <v>3356</v>
      </c>
      <c r="Y9" s="783" t="s">
        <v>3357</v>
      </c>
      <c r="Z9" s="835">
        <v>4.4</v>
      </c>
      <c r="AA9" s="835">
        <f t="shared" si="3"/>
        <v>8632.8</v>
      </c>
      <c r="AB9" s="784" t="s">
        <v>1600</v>
      </c>
      <c r="AC9" s="836" t="s">
        <v>590</v>
      </c>
      <c r="AD9" s="837"/>
      <c r="AE9" s="837">
        <f>J9</f>
        <v>1962</v>
      </c>
      <c r="AF9" s="838"/>
      <c r="AG9" s="865">
        <f t="shared" si="4"/>
        <v>1962</v>
      </c>
      <c r="AH9" s="865"/>
      <c r="AI9" s="865">
        <f t="shared" si="5"/>
        <v>1962</v>
      </c>
      <c r="AJ9" s="865"/>
      <c r="AK9" s="865"/>
      <c r="AL9" s="866"/>
      <c r="AM9" s="866"/>
      <c r="AN9" s="867" t="s">
        <v>577</v>
      </c>
      <c r="AO9" s="884">
        <f t="shared" si="6"/>
        <v>327</v>
      </c>
      <c r="AP9" s="884">
        <f t="shared" si="7"/>
        <v>327</v>
      </c>
      <c r="AQ9" s="884">
        <f t="shared" si="8"/>
        <v>327</v>
      </c>
      <c r="AR9" s="884">
        <f t="shared" si="9"/>
        <v>327</v>
      </c>
      <c r="AS9" s="884">
        <f t="shared" si="10"/>
        <v>327</v>
      </c>
      <c r="AT9" s="884">
        <f t="shared" si="11"/>
        <v>327</v>
      </c>
      <c r="AU9" s="932">
        <f t="shared" si="12"/>
        <v>1962</v>
      </c>
      <c r="AV9" s="933">
        <f t="shared" ref="AV9:AV40" si="14">J9-AU9</f>
        <v>0</v>
      </c>
      <c r="AW9" s="939"/>
      <c r="AX9" s="884">
        <f t="shared" ref="AX9:AX40" si="15">AX8-AO9</f>
        <v>49843</v>
      </c>
      <c r="AY9" s="884">
        <f t="shared" ref="AY9:AY40" si="16">AY8-AP9</f>
        <v>50677</v>
      </c>
      <c r="AZ9" s="884">
        <f t="shared" ref="AZ9:AZ40" si="17">AZ8-AQ9</f>
        <v>50303</v>
      </c>
      <c r="BA9" s="884">
        <f t="shared" ref="BA9:BA40" si="18">BA8-AR9</f>
        <v>51500</v>
      </c>
      <c r="BB9" s="884">
        <f t="shared" ref="BB9:BB40" si="19">BB8-AS9</f>
        <v>55714</v>
      </c>
      <c r="BC9" s="884">
        <f t="shared" ref="BC9:BC40" si="20">BC8-AT9</f>
        <v>59019</v>
      </c>
    </row>
    <row r="10" s="711" customFormat="1" ht="39" customHeight="1" spans="1:55">
      <c r="A10" s="736">
        <v>45737</v>
      </c>
      <c r="B10" s="737" t="s">
        <v>856</v>
      </c>
      <c r="C10" s="738" t="s">
        <v>567</v>
      </c>
      <c r="D10" s="739">
        <v>4500160934</v>
      </c>
      <c r="E10" s="740">
        <v>9900923467</v>
      </c>
      <c r="F10" s="739" t="s">
        <v>3358</v>
      </c>
      <c r="G10" s="744" t="s">
        <v>3359</v>
      </c>
      <c r="H10" s="742" t="s">
        <v>3360</v>
      </c>
      <c r="I10" s="785" t="s">
        <v>3346</v>
      </c>
      <c r="J10" s="780">
        <v>1209</v>
      </c>
      <c r="K10" s="780">
        <v>0</v>
      </c>
      <c r="L10" s="780">
        <v>1</v>
      </c>
      <c r="M10" s="784">
        <f t="shared" si="2"/>
        <v>1209</v>
      </c>
      <c r="N10" s="782">
        <v>45838</v>
      </c>
      <c r="O10" s="782">
        <v>45842</v>
      </c>
      <c r="P10" s="783" t="s">
        <v>3361</v>
      </c>
      <c r="Q10" s="783" t="s">
        <v>582</v>
      </c>
      <c r="R10" s="783" t="s">
        <v>1661</v>
      </c>
      <c r="S10" s="810" t="s">
        <v>1532</v>
      </c>
      <c r="T10" s="810"/>
      <c r="U10" s="810" t="s">
        <v>3362</v>
      </c>
      <c r="V10" s="811"/>
      <c r="W10" s="811"/>
      <c r="X10" s="812" t="s">
        <v>3363</v>
      </c>
      <c r="Y10" s="783" t="s">
        <v>865</v>
      </c>
      <c r="Z10" s="835">
        <v>4.6</v>
      </c>
      <c r="AA10" s="835">
        <f t="shared" si="3"/>
        <v>5561.4</v>
      </c>
      <c r="AB10" s="784" t="s">
        <v>3364</v>
      </c>
      <c r="AC10" s="836" t="s">
        <v>590</v>
      </c>
      <c r="AD10" s="837"/>
      <c r="AE10" s="837">
        <f>J10</f>
        <v>1209</v>
      </c>
      <c r="AF10" s="838"/>
      <c r="AG10" s="865">
        <f t="shared" si="4"/>
        <v>1209</v>
      </c>
      <c r="AH10" s="865"/>
      <c r="AI10" s="865">
        <f t="shared" si="5"/>
        <v>1209</v>
      </c>
      <c r="AJ10" s="865"/>
      <c r="AK10" s="865"/>
      <c r="AL10" s="866"/>
      <c r="AM10" s="866"/>
      <c r="AN10" s="867" t="s">
        <v>577</v>
      </c>
      <c r="AO10" s="884">
        <f t="shared" si="6"/>
        <v>201.5</v>
      </c>
      <c r="AP10" s="884">
        <f t="shared" si="7"/>
        <v>201.5</v>
      </c>
      <c r="AQ10" s="884">
        <f t="shared" si="8"/>
        <v>201.5</v>
      </c>
      <c r="AR10" s="884">
        <f t="shared" si="9"/>
        <v>201.5</v>
      </c>
      <c r="AS10" s="884">
        <f t="shared" si="10"/>
        <v>201.5</v>
      </c>
      <c r="AT10" s="884">
        <f t="shared" si="11"/>
        <v>201.5</v>
      </c>
      <c r="AU10" s="932">
        <f t="shared" si="12"/>
        <v>1209</v>
      </c>
      <c r="AV10" s="933">
        <f t="shared" si="14"/>
        <v>0</v>
      </c>
      <c r="AW10" s="939"/>
      <c r="AX10" s="884">
        <f t="shared" si="15"/>
        <v>49641.5</v>
      </c>
      <c r="AY10" s="884">
        <f t="shared" si="16"/>
        <v>50475.5</v>
      </c>
      <c r="AZ10" s="884">
        <f t="shared" si="17"/>
        <v>50101.5</v>
      </c>
      <c r="BA10" s="884">
        <f t="shared" si="18"/>
        <v>51298.5</v>
      </c>
      <c r="BB10" s="884">
        <f t="shared" si="19"/>
        <v>55512.5</v>
      </c>
      <c r="BC10" s="884">
        <f t="shared" si="20"/>
        <v>58817.5</v>
      </c>
    </row>
    <row r="11" s="711" customFormat="1" ht="39" customHeight="1" spans="1:55">
      <c r="A11" s="758">
        <v>45790</v>
      </c>
      <c r="B11" s="765" t="s">
        <v>748</v>
      </c>
      <c r="C11" s="760" t="s">
        <v>749</v>
      </c>
      <c r="D11" s="761">
        <v>4500166286</v>
      </c>
      <c r="E11" s="766" t="s">
        <v>3344</v>
      </c>
      <c r="F11" s="761" t="s">
        <v>3365</v>
      </c>
      <c r="G11" s="742" t="s">
        <v>3338</v>
      </c>
      <c r="H11" s="742" t="s">
        <v>3338</v>
      </c>
      <c r="I11" s="785" t="s">
        <v>3346</v>
      </c>
      <c r="J11" s="780">
        <v>546</v>
      </c>
      <c r="K11" s="801">
        <v>0</v>
      </c>
      <c r="L11" s="801">
        <v>6</v>
      </c>
      <c r="M11" s="784">
        <f t="shared" si="2"/>
        <v>91</v>
      </c>
      <c r="N11" s="803">
        <v>45843</v>
      </c>
      <c r="O11" s="782">
        <v>45842</v>
      </c>
      <c r="P11" s="783"/>
      <c r="Q11" s="783" t="s">
        <v>582</v>
      </c>
      <c r="R11" s="783" t="s">
        <v>1587</v>
      </c>
      <c r="S11" s="810" t="s">
        <v>1366</v>
      </c>
      <c r="T11" s="810"/>
      <c r="U11" s="810" t="s">
        <v>3348</v>
      </c>
      <c r="V11" s="811"/>
      <c r="W11" s="811"/>
      <c r="X11" s="822" t="s">
        <v>3349</v>
      </c>
      <c r="Y11" s="851" t="s">
        <v>3350</v>
      </c>
      <c r="Z11" s="835">
        <v>5.2</v>
      </c>
      <c r="AA11" s="835">
        <f t="shared" si="3"/>
        <v>2839.2</v>
      </c>
      <c r="AB11" s="784" t="s">
        <v>3366</v>
      </c>
      <c r="AC11" s="836" t="s">
        <v>590</v>
      </c>
      <c r="AD11" s="837">
        <f>J11</f>
        <v>546</v>
      </c>
      <c r="AE11" s="837"/>
      <c r="AF11" s="838"/>
      <c r="AG11" s="865">
        <f t="shared" si="4"/>
        <v>546</v>
      </c>
      <c r="AH11" s="865"/>
      <c r="AI11" s="865">
        <f t="shared" si="5"/>
        <v>546</v>
      </c>
      <c r="AJ11" s="865"/>
      <c r="AK11" s="865"/>
      <c r="AL11" s="866"/>
      <c r="AM11" s="866"/>
      <c r="AN11" s="867" t="s">
        <v>577</v>
      </c>
      <c r="AO11" s="884">
        <f t="shared" si="6"/>
        <v>91</v>
      </c>
      <c r="AP11" s="884">
        <f t="shared" si="7"/>
        <v>91</v>
      </c>
      <c r="AQ11" s="884">
        <f t="shared" si="8"/>
        <v>91</v>
      </c>
      <c r="AR11" s="884">
        <f t="shared" si="9"/>
        <v>91</v>
      </c>
      <c r="AS11" s="884">
        <f t="shared" si="10"/>
        <v>91</v>
      </c>
      <c r="AT11" s="884">
        <f t="shared" si="11"/>
        <v>91</v>
      </c>
      <c r="AU11" s="932">
        <f t="shared" si="12"/>
        <v>546</v>
      </c>
      <c r="AV11" s="933">
        <f t="shared" si="14"/>
        <v>0</v>
      </c>
      <c r="AW11" s="939"/>
      <c r="AX11" s="884">
        <f t="shared" si="15"/>
        <v>49550.5</v>
      </c>
      <c r="AY11" s="884">
        <f t="shared" si="16"/>
        <v>50384.5</v>
      </c>
      <c r="AZ11" s="884">
        <f t="shared" si="17"/>
        <v>50010.5</v>
      </c>
      <c r="BA11" s="884">
        <f t="shared" si="18"/>
        <v>51207.5</v>
      </c>
      <c r="BB11" s="884">
        <f t="shared" si="19"/>
        <v>55421.5</v>
      </c>
      <c r="BC11" s="884">
        <f t="shared" si="20"/>
        <v>58726.5</v>
      </c>
    </row>
    <row r="12" s="711" customFormat="1" ht="39" customHeight="1" spans="1:55">
      <c r="A12" s="758">
        <v>45796</v>
      </c>
      <c r="B12" s="759" t="s">
        <v>976</v>
      </c>
      <c r="C12" s="760" t="s">
        <v>600</v>
      </c>
      <c r="D12" s="761">
        <v>4500166931</v>
      </c>
      <c r="E12" s="762">
        <v>217025711</v>
      </c>
      <c r="F12" s="761" t="s">
        <v>3367</v>
      </c>
      <c r="G12" s="742" t="s">
        <v>3368</v>
      </c>
      <c r="H12" s="742" t="s">
        <v>3368</v>
      </c>
      <c r="I12" s="785" t="s">
        <v>3346</v>
      </c>
      <c r="J12" s="780">
        <v>214</v>
      </c>
      <c r="K12" s="780">
        <v>0</v>
      </c>
      <c r="L12" s="780">
        <v>2</v>
      </c>
      <c r="M12" s="784">
        <f t="shared" si="2"/>
        <v>107</v>
      </c>
      <c r="N12" s="782">
        <v>45842</v>
      </c>
      <c r="O12" s="782">
        <v>45845</v>
      </c>
      <c r="P12" s="783"/>
      <c r="Q12" s="783" t="s">
        <v>582</v>
      </c>
      <c r="R12" s="783" t="s">
        <v>1232</v>
      </c>
      <c r="S12" s="810" t="s">
        <v>1603</v>
      </c>
      <c r="T12" s="810"/>
      <c r="U12" s="810" t="s">
        <v>585</v>
      </c>
      <c r="V12" s="811"/>
      <c r="W12" s="811"/>
      <c r="X12" s="812" t="s">
        <v>981</v>
      </c>
      <c r="Y12" s="852" t="s">
        <v>982</v>
      </c>
      <c r="Z12" s="835">
        <v>3.24</v>
      </c>
      <c r="AA12" s="835">
        <f t="shared" si="3"/>
        <v>693.36</v>
      </c>
      <c r="AB12" s="784"/>
      <c r="AC12" s="836" t="s">
        <v>590</v>
      </c>
      <c r="AD12" s="837">
        <f>J12</f>
        <v>214</v>
      </c>
      <c r="AE12" s="837"/>
      <c r="AF12" s="838"/>
      <c r="AG12" s="865">
        <f t="shared" si="4"/>
        <v>214</v>
      </c>
      <c r="AH12" s="865"/>
      <c r="AI12" s="865">
        <f t="shared" si="5"/>
        <v>214</v>
      </c>
      <c r="AJ12" s="865"/>
      <c r="AK12" s="865"/>
      <c r="AL12" s="866"/>
      <c r="AM12" s="866"/>
      <c r="AN12" s="867" t="s">
        <v>577</v>
      </c>
      <c r="AO12" s="884">
        <f t="shared" si="6"/>
        <v>35.6666666666667</v>
      </c>
      <c r="AP12" s="884">
        <f t="shared" si="7"/>
        <v>35.6666666666667</v>
      </c>
      <c r="AQ12" s="884">
        <f t="shared" si="8"/>
        <v>35.6666666666667</v>
      </c>
      <c r="AR12" s="884">
        <f t="shared" si="9"/>
        <v>35.6666666666667</v>
      </c>
      <c r="AS12" s="884">
        <f t="shared" si="10"/>
        <v>35.6666666666667</v>
      </c>
      <c r="AT12" s="884">
        <f t="shared" si="11"/>
        <v>35.6666666666667</v>
      </c>
      <c r="AU12" s="932">
        <f t="shared" si="12"/>
        <v>214</v>
      </c>
      <c r="AV12" s="933">
        <f t="shared" si="14"/>
        <v>0</v>
      </c>
      <c r="AW12" s="939"/>
      <c r="AX12" s="884">
        <f t="shared" si="15"/>
        <v>49514.8333333333</v>
      </c>
      <c r="AY12" s="884">
        <f t="shared" si="16"/>
        <v>50348.8333333333</v>
      </c>
      <c r="AZ12" s="884">
        <f t="shared" si="17"/>
        <v>49974.8333333333</v>
      </c>
      <c r="BA12" s="884">
        <f t="shared" si="18"/>
        <v>51171.8333333333</v>
      </c>
      <c r="BB12" s="884">
        <f t="shared" si="19"/>
        <v>55385.8333333333</v>
      </c>
      <c r="BC12" s="884">
        <f t="shared" si="20"/>
        <v>58690.8333333333</v>
      </c>
    </row>
    <row r="13" s="711" customFormat="1" ht="39" customHeight="1" spans="1:55">
      <c r="A13" s="758">
        <v>45796</v>
      </c>
      <c r="B13" s="759" t="s">
        <v>976</v>
      </c>
      <c r="C13" s="760" t="s">
        <v>600</v>
      </c>
      <c r="D13" s="761">
        <v>4500166930</v>
      </c>
      <c r="E13" s="762">
        <v>217025603</v>
      </c>
      <c r="F13" s="761" t="s">
        <v>3369</v>
      </c>
      <c r="G13" s="742" t="s">
        <v>3368</v>
      </c>
      <c r="H13" s="742" t="s">
        <v>3368</v>
      </c>
      <c r="I13" s="785" t="s">
        <v>3346</v>
      </c>
      <c r="J13" s="780">
        <v>400</v>
      </c>
      <c r="K13" s="780">
        <v>0</v>
      </c>
      <c r="L13" s="780">
        <v>2</v>
      </c>
      <c r="M13" s="784">
        <f t="shared" si="2"/>
        <v>200</v>
      </c>
      <c r="N13" s="782">
        <v>45842</v>
      </c>
      <c r="O13" s="782">
        <v>45845</v>
      </c>
      <c r="P13" s="783"/>
      <c r="Q13" s="783" t="s">
        <v>582</v>
      </c>
      <c r="R13" s="783" t="s">
        <v>1232</v>
      </c>
      <c r="S13" s="810" t="s">
        <v>1603</v>
      </c>
      <c r="T13" s="810"/>
      <c r="U13" s="810" t="s">
        <v>585</v>
      </c>
      <c r="V13" s="811"/>
      <c r="W13" s="811"/>
      <c r="X13" s="812" t="s">
        <v>981</v>
      </c>
      <c r="Y13" s="852" t="s">
        <v>982</v>
      </c>
      <c r="Z13" s="835">
        <v>3.24</v>
      </c>
      <c r="AA13" s="835">
        <f t="shared" si="3"/>
        <v>1296</v>
      </c>
      <c r="AB13" s="784"/>
      <c r="AC13" s="836" t="s">
        <v>590</v>
      </c>
      <c r="AD13" s="837">
        <f>J13</f>
        <v>400</v>
      </c>
      <c r="AE13" s="837"/>
      <c r="AF13" s="838"/>
      <c r="AG13" s="865">
        <f t="shared" si="4"/>
        <v>400</v>
      </c>
      <c r="AH13" s="865"/>
      <c r="AI13" s="865">
        <f t="shared" si="5"/>
        <v>400</v>
      </c>
      <c r="AJ13" s="865"/>
      <c r="AK13" s="865"/>
      <c r="AL13" s="866"/>
      <c r="AM13" s="866"/>
      <c r="AN13" s="867" t="s">
        <v>577</v>
      </c>
      <c r="AO13" s="884">
        <f t="shared" si="6"/>
        <v>66.6666666666667</v>
      </c>
      <c r="AP13" s="884">
        <f t="shared" si="7"/>
        <v>66.6666666666667</v>
      </c>
      <c r="AQ13" s="884">
        <f t="shared" si="8"/>
        <v>66.6666666666667</v>
      </c>
      <c r="AR13" s="884">
        <f t="shared" si="9"/>
        <v>66.6666666666667</v>
      </c>
      <c r="AS13" s="884">
        <f t="shared" si="10"/>
        <v>66.6666666666667</v>
      </c>
      <c r="AT13" s="884">
        <f t="shared" si="11"/>
        <v>66.6666666666667</v>
      </c>
      <c r="AU13" s="932">
        <f t="shared" si="12"/>
        <v>400</v>
      </c>
      <c r="AV13" s="933">
        <f t="shared" si="14"/>
        <v>0</v>
      </c>
      <c r="AW13" s="939"/>
      <c r="AX13" s="884">
        <f t="shared" si="15"/>
        <v>49448.1666666667</v>
      </c>
      <c r="AY13" s="884">
        <f t="shared" si="16"/>
        <v>50282.1666666667</v>
      </c>
      <c r="AZ13" s="884">
        <f t="shared" si="17"/>
        <v>49908.1666666667</v>
      </c>
      <c r="BA13" s="884">
        <f t="shared" si="18"/>
        <v>51105.1666666667</v>
      </c>
      <c r="BB13" s="884">
        <f t="shared" si="19"/>
        <v>55319.1666666667</v>
      </c>
      <c r="BC13" s="884">
        <f t="shared" si="20"/>
        <v>58624.1666666667</v>
      </c>
    </row>
    <row r="14" s="711" customFormat="1" ht="39" customHeight="1" spans="1:55">
      <c r="A14" s="736">
        <v>45737</v>
      </c>
      <c r="B14" s="737" t="s">
        <v>856</v>
      </c>
      <c r="C14" s="738" t="s">
        <v>567</v>
      </c>
      <c r="D14" s="739">
        <v>4500160934</v>
      </c>
      <c r="E14" s="740">
        <v>9900923468</v>
      </c>
      <c r="F14" s="739" t="s">
        <v>3370</v>
      </c>
      <c r="G14" s="744" t="s">
        <v>3359</v>
      </c>
      <c r="H14" s="742" t="s">
        <v>3360</v>
      </c>
      <c r="I14" s="785" t="s">
        <v>3346</v>
      </c>
      <c r="J14" s="780">
        <v>5</v>
      </c>
      <c r="K14" s="780">
        <v>0</v>
      </c>
      <c r="L14" s="780">
        <v>1</v>
      </c>
      <c r="M14" s="784">
        <f t="shared" si="2"/>
        <v>5</v>
      </c>
      <c r="N14" s="782">
        <v>45842</v>
      </c>
      <c r="O14" s="782">
        <v>45845</v>
      </c>
      <c r="P14" s="783" t="s">
        <v>3371</v>
      </c>
      <c r="Q14" s="783" t="s">
        <v>582</v>
      </c>
      <c r="R14" s="783" t="s">
        <v>1661</v>
      </c>
      <c r="S14" s="810" t="s">
        <v>1532</v>
      </c>
      <c r="T14" s="810"/>
      <c r="U14" s="810" t="s">
        <v>3362</v>
      </c>
      <c r="V14" s="811"/>
      <c r="W14" s="811"/>
      <c r="X14" s="812" t="s">
        <v>3363</v>
      </c>
      <c r="Y14" s="783" t="s">
        <v>865</v>
      </c>
      <c r="Z14" s="835">
        <v>4.6</v>
      </c>
      <c r="AA14" s="835">
        <f t="shared" si="3"/>
        <v>23</v>
      </c>
      <c r="AB14" s="784" t="s">
        <v>3364</v>
      </c>
      <c r="AC14" s="836" t="s">
        <v>590</v>
      </c>
      <c r="AD14" s="837"/>
      <c r="AE14" s="837">
        <f>J14</f>
        <v>5</v>
      </c>
      <c r="AF14" s="838"/>
      <c r="AG14" s="865">
        <f t="shared" si="4"/>
        <v>5</v>
      </c>
      <c r="AH14" s="865"/>
      <c r="AI14" s="865">
        <f t="shared" si="5"/>
        <v>5</v>
      </c>
      <c r="AJ14" s="865"/>
      <c r="AK14" s="865"/>
      <c r="AL14" s="866"/>
      <c r="AM14" s="866"/>
      <c r="AN14" s="867" t="s">
        <v>577</v>
      </c>
      <c r="AO14" s="884">
        <f t="shared" si="6"/>
        <v>0.833333333333333</v>
      </c>
      <c r="AP14" s="884">
        <f t="shared" si="7"/>
        <v>0.833333333333333</v>
      </c>
      <c r="AQ14" s="884">
        <f t="shared" si="8"/>
        <v>0.833333333333333</v>
      </c>
      <c r="AR14" s="884">
        <f t="shared" si="9"/>
        <v>0.833333333333333</v>
      </c>
      <c r="AS14" s="884">
        <f t="shared" si="10"/>
        <v>0.833333333333333</v>
      </c>
      <c r="AT14" s="884">
        <f t="shared" si="11"/>
        <v>0.833333333333333</v>
      </c>
      <c r="AU14" s="932">
        <f t="shared" si="12"/>
        <v>5</v>
      </c>
      <c r="AV14" s="933">
        <f t="shared" si="14"/>
        <v>0</v>
      </c>
      <c r="AW14" s="939"/>
      <c r="AX14" s="884">
        <f t="shared" si="15"/>
        <v>49447.3333333333</v>
      </c>
      <c r="AY14" s="884">
        <f t="shared" si="16"/>
        <v>50281.3333333333</v>
      </c>
      <c r="AZ14" s="884">
        <f t="shared" si="17"/>
        <v>49907.3333333333</v>
      </c>
      <c r="BA14" s="884">
        <f t="shared" si="18"/>
        <v>51104.3333333333</v>
      </c>
      <c r="BB14" s="884">
        <f t="shared" si="19"/>
        <v>55318.3333333333</v>
      </c>
      <c r="BC14" s="884">
        <f t="shared" si="20"/>
        <v>58623.3333333333</v>
      </c>
    </row>
    <row r="15" s="711" customFormat="1" ht="39" customHeight="1" spans="1:55">
      <c r="A15" s="736">
        <v>45737</v>
      </c>
      <c r="B15" s="737" t="s">
        <v>856</v>
      </c>
      <c r="C15" s="738" t="s">
        <v>567</v>
      </c>
      <c r="D15" s="739">
        <v>4500160934</v>
      </c>
      <c r="E15" s="740">
        <v>9900924249</v>
      </c>
      <c r="F15" s="739" t="s">
        <v>3372</v>
      </c>
      <c r="G15" s="744" t="s">
        <v>3359</v>
      </c>
      <c r="H15" s="742" t="s">
        <v>3360</v>
      </c>
      <c r="I15" s="785" t="s">
        <v>3346</v>
      </c>
      <c r="J15" s="780">
        <v>2205</v>
      </c>
      <c r="K15" s="780">
        <v>0</v>
      </c>
      <c r="L15" s="780">
        <v>1</v>
      </c>
      <c r="M15" s="784">
        <f t="shared" si="2"/>
        <v>2205</v>
      </c>
      <c r="N15" s="782">
        <v>45842</v>
      </c>
      <c r="O15" s="782">
        <v>45845</v>
      </c>
      <c r="P15" s="783" t="s">
        <v>3371</v>
      </c>
      <c r="Q15" s="783" t="s">
        <v>582</v>
      </c>
      <c r="R15" s="783" t="s">
        <v>1580</v>
      </c>
      <c r="S15" s="810" t="s">
        <v>1532</v>
      </c>
      <c r="T15" s="810"/>
      <c r="U15" s="810" t="s">
        <v>3362</v>
      </c>
      <c r="V15" s="811"/>
      <c r="W15" s="811"/>
      <c r="X15" s="812" t="s">
        <v>3363</v>
      </c>
      <c r="Y15" s="783" t="s">
        <v>865</v>
      </c>
      <c r="Z15" s="835">
        <v>4.6</v>
      </c>
      <c r="AA15" s="835">
        <f t="shared" si="3"/>
        <v>10143</v>
      </c>
      <c r="AB15" s="784" t="s">
        <v>3373</v>
      </c>
      <c r="AC15" s="836" t="s">
        <v>590</v>
      </c>
      <c r="AD15" s="837"/>
      <c r="AE15" s="837">
        <f>J15</f>
        <v>2205</v>
      </c>
      <c r="AF15" s="838"/>
      <c r="AG15" s="865">
        <f t="shared" si="4"/>
        <v>2205</v>
      </c>
      <c r="AH15" s="865"/>
      <c r="AI15" s="865">
        <f t="shared" si="5"/>
        <v>2205</v>
      </c>
      <c r="AJ15" s="865"/>
      <c r="AK15" s="865"/>
      <c r="AL15" s="866"/>
      <c r="AM15" s="866"/>
      <c r="AN15" s="867" t="s">
        <v>577</v>
      </c>
      <c r="AO15" s="884">
        <f t="shared" si="6"/>
        <v>367.5</v>
      </c>
      <c r="AP15" s="884">
        <f t="shared" si="7"/>
        <v>367.5</v>
      </c>
      <c r="AQ15" s="884">
        <f t="shared" si="8"/>
        <v>367.5</v>
      </c>
      <c r="AR15" s="884">
        <f t="shared" si="9"/>
        <v>367.5</v>
      </c>
      <c r="AS15" s="884">
        <f t="shared" si="10"/>
        <v>367.5</v>
      </c>
      <c r="AT15" s="884">
        <f t="shared" si="11"/>
        <v>367.5</v>
      </c>
      <c r="AU15" s="932">
        <f t="shared" si="12"/>
        <v>2205</v>
      </c>
      <c r="AV15" s="933">
        <f t="shared" si="14"/>
        <v>0</v>
      </c>
      <c r="AW15" s="939"/>
      <c r="AX15" s="884">
        <f t="shared" si="15"/>
        <v>49079.8333333333</v>
      </c>
      <c r="AY15" s="884">
        <f t="shared" si="16"/>
        <v>49913.8333333333</v>
      </c>
      <c r="AZ15" s="884">
        <f t="shared" si="17"/>
        <v>49539.8333333333</v>
      </c>
      <c r="BA15" s="884">
        <f t="shared" si="18"/>
        <v>50736.8333333333</v>
      </c>
      <c r="BB15" s="884">
        <f t="shared" si="19"/>
        <v>54950.8333333333</v>
      </c>
      <c r="BC15" s="884">
        <f t="shared" si="20"/>
        <v>58255.8333333333</v>
      </c>
    </row>
    <row r="16" s="711" customFormat="1" ht="39" customHeight="1" spans="1:55">
      <c r="A16" s="736">
        <v>45793</v>
      </c>
      <c r="B16" s="737" t="s">
        <v>3374</v>
      </c>
      <c r="C16" s="738" t="s">
        <v>600</v>
      </c>
      <c r="D16" s="739">
        <v>4500166734</v>
      </c>
      <c r="E16" s="740" t="s">
        <v>3375</v>
      </c>
      <c r="F16" s="739" t="s">
        <v>3376</v>
      </c>
      <c r="G16" s="742" t="s">
        <v>3377</v>
      </c>
      <c r="H16" s="742" t="s">
        <v>3377</v>
      </c>
      <c r="I16" s="785" t="s">
        <v>3378</v>
      </c>
      <c r="J16" s="780">
        <v>3084</v>
      </c>
      <c r="K16" s="801">
        <v>0</v>
      </c>
      <c r="L16" s="801">
        <v>4</v>
      </c>
      <c r="M16" s="784">
        <f t="shared" si="2"/>
        <v>771</v>
      </c>
      <c r="N16" s="782">
        <v>45841</v>
      </c>
      <c r="O16" s="782">
        <v>45846</v>
      </c>
      <c r="P16" s="810" t="s">
        <v>3379</v>
      </c>
      <c r="Q16" s="783" t="s">
        <v>582</v>
      </c>
      <c r="R16" s="783" t="s">
        <v>1650</v>
      </c>
      <c r="S16" s="810" t="s">
        <v>1886</v>
      </c>
      <c r="T16" s="810"/>
      <c r="U16" s="810" t="s">
        <v>585</v>
      </c>
      <c r="V16" s="811"/>
      <c r="W16" s="811"/>
      <c r="X16" s="812" t="s">
        <v>3380</v>
      </c>
      <c r="Y16" s="783" t="s">
        <v>3381</v>
      </c>
      <c r="Z16" s="835">
        <v>2.76</v>
      </c>
      <c r="AA16" s="835">
        <f t="shared" si="3"/>
        <v>8511.84</v>
      </c>
      <c r="AB16" s="784"/>
      <c r="AC16" s="836" t="s">
        <v>590</v>
      </c>
      <c r="AD16" s="837">
        <f>J16</f>
        <v>3084</v>
      </c>
      <c r="AE16" s="837"/>
      <c r="AF16" s="838"/>
      <c r="AG16" s="865">
        <f t="shared" si="4"/>
        <v>3084</v>
      </c>
      <c r="AH16" s="865"/>
      <c r="AI16" s="865">
        <f t="shared" si="5"/>
        <v>3084</v>
      </c>
      <c r="AJ16" s="865">
        <f>J16/4</f>
        <v>771</v>
      </c>
      <c r="AK16" s="865"/>
      <c r="AL16" s="866"/>
      <c r="AM16" s="866"/>
      <c r="AN16" s="867" t="s">
        <v>577</v>
      </c>
      <c r="AO16" s="884">
        <f t="shared" si="6"/>
        <v>514</v>
      </c>
      <c r="AP16" s="884">
        <f t="shared" si="7"/>
        <v>514</v>
      </c>
      <c r="AQ16" s="884">
        <f t="shared" si="8"/>
        <v>514</v>
      </c>
      <c r="AR16" s="884">
        <f t="shared" si="9"/>
        <v>514</v>
      </c>
      <c r="AS16" s="884">
        <f t="shared" si="10"/>
        <v>514</v>
      </c>
      <c r="AT16" s="884">
        <f t="shared" si="11"/>
        <v>514</v>
      </c>
      <c r="AU16" s="932">
        <f t="shared" si="12"/>
        <v>3084</v>
      </c>
      <c r="AV16" s="933">
        <f t="shared" si="14"/>
        <v>0</v>
      </c>
      <c r="AW16" s="939"/>
      <c r="AX16" s="884">
        <f t="shared" si="15"/>
        <v>48565.8333333333</v>
      </c>
      <c r="AY16" s="884">
        <f t="shared" si="16"/>
        <v>49399.8333333333</v>
      </c>
      <c r="AZ16" s="884">
        <f t="shared" si="17"/>
        <v>49025.8333333333</v>
      </c>
      <c r="BA16" s="884">
        <f t="shared" si="18"/>
        <v>50222.8333333333</v>
      </c>
      <c r="BB16" s="884">
        <f t="shared" si="19"/>
        <v>54436.8333333333</v>
      </c>
      <c r="BC16" s="884">
        <f t="shared" si="20"/>
        <v>57741.8333333333</v>
      </c>
    </row>
    <row r="17" s="711" customFormat="1" ht="39" customHeight="1" spans="1:55">
      <c r="A17" s="758">
        <v>45793</v>
      </c>
      <c r="B17" s="765" t="s">
        <v>3374</v>
      </c>
      <c r="C17" s="738" t="s">
        <v>600</v>
      </c>
      <c r="D17" s="761">
        <v>4500166736</v>
      </c>
      <c r="E17" s="766" t="s">
        <v>3382</v>
      </c>
      <c r="F17" s="761" t="s">
        <v>3383</v>
      </c>
      <c r="G17" s="742" t="s">
        <v>3377</v>
      </c>
      <c r="H17" s="742" t="s">
        <v>3377</v>
      </c>
      <c r="I17" s="785" t="s">
        <v>3378</v>
      </c>
      <c r="J17" s="780">
        <v>3084</v>
      </c>
      <c r="K17" s="801">
        <v>0</v>
      </c>
      <c r="L17" s="801">
        <v>4</v>
      </c>
      <c r="M17" s="784">
        <f t="shared" si="2"/>
        <v>771</v>
      </c>
      <c r="N17" s="803">
        <v>45843</v>
      </c>
      <c r="O17" s="782">
        <v>45846</v>
      </c>
      <c r="P17" s="783"/>
      <c r="Q17" s="783" t="s">
        <v>582</v>
      </c>
      <c r="R17" s="783" t="s">
        <v>1592</v>
      </c>
      <c r="S17" s="810" t="s">
        <v>1886</v>
      </c>
      <c r="T17" s="810"/>
      <c r="U17" s="810" t="s">
        <v>585</v>
      </c>
      <c r="V17" s="811"/>
      <c r="W17" s="811"/>
      <c r="X17" s="822" t="s">
        <v>3384</v>
      </c>
      <c r="Y17" s="851" t="s">
        <v>3381</v>
      </c>
      <c r="Z17" s="835">
        <v>2.76</v>
      </c>
      <c r="AA17" s="835">
        <f t="shared" si="3"/>
        <v>8511.84</v>
      </c>
      <c r="AB17" s="784"/>
      <c r="AC17" s="836" t="s">
        <v>590</v>
      </c>
      <c r="AD17" s="837">
        <f>J17</f>
        <v>3084</v>
      </c>
      <c r="AE17" s="837"/>
      <c r="AF17" s="838"/>
      <c r="AG17" s="865">
        <f t="shared" si="4"/>
        <v>3084</v>
      </c>
      <c r="AH17" s="865"/>
      <c r="AI17" s="865">
        <f t="shared" si="5"/>
        <v>3084</v>
      </c>
      <c r="AJ17" s="865">
        <f>J17/4</f>
        <v>771</v>
      </c>
      <c r="AK17" s="865"/>
      <c r="AL17" s="866"/>
      <c r="AM17" s="866"/>
      <c r="AN17" s="867" t="s">
        <v>577</v>
      </c>
      <c r="AO17" s="884">
        <f t="shared" si="6"/>
        <v>514</v>
      </c>
      <c r="AP17" s="884">
        <f t="shared" si="7"/>
        <v>514</v>
      </c>
      <c r="AQ17" s="884">
        <f t="shared" si="8"/>
        <v>514</v>
      </c>
      <c r="AR17" s="884">
        <f t="shared" si="9"/>
        <v>514</v>
      </c>
      <c r="AS17" s="884">
        <f t="shared" si="10"/>
        <v>514</v>
      </c>
      <c r="AT17" s="884">
        <f t="shared" si="11"/>
        <v>514</v>
      </c>
      <c r="AU17" s="932">
        <f t="shared" si="12"/>
        <v>3084</v>
      </c>
      <c r="AV17" s="933">
        <f t="shared" si="14"/>
        <v>0</v>
      </c>
      <c r="AW17" s="939"/>
      <c r="AX17" s="884">
        <f t="shared" si="15"/>
        <v>48051.8333333333</v>
      </c>
      <c r="AY17" s="884">
        <f t="shared" si="16"/>
        <v>48885.8333333333</v>
      </c>
      <c r="AZ17" s="884">
        <f t="shared" si="17"/>
        <v>48511.8333333333</v>
      </c>
      <c r="BA17" s="884">
        <f t="shared" si="18"/>
        <v>49708.8333333333</v>
      </c>
      <c r="BB17" s="884">
        <f t="shared" si="19"/>
        <v>53922.8333333333</v>
      </c>
      <c r="BC17" s="884">
        <f t="shared" si="20"/>
        <v>57227.8333333333</v>
      </c>
    </row>
    <row r="18" s="711" customFormat="1" ht="39" customHeight="1" spans="1:55">
      <c r="A18" s="758">
        <v>45790</v>
      </c>
      <c r="B18" s="765" t="s">
        <v>3385</v>
      </c>
      <c r="C18" s="760" t="s">
        <v>749</v>
      </c>
      <c r="D18" s="761">
        <v>4500166289</v>
      </c>
      <c r="E18" s="766" t="s">
        <v>3386</v>
      </c>
      <c r="F18" s="761" t="s">
        <v>3387</v>
      </c>
      <c r="G18" s="742" t="s">
        <v>3338</v>
      </c>
      <c r="H18" s="742" t="s">
        <v>3338</v>
      </c>
      <c r="I18" s="785" t="s">
        <v>3346</v>
      </c>
      <c r="J18" s="780">
        <v>2700</v>
      </c>
      <c r="K18" s="801">
        <v>0</v>
      </c>
      <c r="L18" s="801">
        <v>6</v>
      </c>
      <c r="M18" s="784">
        <f t="shared" si="2"/>
        <v>450</v>
      </c>
      <c r="N18" s="803">
        <v>45846</v>
      </c>
      <c r="O18" s="803">
        <v>45842</v>
      </c>
      <c r="P18" s="783"/>
      <c r="Q18" s="783" t="s">
        <v>582</v>
      </c>
      <c r="R18" s="783" t="s">
        <v>1656</v>
      </c>
      <c r="S18" s="810" t="s">
        <v>1565</v>
      </c>
      <c r="T18" s="810"/>
      <c r="U18" s="810" t="s">
        <v>3388</v>
      </c>
      <c r="V18" s="811"/>
      <c r="W18" s="811"/>
      <c r="X18" s="822" t="s">
        <v>3389</v>
      </c>
      <c r="Y18" s="851" t="s">
        <v>755</v>
      </c>
      <c r="Z18" s="835">
        <v>5.2</v>
      </c>
      <c r="AA18" s="835">
        <f t="shared" si="3"/>
        <v>14040</v>
      </c>
      <c r="AB18" s="784" t="s">
        <v>1677</v>
      </c>
      <c r="AC18" s="836" t="s">
        <v>590</v>
      </c>
      <c r="AD18" s="837">
        <f>J18</f>
        <v>2700</v>
      </c>
      <c r="AE18" s="837"/>
      <c r="AF18" s="838"/>
      <c r="AG18" s="865">
        <f t="shared" si="4"/>
        <v>2700</v>
      </c>
      <c r="AH18" s="865"/>
      <c r="AI18" s="865">
        <f t="shared" si="5"/>
        <v>2700</v>
      </c>
      <c r="AJ18" s="865"/>
      <c r="AK18" s="865"/>
      <c r="AL18" s="866"/>
      <c r="AM18" s="866"/>
      <c r="AN18" s="867" t="s">
        <v>577</v>
      </c>
      <c r="AO18" s="884">
        <f t="shared" si="6"/>
        <v>450</v>
      </c>
      <c r="AP18" s="884">
        <f t="shared" si="7"/>
        <v>450</v>
      </c>
      <c r="AQ18" s="884">
        <f t="shared" si="8"/>
        <v>450</v>
      </c>
      <c r="AR18" s="884">
        <f t="shared" si="9"/>
        <v>450</v>
      </c>
      <c r="AS18" s="884">
        <f t="shared" si="10"/>
        <v>450</v>
      </c>
      <c r="AT18" s="884">
        <f t="shared" si="11"/>
        <v>450</v>
      </c>
      <c r="AU18" s="932">
        <f t="shared" si="12"/>
        <v>2700</v>
      </c>
      <c r="AV18" s="933">
        <f t="shared" si="14"/>
        <v>0</v>
      </c>
      <c r="AW18" s="939"/>
      <c r="AX18" s="884">
        <f t="shared" si="15"/>
        <v>47601.8333333333</v>
      </c>
      <c r="AY18" s="884">
        <f t="shared" si="16"/>
        <v>48435.8333333333</v>
      </c>
      <c r="AZ18" s="884">
        <f t="shared" si="17"/>
        <v>48061.8333333333</v>
      </c>
      <c r="BA18" s="884">
        <f t="shared" si="18"/>
        <v>49258.8333333333</v>
      </c>
      <c r="BB18" s="884">
        <f t="shared" si="19"/>
        <v>53472.8333333333</v>
      </c>
      <c r="BC18" s="884">
        <f t="shared" si="20"/>
        <v>56777.8333333333</v>
      </c>
    </row>
    <row r="19" s="711" customFormat="1" ht="39" customHeight="1" spans="1:55">
      <c r="A19" s="758">
        <v>45797</v>
      </c>
      <c r="B19" s="765" t="s">
        <v>1617</v>
      </c>
      <c r="C19" s="760" t="s">
        <v>1379</v>
      </c>
      <c r="D19" s="761">
        <v>4500166992</v>
      </c>
      <c r="E19" s="1455" t="s">
        <v>3390</v>
      </c>
      <c r="F19" s="761" t="s">
        <v>3391</v>
      </c>
      <c r="G19" s="742" t="s">
        <v>3338</v>
      </c>
      <c r="H19" s="742" t="s">
        <v>3338</v>
      </c>
      <c r="I19" s="785" t="s">
        <v>3346</v>
      </c>
      <c r="J19" s="780">
        <v>2160</v>
      </c>
      <c r="K19" s="801">
        <v>0</v>
      </c>
      <c r="L19" s="801">
        <v>6</v>
      </c>
      <c r="M19" s="784">
        <f t="shared" si="2"/>
        <v>360</v>
      </c>
      <c r="N19" s="803">
        <v>45842</v>
      </c>
      <c r="O19" s="803">
        <v>45846</v>
      </c>
      <c r="P19" s="783"/>
      <c r="Q19" s="783" t="s">
        <v>582</v>
      </c>
      <c r="R19" s="783" t="s">
        <v>1592</v>
      </c>
      <c r="S19" s="810" t="s">
        <v>1448</v>
      </c>
      <c r="T19" s="810"/>
      <c r="U19" s="810" t="s">
        <v>3392</v>
      </c>
      <c r="V19" s="811"/>
      <c r="W19" s="811"/>
      <c r="X19" s="822" t="s">
        <v>3393</v>
      </c>
      <c r="Y19" s="851" t="s">
        <v>1620</v>
      </c>
      <c r="Z19" s="835">
        <v>4.4</v>
      </c>
      <c r="AA19" s="835">
        <f t="shared" si="3"/>
        <v>9504</v>
      </c>
      <c r="AB19" s="784" t="s">
        <v>1621</v>
      </c>
      <c r="AC19" s="836" t="s">
        <v>590</v>
      </c>
      <c r="AD19" s="837">
        <f>J19</f>
        <v>2160</v>
      </c>
      <c r="AE19" s="837"/>
      <c r="AF19" s="838"/>
      <c r="AG19" s="865">
        <f t="shared" si="4"/>
        <v>2160</v>
      </c>
      <c r="AH19" s="865"/>
      <c r="AI19" s="865">
        <f t="shared" si="5"/>
        <v>2160</v>
      </c>
      <c r="AJ19" s="865"/>
      <c r="AK19" s="865"/>
      <c r="AL19" s="866"/>
      <c r="AM19" s="866"/>
      <c r="AN19" s="867" t="s">
        <v>577</v>
      </c>
      <c r="AO19" s="884">
        <f t="shared" si="6"/>
        <v>360</v>
      </c>
      <c r="AP19" s="884">
        <f t="shared" si="7"/>
        <v>360</v>
      </c>
      <c r="AQ19" s="884">
        <f t="shared" si="8"/>
        <v>360</v>
      </c>
      <c r="AR19" s="884">
        <f t="shared" si="9"/>
        <v>360</v>
      </c>
      <c r="AS19" s="884">
        <f t="shared" si="10"/>
        <v>360</v>
      </c>
      <c r="AT19" s="884">
        <f t="shared" si="11"/>
        <v>360</v>
      </c>
      <c r="AU19" s="932">
        <f t="shared" si="12"/>
        <v>2160</v>
      </c>
      <c r="AV19" s="933">
        <f t="shared" si="14"/>
        <v>0</v>
      </c>
      <c r="AW19" s="939"/>
      <c r="AX19" s="884">
        <f t="shared" si="15"/>
        <v>47241.8333333333</v>
      </c>
      <c r="AY19" s="884">
        <f t="shared" si="16"/>
        <v>48075.8333333333</v>
      </c>
      <c r="AZ19" s="884">
        <f t="shared" si="17"/>
        <v>47701.8333333333</v>
      </c>
      <c r="BA19" s="884">
        <f t="shared" si="18"/>
        <v>48898.8333333333</v>
      </c>
      <c r="BB19" s="884">
        <f t="shared" si="19"/>
        <v>53112.8333333333</v>
      </c>
      <c r="BC19" s="884">
        <f t="shared" si="20"/>
        <v>56417.8333333333</v>
      </c>
    </row>
    <row r="20" s="711" customFormat="1" ht="39" customHeight="1" spans="1:55">
      <c r="A20" s="758">
        <v>45749</v>
      </c>
      <c r="B20" s="765" t="s">
        <v>1133</v>
      </c>
      <c r="C20" s="760" t="s">
        <v>1032</v>
      </c>
      <c r="D20" s="761">
        <v>4500162232</v>
      </c>
      <c r="E20" s="766" t="s">
        <v>3394</v>
      </c>
      <c r="F20" s="761" t="s">
        <v>3395</v>
      </c>
      <c r="G20" s="744" t="s">
        <v>3354</v>
      </c>
      <c r="H20" s="742" t="s">
        <v>3338</v>
      </c>
      <c r="I20" s="785" t="s">
        <v>3346</v>
      </c>
      <c r="J20" s="780">
        <v>210</v>
      </c>
      <c r="K20" s="801">
        <v>0</v>
      </c>
      <c r="L20" s="801">
        <v>6</v>
      </c>
      <c r="M20" s="784">
        <f t="shared" si="2"/>
        <v>35</v>
      </c>
      <c r="N20" s="803">
        <v>45843</v>
      </c>
      <c r="O20" s="803">
        <v>45846</v>
      </c>
      <c r="P20" s="783" t="s">
        <v>3396</v>
      </c>
      <c r="Q20" s="783" t="s">
        <v>582</v>
      </c>
      <c r="R20" s="783" t="s">
        <v>3397</v>
      </c>
      <c r="S20" s="810" t="s">
        <v>997</v>
      </c>
      <c r="T20" s="810"/>
      <c r="U20" s="810" t="s">
        <v>3398</v>
      </c>
      <c r="V20" s="811"/>
      <c r="W20" s="811"/>
      <c r="X20" s="822" t="s">
        <v>3399</v>
      </c>
      <c r="Y20" s="851" t="s">
        <v>1140</v>
      </c>
      <c r="Z20" s="835">
        <v>4.48</v>
      </c>
      <c r="AA20" s="835">
        <f t="shared" si="3"/>
        <v>940.8</v>
      </c>
      <c r="AB20" s="784" t="s">
        <v>3400</v>
      </c>
      <c r="AC20" s="836" t="s">
        <v>590</v>
      </c>
      <c r="AD20" s="837"/>
      <c r="AE20" s="837">
        <f>J20</f>
        <v>210</v>
      </c>
      <c r="AF20" s="838"/>
      <c r="AG20" s="865">
        <f t="shared" si="4"/>
        <v>210</v>
      </c>
      <c r="AH20" s="865"/>
      <c r="AI20" s="865">
        <f t="shared" si="5"/>
        <v>210</v>
      </c>
      <c r="AJ20" s="865"/>
      <c r="AK20" s="865"/>
      <c r="AL20" s="866"/>
      <c r="AM20" s="866"/>
      <c r="AN20" s="867" t="s">
        <v>3401</v>
      </c>
      <c r="AO20" s="884">
        <f t="shared" si="6"/>
        <v>35</v>
      </c>
      <c r="AP20" s="884">
        <f t="shared" si="7"/>
        <v>35</v>
      </c>
      <c r="AQ20" s="884">
        <f t="shared" si="8"/>
        <v>35</v>
      </c>
      <c r="AR20" s="884">
        <f t="shared" si="9"/>
        <v>35</v>
      </c>
      <c r="AS20" s="884">
        <f t="shared" si="10"/>
        <v>35</v>
      </c>
      <c r="AT20" s="884">
        <f t="shared" si="11"/>
        <v>35</v>
      </c>
      <c r="AU20" s="932">
        <f t="shared" si="12"/>
        <v>210</v>
      </c>
      <c r="AV20" s="933">
        <f t="shared" si="14"/>
        <v>0</v>
      </c>
      <c r="AW20" s="939"/>
      <c r="AX20" s="884">
        <f t="shared" si="15"/>
        <v>47206.8333333333</v>
      </c>
      <c r="AY20" s="884">
        <f t="shared" si="16"/>
        <v>48040.8333333333</v>
      </c>
      <c r="AZ20" s="884">
        <f t="shared" si="17"/>
        <v>47666.8333333333</v>
      </c>
      <c r="BA20" s="884">
        <f t="shared" si="18"/>
        <v>48863.8333333333</v>
      </c>
      <c r="BB20" s="884">
        <f t="shared" si="19"/>
        <v>53077.8333333333</v>
      </c>
      <c r="BC20" s="884">
        <f t="shared" si="20"/>
        <v>56382.8333333333</v>
      </c>
    </row>
    <row r="21" s="711" customFormat="1" ht="39" customHeight="1" spans="1:55">
      <c r="A21" s="758">
        <v>45790</v>
      </c>
      <c r="B21" s="765" t="s">
        <v>3402</v>
      </c>
      <c r="C21" s="760" t="s">
        <v>580</v>
      </c>
      <c r="D21" s="761">
        <v>4500166290</v>
      </c>
      <c r="E21" s="766" t="s">
        <v>3403</v>
      </c>
      <c r="F21" s="761" t="s">
        <v>3404</v>
      </c>
      <c r="G21" s="742" t="s">
        <v>3338</v>
      </c>
      <c r="H21" s="742" t="s">
        <v>3338</v>
      </c>
      <c r="I21" s="785" t="s">
        <v>3346</v>
      </c>
      <c r="J21" s="780">
        <v>300</v>
      </c>
      <c r="K21" s="801">
        <v>0</v>
      </c>
      <c r="L21" s="801">
        <v>6</v>
      </c>
      <c r="M21" s="784">
        <f t="shared" si="2"/>
        <v>50</v>
      </c>
      <c r="N21" s="803">
        <v>45846</v>
      </c>
      <c r="O21" s="803">
        <v>45842</v>
      </c>
      <c r="P21" s="783"/>
      <c r="Q21" s="783" t="s">
        <v>582</v>
      </c>
      <c r="R21" s="783" t="s">
        <v>1656</v>
      </c>
      <c r="S21" s="810" t="s">
        <v>1565</v>
      </c>
      <c r="T21" s="810"/>
      <c r="U21" s="810" t="s">
        <v>3388</v>
      </c>
      <c r="V21" s="811"/>
      <c r="W21" s="811"/>
      <c r="X21" s="822" t="s">
        <v>3405</v>
      </c>
      <c r="Y21" s="851" t="s">
        <v>3350</v>
      </c>
      <c r="Z21" s="835">
        <v>5.2</v>
      </c>
      <c r="AA21" s="835">
        <f t="shared" si="3"/>
        <v>1560</v>
      </c>
      <c r="AB21" s="784" t="s">
        <v>1658</v>
      </c>
      <c r="AC21" s="836" t="s">
        <v>590</v>
      </c>
      <c r="AD21" s="837">
        <f>J21</f>
        <v>300</v>
      </c>
      <c r="AE21" s="837"/>
      <c r="AF21" s="838"/>
      <c r="AG21" s="865">
        <f t="shared" si="4"/>
        <v>300</v>
      </c>
      <c r="AH21" s="865"/>
      <c r="AI21" s="865">
        <f t="shared" si="5"/>
        <v>300</v>
      </c>
      <c r="AJ21" s="865"/>
      <c r="AK21" s="865"/>
      <c r="AL21" s="866"/>
      <c r="AM21" s="866"/>
      <c r="AN21" s="867" t="s">
        <v>577</v>
      </c>
      <c r="AO21" s="884">
        <f t="shared" si="6"/>
        <v>50</v>
      </c>
      <c r="AP21" s="884">
        <f t="shared" si="7"/>
        <v>50</v>
      </c>
      <c r="AQ21" s="884">
        <f t="shared" si="8"/>
        <v>50</v>
      </c>
      <c r="AR21" s="884">
        <f t="shared" si="9"/>
        <v>50</v>
      </c>
      <c r="AS21" s="884">
        <f t="shared" si="10"/>
        <v>50</v>
      </c>
      <c r="AT21" s="884">
        <f t="shared" si="11"/>
        <v>50</v>
      </c>
      <c r="AU21" s="932">
        <f t="shared" si="12"/>
        <v>300</v>
      </c>
      <c r="AV21" s="933">
        <f t="shared" si="14"/>
        <v>0</v>
      </c>
      <c r="AW21" s="939"/>
      <c r="AX21" s="884">
        <f t="shared" si="15"/>
        <v>47156.8333333333</v>
      </c>
      <c r="AY21" s="884">
        <f t="shared" si="16"/>
        <v>47990.8333333333</v>
      </c>
      <c r="AZ21" s="884">
        <f t="shared" si="17"/>
        <v>47616.8333333333</v>
      </c>
      <c r="BA21" s="884">
        <f t="shared" si="18"/>
        <v>48813.8333333333</v>
      </c>
      <c r="BB21" s="884">
        <f t="shared" si="19"/>
        <v>53027.8333333333</v>
      </c>
      <c r="BC21" s="884">
        <f t="shared" si="20"/>
        <v>56332.8333333333</v>
      </c>
    </row>
    <row r="22" s="711" customFormat="1" ht="39" customHeight="1" spans="1:55">
      <c r="A22" s="736">
        <v>45722</v>
      </c>
      <c r="B22" s="737" t="s">
        <v>804</v>
      </c>
      <c r="C22" s="738" t="s">
        <v>600</v>
      </c>
      <c r="D22" s="739">
        <v>4500159089</v>
      </c>
      <c r="E22" s="910" t="s">
        <v>3406</v>
      </c>
      <c r="F22" s="739" t="s">
        <v>3407</v>
      </c>
      <c r="G22" s="742" t="s">
        <v>3338</v>
      </c>
      <c r="H22" s="742" t="s">
        <v>3338</v>
      </c>
      <c r="I22" s="785" t="s">
        <v>3346</v>
      </c>
      <c r="J22" s="780">
        <v>948</v>
      </c>
      <c r="K22" s="780">
        <v>0</v>
      </c>
      <c r="L22" s="780">
        <v>6</v>
      </c>
      <c r="M22" s="784">
        <f t="shared" si="2"/>
        <v>158</v>
      </c>
      <c r="N22" s="782">
        <v>45848</v>
      </c>
      <c r="O22" s="782">
        <v>45845</v>
      </c>
      <c r="P22" s="783"/>
      <c r="Q22" s="783" t="s">
        <v>582</v>
      </c>
      <c r="R22" s="783" t="s">
        <v>1570</v>
      </c>
      <c r="S22" s="810" t="s">
        <v>808</v>
      </c>
      <c r="T22" s="810"/>
      <c r="U22" s="810" t="s">
        <v>585</v>
      </c>
      <c r="V22" s="811"/>
      <c r="W22" s="811"/>
      <c r="X22" s="812" t="s">
        <v>3408</v>
      </c>
      <c r="Y22" s="783" t="s">
        <v>810</v>
      </c>
      <c r="Z22" s="835">
        <v>4.4</v>
      </c>
      <c r="AA22" s="835">
        <f>J22*Z22</f>
        <v>4171.2</v>
      </c>
      <c r="AB22" s="784"/>
      <c r="AC22" s="836" t="s">
        <v>590</v>
      </c>
      <c r="AD22" s="837">
        <f>J22</f>
        <v>948</v>
      </c>
      <c r="AE22" s="837"/>
      <c r="AF22" s="838"/>
      <c r="AG22" s="865">
        <f t="shared" si="4"/>
        <v>948</v>
      </c>
      <c r="AH22" s="865"/>
      <c r="AI22" s="865">
        <f t="shared" si="5"/>
        <v>948</v>
      </c>
      <c r="AJ22" s="865"/>
      <c r="AK22" s="865"/>
      <c r="AL22" s="866"/>
      <c r="AM22" s="866"/>
      <c r="AN22" s="867" t="s">
        <v>577</v>
      </c>
      <c r="AO22" s="884">
        <f t="shared" si="6"/>
        <v>158</v>
      </c>
      <c r="AP22" s="884">
        <f t="shared" si="7"/>
        <v>158</v>
      </c>
      <c r="AQ22" s="884">
        <f t="shared" si="8"/>
        <v>158</v>
      </c>
      <c r="AR22" s="884">
        <f t="shared" si="9"/>
        <v>158</v>
      </c>
      <c r="AS22" s="884">
        <f t="shared" si="10"/>
        <v>158</v>
      </c>
      <c r="AT22" s="884">
        <f t="shared" si="11"/>
        <v>158</v>
      </c>
      <c r="AU22" s="932">
        <f t="shared" si="12"/>
        <v>948</v>
      </c>
      <c r="AV22" s="933">
        <f t="shared" si="14"/>
        <v>0</v>
      </c>
      <c r="AW22" s="939"/>
      <c r="AX22" s="884">
        <f t="shared" si="15"/>
        <v>46998.8333333333</v>
      </c>
      <c r="AY22" s="884">
        <f t="shared" si="16"/>
        <v>47832.8333333333</v>
      </c>
      <c r="AZ22" s="884">
        <f t="shared" si="17"/>
        <v>47458.8333333333</v>
      </c>
      <c r="BA22" s="884">
        <f t="shared" si="18"/>
        <v>48655.8333333333</v>
      </c>
      <c r="BB22" s="884">
        <f t="shared" si="19"/>
        <v>52869.8333333333</v>
      </c>
      <c r="BC22" s="884">
        <f t="shared" si="20"/>
        <v>56174.8333333333</v>
      </c>
    </row>
    <row r="23" s="711" customFormat="1" ht="39" customHeight="1" spans="1:55">
      <c r="A23" s="736">
        <v>45814</v>
      </c>
      <c r="B23" s="737" t="s">
        <v>1747</v>
      </c>
      <c r="C23" s="738" t="s">
        <v>1379</v>
      </c>
      <c r="D23" s="739">
        <v>4500169127</v>
      </c>
      <c r="E23" s="910" t="s">
        <v>1748</v>
      </c>
      <c r="F23" s="739" t="s">
        <v>3409</v>
      </c>
      <c r="G23" s="742" t="s">
        <v>3338</v>
      </c>
      <c r="H23" s="742" t="s">
        <v>3338</v>
      </c>
      <c r="I23" s="785" t="s">
        <v>3346</v>
      </c>
      <c r="J23" s="780">
        <v>2400</v>
      </c>
      <c r="K23" s="780">
        <v>0</v>
      </c>
      <c r="L23" s="780">
        <v>6</v>
      </c>
      <c r="M23" s="784">
        <f t="shared" si="2"/>
        <v>400</v>
      </c>
      <c r="N23" s="782">
        <v>45849</v>
      </c>
      <c r="O23" s="782">
        <v>45845</v>
      </c>
      <c r="P23" s="783"/>
      <c r="Q23" s="783" t="s">
        <v>582</v>
      </c>
      <c r="R23" s="783"/>
      <c r="S23" s="810" t="s">
        <v>1667</v>
      </c>
      <c r="T23" s="810"/>
      <c r="U23" s="810" t="s">
        <v>3410</v>
      </c>
      <c r="V23" s="811"/>
      <c r="W23" s="811"/>
      <c r="X23" s="812" t="s">
        <v>3411</v>
      </c>
      <c r="Y23" s="783" t="s">
        <v>1620</v>
      </c>
      <c r="Z23" s="835">
        <v>4.18</v>
      </c>
      <c r="AA23" s="835">
        <f>J23*Z23</f>
        <v>10032</v>
      </c>
      <c r="AB23" s="784"/>
      <c r="AC23" s="836" t="s">
        <v>590</v>
      </c>
      <c r="AD23" s="837">
        <f>J23</f>
        <v>2400</v>
      </c>
      <c r="AE23" s="837"/>
      <c r="AF23" s="838"/>
      <c r="AG23" s="865">
        <f t="shared" si="4"/>
        <v>2400</v>
      </c>
      <c r="AH23" s="865"/>
      <c r="AI23" s="865">
        <f t="shared" si="5"/>
        <v>2400</v>
      </c>
      <c r="AJ23" s="865"/>
      <c r="AK23" s="865"/>
      <c r="AL23" s="866"/>
      <c r="AM23" s="866"/>
      <c r="AN23" s="867" t="s">
        <v>577</v>
      </c>
      <c r="AO23" s="884">
        <f t="shared" si="6"/>
        <v>400</v>
      </c>
      <c r="AP23" s="884">
        <f t="shared" si="7"/>
        <v>400</v>
      </c>
      <c r="AQ23" s="884">
        <f t="shared" si="8"/>
        <v>400</v>
      </c>
      <c r="AR23" s="884">
        <f t="shared" si="9"/>
        <v>400</v>
      </c>
      <c r="AS23" s="884">
        <f t="shared" si="10"/>
        <v>400</v>
      </c>
      <c r="AT23" s="884">
        <f t="shared" si="11"/>
        <v>400</v>
      </c>
      <c r="AU23" s="932">
        <f t="shared" si="12"/>
        <v>2400</v>
      </c>
      <c r="AV23" s="933">
        <f t="shared" si="14"/>
        <v>0</v>
      </c>
      <c r="AW23" s="939"/>
      <c r="AX23" s="884">
        <f t="shared" si="15"/>
        <v>46598.8333333333</v>
      </c>
      <c r="AY23" s="884">
        <f t="shared" si="16"/>
        <v>47432.8333333333</v>
      </c>
      <c r="AZ23" s="884">
        <f t="shared" si="17"/>
        <v>47058.8333333333</v>
      </c>
      <c r="BA23" s="884">
        <f t="shared" si="18"/>
        <v>48255.8333333333</v>
      </c>
      <c r="BB23" s="884">
        <f t="shared" si="19"/>
        <v>52469.8333333333</v>
      </c>
      <c r="BC23" s="884">
        <f t="shared" si="20"/>
        <v>55774.8333333333</v>
      </c>
    </row>
    <row r="24" s="711" customFormat="1" ht="39" customHeight="1" spans="1:55">
      <c r="A24" s="736">
        <v>45764</v>
      </c>
      <c r="B24" s="737" t="s">
        <v>3412</v>
      </c>
      <c r="C24" s="738" t="s">
        <v>762</v>
      </c>
      <c r="D24" s="739">
        <v>4500163498</v>
      </c>
      <c r="E24" s="910" t="s">
        <v>3413</v>
      </c>
      <c r="F24" s="739" t="s">
        <v>3414</v>
      </c>
      <c r="G24" s="742" t="s">
        <v>3338</v>
      </c>
      <c r="H24" s="742" t="s">
        <v>3338</v>
      </c>
      <c r="I24" s="785" t="s">
        <v>3346</v>
      </c>
      <c r="J24" s="780">
        <v>4590</v>
      </c>
      <c r="K24" s="780">
        <v>0</v>
      </c>
      <c r="L24" s="780">
        <v>6</v>
      </c>
      <c r="M24" s="784">
        <f t="shared" si="2"/>
        <v>765</v>
      </c>
      <c r="N24" s="782">
        <v>45853</v>
      </c>
      <c r="O24" s="782">
        <v>45849</v>
      </c>
      <c r="P24" s="783"/>
      <c r="Q24" s="783" t="s">
        <v>582</v>
      </c>
      <c r="R24" s="783" t="s">
        <v>3415</v>
      </c>
      <c r="S24" s="810" t="s">
        <v>3416</v>
      </c>
      <c r="T24" s="810"/>
      <c r="U24" s="810" t="s">
        <v>3417</v>
      </c>
      <c r="V24" s="811"/>
      <c r="W24" s="811"/>
      <c r="X24" s="812" t="s">
        <v>3418</v>
      </c>
      <c r="Y24" s="783" t="s">
        <v>825</v>
      </c>
      <c r="Z24" s="835">
        <v>4.4</v>
      </c>
      <c r="AA24" s="835">
        <f>J24*Z24</f>
        <v>20196</v>
      </c>
      <c r="AB24" s="784" t="s">
        <v>3419</v>
      </c>
      <c r="AC24" s="836" t="s">
        <v>590</v>
      </c>
      <c r="AD24" s="837">
        <f>J24</f>
        <v>4590</v>
      </c>
      <c r="AE24" s="837"/>
      <c r="AF24" s="838"/>
      <c r="AG24" s="865">
        <f t="shared" si="4"/>
        <v>4590</v>
      </c>
      <c r="AH24" s="865"/>
      <c r="AI24" s="865">
        <f t="shared" si="5"/>
        <v>4590</v>
      </c>
      <c r="AJ24" s="865"/>
      <c r="AK24" s="865"/>
      <c r="AL24" s="866"/>
      <c r="AM24" s="866"/>
      <c r="AN24" s="867" t="s">
        <v>577</v>
      </c>
      <c r="AO24" s="884">
        <f t="shared" si="6"/>
        <v>765</v>
      </c>
      <c r="AP24" s="884">
        <f t="shared" si="7"/>
        <v>765</v>
      </c>
      <c r="AQ24" s="884">
        <f t="shared" si="8"/>
        <v>765</v>
      </c>
      <c r="AR24" s="884">
        <f t="shared" si="9"/>
        <v>765</v>
      </c>
      <c r="AS24" s="884">
        <f t="shared" si="10"/>
        <v>765</v>
      </c>
      <c r="AT24" s="884">
        <f t="shared" si="11"/>
        <v>765</v>
      </c>
      <c r="AU24" s="932">
        <f t="shared" si="12"/>
        <v>4590</v>
      </c>
      <c r="AV24" s="933">
        <f t="shared" si="14"/>
        <v>0</v>
      </c>
      <c r="AW24" s="939"/>
      <c r="AX24" s="884">
        <f t="shared" si="15"/>
        <v>45833.8333333333</v>
      </c>
      <c r="AY24" s="884">
        <f t="shared" si="16"/>
        <v>46667.8333333333</v>
      </c>
      <c r="AZ24" s="884">
        <f t="shared" si="17"/>
        <v>46293.8333333333</v>
      </c>
      <c r="BA24" s="884">
        <f t="shared" si="18"/>
        <v>47490.8333333333</v>
      </c>
      <c r="BB24" s="884">
        <f t="shared" si="19"/>
        <v>51704.8333333333</v>
      </c>
      <c r="BC24" s="884">
        <f t="shared" si="20"/>
        <v>55009.8333333333</v>
      </c>
    </row>
    <row r="25" s="711" customFormat="1" ht="39" customHeight="1" spans="1:55">
      <c r="A25" s="736">
        <v>45860</v>
      </c>
      <c r="B25" s="737" t="s">
        <v>3412</v>
      </c>
      <c r="C25" s="738" t="s">
        <v>762</v>
      </c>
      <c r="D25" s="739">
        <v>4500163498</v>
      </c>
      <c r="E25" s="910" t="s">
        <v>3420</v>
      </c>
      <c r="F25" s="739" t="s">
        <v>3414</v>
      </c>
      <c r="G25" s="742" t="s">
        <v>3338</v>
      </c>
      <c r="H25" s="742" t="s">
        <v>3338</v>
      </c>
      <c r="I25" s="785" t="s">
        <v>3346</v>
      </c>
      <c r="J25" s="780">
        <v>102</v>
      </c>
      <c r="K25" s="780">
        <v>0</v>
      </c>
      <c r="L25" s="780">
        <v>6</v>
      </c>
      <c r="M25" s="784">
        <f t="shared" si="2"/>
        <v>17</v>
      </c>
      <c r="N25" s="782">
        <v>45853</v>
      </c>
      <c r="O25" s="782">
        <v>45849</v>
      </c>
      <c r="P25" s="783" t="s">
        <v>3421</v>
      </c>
      <c r="Q25" s="783" t="s">
        <v>582</v>
      </c>
      <c r="R25" s="783" t="s">
        <v>3415</v>
      </c>
      <c r="S25" s="810" t="s">
        <v>3416</v>
      </c>
      <c r="T25" s="810"/>
      <c r="U25" s="810" t="s">
        <v>3417</v>
      </c>
      <c r="V25" s="811"/>
      <c r="W25" s="811"/>
      <c r="X25" s="812" t="s">
        <v>3418</v>
      </c>
      <c r="Y25" s="783" t="s">
        <v>825</v>
      </c>
      <c r="Z25" s="835">
        <v>4.4</v>
      </c>
      <c r="AA25" s="835">
        <f>J25*Z25</f>
        <v>448.8</v>
      </c>
      <c r="AB25" s="784" t="s">
        <v>3419</v>
      </c>
      <c r="AC25" s="836" t="s">
        <v>590</v>
      </c>
      <c r="AD25" s="837">
        <f>J25</f>
        <v>102</v>
      </c>
      <c r="AE25" s="837"/>
      <c r="AF25" s="838"/>
      <c r="AG25" s="865">
        <f t="shared" si="4"/>
        <v>102</v>
      </c>
      <c r="AH25" s="865"/>
      <c r="AI25" s="865">
        <f t="shared" si="5"/>
        <v>102</v>
      </c>
      <c r="AJ25" s="865"/>
      <c r="AK25" s="865"/>
      <c r="AL25" s="866"/>
      <c r="AM25" s="866"/>
      <c r="AN25" s="867" t="s">
        <v>577</v>
      </c>
      <c r="AO25" s="884">
        <f t="shared" si="6"/>
        <v>17</v>
      </c>
      <c r="AP25" s="884">
        <f t="shared" si="7"/>
        <v>17</v>
      </c>
      <c r="AQ25" s="884">
        <f t="shared" si="8"/>
        <v>17</v>
      </c>
      <c r="AR25" s="884">
        <f t="shared" si="9"/>
        <v>17</v>
      </c>
      <c r="AS25" s="884">
        <f t="shared" si="10"/>
        <v>17</v>
      </c>
      <c r="AT25" s="884">
        <f t="shared" si="11"/>
        <v>17</v>
      </c>
      <c r="AU25" s="932">
        <f t="shared" si="12"/>
        <v>102</v>
      </c>
      <c r="AV25" s="933">
        <f t="shared" si="14"/>
        <v>0</v>
      </c>
      <c r="AW25" s="939"/>
      <c r="AX25" s="884">
        <f t="shared" si="15"/>
        <v>45816.8333333333</v>
      </c>
      <c r="AY25" s="884">
        <f t="shared" si="16"/>
        <v>46650.8333333333</v>
      </c>
      <c r="AZ25" s="884">
        <f t="shared" si="17"/>
        <v>46276.8333333333</v>
      </c>
      <c r="BA25" s="884">
        <f t="shared" si="18"/>
        <v>47473.8333333333</v>
      </c>
      <c r="BB25" s="884">
        <f t="shared" si="19"/>
        <v>51687.8333333333</v>
      </c>
      <c r="BC25" s="884">
        <f t="shared" si="20"/>
        <v>54992.8333333333</v>
      </c>
    </row>
    <row r="26" s="711" customFormat="1" ht="39" customHeight="1" spans="1:55">
      <c r="A26" s="736">
        <v>45712</v>
      </c>
      <c r="B26" s="737" t="s">
        <v>629</v>
      </c>
      <c r="C26" s="738" t="s">
        <v>630</v>
      </c>
      <c r="D26" s="739">
        <v>4500158412</v>
      </c>
      <c r="E26" s="740">
        <v>5200006231</v>
      </c>
      <c r="F26" s="739" t="s">
        <v>3422</v>
      </c>
      <c r="G26" s="744" t="s">
        <v>3423</v>
      </c>
      <c r="H26" s="742" t="s">
        <v>3424</v>
      </c>
      <c r="I26" s="785" t="s">
        <v>3346</v>
      </c>
      <c r="J26" s="780">
        <v>2400</v>
      </c>
      <c r="K26" s="780">
        <v>0</v>
      </c>
      <c r="L26" s="780">
        <v>3</v>
      </c>
      <c r="M26" s="784">
        <f t="shared" ref="M26:M38" si="21">J26/L26</f>
        <v>800</v>
      </c>
      <c r="N26" s="782">
        <v>45852</v>
      </c>
      <c r="O26" s="782">
        <v>45848</v>
      </c>
      <c r="P26" s="783"/>
      <c r="Q26" s="783" t="s">
        <v>582</v>
      </c>
      <c r="R26" s="783" t="s">
        <v>3425</v>
      </c>
      <c r="S26" s="810" t="s">
        <v>3426</v>
      </c>
      <c r="T26" s="810"/>
      <c r="U26" s="810" t="s">
        <v>3427</v>
      </c>
      <c r="V26" s="811"/>
      <c r="W26" s="811"/>
      <c r="X26" s="812" t="s">
        <v>3428</v>
      </c>
      <c r="Y26" s="783" t="s">
        <v>638</v>
      </c>
      <c r="Z26" s="835">
        <v>4.8</v>
      </c>
      <c r="AA26" s="835">
        <f>Z26*J26</f>
        <v>11520</v>
      </c>
      <c r="AB26" s="784" t="s">
        <v>3429</v>
      </c>
      <c r="AC26" s="836" t="s">
        <v>590</v>
      </c>
      <c r="AD26" s="837"/>
      <c r="AE26" s="837">
        <f>J26</f>
        <v>2400</v>
      </c>
      <c r="AF26" s="838"/>
      <c r="AG26" s="865">
        <f t="shared" si="4"/>
        <v>2400</v>
      </c>
      <c r="AH26" s="865"/>
      <c r="AI26" s="865">
        <f t="shared" ref="AI26:AI51" si="22">J26</f>
        <v>2400</v>
      </c>
      <c r="AJ26" s="865"/>
      <c r="AK26" s="865"/>
      <c r="AL26" s="866"/>
      <c r="AM26" s="866"/>
      <c r="AN26" s="867" t="s">
        <v>577</v>
      </c>
      <c r="AO26" s="884">
        <f t="shared" si="6"/>
        <v>400</v>
      </c>
      <c r="AP26" s="884">
        <f t="shared" si="7"/>
        <v>400</v>
      </c>
      <c r="AQ26" s="884">
        <f t="shared" si="8"/>
        <v>400</v>
      </c>
      <c r="AR26" s="884">
        <f t="shared" si="9"/>
        <v>400</v>
      </c>
      <c r="AS26" s="884">
        <f t="shared" si="10"/>
        <v>400</v>
      </c>
      <c r="AT26" s="884">
        <f t="shared" si="11"/>
        <v>400</v>
      </c>
      <c r="AU26" s="932">
        <f t="shared" ref="AU26:AU51" si="23">SUM(AO26:AT26)</f>
        <v>2400</v>
      </c>
      <c r="AV26" s="933">
        <f t="shared" si="14"/>
        <v>0</v>
      </c>
      <c r="AW26" s="939"/>
      <c r="AX26" s="884">
        <f t="shared" si="15"/>
        <v>45416.8333333333</v>
      </c>
      <c r="AY26" s="884">
        <f t="shared" si="16"/>
        <v>46250.8333333333</v>
      </c>
      <c r="AZ26" s="884">
        <f t="shared" si="17"/>
        <v>45876.8333333333</v>
      </c>
      <c r="BA26" s="884">
        <f t="shared" si="18"/>
        <v>47073.8333333333</v>
      </c>
      <c r="BB26" s="884">
        <f t="shared" si="19"/>
        <v>51287.8333333333</v>
      </c>
      <c r="BC26" s="884">
        <f t="shared" si="20"/>
        <v>54592.8333333333</v>
      </c>
    </row>
    <row r="27" s="711" customFormat="1" ht="39" customHeight="1" spans="1:55">
      <c r="A27" s="736">
        <v>45748</v>
      </c>
      <c r="B27" s="737" t="s">
        <v>619</v>
      </c>
      <c r="C27" s="738" t="s">
        <v>620</v>
      </c>
      <c r="D27" s="739">
        <v>4500162246</v>
      </c>
      <c r="E27" s="910" t="s">
        <v>3430</v>
      </c>
      <c r="F27" s="739" t="s">
        <v>3431</v>
      </c>
      <c r="G27" s="742" t="s">
        <v>3338</v>
      </c>
      <c r="H27" s="742" t="s">
        <v>3338</v>
      </c>
      <c r="I27" s="785" t="s">
        <v>3346</v>
      </c>
      <c r="J27" s="780">
        <v>360</v>
      </c>
      <c r="K27" s="780">
        <v>0</v>
      </c>
      <c r="L27" s="780">
        <v>6</v>
      </c>
      <c r="M27" s="784">
        <f t="shared" si="21"/>
        <v>60</v>
      </c>
      <c r="N27" s="782">
        <v>45853</v>
      </c>
      <c r="O27" s="782">
        <v>45849</v>
      </c>
      <c r="P27" s="783"/>
      <c r="Q27" s="783" t="s">
        <v>582</v>
      </c>
      <c r="R27" s="783" t="s">
        <v>1772</v>
      </c>
      <c r="S27" s="810" t="s">
        <v>3432</v>
      </c>
      <c r="T27" s="810"/>
      <c r="U27" s="810" t="s">
        <v>1062</v>
      </c>
      <c r="V27" s="811"/>
      <c r="W27" s="811"/>
      <c r="X27" s="812" t="s">
        <v>3433</v>
      </c>
      <c r="Y27" s="783" t="s">
        <v>627</v>
      </c>
      <c r="Z27" s="835">
        <v>4.4</v>
      </c>
      <c r="AA27" s="835">
        <f>J27*Z27</f>
        <v>1584</v>
      </c>
      <c r="AB27" s="784" t="s">
        <v>3434</v>
      </c>
      <c r="AC27" s="836" t="s">
        <v>590</v>
      </c>
      <c r="AD27" s="837">
        <f>J27</f>
        <v>360</v>
      </c>
      <c r="AE27" s="837"/>
      <c r="AF27" s="838"/>
      <c r="AG27" s="865">
        <f t="shared" si="4"/>
        <v>360</v>
      </c>
      <c r="AH27" s="865"/>
      <c r="AI27" s="865">
        <f t="shared" si="22"/>
        <v>360</v>
      </c>
      <c r="AJ27" s="865"/>
      <c r="AK27" s="865"/>
      <c r="AL27" s="866"/>
      <c r="AM27" s="866"/>
      <c r="AN27" s="867" t="s">
        <v>577</v>
      </c>
      <c r="AO27" s="884">
        <f t="shared" si="6"/>
        <v>60</v>
      </c>
      <c r="AP27" s="884">
        <f t="shared" si="7"/>
        <v>60</v>
      </c>
      <c r="AQ27" s="884">
        <f t="shared" si="8"/>
        <v>60</v>
      </c>
      <c r="AR27" s="884">
        <f t="shared" si="9"/>
        <v>60</v>
      </c>
      <c r="AS27" s="884">
        <f t="shared" si="10"/>
        <v>60</v>
      </c>
      <c r="AT27" s="884">
        <f t="shared" si="11"/>
        <v>60</v>
      </c>
      <c r="AU27" s="932">
        <f t="shared" si="23"/>
        <v>360</v>
      </c>
      <c r="AV27" s="933">
        <f t="shared" si="14"/>
        <v>0</v>
      </c>
      <c r="AW27" s="939"/>
      <c r="AX27" s="884">
        <f t="shared" si="15"/>
        <v>45356.8333333333</v>
      </c>
      <c r="AY27" s="884">
        <f t="shared" si="16"/>
        <v>46190.8333333333</v>
      </c>
      <c r="AZ27" s="884">
        <f t="shared" si="17"/>
        <v>45816.8333333333</v>
      </c>
      <c r="BA27" s="884">
        <f t="shared" si="18"/>
        <v>47013.8333333333</v>
      </c>
      <c r="BB27" s="884">
        <f t="shared" si="19"/>
        <v>51227.8333333333</v>
      </c>
      <c r="BC27" s="884">
        <f t="shared" si="20"/>
        <v>54532.8333333333</v>
      </c>
    </row>
    <row r="28" s="711" customFormat="1" ht="39" customHeight="1" spans="1:55">
      <c r="A28" s="736">
        <v>45757</v>
      </c>
      <c r="B28" s="737" t="s">
        <v>910</v>
      </c>
      <c r="C28" s="738" t="s">
        <v>911</v>
      </c>
      <c r="D28" s="739">
        <v>4500162275</v>
      </c>
      <c r="E28" s="910" t="s">
        <v>3435</v>
      </c>
      <c r="F28" s="739" t="s">
        <v>3436</v>
      </c>
      <c r="G28" s="744" t="s">
        <v>3423</v>
      </c>
      <c r="H28" s="742" t="s">
        <v>3424</v>
      </c>
      <c r="I28" s="785" t="s">
        <v>3346</v>
      </c>
      <c r="J28" s="780">
        <v>1314</v>
      </c>
      <c r="K28" s="780">
        <v>0</v>
      </c>
      <c r="L28" s="780">
        <v>3</v>
      </c>
      <c r="M28" s="784">
        <f t="shared" si="21"/>
        <v>438</v>
      </c>
      <c r="N28" s="782">
        <v>45853</v>
      </c>
      <c r="O28" s="782">
        <v>45849</v>
      </c>
      <c r="P28" s="783"/>
      <c r="Q28" s="783" t="s">
        <v>582</v>
      </c>
      <c r="R28" s="783" t="s">
        <v>3437</v>
      </c>
      <c r="S28" s="810" t="s">
        <v>1115</v>
      </c>
      <c r="T28" s="810"/>
      <c r="U28" s="810" t="s">
        <v>3438</v>
      </c>
      <c r="V28" s="811"/>
      <c r="W28" s="811"/>
      <c r="X28" s="812" t="s">
        <v>3439</v>
      </c>
      <c r="Y28" s="783" t="s">
        <v>919</v>
      </c>
      <c r="Z28" s="835">
        <v>4.8</v>
      </c>
      <c r="AA28" s="835">
        <f>Z28*J28</f>
        <v>6307.2</v>
      </c>
      <c r="AB28" s="784" t="s">
        <v>3440</v>
      </c>
      <c r="AC28" s="836" t="s">
        <v>590</v>
      </c>
      <c r="AD28" s="837"/>
      <c r="AE28" s="837">
        <f>J28</f>
        <v>1314</v>
      </c>
      <c r="AF28" s="838"/>
      <c r="AG28" s="865">
        <f t="shared" si="4"/>
        <v>1314</v>
      </c>
      <c r="AH28" s="865"/>
      <c r="AI28" s="865">
        <f t="shared" si="22"/>
        <v>1314</v>
      </c>
      <c r="AJ28" s="865"/>
      <c r="AK28" s="865"/>
      <c r="AL28" s="866"/>
      <c r="AM28" s="866"/>
      <c r="AN28" s="867" t="s">
        <v>577</v>
      </c>
      <c r="AO28" s="884">
        <f t="shared" si="6"/>
        <v>219</v>
      </c>
      <c r="AP28" s="884">
        <f t="shared" si="7"/>
        <v>219</v>
      </c>
      <c r="AQ28" s="884">
        <f t="shared" si="8"/>
        <v>219</v>
      </c>
      <c r="AR28" s="884">
        <f t="shared" si="9"/>
        <v>219</v>
      </c>
      <c r="AS28" s="884">
        <f t="shared" si="10"/>
        <v>219</v>
      </c>
      <c r="AT28" s="884">
        <f t="shared" si="11"/>
        <v>219</v>
      </c>
      <c r="AU28" s="932">
        <f t="shared" si="23"/>
        <v>1314</v>
      </c>
      <c r="AV28" s="933">
        <f t="shared" si="14"/>
        <v>0</v>
      </c>
      <c r="AW28" s="939"/>
      <c r="AX28" s="884">
        <f t="shared" si="15"/>
        <v>45137.8333333333</v>
      </c>
      <c r="AY28" s="884">
        <f t="shared" si="16"/>
        <v>45971.8333333333</v>
      </c>
      <c r="AZ28" s="884">
        <f t="shared" si="17"/>
        <v>45597.8333333333</v>
      </c>
      <c r="BA28" s="884">
        <f t="shared" si="18"/>
        <v>46794.8333333333</v>
      </c>
      <c r="BB28" s="884">
        <f t="shared" si="19"/>
        <v>51008.8333333333</v>
      </c>
      <c r="BC28" s="884">
        <f t="shared" si="20"/>
        <v>54313.8333333333</v>
      </c>
    </row>
    <row r="29" s="711" customFormat="1" ht="39" customHeight="1" spans="1:55">
      <c r="A29" s="736">
        <v>45792</v>
      </c>
      <c r="B29" s="737" t="s">
        <v>619</v>
      </c>
      <c r="C29" s="738" t="s">
        <v>620</v>
      </c>
      <c r="D29" s="739">
        <v>4500166599</v>
      </c>
      <c r="E29" s="910" t="s">
        <v>3441</v>
      </c>
      <c r="F29" s="739" t="s">
        <v>3442</v>
      </c>
      <c r="G29" s="742" t="s">
        <v>3338</v>
      </c>
      <c r="H29" s="742" t="s">
        <v>3338</v>
      </c>
      <c r="I29" s="785" t="s">
        <v>3346</v>
      </c>
      <c r="J29" s="780">
        <v>240</v>
      </c>
      <c r="K29" s="780">
        <v>0</v>
      </c>
      <c r="L29" s="780">
        <v>6</v>
      </c>
      <c r="M29" s="784">
        <f t="shared" si="21"/>
        <v>40</v>
      </c>
      <c r="N29" s="782">
        <v>45853</v>
      </c>
      <c r="O29" s="782">
        <v>45849</v>
      </c>
      <c r="P29" s="783"/>
      <c r="Q29" s="783" t="s">
        <v>582</v>
      </c>
      <c r="R29" s="783" t="s">
        <v>1772</v>
      </c>
      <c r="S29" s="810" t="s">
        <v>1354</v>
      </c>
      <c r="T29" s="810"/>
      <c r="U29" s="810" t="s">
        <v>3443</v>
      </c>
      <c r="V29" s="811"/>
      <c r="W29" s="811"/>
      <c r="X29" s="812" t="s">
        <v>3444</v>
      </c>
      <c r="Y29" s="783" t="s">
        <v>627</v>
      </c>
      <c r="Z29" s="835">
        <v>4.48</v>
      </c>
      <c r="AA29" s="835">
        <f t="shared" ref="AA29:AA35" si="24">J29*Z29</f>
        <v>1075.2</v>
      </c>
      <c r="AB29" s="784" t="s">
        <v>3445</v>
      </c>
      <c r="AC29" s="836" t="s">
        <v>590</v>
      </c>
      <c r="AD29" s="837">
        <f>J29</f>
        <v>240</v>
      </c>
      <c r="AE29" s="837"/>
      <c r="AF29" s="838"/>
      <c r="AG29" s="865">
        <f t="shared" si="4"/>
        <v>240</v>
      </c>
      <c r="AH29" s="865"/>
      <c r="AI29" s="865">
        <f t="shared" si="22"/>
        <v>240</v>
      </c>
      <c r="AJ29" s="865"/>
      <c r="AK29" s="865"/>
      <c r="AL29" s="866"/>
      <c r="AM29" s="866"/>
      <c r="AN29" s="867" t="s">
        <v>577</v>
      </c>
      <c r="AO29" s="884">
        <f t="shared" si="6"/>
        <v>40</v>
      </c>
      <c r="AP29" s="884">
        <f t="shared" si="7"/>
        <v>40</v>
      </c>
      <c r="AQ29" s="884">
        <f t="shared" si="8"/>
        <v>40</v>
      </c>
      <c r="AR29" s="884">
        <f t="shared" si="9"/>
        <v>40</v>
      </c>
      <c r="AS29" s="884">
        <f t="shared" si="10"/>
        <v>40</v>
      </c>
      <c r="AT29" s="884">
        <f t="shared" si="11"/>
        <v>40</v>
      </c>
      <c r="AU29" s="932">
        <f t="shared" si="23"/>
        <v>240</v>
      </c>
      <c r="AV29" s="933">
        <f t="shared" si="14"/>
        <v>0</v>
      </c>
      <c r="AW29" s="939"/>
      <c r="AX29" s="884">
        <f t="shared" si="15"/>
        <v>45097.8333333333</v>
      </c>
      <c r="AY29" s="884">
        <f t="shared" si="16"/>
        <v>45931.8333333333</v>
      </c>
      <c r="AZ29" s="884">
        <f t="shared" si="17"/>
        <v>45557.8333333333</v>
      </c>
      <c r="BA29" s="884">
        <f t="shared" si="18"/>
        <v>46754.8333333333</v>
      </c>
      <c r="BB29" s="884">
        <f t="shared" si="19"/>
        <v>50968.8333333333</v>
      </c>
      <c r="BC29" s="884">
        <f t="shared" si="20"/>
        <v>54273.8333333333</v>
      </c>
    </row>
    <row r="30" s="711" customFormat="1" ht="39" customHeight="1" spans="1:55">
      <c r="A30" s="736">
        <v>45797</v>
      </c>
      <c r="B30" s="737" t="s">
        <v>2403</v>
      </c>
      <c r="C30" s="738" t="s">
        <v>2404</v>
      </c>
      <c r="D30" s="739">
        <v>4500167048</v>
      </c>
      <c r="E30" s="910" t="s">
        <v>2405</v>
      </c>
      <c r="F30" s="739" t="s">
        <v>3446</v>
      </c>
      <c r="G30" s="742" t="s">
        <v>3338</v>
      </c>
      <c r="H30" s="742" t="s">
        <v>3338</v>
      </c>
      <c r="I30" s="785" t="s">
        <v>3346</v>
      </c>
      <c r="J30" s="780">
        <v>600</v>
      </c>
      <c r="K30" s="780">
        <v>0</v>
      </c>
      <c r="L30" s="780">
        <v>6</v>
      </c>
      <c r="M30" s="784">
        <f t="shared" si="21"/>
        <v>100</v>
      </c>
      <c r="N30" s="803">
        <v>45856</v>
      </c>
      <c r="O30" s="782">
        <v>45852</v>
      </c>
      <c r="P30" s="783"/>
      <c r="Q30" s="783" t="s">
        <v>582</v>
      </c>
      <c r="R30" s="783" t="s">
        <v>1238</v>
      </c>
      <c r="S30" s="810" t="s">
        <v>1448</v>
      </c>
      <c r="T30" s="810"/>
      <c r="U30" s="810" t="s">
        <v>3447</v>
      </c>
      <c r="V30" s="811"/>
      <c r="W30" s="811"/>
      <c r="X30" s="812" t="s">
        <v>3448</v>
      </c>
      <c r="Y30" s="783" t="s">
        <v>627</v>
      </c>
      <c r="Z30" s="835">
        <v>4.4</v>
      </c>
      <c r="AA30" s="835">
        <f t="shared" si="24"/>
        <v>2640</v>
      </c>
      <c r="AB30" s="784" t="s">
        <v>3449</v>
      </c>
      <c r="AC30" s="836" t="s">
        <v>590</v>
      </c>
      <c r="AD30" s="837">
        <f>J30</f>
        <v>600</v>
      </c>
      <c r="AE30" s="837"/>
      <c r="AF30" s="838"/>
      <c r="AG30" s="865">
        <f t="shared" si="4"/>
        <v>600</v>
      </c>
      <c r="AH30" s="865"/>
      <c r="AI30" s="865">
        <f t="shared" si="22"/>
        <v>600</v>
      </c>
      <c r="AJ30" s="865"/>
      <c r="AK30" s="865"/>
      <c r="AL30" s="866"/>
      <c r="AM30" s="866"/>
      <c r="AN30" s="867" t="s">
        <v>577</v>
      </c>
      <c r="AO30" s="884">
        <f t="shared" si="6"/>
        <v>100</v>
      </c>
      <c r="AP30" s="884">
        <f t="shared" si="7"/>
        <v>100</v>
      </c>
      <c r="AQ30" s="884">
        <f t="shared" si="8"/>
        <v>100</v>
      </c>
      <c r="AR30" s="884">
        <f t="shared" si="9"/>
        <v>100</v>
      </c>
      <c r="AS30" s="884">
        <f t="shared" si="10"/>
        <v>100</v>
      </c>
      <c r="AT30" s="884">
        <f t="shared" si="11"/>
        <v>100</v>
      </c>
      <c r="AU30" s="932">
        <f t="shared" si="23"/>
        <v>600</v>
      </c>
      <c r="AV30" s="933">
        <f t="shared" si="14"/>
        <v>0</v>
      </c>
      <c r="AW30" s="939"/>
      <c r="AX30" s="884">
        <f t="shared" si="15"/>
        <v>44997.8333333333</v>
      </c>
      <c r="AY30" s="884">
        <f t="shared" si="16"/>
        <v>45831.8333333333</v>
      </c>
      <c r="AZ30" s="884">
        <f t="shared" si="17"/>
        <v>45457.8333333333</v>
      </c>
      <c r="BA30" s="884">
        <f t="shared" si="18"/>
        <v>46654.8333333333</v>
      </c>
      <c r="BB30" s="884">
        <f t="shared" si="19"/>
        <v>50868.8333333333</v>
      </c>
      <c r="BC30" s="884">
        <f t="shared" si="20"/>
        <v>54173.8333333333</v>
      </c>
    </row>
    <row r="31" s="711" customFormat="1" ht="39" customHeight="1" spans="1:55">
      <c r="A31" s="736">
        <v>45805</v>
      </c>
      <c r="B31" s="737" t="s">
        <v>1250</v>
      </c>
      <c r="C31" s="738" t="s">
        <v>1251</v>
      </c>
      <c r="D31" s="739">
        <v>4500168129</v>
      </c>
      <c r="E31" s="910" t="s">
        <v>3450</v>
      </c>
      <c r="F31" s="739" t="s">
        <v>3451</v>
      </c>
      <c r="G31" s="742" t="s">
        <v>3452</v>
      </c>
      <c r="H31" s="742" t="s">
        <v>3453</v>
      </c>
      <c r="I31" s="785" t="s">
        <v>3346</v>
      </c>
      <c r="J31" s="780">
        <v>564</v>
      </c>
      <c r="K31" s="780">
        <v>0</v>
      </c>
      <c r="L31" s="780">
        <v>4</v>
      </c>
      <c r="M31" s="784">
        <f t="shared" si="21"/>
        <v>141</v>
      </c>
      <c r="N31" s="803">
        <v>45856</v>
      </c>
      <c r="O31" s="782">
        <v>45856</v>
      </c>
      <c r="P31" s="783"/>
      <c r="Q31" s="783" t="s">
        <v>582</v>
      </c>
      <c r="R31" s="783" t="s">
        <v>1238</v>
      </c>
      <c r="S31" s="810" t="s">
        <v>1963</v>
      </c>
      <c r="T31" s="810"/>
      <c r="U31" s="810" t="s">
        <v>1882</v>
      </c>
      <c r="V31" s="811"/>
      <c r="W31" s="811"/>
      <c r="X31" s="812" t="s">
        <v>3454</v>
      </c>
      <c r="Y31" s="783" t="s">
        <v>1146</v>
      </c>
      <c r="Z31" s="835">
        <v>5.2</v>
      </c>
      <c r="AA31" s="835">
        <f t="shared" si="24"/>
        <v>2932.8</v>
      </c>
      <c r="AB31" s="784" t="s">
        <v>3455</v>
      </c>
      <c r="AC31" s="836" t="s">
        <v>590</v>
      </c>
      <c r="AD31" s="837"/>
      <c r="AE31" s="837">
        <f>J31</f>
        <v>564</v>
      </c>
      <c r="AF31" s="838"/>
      <c r="AG31" s="865">
        <f t="shared" si="4"/>
        <v>564</v>
      </c>
      <c r="AH31" s="865"/>
      <c r="AI31" s="865">
        <f t="shared" si="22"/>
        <v>564</v>
      </c>
      <c r="AJ31" s="865"/>
      <c r="AK31" s="865"/>
      <c r="AL31" s="866"/>
      <c r="AM31" s="866"/>
      <c r="AN31" s="867" t="s">
        <v>577</v>
      </c>
      <c r="AO31" s="884">
        <f t="shared" si="6"/>
        <v>94</v>
      </c>
      <c r="AP31" s="884">
        <f t="shared" si="7"/>
        <v>94</v>
      </c>
      <c r="AQ31" s="884">
        <f t="shared" si="8"/>
        <v>94</v>
      </c>
      <c r="AR31" s="884">
        <f t="shared" si="9"/>
        <v>94</v>
      </c>
      <c r="AS31" s="884">
        <f t="shared" si="10"/>
        <v>94</v>
      </c>
      <c r="AT31" s="884">
        <f t="shared" si="11"/>
        <v>94</v>
      </c>
      <c r="AU31" s="932">
        <f t="shared" si="23"/>
        <v>564</v>
      </c>
      <c r="AV31" s="933">
        <f t="shared" si="14"/>
        <v>0</v>
      </c>
      <c r="AW31" s="939"/>
      <c r="AX31" s="884">
        <f t="shared" si="15"/>
        <v>44903.8333333333</v>
      </c>
      <c r="AY31" s="884">
        <f t="shared" si="16"/>
        <v>45737.8333333333</v>
      </c>
      <c r="AZ31" s="884">
        <f t="shared" si="17"/>
        <v>45363.8333333333</v>
      </c>
      <c r="BA31" s="884">
        <f t="shared" si="18"/>
        <v>46560.8333333333</v>
      </c>
      <c r="BB31" s="884">
        <f t="shared" si="19"/>
        <v>50774.8333333333</v>
      </c>
      <c r="BC31" s="884">
        <f t="shared" si="20"/>
        <v>54079.8333333333</v>
      </c>
    </row>
    <row r="32" s="711" customFormat="1" ht="39" customHeight="1" spans="1:55">
      <c r="A32" s="736">
        <v>45726</v>
      </c>
      <c r="B32" s="737" t="s">
        <v>173</v>
      </c>
      <c r="C32" s="738" t="s">
        <v>762</v>
      </c>
      <c r="D32" s="739">
        <v>4500159310</v>
      </c>
      <c r="E32" s="910" t="s">
        <v>3456</v>
      </c>
      <c r="F32" s="739" t="s">
        <v>3457</v>
      </c>
      <c r="G32" s="742" t="s">
        <v>3338</v>
      </c>
      <c r="H32" s="742" t="s">
        <v>3338</v>
      </c>
      <c r="I32" s="785" t="s">
        <v>3346</v>
      </c>
      <c r="J32" s="780">
        <v>4002</v>
      </c>
      <c r="K32" s="780">
        <v>0</v>
      </c>
      <c r="L32" s="780">
        <v>6</v>
      </c>
      <c r="M32" s="784">
        <f t="shared" si="21"/>
        <v>667</v>
      </c>
      <c r="N32" s="782">
        <v>45854</v>
      </c>
      <c r="O32" s="782">
        <v>45850</v>
      </c>
      <c r="P32" s="783"/>
      <c r="Q32" s="783" t="s">
        <v>582</v>
      </c>
      <c r="R32" s="783" t="s">
        <v>1229</v>
      </c>
      <c r="S32" s="810" t="s">
        <v>652</v>
      </c>
      <c r="T32" s="810"/>
      <c r="U32" s="810" t="s">
        <v>585</v>
      </c>
      <c r="V32" s="811"/>
      <c r="W32" s="811"/>
      <c r="X32" s="812" t="s">
        <v>3458</v>
      </c>
      <c r="Y32" s="783" t="s">
        <v>1298</v>
      </c>
      <c r="Z32" s="835">
        <v>4.4</v>
      </c>
      <c r="AA32" s="835">
        <f t="shared" si="24"/>
        <v>17608.8</v>
      </c>
      <c r="AB32" s="784" t="s">
        <v>3459</v>
      </c>
      <c r="AC32" s="836" t="s">
        <v>590</v>
      </c>
      <c r="AD32" s="837">
        <f>J32</f>
        <v>4002</v>
      </c>
      <c r="AE32" s="837"/>
      <c r="AF32" s="838"/>
      <c r="AG32" s="865">
        <f t="shared" si="4"/>
        <v>4002</v>
      </c>
      <c r="AH32" s="865"/>
      <c r="AI32" s="865">
        <f t="shared" si="22"/>
        <v>4002</v>
      </c>
      <c r="AJ32" s="865"/>
      <c r="AK32" s="865"/>
      <c r="AL32" s="866"/>
      <c r="AM32" s="866"/>
      <c r="AN32" s="867" t="s">
        <v>577</v>
      </c>
      <c r="AO32" s="884">
        <f t="shared" si="6"/>
        <v>667</v>
      </c>
      <c r="AP32" s="884">
        <f t="shared" si="7"/>
        <v>667</v>
      </c>
      <c r="AQ32" s="884">
        <f t="shared" si="8"/>
        <v>667</v>
      </c>
      <c r="AR32" s="884">
        <f t="shared" si="9"/>
        <v>667</v>
      </c>
      <c r="AS32" s="884">
        <f t="shared" si="10"/>
        <v>667</v>
      </c>
      <c r="AT32" s="884">
        <f t="shared" si="11"/>
        <v>667</v>
      </c>
      <c r="AU32" s="932">
        <f t="shared" si="23"/>
        <v>4002</v>
      </c>
      <c r="AV32" s="933">
        <f t="shared" si="14"/>
        <v>0</v>
      </c>
      <c r="AW32" s="939"/>
      <c r="AX32" s="884">
        <f t="shared" si="15"/>
        <v>44236.8333333333</v>
      </c>
      <c r="AY32" s="884">
        <f t="shared" si="16"/>
        <v>45070.8333333333</v>
      </c>
      <c r="AZ32" s="884">
        <f t="shared" si="17"/>
        <v>44696.8333333333</v>
      </c>
      <c r="BA32" s="884">
        <f t="shared" si="18"/>
        <v>45893.8333333333</v>
      </c>
      <c r="BB32" s="884">
        <f t="shared" si="19"/>
        <v>50107.8333333333</v>
      </c>
      <c r="BC32" s="884">
        <f t="shared" si="20"/>
        <v>53412.8333333333</v>
      </c>
    </row>
    <row r="33" s="711" customFormat="1" ht="39" customHeight="1" spans="1:55">
      <c r="A33" s="736">
        <v>45726</v>
      </c>
      <c r="B33" s="737" t="s">
        <v>173</v>
      </c>
      <c r="C33" s="738" t="s">
        <v>762</v>
      </c>
      <c r="D33" s="739">
        <v>4500159310</v>
      </c>
      <c r="E33" s="910" t="s">
        <v>3460</v>
      </c>
      <c r="F33" s="739" t="s">
        <v>3461</v>
      </c>
      <c r="G33" s="742" t="s">
        <v>3338</v>
      </c>
      <c r="H33" s="742" t="s">
        <v>3338</v>
      </c>
      <c r="I33" s="785" t="s">
        <v>3346</v>
      </c>
      <c r="J33" s="780">
        <v>4002</v>
      </c>
      <c r="K33" s="780">
        <v>0</v>
      </c>
      <c r="L33" s="780">
        <v>6</v>
      </c>
      <c r="M33" s="784">
        <f t="shared" si="21"/>
        <v>667</v>
      </c>
      <c r="N33" s="782">
        <v>45854</v>
      </c>
      <c r="O33" s="782">
        <v>45850</v>
      </c>
      <c r="P33" s="783"/>
      <c r="Q33" s="783" t="s">
        <v>582</v>
      </c>
      <c r="R33" s="783" t="s">
        <v>1229</v>
      </c>
      <c r="S33" s="810" t="s">
        <v>652</v>
      </c>
      <c r="T33" s="810"/>
      <c r="U33" s="810" t="s">
        <v>585</v>
      </c>
      <c r="V33" s="811"/>
      <c r="W33" s="811"/>
      <c r="X33" s="812" t="s">
        <v>3458</v>
      </c>
      <c r="Y33" s="783" t="s">
        <v>1298</v>
      </c>
      <c r="Z33" s="835">
        <v>4.4</v>
      </c>
      <c r="AA33" s="835">
        <f t="shared" si="24"/>
        <v>17608.8</v>
      </c>
      <c r="AB33" s="784" t="s">
        <v>3459</v>
      </c>
      <c r="AC33" s="836" t="s">
        <v>590</v>
      </c>
      <c r="AD33" s="837">
        <f>J33</f>
        <v>4002</v>
      </c>
      <c r="AE33" s="837"/>
      <c r="AF33" s="838"/>
      <c r="AG33" s="865">
        <f t="shared" si="4"/>
        <v>4002</v>
      </c>
      <c r="AH33" s="865"/>
      <c r="AI33" s="865">
        <f t="shared" si="22"/>
        <v>4002</v>
      </c>
      <c r="AJ33" s="865"/>
      <c r="AK33" s="865"/>
      <c r="AL33" s="866"/>
      <c r="AM33" s="866"/>
      <c r="AN33" s="867" t="s">
        <v>577</v>
      </c>
      <c r="AO33" s="884">
        <f t="shared" si="6"/>
        <v>667</v>
      </c>
      <c r="AP33" s="884">
        <f t="shared" si="7"/>
        <v>667</v>
      </c>
      <c r="AQ33" s="884">
        <f t="shared" si="8"/>
        <v>667</v>
      </c>
      <c r="AR33" s="884">
        <f t="shared" si="9"/>
        <v>667</v>
      </c>
      <c r="AS33" s="884">
        <f t="shared" si="10"/>
        <v>667</v>
      </c>
      <c r="AT33" s="884">
        <f t="shared" si="11"/>
        <v>667</v>
      </c>
      <c r="AU33" s="932">
        <f t="shared" si="23"/>
        <v>4002</v>
      </c>
      <c r="AV33" s="933">
        <f t="shared" si="14"/>
        <v>0</v>
      </c>
      <c r="AW33" s="939"/>
      <c r="AX33" s="884">
        <f t="shared" si="15"/>
        <v>43569.8333333333</v>
      </c>
      <c r="AY33" s="884">
        <f t="shared" si="16"/>
        <v>44403.8333333333</v>
      </c>
      <c r="AZ33" s="884">
        <f t="shared" si="17"/>
        <v>44029.8333333333</v>
      </c>
      <c r="BA33" s="884">
        <f t="shared" si="18"/>
        <v>45226.8333333333</v>
      </c>
      <c r="BB33" s="884">
        <f t="shared" si="19"/>
        <v>49440.8333333333</v>
      </c>
      <c r="BC33" s="884">
        <f t="shared" si="20"/>
        <v>52745.8333333333</v>
      </c>
    </row>
    <row r="34" s="711" customFormat="1" ht="39" customHeight="1" spans="1:55">
      <c r="A34" s="736">
        <v>45813</v>
      </c>
      <c r="B34" s="737" t="s">
        <v>1097</v>
      </c>
      <c r="C34" s="738" t="s">
        <v>1098</v>
      </c>
      <c r="D34" s="739">
        <v>4500163278</v>
      </c>
      <c r="E34" s="910"/>
      <c r="F34" s="739" t="s">
        <v>3462</v>
      </c>
      <c r="G34" s="744" t="s">
        <v>3354</v>
      </c>
      <c r="H34" s="742" t="s">
        <v>3338</v>
      </c>
      <c r="I34" s="785" t="s">
        <v>3346</v>
      </c>
      <c r="J34" s="780">
        <v>360</v>
      </c>
      <c r="K34" s="780">
        <v>0</v>
      </c>
      <c r="L34" s="780">
        <v>6</v>
      </c>
      <c r="M34" s="784">
        <f t="shared" si="21"/>
        <v>60</v>
      </c>
      <c r="N34" s="803">
        <v>45859</v>
      </c>
      <c r="O34" s="782">
        <v>45854</v>
      </c>
      <c r="P34" s="783"/>
      <c r="Q34" s="783" t="s">
        <v>582</v>
      </c>
      <c r="R34" s="783" t="s">
        <v>3463</v>
      </c>
      <c r="S34" s="810" t="s">
        <v>1785</v>
      </c>
      <c r="T34" s="810"/>
      <c r="U34" s="810" t="s">
        <v>3464</v>
      </c>
      <c r="V34" s="811"/>
      <c r="W34" s="811"/>
      <c r="X34" s="812" t="s">
        <v>3465</v>
      </c>
      <c r="Y34" s="783" t="s">
        <v>1070</v>
      </c>
      <c r="Z34" s="835">
        <v>5.5009</v>
      </c>
      <c r="AA34" s="835">
        <f t="shared" si="24"/>
        <v>1980.324</v>
      </c>
      <c r="AB34" s="784" t="s">
        <v>3466</v>
      </c>
      <c r="AC34" s="836" t="s">
        <v>590</v>
      </c>
      <c r="AD34" s="837"/>
      <c r="AE34" s="837">
        <f>J34</f>
        <v>360</v>
      </c>
      <c r="AF34" s="838"/>
      <c r="AG34" s="865">
        <f t="shared" si="4"/>
        <v>360</v>
      </c>
      <c r="AH34" s="865"/>
      <c r="AI34" s="865">
        <f t="shared" si="22"/>
        <v>360</v>
      </c>
      <c r="AJ34" s="865"/>
      <c r="AK34" s="865"/>
      <c r="AL34" s="866"/>
      <c r="AM34" s="866"/>
      <c r="AN34" s="867" t="s">
        <v>577</v>
      </c>
      <c r="AO34" s="884">
        <f t="shared" si="6"/>
        <v>60</v>
      </c>
      <c r="AP34" s="884">
        <f t="shared" si="7"/>
        <v>60</v>
      </c>
      <c r="AQ34" s="884">
        <f t="shared" si="8"/>
        <v>60</v>
      </c>
      <c r="AR34" s="884">
        <f t="shared" si="9"/>
        <v>60</v>
      </c>
      <c r="AS34" s="884">
        <f t="shared" si="10"/>
        <v>60</v>
      </c>
      <c r="AT34" s="884">
        <f t="shared" si="11"/>
        <v>60</v>
      </c>
      <c r="AU34" s="932">
        <f t="shared" si="23"/>
        <v>360</v>
      </c>
      <c r="AV34" s="933">
        <f t="shared" si="14"/>
        <v>0</v>
      </c>
      <c r="AW34" s="939"/>
      <c r="AX34" s="884">
        <f t="shared" si="15"/>
        <v>43509.8333333333</v>
      </c>
      <c r="AY34" s="884">
        <f t="shared" si="16"/>
        <v>44343.8333333333</v>
      </c>
      <c r="AZ34" s="884">
        <f t="shared" si="17"/>
        <v>43969.8333333333</v>
      </c>
      <c r="BA34" s="884">
        <f t="shared" si="18"/>
        <v>45166.8333333333</v>
      </c>
      <c r="BB34" s="884">
        <f t="shared" si="19"/>
        <v>49380.8333333333</v>
      </c>
      <c r="BC34" s="884">
        <f t="shared" si="20"/>
        <v>52685.8333333333</v>
      </c>
    </row>
    <row r="35" s="711" customFormat="1" ht="39" customHeight="1" spans="1:55">
      <c r="A35" s="736">
        <v>45820</v>
      </c>
      <c r="B35" s="737" t="s">
        <v>1215</v>
      </c>
      <c r="C35" s="738" t="s">
        <v>1032</v>
      </c>
      <c r="D35" s="739">
        <v>4500169836</v>
      </c>
      <c r="E35" s="910" t="s">
        <v>3467</v>
      </c>
      <c r="F35" s="739" t="s">
        <v>3468</v>
      </c>
      <c r="G35" s="744" t="s">
        <v>3354</v>
      </c>
      <c r="H35" s="742" t="s">
        <v>3338</v>
      </c>
      <c r="I35" s="785" t="s">
        <v>3346</v>
      </c>
      <c r="J35" s="780">
        <v>210</v>
      </c>
      <c r="K35" s="780">
        <v>0</v>
      </c>
      <c r="L35" s="780">
        <v>6</v>
      </c>
      <c r="M35" s="784">
        <f t="shared" si="21"/>
        <v>35</v>
      </c>
      <c r="N35" s="782">
        <v>45860</v>
      </c>
      <c r="O35" s="782">
        <v>45856</v>
      </c>
      <c r="P35" s="783"/>
      <c r="Q35" s="783" t="s">
        <v>582</v>
      </c>
      <c r="R35" s="783" t="s">
        <v>3437</v>
      </c>
      <c r="S35" s="810" t="s">
        <v>1808</v>
      </c>
      <c r="T35" s="810"/>
      <c r="U35" s="810" t="s">
        <v>3469</v>
      </c>
      <c r="V35" s="811"/>
      <c r="W35" s="811"/>
      <c r="X35" s="812" t="s">
        <v>3470</v>
      </c>
      <c r="Y35" s="783" t="s">
        <v>1140</v>
      </c>
      <c r="Z35" s="835">
        <v>4.4</v>
      </c>
      <c r="AA35" s="835">
        <f t="shared" si="24"/>
        <v>924</v>
      </c>
      <c r="AB35" s="784" t="s">
        <v>3471</v>
      </c>
      <c r="AC35" s="836" t="s">
        <v>590</v>
      </c>
      <c r="AD35" s="837"/>
      <c r="AE35" s="837">
        <f>J35</f>
        <v>210</v>
      </c>
      <c r="AF35" s="838"/>
      <c r="AG35" s="865">
        <f t="shared" si="4"/>
        <v>210</v>
      </c>
      <c r="AH35" s="865"/>
      <c r="AI35" s="865">
        <f t="shared" si="22"/>
        <v>210</v>
      </c>
      <c r="AJ35" s="865"/>
      <c r="AK35" s="865"/>
      <c r="AL35" s="866"/>
      <c r="AM35" s="866"/>
      <c r="AN35" s="867" t="s">
        <v>577</v>
      </c>
      <c r="AO35" s="884">
        <f t="shared" si="6"/>
        <v>35</v>
      </c>
      <c r="AP35" s="884">
        <f t="shared" si="7"/>
        <v>35</v>
      </c>
      <c r="AQ35" s="884">
        <f t="shared" si="8"/>
        <v>35</v>
      </c>
      <c r="AR35" s="884">
        <f t="shared" si="9"/>
        <v>35</v>
      </c>
      <c r="AS35" s="884">
        <f t="shared" si="10"/>
        <v>35</v>
      </c>
      <c r="AT35" s="884">
        <f t="shared" si="11"/>
        <v>35</v>
      </c>
      <c r="AU35" s="932">
        <f t="shared" si="23"/>
        <v>210</v>
      </c>
      <c r="AV35" s="933">
        <f t="shared" si="14"/>
        <v>0</v>
      </c>
      <c r="AW35" s="939"/>
      <c r="AX35" s="884">
        <f t="shared" si="15"/>
        <v>43474.8333333333</v>
      </c>
      <c r="AY35" s="884">
        <f t="shared" si="16"/>
        <v>44308.8333333333</v>
      </c>
      <c r="AZ35" s="884">
        <f t="shared" si="17"/>
        <v>43934.8333333333</v>
      </c>
      <c r="BA35" s="884">
        <f t="shared" si="18"/>
        <v>45131.8333333333</v>
      </c>
      <c r="BB35" s="884">
        <f t="shared" si="19"/>
        <v>49345.8333333333</v>
      </c>
      <c r="BC35" s="884">
        <f t="shared" si="20"/>
        <v>52650.8333333333</v>
      </c>
    </row>
    <row r="36" s="711" customFormat="1" ht="39" customHeight="1" spans="1:55">
      <c r="A36" s="736">
        <v>45820</v>
      </c>
      <c r="B36" s="737" t="s">
        <v>1215</v>
      </c>
      <c r="C36" s="738" t="s">
        <v>1032</v>
      </c>
      <c r="D36" s="739">
        <v>4500169836</v>
      </c>
      <c r="E36" s="910" t="s">
        <v>3467</v>
      </c>
      <c r="F36" s="739" t="s">
        <v>3472</v>
      </c>
      <c r="G36" s="742" t="s">
        <v>3473</v>
      </c>
      <c r="H36" s="742" t="s">
        <v>3342</v>
      </c>
      <c r="I36" s="785" t="s">
        <v>3474</v>
      </c>
      <c r="J36" s="780">
        <v>1008</v>
      </c>
      <c r="K36" s="801">
        <v>0</v>
      </c>
      <c r="L36" s="801">
        <v>36</v>
      </c>
      <c r="M36" s="784">
        <f t="shared" si="21"/>
        <v>28</v>
      </c>
      <c r="N36" s="782">
        <v>45860</v>
      </c>
      <c r="O36" s="782">
        <v>45856</v>
      </c>
      <c r="P36" s="783"/>
      <c r="Q36" s="783" t="s">
        <v>582</v>
      </c>
      <c r="R36" s="783" t="s">
        <v>3437</v>
      </c>
      <c r="S36" s="810" t="s">
        <v>1808</v>
      </c>
      <c r="T36" s="810"/>
      <c r="U36" s="810" t="s">
        <v>3469</v>
      </c>
      <c r="V36" s="811"/>
      <c r="W36" s="811"/>
      <c r="X36" s="812" t="s">
        <v>3475</v>
      </c>
      <c r="Y36" s="783" t="s">
        <v>1140</v>
      </c>
      <c r="Z36" s="835">
        <v>183.48</v>
      </c>
      <c r="AA36" s="835">
        <f>Z36*M36</f>
        <v>5137.44</v>
      </c>
      <c r="AB36" s="784" t="s">
        <v>3471</v>
      </c>
      <c r="AC36" s="836" t="s">
        <v>590</v>
      </c>
      <c r="AD36" s="837"/>
      <c r="AE36" s="837">
        <f>J36</f>
        <v>1008</v>
      </c>
      <c r="AF36" s="838"/>
      <c r="AG36" s="865">
        <f t="shared" si="4"/>
        <v>1008</v>
      </c>
      <c r="AH36" s="865"/>
      <c r="AI36" s="865">
        <f t="shared" si="22"/>
        <v>1008</v>
      </c>
      <c r="AJ36" s="865"/>
      <c r="AK36" s="865">
        <f>J36/36</f>
        <v>28</v>
      </c>
      <c r="AL36" s="866"/>
      <c r="AM36" s="866"/>
      <c r="AN36" s="867" t="s">
        <v>577</v>
      </c>
      <c r="AO36" s="884">
        <f t="shared" si="6"/>
        <v>168</v>
      </c>
      <c r="AP36" s="884">
        <f t="shared" si="7"/>
        <v>168</v>
      </c>
      <c r="AQ36" s="884">
        <f t="shared" si="8"/>
        <v>168</v>
      </c>
      <c r="AR36" s="884">
        <f t="shared" si="9"/>
        <v>168</v>
      </c>
      <c r="AS36" s="884">
        <f t="shared" si="10"/>
        <v>168</v>
      </c>
      <c r="AT36" s="884">
        <f t="shared" si="11"/>
        <v>168</v>
      </c>
      <c r="AU36" s="932">
        <f t="shared" si="23"/>
        <v>1008</v>
      </c>
      <c r="AV36" s="933">
        <f t="shared" si="14"/>
        <v>0</v>
      </c>
      <c r="AW36" s="939"/>
      <c r="AX36" s="884">
        <f t="shared" si="15"/>
        <v>43306.8333333333</v>
      </c>
      <c r="AY36" s="884">
        <f t="shared" si="16"/>
        <v>44140.8333333333</v>
      </c>
      <c r="AZ36" s="884">
        <f t="shared" si="17"/>
        <v>43766.8333333333</v>
      </c>
      <c r="BA36" s="884">
        <f t="shared" si="18"/>
        <v>44963.8333333333</v>
      </c>
      <c r="BB36" s="884">
        <f t="shared" si="19"/>
        <v>49177.8333333333</v>
      </c>
      <c r="BC36" s="884">
        <f t="shared" si="20"/>
        <v>52482.8333333333</v>
      </c>
    </row>
    <row r="37" s="711" customFormat="1" ht="39" customHeight="1" spans="1:55">
      <c r="A37" s="736">
        <v>45797</v>
      </c>
      <c r="B37" s="737" t="s">
        <v>1467</v>
      </c>
      <c r="C37" s="738" t="s">
        <v>733</v>
      </c>
      <c r="D37" s="739">
        <v>4500167463</v>
      </c>
      <c r="E37" s="740" t="s">
        <v>1468</v>
      </c>
      <c r="F37" s="739" t="s">
        <v>3476</v>
      </c>
      <c r="G37" s="742" t="s">
        <v>3338</v>
      </c>
      <c r="H37" s="742" t="s">
        <v>3338</v>
      </c>
      <c r="I37" s="785" t="s">
        <v>3346</v>
      </c>
      <c r="J37" s="780">
        <v>504</v>
      </c>
      <c r="K37" s="801">
        <v>0</v>
      </c>
      <c r="L37" s="801">
        <v>6</v>
      </c>
      <c r="M37" s="784">
        <f t="shared" si="21"/>
        <v>84</v>
      </c>
      <c r="N37" s="782">
        <v>45856</v>
      </c>
      <c r="O37" s="782">
        <v>45852</v>
      </c>
      <c r="P37" s="783" t="s">
        <v>3477</v>
      </c>
      <c r="Q37" s="783" t="s">
        <v>582</v>
      </c>
      <c r="R37" s="783" t="s">
        <v>1926</v>
      </c>
      <c r="S37" s="810" t="s">
        <v>1470</v>
      </c>
      <c r="T37" s="810"/>
      <c r="U37" s="810" t="s">
        <v>3478</v>
      </c>
      <c r="V37" s="811"/>
      <c r="W37" s="811"/>
      <c r="X37" s="812" t="s">
        <v>3479</v>
      </c>
      <c r="Y37" s="783" t="s">
        <v>802</v>
      </c>
      <c r="Z37" s="835">
        <v>4.4</v>
      </c>
      <c r="AA37" s="835">
        <f>Z37*J37</f>
        <v>2217.6</v>
      </c>
      <c r="AB37" s="784"/>
      <c r="AC37" s="836" t="s">
        <v>590</v>
      </c>
      <c r="AD37" s="837">
        <f>J37</f>
        <v>504</v>
      </c>
      <c r="AE37" s="837"/>
      <c r="AF37" s="838"/>
      <c r="AG37" s="865">
        <f t="shared" si="4"/>
        <v>504</v>
      </c>
      <c r="AH37" s="865"/>
      <c r="AI37" s="865">
        <f t="shared" si="22"/>
        <v>504</v>
      </c>
      <c r="AJ37" s="865"/>
      <c r="AK37" s="865"/>
      <c r="AL37" s="866"/>
      <c r="AM37" s="866"/>
      <c r="AN37" s="867" t="s">
        <v>577</v>
      </c>
      <c r="AO37" s="884">
        <f t="shared" si="6"/>
        <v>84</v>
      </c>
      <c r="AP37" s="884">
        <f t="shared" si="7"/>
        <v>84</v>
      </c>
      <c r="AQ37" s="884">
        <f t="shared" si="8"/>
        <v>84</v>
      </c>
      <c r="AR37" s="884">
        <f t="shared" si="9"/>
        <v>84</v>
      </c>
      <c r="AS37" s="884">
        <f t="shared" si="10"/>
        <v>84</v>
      </c>
      <c r="AT37" s="884">
        <f t="shared" si="11"/>
        <v>84</v>
      </c>
      <c r="AU37" s="932">
        <f t="shared" si="23"/>
        <v>504</v>
      </c>
      <c r="AV37" s="933">
        <f t="shared" si="14"/>
        <v>0</v>
      </c>
      <c r="AW37" s="939"/>
      <c r="AX37" s="884">
        <f t="shared" si="15"/>
        <v>43222.8333333333</v>
      </c>
      <c r="AY37" s="884">
        <f t="shared" si="16"/>
        <v>44056.8333333333</v>
      </c>
      <c r="AZ37" s="884">
        <f t="shared" si="17"/>
        <v>43682.8333333333</v>
      </c>
      <c r="BA37" s="884">
        <f t="shared" si="18"/>
        <v>44879.8333333333</v>
      </c>
      <c r="BB37" s="884">
        <f t="shared" si="19"/>
        <v>49093.8333333333</v>
      </c>
      <c r="BC37" s="884">
        <f t="shared" si="20"/>
        <v>52398.8333333333</v>
      </c>
    </row>
    <row r="38" s="711" customFormat="1" ht="39" customHeight="1" spans="1:55">
      <c r="A38" s="736">
        <v>45824</v>
      </c>
      <c r="B38" s="737" t="s">
        <v>2543</v>
      </c>
      <c r="C38" s="738" t="s">
        <v>567</v>
      </c>
      <c r="D38" s="739">
        <v>4500170160</v>
      </c>
      <c r="E38" s="910" t="s">
        <v>3480</v>
      </c>
      <c r="F38" s="739" t="s">
        <v>3481</v>
      </c>
      <c r="G38" s="742" t="s">
        <v>3482</v>
      </c>
      <c r="H38" s="742" t="s">
        <v>3483</v>
      </c>
      <c r="I38" s="778" t="s">
        <v>3484</v>
      </c>
      <c r="J38" s="780">
        <v>4</v>
      </c>
      <c r="K38" s="780">
        <v>0</v>
      </c>
      <c r="L38" s="780">
        <v>4</v>
      </c>
      <c r="M38" s="784">
        <v>1</v>
      </c>
      <c r="N38" s="803">
        <v>45856</v>
      </c>
      <c r="O38" s="782">
        <v>45852</v>
      </c>
      <c r="P38" s="783" t="s">
        <v>3485</v>
      </c>
      <c r="Q38" s="783" t="s">
        <v>582</v>
      </c>
      <c r="R38" s="783" t="s">
        <v>1548</v>
      </c>
      <c r="S38" s="810" t="s">
        <v>1816</v>
      </c>
      <c r="T38" s="810"/>
      <c r="U38" s="810" t="s">
        <v>585</v>
      </c>
      <c r="V38" s="811" t="s">
        <v>3486</v>
      </c>
      <c r="W38" s="811"/>
      <c r="X38" s="812" t="s">
        <v>3487</v>
      </c>
      <c r="Y38" s="783" t="s">
        <v>2551</v>
      </c>
      <c r="Z38" s="835">
        <v>4.6</v>
      </c>
      <c r="AA38" s="835">
        <f>Z38*J38</f>
        <v>18.4</v>
      </c>
      <c r="AB38" s="784"/>
      <c r="AC38" s="836" t="s">
        <v>590</v>
      </c>
      <c r="AD38" s="837"/>
      <c r="AE38" s="837">
        <f t="shared" ref="AE38:AE44" si="25">J38</f>
        <v>4</v>
      </c>
      <c r="AF38" s="838"/>
      <c r="AG38" s="865">
        <f t="shared" si="4"/>
        <v>4</v>
      </c>
      <c r="AH38" s="865"/>
      <c r="AI38" s="865">
        <f t="shared" si="22"/>
        <v>4</v>
      </c>
      <c r="AJ38" s="865"/>
      <c r="AK38" s="865"/>
      <c r="AL38" s="866"/>
      <c r="AM38" s="866"/>
      <c r="AN38" s="867" t="s">
        <v>577</v>
      </c>
      <c r="AO38" s="884"/>
      <c r="AP38" s="884"/>
      <c r="AQ38" s="884"/>
      <c r="AR38" s="884"/>
      <c r="AS38" s="884"/>
      <c r="AT38" s="884">
        <f>J38</f>
        <v>4</v>
      </c>
      <c r="AU38" s="932">
        <f t="shared" si="23"/>
        <v>4</v>
      </c>
      <c r="AV38" s="933">
        <f t="shared" si="14"/>
        <v>0</v>
      </c>
      <c r="AW38" s="939"/>
      <c r="AX38" s="884">
        <f t="shared" si="15"/>
        <v>43222.8333333333</v>
      </c>
      <c r="AY38" s="884">
        <f t="shared" si="16"/>
        <v>44056.8333333333</v>
      </c>
      <c r="AZ38" s="884">
        <f t="shared" si="17"/>
        <v>43682.8333333333</v>
      </c>
      <c r="BA38" s="884">
        <f t="shared" si="18"/>
        <v>44879.8333333333</v>
      </c>
      <c r="BB38" s="884">
        <f t="shared" si="19"/>
        <v>49093.8333333333</v>
      </c>
      <c r="BC38" s="884">
        <f t="shared" si="20"/>
        <v>52394.8333333333</v>
      </c>
    </row>
    <row r="39" s="711" customFormat="1" ht="39" customHeight="1" spans="1:55">
      <c r="A39" s="736">
        <v>45824</v>
      </c>
      <c r="B39" s="737" t="s">
        <v>2543</v>
      </c>
      <c r="C39" s="738" t="s">
        <v>567</v>
      </c>
      <c r="D39" s="739">
        <v>4500170160</v>
      </c>
      <c r="E39" s="910" t="s">
        <v>3488</v>
      </c>
      <c r="F39" s="739" t="s">
        <v>3489</v>
      </c>
      <c r="G39" s="742" t="s">
        <v>3482</v>
      </c>
      <c r="H39" s="742" t="s">
        <v>3483</v>
      </c>
      <c r="I39" s="778" t="s">
        <v>3484</v>
      </c>
      <c r="J39" s="780">
        <v>4</v>
      </c>
      <c r="K39" s="780">
        <v>0</v>
      </c>
      <c r="L39" s="780">
        <v>4</v>
      </c>
      <c r="M39" s="784">
        <v>1</v>
      </c>
      <c r="N39" s="803">
        <v>45856</v>
      </c>
      <c r="O39" s="782">
        <v>45852</v>
      </c>
      <c r="P39" s="783" t="s">
        <v>3485</v>
      </c>
      <c r="Q39" s="783" t="s">
        <v>582</v>
      </c>
      <c r="R39" s="783" t="s">
        <v>1548</v>
      </c>
      <c r="S39" s="810" t="s">
        <v>1816</v>
      </c>
      <c r="T39" s="810"/>
      <c r="U39" s="810" t="s">
        <v>585</v>
      </c>
      <c r="V39" s="811" t="s">
        <v>3486</v>
      </c>
      <c r="W39" s="811"/>
      <c r="X39" s="812" t="s">
        <v>3487</v>
      </c>
      <c r="Y39" s="783" t="s">
        <v>2551</v>
      </c>
      <c r="Z39" s="835">
        <v>4.6</v>
      </c>
      <c r="AA39" s="835">
        <f>Z39*J39</f>
        <v>18.4</v>
      </c>
      <c r="AB39" s="784"/>
      <c r="AC39" s="836" t="s">
        <v>590</v>
      </c>
      <c r="AD39" s="837"/>
      <c r="AE39" s="837">
        <f t="shared" si="25"/>
        <v>4</v>
      </c>
      <c r="AF39" s="838"/>
      <c r="AG39" s="865">
        <f t="shared" si="4"/>
        <v>4</v>
      </c>
      <c r="AH39" s="865"/>
      <c r="AI39" s="865">
        <f t="shared" si="22"/>
        <v>4</v>
      </c>
      <c r="AJ39" s="865"/>
      <c r="AK39" s="865"/>
      <c r="AL39" s="866"/>
      <c r="AM39" s="866"/>
      <c r="AN39" s="867" t="s">
        <v>577</v>
      </c>
      <c r="AO39" s="884"/>
      <c r="AP39" s="884"/>
      <c r="AQ39" s="884"/>
      <c r="AR39" s="884"/>
      <c r="AS39" s="884"/>
      <c r="AT39" s="884">
        <f>J39</f>
        <v>4</v>
      </c>
      <c r="AU39" s="932">
        <f t="shared" si="23"/>
        <v>4</v>
      </c>
      <c r="AV39" s="933">
        <f t="shared" si="14"/>
        <v>0</v>
      </c>
      <c r="AW39" s="939"/>
      <c r="AX39" s="884">
        <f t="shared" si="15"/>
        <v>43222.8333333333</v>
      </c>
      <c r="AY39" s="884">
        <f t="shared" si="16"/>
        <v>44056.8333333333</v>
      </c>
      <c r="AZ39" s="884">
        <f t="shared" si="17"/>
        <v>43682.8333333333</v>
      </c>
      <c r="BA39" s="884">
        <f t="shared" si="18"/>
        <v>44879.8333333333</v>
      </c>
      <c r="BB39" s="884">
        <f t="shared" si="19"/>
        <v>49093.8333333333</v>
      </c>
      <c r="BC39" s="884">
        <f t="shared" si="20"/>
        <v>52390.8333333333</v>
      </c>
    </row>
    <row r="40" s="711" customFormat="1" ht="39" customHeight="1" spans="1:55">
      <c r="A40" s="736">
        <v>45777</v>
      </c>
      <c r="B40" s="737" t="s">
        <v>1302</v>
      </c>
      <c r="C40" s="738" t="s">
        <v>1303</v>
      </c>
      <c r="D40" s="739">
        <v>4500165447</v>
      </c>
      <c r="E40" s="910" t="s">
        <v>3490</v>
      </c>
      <c r="F40" s="739" t="s">
        <v>3491</v>
      </c>
      <c r="G40" s="744" t="s">
        <v>3354</v>
      </c>
      <c r="H40" s="742" t="s">
        <v>3338</v>
      </c>
      <c r="I40" s="785" t="s">
        <v>3346</v>
      </c>
      <c r="J40" s="780">
        <v>1320</v>
      </c>
      <c r="K40" s="780">
        <v>0</v>
      </c>
      <c r="L40" s="780">
        <v>6</v>
      </c>
      <c r="M40" s="784">
        <f t="shared" ref="M40:M47" si="26">J40/L40</f>
        <v>220</v>
      </c>
      <c r="N40" s="782">
        <v>45859</v>
      </c>
      <c r="O40" s="782">
        <f>N40-4</f>
        <v>45855</v>
      </c>
      <c r="P40" s="783"/>
      <c r="Q40" s="783" t="s">
        <v>582</v>
      </c>
      <c r="R40" s="783" t="s">
        <v>1969</v>
      </c>
      <c r="S40" s="810" t="s">
        <v>1735</v>
      </c>
      <c r="T40" s="810"/>
      <c r="U40" s="810" t="s">
        <v>3492</v>
      </c>
      <c r="V40" s="811"/>
      <c r="W40" s="811"/>
      <c r="X40" s="812" t="s">
        <v>3493</v>
      </c>
      <c r="Y40" s="783" t="s">
        <v>802</v>
      </c>
      <c r="Z40" s="835">
        <v>4.4</v>
      </c>
      <c r="AA40" s="835">
        <f>J40*Z40</f>
        <v>5808</v>
      </c>
      <c r="AB40" s="784"/>
      <c r="AC40" s="836" t="s">
        <v>590</v>
      </c>
      <c r="AD40" s="837"/>
      <c r="AE40" s="837">
        <f t="shared" si="25"/>
        <v>1320</v>
      </c>
      <c r="AF40" s="838"/>
      <c r="AG40" s="865">
        <f t="shared" si="4"/>
        <v>1320</v>
      </c>
      <c r="AH40" s="865"/>
      <c r="AI40" s="865">
        <f t="shared" si="22"/>
        <v>1320</v>
      </c>
      <c r="AJ40" s="865"/>
      <c r="AK40" s="865"/>
      <c r="AL40" s="866"/>
      <c r="AM40" s="866"/>
      <c r="AN40" s="867" t="s">
        <v>577</v>
      </c>
      <c r="AO40" s="884">
        <f>J40/6</f>
        <v>220</v>
      </c>
      <c r="AP40" s="884">
        <f>J40/6</f>
        <v>220</v>
      </c>
      <c r="AQ40" s="884">
        <f>J40/6</f>
        <v>220</v>
      </c>
      <c r="AR40" s="884">
        <f>J40/6</f>
        <v>220</v>
      </c>
      <c r="AS40" s="884">
        <f>J40/6</f>
        <v>220</v>
      </c>
      <c r="AT40" s="884">
        <f>J40/6</f>
        <v>220</v>
      </c>
      <c r="AU40" s="932">
        <f t="shared" si="23"/>
        <v>1320</v>
      </c>
      <c r="AV40" s="933">
        <f t="shared" si="14"/>
        <v>0</v>
      </c>
      <c r="AW40" s="939"/>
      <c r="AX40" s="884">
        <f t="shared" si="15"/>
        <v>43002.8333333333</v>
      </c>
      <c r="AY40" s="884">
        <f t="shared" si="16"/>
        <v>43836.8333333333</v>
      </c>
      <c r="AZ40" s="884">
        <f t="shared" si="17"/>
        <v>43462.8333333333</v>
      </c>
      <c r="BA40" s="884">
        <f t="shared" si="18"/>
        <v>44659.8333333333</v>
      </c>
      <c r="BB40" s="884">
        <f t="shared" si="19"/>
        <v>48873.8333333333</v>
      </c>
      <c r="BC40" s="884">
        <f t="shared" si="20"/>
        <v>52170.8333333333</v>
      </c>
    </row>
    <row r="41" s="711" customFormat="1" ht="39" customHeight="1" spans="1:55">
      <c r="A41" s="736">
        <v>45796</v>
      </c>
      <c r="B41" s="737" t="s">
        <v>1858</v>
      </c>
      <c r="C41" s="738" t="s">
        <v>1303</v>
      </c>
      <c r="D41" s="739">
        <v>4500166920</v>
      </c>
      <c r="E41" s="910" t="s">
        <v>1859</v>
      </c>
      <c r="F41" s="739" t="s">
        <v>3494</v>
      </c>
      <c r="G41" s="744" t="s">
        <v>3354</v>
      </c>
      <c r="H41" s="742" t="s">
        <v>3338</v>
      </c>
      <c r="I41" s="785" t="s">
        <v>3346</v>
      </c>
      <c r="J41" s="780">
        <v>504</v>
      </c>
      <c r="K41" s="780">
        <v>0</v>
      </c>
      <c r="L41" s="780">
        <v>6</v>
      </c>
      <c r="M41" s="784">
        <f t="shared" si="26"/>
        <v>84</v>
      </c>
      <c r="N41" s="803">
        <v>45860</v>
      </c>
      <c r="O41" s="782">
        <v>45856</v>
      </c>
      <c r="P41" s="783"/>
      <c r="Q41" s="783" t="s">
        <v>582</v>
      </c>
      <c r="R41" s="783" t="s">
        <v>1797</v>
      </c>
      <c r="S41" s="810" t="s">
        <v>3495</v>
      </c>
      <c r="T41" s="810"/>
      <c r="U41" s="810" t="s">
        <v>3496</v>
      </c>
      <c r="V41" s="811"/>
      <c r="W41" s="811"/>
      <c r="X41" s="812" t="s">
        <v>3497</v>
      </c>
      <c r="Y41" s="783" t="s">
        <v>740</v>
      </c>
      <c r="Z41" s="835">
        <v>4.4</v>
      </c>
      <c r="AA41" s="835">
        <f>J41*Z41</f>
        <v>2217.6</v>
      </c>
      <c r="AB41" s="784" t="s">
        <v>1864</v>
      </c>
      <c r="AC41" s="836" t="s">
        <v>590</v>
      </c>
      <c r="AD41" s="837"/>
      <c r="AE41" s="837">
        <f t="shared" si="25"/>
        <v>504</v>
      </c>
      <c r="AF41" s="838"/>
      <c r="AG41" s="865">
        <f t="shared" si="4"/>
        <v>504</v>
      </c>
      <c r="AH41" s="865"/>
      <c r="AI41" s="865">
        <f t="shared" si="22"/>
        <v>504</v>
      </c>
      <c r="AJ41" s="865"/>
      <c r="AK41" s="865"/>
      <c r="AL41" s="866"/>
      <c r="AM41" s="866"/>
      <c r="AN41" s="867" t="s">
        <v>577</v>
      </c>
      <c r="AO41" s="884">
        <f>J41/6</f>
        <v>84</v>
      </c>
      <c r="AP41" s="884">
        <f>J41/6</f>
        <v>84</v>
      </c>
      <c r="AQ41" s="884">
        <f>J41/6</f>
        <v>84</v>
      </c>
      <c r="AR41" s="884">
        <f>J41/6</f>
        <v>84</v>
      </c>
      <c r="AS41" s="884">
        <f>J41/6</f>
        <v>84</v>
      </c>
      <c r="AT41" s="884">
        <f>J41/6</f>
        <v>84</v>
      </c>
      <c r="AU41" s="932">
        <f t="shared" si="23"/>
        <v>504</v>
      </c>
      <c r="AV41" s="933">
        <f t="shared" ref="AV41:AV72" si="27">J41-AU41</f>
        <v>0</v>
      </c>
      <c r="AW41" s="939"/>
      <c r="AX41" s="884">
        <f t="shared" ref="AX41:AX72" si="28">AX40-AO41</f>
        <v>42918.8333333333</v>
      </c>
      <c r="AY41" s="884">
        <f t="shared" ref="AY41:AY72" si="29">AY40-AP41</f>
        <v>43752.8333333333</v>
      </c>
      <c r="AZ41" s="884">
        <f t="shared" ref="AZ41:AZ72" si="30">AZ40-AQ41</f>
        <v>43378.8333333333</v>
      </c>
      <c r="BA41" s="884">
        <f t="shared" ref="BA41:BA72" si="31">BA40-AR41</f>
        <v>44575.8333333333</v>
      </c>
      <c r="BB41" s="884">
        <f t="shared" ref="BB41:BB72" si="32">BB40-AS41</f>
        <v>48789.8333333333</v>
      </c>
      <c r="BC41" s="884">
        <f t="shared" ref="BC41:BC72" si="33">BC40-AT41</f>
        <v>52086.8333333333</v>
      </c>
    </row>
    <row r="42" s="711" customFormat="1" ht="39" customHeight="1" spans="1:55">
      <c r="A42" s="736">
        <v>45820</v>
      </c>
      <c r="B42" s="737" t="s">
        <v>2889</v>
      </c>
      <c r="C42" s="738" t="s">
        <v>1303</v>
      </c>
      <c r="D42" s="739">
        <v>4500169691</v>
      </c>
      <c r="E42" s="910" t="s">
        <v>3498</v>
      </c>
      <c r="F42" s="739" t="s">
        <v>3499</v>
      </c>
      <c r="G42" s="744" t="s">
        <v>3354</v>
      </c>
      <c r="H42" s="742" t="s">
        <v>3338</v>
      </c>
      <c r="I42" s="785" t="s">
        <v>3500</v>
      </c>
      <c r="J42" s="780">
        <v>60</v>
      </c>
      <c r="K42" s="780">
        <v>0</v>
      </c>
      <c r="L42" s="780">
        <v>6</v>
      </c>
      <c r="M42" s="784">
        <f t="shared" si="26"/>
        <v>10</v>
      </c>
      <c r="N42" s="803">
        <v>45870</v>
      </c>
      <c r="O42" s="782">
        <f>N42-4</f>
        <v>45866</v>
      </c>
      <c r="P42" s="783"/>
      <c r="Q42" s="783" t="s">
        <v>582</v>
      </c>
      <c r="R42" s="783" t="s">
        <v>1907</v>
      </c>
      <c r="S42" s="810" t="s">
        <v>1823</v>
      </c>
      <c r="T42" s="810"/>
      <c r="U42" s="810" t="s">
        <v>3501</v>
      </c>
      <c r="V42" s="811"/>
      <c r="W42" s="811" t="s">
        <v>2895</v>
      </c>
      <c r="X42" s="812" t="s">
        <v>3502</v>
      </c>
      <c r="Y42" s="783" t="s">
        <v>740</v>
      </c>
      <c r="Z42" s="835">
        <v>4.4</v>
      </c>
      <c r="AA42" s="835">
        <f>J42*Z42</f>
        <v>264</v>
      </c>
      <c r="AB42" s="784"/>
      <c r="AC42" s="836" t="s">
        <v>590</v>
      </c>
      <c r="AD42" s="837"/>
      <c r="AE42" s="837">
        <f t="shared" si="25"/>
        <v>60</v>
      </c>
      <c r="AF42" s="838"/>
      <c r="AG42" s="865">
        <f t="shared" si="4"/>
        <v>60</v>
      </c>
      <c r="AH42" s="865"/>
      <c r="AI42" s="865">
        <f t="shared" si="22"/>
        <v>60</v>
      </c>
      <c r="AJ42" s="865"/>
      <c r="AK42" s="865"/>
      <c r="AL42" s="866"/>
      <c r="AM42" s="866"/>
      <c r="AN42" s="867" t="s">
        <v>577</v>
      </c>
      <c r="AO42" s="884">
        <f>J42/6</f>
        <v>10</v>
      </c>
      <c r="AP42" s="884">
        <f>J42/6</f>
        <v>10</v>
      </c>
      <c r="AQ42" s="884">
        <f>J42/6</f>
        <v>10</v>
      </c>
      <c r="AR42" s="884">
        <f>J42/6</f>
        <v>10</v>
      </c>
      <c r="AS42" s="884">
        <f>J42/6</f>
        <v>10</v>
      </c>
      <c r="AT42" s="884">
        <f>J42/6</f>
        <v>10</v>
      </c>
      <c r="AU42" s="932">
        <f t="shared" si="23"/>
        <v>60</v>
      </c>
      <c r="AV42" s="933">
        <f t="shared" si="27"/>
        <v>0</v>
      </c>
      <c r="AW42" s="939"/>
      <c r="AX42" s="884">
        <f t="shared" si="28"/>
        <v>42908.8333333333</v>
      </c>
      <c r="AY42" s="884">
        <f t="shared" si="29"/>
        <v>43742.8333333333</v>
      </c>
      <c r="AZ42" s="884">
        <f t="shared" si="30"/>
        <v>43368.8333333333</v>
      </c>
      <c r="BA42" s="884">
        <f t="shared" si="31"/>
        <v>44565.8333333333</v>
      </c>
      <c r="BB42" s="884">
        <f t="shared" si="32"/>
        <v>48779.8333333333</v>
      </c>
      <c r="BC42" s="884">
        <f t="shared" si="33"/>
        <v>52076.8333333333</v>
      </c>
    </row>
    <row r="43" s="711" customFormat="1" ht="39" customHeight="1" spans="1:55">
      <c r="A43" s="736">
        <v>45820</v>
      </c>
      <c r="B43" s="737" t="s">
        <v>2889</v>
      </c>
      <c r="C43" s="738" t="s">
        <v>1303</v>
      </c>
      <c r="D43" s="739">
        <v>4500169797</v>
      </c>
      <c r="E43" s="910" t="s">
        <v>3503</v>
      </c>
      <c r="F43" s="739" t="s">
        <v>3504</v>
      </c>
      <c r="G43" s="744" t="s">
        <v>3354</v>
      </c>
      <c r="H43" s="742" t="s">
        <v>3338</v>
      </c>
      <c r="I43" s="785" t="s">
        <v>3500</v>
      </c>
      <c r="J43" s="780">
        <v>3204</v>
      </c>
      <c r="K43" s="780">
        <v>0</v>
      </c>
      <c r="L43" s="780">
        <v>6</v>
      </c>
      <c r="M43" s="784">
        <f t="shared" si="26"/>
        <v>534</v>
      </c>
      <c r="N43" s="803">
        <v>45860</v>
      </c>
      <c r="O43" s="782">
        <v>45856</v>
      </c>
      <c r="P43" s="783"/>
      <c r="Q43" s="783" t="s">
        <v>582</v>
      </c>
      <c r="R43" s="783" t="s">
        <v>1926</v>
      </c>
      <c r="S43" s="810" t="s">
        <v>1963</v>
      </c>
      <c r="T43" s="810"/>
      <c r="U43" s="810" t="s">
        <v>3505</v>
      </c>
      <c r="V43" s="811"/>
      <c r="W43" s="920" t="s">
        <v>3506</v>
      </c>
      <c r="X43" s="812" t="s">
        <v>3507</v>
      </c>
      <c r="Y43" s="783" t="s">
        <v>740</v>
      </c>
      <c r="Z43" s="835">
        <v>4.4</v>
      </c>
      <c r="AA43" s="835">
        <f>J43*Z43</f>
        <v>14097.6</v>
      </c>
      <c r="AB43" s="784" t="s">
        <v>3508</v>
      </c>
      <c r="AC43" s="836" t="s">
        <v>590</v>
      </c>
      <c r="AD43" s="837"/>
      <c r="AE43" s="837">
        <f t="shared" si="25"/>
        <v>3204</v>
      </c>
      <c r="AF43" s="838"/>
      <c r="AG43" s="865">
        <f t="shared" si="4"/>
        <v>3204</v>
      </c>
      <c r="AH43" s="865"/>
      <c r="AI43" s="865">
        <f t="shared" si="22"/>
        <v>3204</v>
      </c>
      <c r="AJ43" s="865"/>
      <c r="AK43" s="865"/>
      <c r="AL43" s="866"/>
      <c r="AM43" s="866"/>
      <c r="AN43" s="867" t="s">
        <v>577</v>
      </c>
      <c r="AO43" s="884">
        <f>J43/6</f>
        <v>534</v>
      </c>
      <c r="AP43" s="884">
        <f>J43/6</f>
        <v>534</v>
      </c>
      <c r="AQ43" s="884">
        <f>J43/6</f>
        <v>534</v>
      </c>
      <c r="AR43" s="884">
        <f>J43/6</f>
        <v>534</v>
      </c>
      <c r="AS43" s="884">
        <f>J43/6</f>
        <v>534</v>
      </c>
      <c r="AT43" s="884">
        <f>J43/6</f>
        <v>534</v>
      </c>
      <c r="AU43" s="932">
        <f t="shared" si="23"/>
        <v>3204</v>
      </c>
      <c r="AV43" s="933">
        <f t="shared" si="27"/>
        <v>0</v>
      </c>
      <c r="AW43" s="939"/>
      <c r="AX43" s="884">
        <f t="shared" si="28"/>
        <v>42374.8333333333</v>
      </c>
      <c r="AY43" s="884">
        <f t="shared" si="29"/>
        <v>43208.8333333333</v>
      </c>
      <c r="AZ43" s="884">
        <f t="shared" si="30"/>
        <v>42834.8333333333</v>
      </c>
      <c r="BA43" s="884">
        <f t="shared" si="31"/>
        <v>44031.8333333333</v>
      </c>
      <c r="BB43" s="884">
        <f t="shared" si="32"/>
        <v>48245.8333333333</v>
      </c>
      <c r="BC43" s="884">
        <f t="shared" si="33"/>
        <v>51542.8333333333</v>
      </c>
    </row>
    <row r="44" s="711" customFormat="1" ht="39" customHeight="1" spans="1:55">
      <c r="A44" s="736">
        <v>45720</v>
      </c>
      <c r="B44" s="737" t="s">
        <v>1285</v>
      </c>
      <c r="C44" s="738" t="s">
        <v>762</v>
      </c>
      <c r="D44" s="739">
        <v>4500158588</v>
      </c>
      <c r="E44" s="910" t="s">
        <v>3509</v>
      </c>
      <c r="F44" s="739" t="s">
        <v>3510</v>
      </c>
      <c r="G44" s="742" t="s">
        <v>3511</v>
      </c>
      <c r="H44" s="742" t="s">
        <v>3512</v>
      </c>
      <c r="I44" s="778" t="s">
        <v>3513</v>
      </c>
      <c r="J44" s="780">
        <v>500</v>
      </c>
      <c r="K44" s="780">
        <v>0</v>
      </c>
      <c r="L44" s="780">
        <v>4</v>
      </c>
      <c r="M44" s="784">
        <f t="shared" si="26"/>
        <v>125</v>
      </c>
      <c r="N44" s="782">
        <v>45862</v>
      </c>
      <c r="O44" s="782">
        <v>45859</v>
      </c>
      <c r="P44" s="783"/>
      <c r="Q44" s="783" t="s">
        <v>582</v>
      </c>
      <c r="R44" s="783" t="s">
        <v>1872</v>
      </c>
      <c r="S44" s="810" t="s">
        <v>1289</v>
      </c>
      <c r="T44" s="810"/>
      <c r="U44" s="810" t="s">
        <v>585</v>
      </c>
      <c r="V44" s="811" t="s">
        <v>3486</v>
      </c>
      <c r="W44" s="811"/>
      <c r="X44" s="812" t="s">
        <v>3514</v>
      </c>
      <c r="Y44" s="783" t="s">
        <v>942</v>
      </c>
      <c r="Z44" s="835">
        <v>4.6</v>
      </c>
      <c r="AA44" s="835">
        <f t="shared" ref="AA44:AA50" si="34">Z44*J44</f>
        <v>2300</v>
      </c>
      <c r="AB44" s="784"/>
      <c r="AC44" s="836" t="s">
        <v>590</v>
      </c>
      <c r="AD44" s="837"/>
      <c r="AE44" s="837">
        <f t="shared" si="25"/>
        <v>500</v>
      </c>
      <c r="AF44" s="838"/>
      <c r="AG44" s="865">
        <f t="shared" si="4"/>
        <v>500</v>
      </c>
      <c r="AH44" s="865"/>
      <c r="AI44" s="865">
        <f t="shared" si="22"/>
        <v>500</v>
      </c>
      <c r="AJ44" s="865"/>
      <c r="AK44" s="865"/>
      <c r="AL44" s="866"/>
      <c r="AM44" s="866"/>
      <c r="AN44" s="867" t="s">
        <v>577</v>
      </c>
      <c r="AO44" s="884"/>
      <c r="AP44" s="884"/>
      <c r="AQ44" s="884"/>
      <c r="AR44" s="884">
        <f>J44</f>
        <v>500</v>
      </c>
      <c r="AS44" s="884"/>
      <c r="AT44" s="884"/>
      <c r="AU44" s="932">
        <f t="shared" si="23"/>
        <v>500</v>
      </c>
      <c r="AV44" s="933">
        <f t="shared" si="27"/>
        <v>0</v>
      </c>
      <c r="AW44" s="939"/>
      <c r="AX44" s="884">
        <f t="shared" si="28"/>
        <v>42374.8333333333</v>
      </c>
      <c r="AY44" s="884">
        <f t="shared" si="29"/>
        <v>43208.8333333333</v>
      </c>
      <c r="AZ44" s="884">
        <f t="shared" si="30"/>
        <v>42834.8333333333</v>
      </c>
      <c r="BA44" s="884">
        <f t="shared" si="31"/>
        <v>43531.8333333333</v>
      </c>
      <c r="BB44" s="884">
        <f t="shared" si="32"/>
        <v>48245.8333333333</v>
      </c>
      <c r="BC44" s="884">
        <f t="shared" si="33"/>
        <v>51542.8333333333</v>
      </c>
    </row>
    <row r="45" s="711" customFormat="1" ht="39" customHeight="1" spans="1:55">
      <c r="A45" s="736">
        <v>45720</v>
      </c>
      <c r="B45" s="737" t="s">
        <v>1285</v>
      </c>
      <c r="C45" s="738" t="s">
        <v>762</v>
      </c>
      <c r="D45" s="739">
        <v>4500158588</v>
      </c>
      <c r="E45" s="910" t="s">
        <v>3509</v>
      </c>
      <c r="F45" s="739" t="s">
        <v>3515</v>
      </c>
      <c r="G45" s="742" t="s">
        <v>3516</v>
      </c>
      <c r="H45" s="742" t="s">
        <v>3483</v>
      </c>
      <c r="I45" s="778" t="s">
        <v>3484</v>
      </c>
      <c r="J45" s="780">
        <v>500</v>
      </c>
      <c r="K45" s="780">
        <v>0</v>
      </c>
      <c r="L45" s="780">
        <v>4</v>
      </c>
      <c r="M45" s="784">
        <f t="shared" si="26"/>
        <v>125</v>
      </c>
      <c r="N45" s="782">
        <v>45862</v>
      </c>
      <c r="O45" s="782">
        <v>45859</v>
      </c>
      <c r="P45" s="783"/>
      <c r="Q45" s="783" t="s">
        <v>582</v>
      </c>
      <c r="R45" s="783" t="s">
        <v>1872</v>
      </c>
      <c r="S45" s="810" t="s">
        <v>1289</v>
      </c>
      <c r="T45" s="810"/>
      <c r="U45" s="810" t="s">
        <v>585</v>
      </c>
      <c r="V45" s="811" t="s">
        <v>3486</v>
      </c>
      <c r="W45" s="811"/>
      <c r="X45" s="812" t="s">
        <v>3517</v>
      </c>
      <c r="Y45" s="783" t="s">
        <v>942</v>
      </c>
      <c r="Z45" s="835">
        <v>4.6</v>
      </c>
      <c r="AA45" s="835">
        <f t="shared" si="34"/>
        <v>2300</v>
      </c>
      <c r="AB45" s="784"/>
      <c r="AC45" s="836" t="s">
        <v>590</v>
      </c>
      <c r="AD45" s="837"/>
      <c r="AE45" s="837">
        <f t="shared" ref="AE45:AE51" si="35">J45</f>
        <v>500</v>
      </c>
      <c r="AF45" s="838"/>
      <c r="AG45" s="865">
        <f t="shared" si="4"/>
        <v>500</v>
      </c>
      <c r="AH45" s="865"/>
      <c r="AI45" s="865">
        <f t="shared" si="22"/>
        <v>500</v>
      </c>
      <c r="AJ45" s="865"/>
      <c r="AK45" s="865"/>
      <c r="AL45" s="866"/>
      <c r="AM45" s="866"/>
      <c r="AN45" s="867" t="s">
        <v>577</v>
      </c>
      <c r="AO45" s="884"/>
      <c r="AP45" s="884"/>
      <c r="AQ45" s="884"/>
      <c r="AR45" s="884"/>
      <c r="AS45" s="884"/>
      <c r="AT45" s="884">
        <f>J45</f>
        <v>500</v>
      </c>
      <c r="AU45" s="932">
        <f t="shared" si="23"/>
        <v>500</v>
      </c>
      <c r="AV45" s="933">
        <f t="shared" si="27"/>
        <v>0</v>
      </c>
      <c r="AW45" s="939"/>
      <c r="AX45" s="884">
        <f t="shared" si="28"/>
        <v>42374.8333333333</v>
      </c>
      <c r="AY45" s="884">
        <f t="shared" si="29"/>
        <v>43208.8333333333</v>
      </c>
      <c r="AZ45" s="884">
        <f t="shared" si="30"/>
        <v>42834.8333333333</v>
      </c>
      <c r="BA45" s="884">
        <f t="shared" si="31"/>
        <v>43531.8333333333</v>
      </c>
      <c r="BB45" s="884">
        <f t="shared" si="32"/>
        <v>48245.8333333333</v>
      </c>
      <c r="BC45" s="884">
        <f t="shared" si="33"/>
        <v>51042.8333333333</v>
      </c>
    </row>
    <row r="46" s="711" customFormat="1" ht="39" customHeight="1" spans="1:55">
      <c r="A46" s="736">
        <v>45720</v>
      </c>
      <c r="B46" s="737" t="s">
        <v>1285</v>
      </c>
      <c r="C46" s="738" t="s">
        <v>762</v>
      </c>
      <c r="D46" s="739">
        <v>4500158588</v>
      </c>
      <c r="E46" s="910" t="s">
        <v>3509</v>
      </c>
      <c r="F46" s="739" t="s">
        <v>3518</v>
      </c>
      <c r="G46" s="742" t="s">
        <v>3519</v>
      </c>
      <c r="H46" s="742" t="s">
        <v>3520</v>
      </c>
      <c r="I46" s="778" t="s">
        <v>3521</v>
      </c>
      <c r="J46" s="780">
        <v>776</v>
      </c>
      <c r="K46" s="780">
        <v>0</v>
      </c>
      <c r="L46" s="780">
        <v>4</v>
      </c>
      <c r="M46" s="784">
        <f t="shared" si="26"/>
        <v>194</v>
      </c>
      <c r="N46" s="782">
        <v>45862</v>
      </c>
      <c r="O46" s="782">
        <v>45859</v>
      </c>
      <c r="P46" s="783"/>
      <c r="Q46" s="783" t="s">
        <v>582</v>
      </c>
      <c r="R46" s="783" t="s">
        <v>1872</v>
      </c>
      <c r="S46" s="810" t="s">
        <v>1289</v>
      </c>
      <c r="T46" s="810"/>
      <c r="U46" s="810" t="s">
        <v>585</v>
      </c>
      <c r="V46" s="811" t="s">
        <v>3486</v>
      </c>
      <c r="W46" s="811"/>
      <c r="X46" s="812" t="s">
        <v>3522</v>
      </c>
      <c r="Y46" s="783" t="s">
        <v>942</v>
      </c>
      <c r="Z46" s="835">
        <v>4.6</v>
      </c>
      <c r="AA46" s="835">
        <f t="shared" si="34"/>
        <v>3569.6</v>
      </c>
      <c r="AB46" s="784"/>
      <c r="AC46" s="836" t="s">
        <v>590</v>
      </c>
      <c r="AD46" s="837"/>
      <c r="AE46" s="837">
        <f t="shared" si="35"/>
        <v>776</v>
      </c>
      <c r="AF46" s="838"/>
      <c r="AG46" s="865">
        <f t="shared" si="4"/>
        <v>776</v>
      </c>
      <c r="AH46" s="865"/>
      <c r="AI46" s="865">
        <f t="shared" si="22"/>
        <v>776</v>
      </c>
      <c r="AJ46" s="865"/>
      <c r="AK46" s="865"/>
      <c r="AL46" s="866"/>
      <c r="AM46" s="866"/>
      <c r="AN46" s="867" t="s">
        <v>577</v>
      </c>
      <c r="AO46" s="884"/>
      <c r="AP46" s="884"/>
      <c r="AQ46" s="884">
        <f>J46</f>
        <v>776</v>
      </c>
      <c r="AR46" s="884"/>
      <c r="AS46" s="884"/>
      <c r="AT46" s="884"/>
      <c r="AU46" s="932">
        <f t="shared" si="23"/>
        <v>776</v>
      </c>
      <c r="AV46" s="933">
        <f t="shared" si="27"/>
        <v>0</v>
      </c>
      <c r="AW46" s="939"/>
      <c r="AX46" s="884">
        <f t="shared" si="28"/>
        <v>42374.8333333333</v>
      </c>
      <c r="AY46" s="884">
        <f t="shared" si="29"/>
        <v>43208.8333333333</v>
      </c>
      <c r="AZ46" s="884">
        <f t="shared" si="30"/>
        <v>42058.8333333333</v>
      </c>
      <c r="BA46" s="884">
        <f t="shared" si="31"/>
        <v>43531.8333333333</v>
      </c>
      <c r="BB46" s="884">
        <f t="shared" si="32"/>
        <v>48245.8333333333</v>
      </c>
      <c r="BC46" s="884">
        <f t="shared" si="33"/>
        <v>51042.8333333333</v>
      </c>
    </row>
    <row r="47" s="711" customFormat="1" ht="39" customHeight="1" spans="1:55">
      <c r="A47" s="736">
        <v>45720</v>
      </c>
      <c r="B47" s="737" t="s">
        <v>1285</v>
      </c>
      <c r="C47" s="738" t="s">
        <v>762</v>
      </c>
      <c r="D47" s="739">
        <v>4500158588</v>
      </c>
      <c r="E47" s="910" t="s">
        <v>3523</v>
      </c>
      <c r="F47" s="739" t="s">
        <v>3524</v>
      </c>
      <c r="G47" s="742" t="s">
        <v>3519</v>
      </c>
      <c r="H47" s="742" t="s">
        <v>3520</v>
      </c>
      <c r="I47" s="778" t="s">
        <v>3521</v>
      </c>
      <c r="J47" s="780">
        <v>500</v>
      </c>
      <c r="K47" s="780">
        <v>0</v>
      </c>
      <c r="L47" s="780">
        <v>4</v>
      </c>
      <c r="M47" s="784">
        <f t="shared" si="26"/>
        <v>125</v>
      </c>
      <c r="N47" s="782">
        <v>45862</v>
      </c>
      <c r="O47" s="782">
        <v>45859</v>
      </c>
      <c r="P47" s="783"/>
      <c r="Q47" s="783" t="s">
        <v>582</v>
      </c>
      <c r="R47" s="783" t="s">
        <v>728</v>
      </c>
      <c r="S47" s="810" t="s">
        <v>1289</v>
      </c>
      <c r="T47" s="810"/>
      <c r="U47" s="810" t="s">
        <v>585</v>
      </c>
      <c r="V47" s="811" t="s">
        <v>3486</v>
      </c>
      <c r="W47" s="811"/>
      <c r="X47" s="812" t="s">
        <v>3522</v>
      </c>
      <c r="Y47" s="783" t="s">
        <v>942</v>
      </c>
      <c r="Z47" s="835">
        <v>4.6</v>
      </c>
      <c r="AA47" s="835">
        <f t="shared" si="34"/>
        <v>2300</v>
      </c>
      <c r="AB47" s="784"/>
      <c r="AC47" s="836" t="s">
        <v>590</v>
      </c>
      <c r="AD47" s="837"/>
      <c r="AE47" s="837">
        <f t="shared" si="35"/>
        <v>500</v>
      </c>
      <c r="AF47" s="838"/>
      <c r="AG47" s="865">
        <f t="shared" si="4"/>
        <v>500</v>
      </c>
      <c r="AH47" s="865"/>
      <c r="AI47" s="865">
        <f t="shared" si="22"/>
        <v>500</v>
      </c>
      <c r="AJ47" s="865"/>
      <c r="AK47" s="865"/>
      <c r="AL47" s="866"/>
      <c r="AM47" s="866"/>
      <c r="AN47" s="867" t="s">
        <v>577</v>
      </c>
      <c r="AO47" s="884"/>
      <c r="AP47" s="884"/>
      <c r="AQ47" s="884">
        <f>J47</f>
        <v>500</v>
      </c>
      <c r="AR47" s="884"/>
      <c r="AS47" s="884"/>
      <c r="AT47" s="884"/>
      <c r="AU47" s="932">
        <f t="shared" si="23"/>
        <v>500</v>
      </c>
      <c r="AV47" s="933">
        <f t="shared" si="27"/>
        <v>0</v>
      </c>
      <c r="AW47" s="939"/>
      <c r="AX47" s="884">
        <f t="shared" si="28"/>
        <v>42374.8333333333</v>
      </c>
      <c r="AY47" s="884">
        <f t="shared" si="29"/>
        <v>43208.8333333333</v>
      </c>
      <c r="AZ47" s="884">
        <f t="shared" si="30"/>
        <v>41558.8333333333</v>
      </c>
      <c r="BA47" s="884">
        <f t="shared" si="31"/>
        <v>43531.8333333333</v>
      </c>
      <c r="BB47" s="884">
        <f t="shared" si="32"/>
        <v>48245.8333333333</v>
      </c>
      <c r="BC47" s="884">
        <f t="shared" si="33"/>
        <v>51042.8333333333</v>
      </c>
    </row>
    <row r="48" s="711" customFormat="1" ht="39" customHeight="1" spans="1:55">
      <c r="A48" s="736">
        <v>45720</v>
      </c>
      <c r="B48" s="737" t="s">
        <v>1285</v>
      </c>
      <c r="C48" s="738" t="s">
        <v>762</v>
      </c>
      <c r="D48" s="739">
        <v>4500158588</v>
      </c>
      <c r="E48" s="910" t="s">
        <v>3525</v>
      </c>
      <c r="F48" s="739" t="s">
        <v>3526</v>
      </c>
      <c r="G48" s="742" t="s">
        <v>3511</v>
      </c>
      <c r="H48" s="742" t="s">
        <v>3512</v>
      </c>
      <c r="I48" s="778" t="s">
        <v>3513</v>
      </c>
      <c r="J48" s="780">
        <v>788</v>
      </c>
      <c r="K48" s="780">
        <v>0</v>
      </c>
      <c r="L48" s="780">
        <v>4</v>
      </c>
      <c r="M48" s="784">
        <v>197</v>
      </c>
      <c r="N48" s="782">
        <v>45862</v>
      </c>
      <c r="O48" s="782">
        <v>45859</v>
      </c>
      <c r="P48" s="783"/>
      <c r="Q48" s="783" t="s">
        <v>582</v>
      </c>
      <c r="R48" s="783" t="s">
        <v>1797</v>
      </c>
      <c r="S48" s="810" t="s">
        <v>1289</v>
      </c>
      <c r="T48" s="810"/>
      <c r="U48" s="810" t="s">
        <v>585</v>
      </c>
      <c r="V48" s="811" t="s">
        <v>3486</v>
      </c>
      <c r="W48" s="811"/>
      <c r="X48" s="812" t="s">
        <v>3514</v>
      </c>
      <c r="Y48" s="783" t="s">
        <v>942</v>
      </c>
      <c r="Z48" s="835">
        <v>4.6</v>
      </c>
      <c r="AA48" s="835">
        <f t="shared" si="34"/>
        <v>3624.8</v>
      </c>
      <c r="AB48" s="784"/>
      <c r="AC48" s="836" t="s">
        <v>590</v>
      </c>
      <c r="AD48" s="837"/>
      <c r="AE48" s="837">
        <f t="shared" si="35"/>
        <v>788</v>
      </c>
      <c r="AF48" s="838"/>
      <c r="AG48" s="865">
        <f t="shared" si="4"/>
        <v>788</v>
      </c>
      <c r="AH48" s="865"/>
      <c r="AI48" s="865">
        <f t="shared" si="22"/>
        <v>788</v>
      </c>
      <c r="AJ48" s="865"/>
      <c r="AK48" s="865"/>
      <c r="AL48" s="866"/>
      <c r="AM48" s="866"/>
      <c r="AN48" s="867" t="s">
        <v>577</v>
      </c>
      <c r="AO48" s="884"/>
      <c r="AP48" s="884"/>
      <c r="AQ48" s="884"/>
      <c r="AR48" s="884">
        <f>J48</f>
        <v>788</v>
      </c>
      <c r="AS48" s="884"/>
      <c r="AT48" s="884"/>
      <c r="AU48" s="932">
        <f t="shared" si="23"/>
        <v>788</v>
      </c>
      <c r="AV48" s="933">
        <f t="shared" si="27"/>
        <v>0</v>
      </c>
      <c r="AW48" s="939"/>
      <c r="AX48" s="884">
        <f t="shared" si="28"/>
        <v>42374.8333333333</v>
      </c>
      <c r="AY48" s="884">
        <f t="shared" si="29"/>
        <v>43208.8333333333</v>
      </c>
      <c r="AZ48" s="884">
        <f t="shared" si="30"/>
        <v>41558.8333333333</v>
      </c>
      <c r="BA48" s="884">
        <f t="shared" si="31"/>
        <v>42743.8333333333</v>
      </c>
      <c r="BB48" s="884">
        <f t="shared" si="32"/>
        <v>48245.8333333333</v>
      </c>
      <c r="BC48" s="884">
        <f t="shared" si="33"/>
        <v>51042.8333333333</v>
      </c>
    </row>
    <row r="49" s="711" customFormat="1" ht="39" customHeight="1" spans="1:55">
      <c r="A49" s="736">
        <v>45720</v>
      </c>
      <c r="B49" s="737" t="s">
        <v>1285</v>
      </c>
      <c r="C49" s="738" t="s">
        <v>762</v>
      </c>
      <c r="D49" s="739">
        <v>4500158588</v>
      </c>
      <c r="E49" s="910" t="s">
        <v>3525</v>
      </c>
      <c r="F49" s="739" t="s">
        <v>3527</v>
      </c>
      <c r="G49" s="742" t="s">
        <v>3516</v>
      </c>
      <c r="H49" s="742" t="s">
        <v>3483</v>
      </c>
      <c r="I49" s="778" t="s">
        <v>3484</v>
      </c>
      <c r="J49" s="780">
        <v>584</v>
      </c>
      <c r="K49" s="780">
        <v>0</v>
      </c>
      <c r="L49" s="780">
        <v>4</v>
      </c>
      <c r="M49" s="784">
        <f>J49/L49</f>
        <v>146</v>
      </c>
      <c r="N49" s="782">
        <v>45862</v>
      </c>
      <c r="O49" s="782">
        <v>45859</v>
      </c>
      <c r="P49" s="783"/>
      <c r="Q49" s="783" t="s">
        <v>582</v>
      </c>
      <c r="R49" s="783" t="s">
        <v>1797</v>
      </c>
      <c r="S49" s="810"/>
      <c r="T49" s="810"/>
      <c r="U49" s="810" t="s">
        <v>585</v>
      </c>
      <c r="V49" s="811" t="s">
        <v>3486</v>
      </c>
      <c r="W49" s="811"/>
      <c r="X49" s="812" t="s">
        <v>3517</v>
      </c>
      <c r="Y49" s="783" t="s">
        <v>942</v>
      </c>
      <c r="Z49" s="835">
        <v>4.6</v>
      </c>
      <c r="AA49" s="835">
        <f t="shared" si="34"/>
        <v>2686.4</v>
      </c>
      <c r="AB49" s="784"/>
      <c r="AC49" s="836" t="s">
        <v>590</v>
      </c>
      <c r="AD49" s="837"/>
      <c r="AE49" s="837">
        <f t="shared" si="35"/>
        <v>584</v>
      </c>
      <c r="AF49" s="838"/>
      <c r="AG49" s="865">
        <f t="shared" si="4"/>
        <v>584</v>
      </c>
      <c r="AH49" s="865"/>
      <c r="AI49" s="865">
        <f t="shared" si="22"/>
        <v>584</v>
      </c>
      <c r="AJ49" s="865"/>
      <c r="AK49" s="865"/>
      <c r="AL49" s="866"/>
      <c r="AM49" s="866"/>
      <c r="AN49" s="867" t="s">
        <v>577</v>
      </c>
      <c r="AO49" s="884"/>
      <c r="AP49" s="884"/>
      <c r="AQ49" s="884"/>
      <c r="AR49" s="884"/>
      <c r="AS49" s="884"/>
      <c r="AT49" s="884">
        <f>J49</f>
        <v>584</v>
      </c>
      <c r="AU49" s="932">
        <f t="shared" si="23"/>
        <v>584</v>
      </c>
      <c r="AV49" s="933">
        <f t="shared" si="27"/>
        <v>0</v>
      </c>
      <c r="AW49" s="939"/>
      <c r="AX49" s="884">
        <f t="shared" si="28"/>
        <v>42374.8333333333</v>
      </c>
      <c r="AY49" s="884">
        <f t="shared" si="29"/>
        <v>43208.8333333333</v>
      </c>
      <c r="AZ49" s="884">
        <f t="shared" si="30"/>
        <v>41558.8333333333</v>
      </c>
      <c r="BA49" s="884">
        <f t="shared" si="31"/>
        <v>42743.8333333333</v>
      </c>
      <c r="BB49" s="884">
        <f t="shared" si="32"/>
        <v>48245.8333333333</v>
      </c>
      <c r="BC49" s="884">
        <f t="shared" si="33"/>
        <v>50458.8333333333</v>
      </c>
    </row>
    <row r="50" s="711" customFormat="1" ht="39" customHeight="1" spans="1:55">
      <c r="A50" s="736">
        <v>45720</v>
      </c>
      <c r="B50" s="737" t="s">
        <v>1285</v>
      </c>
      <c r="C50" s="738" t="s">
        <v>762</v>
      </c>
      <c r="D50" s="739">
        <v>4500158588</v>
      </c>
      <c r="E50" s="910" t="s">
        <v>3525</v>
      </c>
      <c r="F50" s="739" t="s">
        <v>3528</v>
      </c>
      <c r="G50" s="742" t="s">
        <v>3519</v>
      </c>
      <c r="H50" s="742" t="s">
        <v>3520</v>
      </c>
      <c r="I50" s="778" t="s">
        <v>3521</v>
      </c>
      <c r="J50" s="780">
        <v>1500</v>
      </c>
      <c r="K50" s="780">
        <v>0</v>
      </c>
      <c r="L50" s="780">
        <v>4</v>
      </c>
      <c r="M50" s="784">
        <f>J50/L50</f>
        <v>375</v>
      </c>
      <c r="N50" s="782">
        <v>45862</v>
      </c>
      <c r="O50" s="782">
        <v>45859</v>
      </c>
      <c r="P50" s="783"/>
      <c r="Q50" s="783" t="s">
        <v>582</v>
      </c>
      <c r="R50" s="783" t="s">
        <v>1797</v>
      </c>
      <c r="S50" s="810" t="s">
        <v>1289</v>
      </c>
      <c r="T50" s="810"/>
      <c r="U50" s="810" t="s">
        <v>585</v>
      </c>
      <c r="V50" s="811" t="s">
        <v>3486</v>
      </c>
      <c r="W50" s="811"/>
      <c r="X50" s="812" t="s">
        <v>3522</v>
      </c>
      <c r="Y50" s="783" t="s">
        <v>942</v>
      </c>
      <c r="Z50" s="835">
        <v>4.6</v>
      </c>
      <c r="AA50" s="835">
        <f t="shared" si="34"/>
        <v>6900</v>
      </c>
      <c r="AB50" s="784"/>
      <c r="AC50" s="836" t="s">
        <v>590</v>
      </c>
      <c r="AD50" s="837"/>
      <c r="AE50" s="837">
        <f t="shared" si="35"/>
        <v>1500</v>
      </c>
      <c r="AF50" s="838"/>
      <c r="AG50" s="865">
        <f t="shared" si="4"/>
        <v>1500</v>
      </c>
      <c r="AH50" s="865"/>
      <c r="AI50" s="865">
        <f t="shared" si="22"/>
        <v>1500</v>
      </c>
      <c r="AJ50" s="865"/>
      <c r="AK50" s="865"/>
      <c r="AL50" s="866"/>
      <c r="AM50" s="866"/>
      <c r="AN50" s="867" t="s">
        <v>577</v>
      </c>
      <c r="AO50" s="884"/>
      <c r="AP50" s="884"/>
      <c r="AQ50" s="884">
        <f>J50</f>
        <v>1500</v>
      </c>
      <c r="AR50" s="884"/>
      <c r="AS50" s="884"/>
      <c r="AT50" s="884"/>
      <c r="AU50" s="932">
        <f t="shared" si="23"/>
        <v>1500</v>
      </c>
      <c r="AV50" s="933">
        <f t="shared" si="27"/>
        <v>0</v>
      </c>
      <c r="AW50" s="939"/>
      <c r="AX50" s="884">
        <f t="shared" si="28"/>
        <v>42374.8333333333</v>
      </c>
      <c r="AY50" s="884">
        <f t="shared" si="29"/>
        <v>43208.8333333333</v>
      </c>
      <c r="AZ50" s="884">
        <f t="shared" si="30"/>
        <v>40058.8333333333</v>
      </c>
      <c r="BA50" s="884">
        <f t="shared" si="31"/>
        <v>42743.8333333333</v>
      </c>
      <c r="BB50" s="884">
        <f t="shared" si="32"/>
        <v>48245.8333333333</v>
      </c>
      <c r="BC50" s="884">
        <f t="shared" si="33"/>
        <v>50458.8333333333</v>
      </c>
    </row>
    <row r="51" s="711" customFormat="1" ht="39" customHeight="1" spans="1:55">
      <c r="A51" s="736">
        <v>45771</v>
      </c>
      <c r="B51" s="737" t="s">
        <v>1793</v>
      </c>
      <c r="C51" s="738" t="s">
        <v>1794</v>
      </c>
      <c r="D51" s="739">
        <v>4500164774</v>
      </c>
      <c r="E51" s="737" t="s">
        <v>1795</v>
      </c>
      <c r="F51" s="739" t="s">
        <v>3529</v>
      </c>
      <c r="G51" s="744" t="s">
        <v>3354</v>
      </c>
      <c r="H51" s="742" t="s">
        <v>3338</v>
      </c>
      <c r="I51" s="785" t="s">
        <v>3346</v>
      </c>
      <c r="J51" s="780">
        <v>144</v>
      </c>
      <c r="K51" s="780">
        <v>0</v>
      </c>
      <c r="L51" s="780">
        <v>6</v>
      </c>
      <c r="M51" s="784">
        <f>J51/L51</f>
        <v>24</v>
      </c>
      <c r="N51" s="782">
        <v>45859</v>
      </c>
      <c r="O51" s="782">
        <f>N51-4</f>
        <v>45855</v>
      </c>
      <c r="P51" s="783"/>
      <c r="Q51" s="783" t="s">
        <v>582</v>
      </c>
      <c r="R51" s="783" t="s">
        <v>1797</v>
      </c>
      <c r="S51" s="810" t="s">
        <v>1798</v>
      </c>
      <c r="T51" s="810"/>
      <c r="U51" s="810" t="s">
        <v>3530</v>
      </c>
      <c r="V51" s="811"/>
      <c r="W51" s="811" t="s">
        <v>3531</v>
      </c>
      <c r="X51" s="812" t="s">
        <v>3532</v>
      </c>
      <c r="Y51" s="783" t="s">
        <v>802</v>
      </c>
      <c r="Z51" s="835">
        <v>4.4</v>
      </c>
      <c r="AA51" s="835">
        <f>J51*Z51</f>
        <v>633.6</v>
      </c>
      <c r="AB51" s="784"/>
      <c r="AC51" s="836" t="s">
        <v>590</v>
      </c>
      <c r="AD51" s="837"/>
      <c r="AE51" s="837">
        <f t="shared" si="35"/>
        <v>144</v>
      </c>
      <c r="AF51" s="838"/>
      <c r="AG51" s="865">
        <f t="shared" si="4"/>
        <v>144</v>
      </c>
      <c r="AH51" s="865"/>
      <c r="AI51" s="865">
        <f t="shared" si="22"/>
        <v>144</v>
      </c>
      <c r="AJ51" s="865"/>
      <c r="AK51" s="865"/>
      <c r="AL51" s="866"/>
      <c r="AM51" s="866"/>
      <c r="AN51" s="867" t="s">
        <v>577</v>
      </c>
      <c r="AO51" s="884">
        <f>J51/6</f>
        <v>24</v>
      </c>
      <c r="AP51" s="884">
        <f>J51/6</f>
        <v>24</v>
      </c>
      <c r="AQ51" s="884">
        <f>J51/6</f>
        <v>24</v>
      </c>
      <c r="AR51" s="884">
        <f>J51/6</f>
        <v>24</v>
      </c>
      <c r="AS51" s="884">
        <f>J51/6</f>
        <v>24</v>
      </c>
      <c r="AT51" s="884">
        <f>J51/6</f>
        <v>24</v>
      </c>
      <c r="AU51" s="932">
        <f t="shared" ref="AU51:AU82" si="36">SUM(AO51:AT51)</f>
        <v>144</v>
      </c>
      <c r="AV51" s="933">
        <f t="shared" si="27"/>
        <v>0</v>
      </c>
      <c r="AW51" s="939"/>
      <c r="AX51" s="884">
        <f t="shared" si="28"/>
        <v>42350.8333333333</v>
      </c>
      <c r="AY51" s="884">
        <f t="shared" si="29"/>
        <v>43184.8333333333</v>
      </c>
      <c r="AZ51" s="884">
        <f t="shared" si="30"/>
        <v>40034.8333333333</v>
      </c>
      <c r="BA51" s="884">
        <f t="shared" si="31"/>
        <v>42719.8333333333</v>
      </c>
      <c r="BB51" s="884">
        <f t="shared" si="32"/>
        <v>48221.8333333333</v>
      </c>
      <c r="BC51" s="884">
        <f t="shared" si="33"/>
        <v>50434.8333333333</v>
      </c>
    </row>
    <row r="52" s="711" customFormat="1" ht="39" customHeight="1" spans="1:55">
      <c r="A52" s="736">
        <v>45814</v>
      </c>
      <c r="B52" s="737" t="s">
        <v>748</v>
      </c>
      <c r="C52" s="738" t="s">
        <v>749</v>
      </c>
      <c r="D52" s="739">
        <v>4500169286</v>
      </c>
      <c r="E52" s="910" t="s">
        <v>3533</v>
      </c>
      <c r="F52" s="739" t="s">
        <v>3534</v>
      </c>
      <c r="G52" s="742" t="s">
        <v>3338</v>
      </c>
      <c r="H52" s="742" t="s">
        <v>3338</v>
      </c>
      <c r="I52" s="785" t="s">
        <v>3346</v>
      </c>
      <c r="J52" s="780">
        <v>3600</v>
      </c>
      <c r="K52" s="780">
        <v>0</v>
      </c>
      <c r="L52" s="780">
        <v>6</v>
      </c>
      <c r="M52" s="784">
        <f t="shared" ref="M50:M79" si="37">J52/L52</f>
        <v>600</v>
      </c>
      <c r="N52" s="782">
        <v>45866</v>
      </c>
      <c r="O52" s="782">
        <v>45862</v>
      </c>
      <c r="P52" s="783"/>
      <c r="Q52" s="783" t="s">
        <v>582</v>
      </c>
      <c r="R52" s="921" t="s">
        <v>3535</v>
      </c>
      <c r="S52" s="810" t="s">
        <v>1823</v>
      </c>
      <c r="T52" s="810"/>
      <c r="U52" s="810" t="s">
        <v>1824</v>
      </c>
      <c r="V52" s="811"/>
      <c r="W52" s="811"/>
      <c r="X52" s="812" t="s">
        <v>3536</v>
      </c>
      <c r="Y52" s="783" t="s">
        <v>755</v>
      </c>
      <c r="Z52" s="835">
        <v>5.2</v>
      </c>
      <c r="AA52" s="835">
        <f>J52*Z52</f>
        <v>18720</v>
      </c>
      <c r="AB52" s="784"/>
      <c r="AC52" s="836" t="s">
        <v>590</v>
      </c>
      <c r="AD52" s="837">
        <f>J52</f>
        <v>3600</v>
      </c>
      <c r="AE52" s="837"/>
      <c r="AF52" s="838"/>
      <c r="AG52" s="865">
        <f t="shared" ref="AG44:AG69" si="38">J52</f>
        <v>3600</v>
      </c>
      <c r="AH52" s="865"/>
      <c r="AI52" s="865">
        <f t="shared" ref="AI44:AI69" si="39">J52</f>
        <v>3600</v>
      </c>
      <c r="AJ52" s="865"/>
      <c r="AK52" s="865"/>
      <c r="AL52" s="866"/>
      <c r="AM52" s="866"/>
      <c r="AN52" s="867" t="s">
        <v>577</v>
      </c>
      <c r="AO52" s="884">
        <f>J52/6</f>
        <v>600</v>
      </c>
      <c r="AP52" s="884">
        <f>J52/6</f>
        <v>600</v>
      </c>
      <c r="AQ52" s="884">
        <f>J52/6</f>
        <v>600</v>
      </c>
      <c r="AR52" s="884">
        <f>J52/6</f>
        <v>600</v>
      </c>
      <c r="AS52" s="884">
        <f>J52/6</f>
        <v>600</v>
      </c>
      <c r="AT52" s="884">
        <f>J52/6</f>
        <v>600</v>
      </c>
      <c r="AU52" s="932">
        <f t="shared" si="36"/>
        <v>3600</v>
      </c>
      <c r="AV52" s="933">
        <f t="shared" si="27"/>
        <v>0</v>
      </c>
      <c r="AW52" s="939"/>
      <c r="AX52" s="884">
        <f t="shared" si="28"/>
        <v>41750.8333333333</v>
      </c>
      <c r="AY52" s="884">
        <f t="shared" si="29"/>
        <v>42584.8333333333</v>
      </c>
      <c r="AZ52" s="884">
        <f t="shared" si="30"/>
        <v>39434.8333333333</v>
      </c>
      <c r="BA52" s="884">
        <f t="shared" si="31"/>
        <v>42119.8333333333</v>
      </c>
      <c r="BB52" s="884">
        <f t="shared" si="32"/>
        <v>47621.8333333333</v>
      </c>
      <c r="BC52" s="884">
        <f t="shared" si="33"/>
        <v>49834.8333333333</v>
      </c>
    </row>
    <row r="53" s="711" customFormat="1" ht="39" customHeight="1" spans="1:55">
      <c r="A53" s="736">
        <v>45821</v>
      </c>
      <c r="B53" s="737" t="s">
        <v>226</v>
      </c>
      <c r="C53" s="738" t="s">
        <v>749</v>
      </c>
      <c r="D53" s="739">
        <v>4500169931</v>
      </c>
      <c r="E53" s="740">
        <v>2447984</v>
      </c>
      <c r="F53" s="739" t="s">
        <v>3537</v>
      </c>
      <c r="G53" s="742" t="s">
        <v>3338</v>
      </c>
      <c r="H53" s="742" t="s">
        <v>3338</v>
      </c>
      <c r="I53" s="785" t="s">
        <v>3346</v>
      </c>
      <c r="J53" s="780">
        <v>2004</v>
      </c>
      <c r="K53" s="780">
        <v>0</v>
      </c>
      <c r="L53" s="780">
        <v>6</v>
      </c>
      <c r="M53" s="784">
        <f t="shared" si="37"/>
        <v>334</v>
      </c>
      <c r="N53" s="782">
        <v>45866</v>
      </c>
      <c r="O53" s="782">
        <v>45862</v>
      </c>
      <c r="P53" s="916"/>
      <c r="Q53" s="783" t="s">
        <v>582</v>
      </c>
      <c r="R53" s="783" t="s">
        <v>1828</v>
      </c>
      <c r="S53" s="810" t="s">
        <v>1798</v>
      </c>
      <c r="T53" s="810"/>
      <c r="U53" s="810" t="s">
        <v>585</v>
      </c>
      <c r="V53" s="811" t="s">
        <v>2033</v>
      </c>
      <c r="W53" s="811"/>
      <c r="X53" s="812" t="s">
        <v>3538</v>
      </c>
      <c r="Y53" s="783" t="s">
        <v>1391</v>
      </c>
      <c r="Z53" s="835">
        <v>5.2</v>
      </c>
      <c r="AA53" s="835">
        <f>J53*Z53</f>
        <v>10420.8</v>
      </c>
      <c r="AB53" s="784"/>
      <c r="AC53" s="836" t="s">
        <v>590</v>
      </c>
      <c r="AD53" s="837">
        <f>J53</f>
        <v>2004</v>
      </c>
      <c r="AE53" s="837"/>
      <c r="AF53" s="838"/>
      <c r="AG53" s="865">
        <f t="shared" si="38"/>
        <v>2004</v>
      </c>
      <c r="AH53" s="865"/>
      <c r="AI53" s="865">
        <f t="shared" si="39"/>
        <v>2004</v>
      </c>
      <c r="AJ53" s="865"/>
      <c r="AK53" s="865"/>
      <c r="AL53" s="866"/>
      <c r="AM53" s="866"/>
      <c r="AN53" s="867" t="s">
        <v>577</v>
      </c>
      <c r="AO53" s="884">
        <f>J53/6</f>
        <v>334</v>
      </c>
      <c r="AP53" s="884">
        <f>J53/6</f>
        <v>334</v>
      </c>
      <c r="AQ53" s="884">
        <f>J53/6</f>
        <v>334</v>
      </c>
      <c r="AR53" s="884">
        <f>J53/6</f>
        <v>334</v>
      </c>
      <c r="AS53" s="884">
        <f>J53/6</f>
        <v>334</v>
      </c>
      <c r="AT53" s="884">
        <f>J53/6</f>
        <v>334</v>
      </c>
      <c r="AU53" s="932">
        <f t="shared" si="36"/>
        <v>2004</v>
      </c>
      <c r="AV53" s="933">
        <f t="shared" si="27"/>
        <v>0</v>
      </c>
      <c r="AW53" s="939"/>
      <c r="AX53" s="884">
        <f t="shared" si="28"/>
        <v>41416.8333333333</v>
      </c>
      <c r="AY53" s="884">
        <f t="shared" si="29"/>
        <v>42250.8333333333</v>
      </c>
      <c r="AZ53" s="884">
        <f t="shared" si="30"/>
        <v>39100.8333333333</v>
      </c>
      <c r="BA53" s="884">
        <f t="shared" si="31"/>
        <v>41785.8333333333</v>
      </c>
      <c r="BB53" s="884">
        <f t="shared" si="32"/>
        <v>47287.8333333333</v>
      </c>
      <c r="BC53" s="884">
        <f t="shared" si="33"/>
        <v>49500.8333333333</v>
      </c>
    </row>
    <row r="54" s="711" customFormat="1" ht="39" customHeight="1" spans="1:55">
      <c r="A54" s="736">
        <v>45734</v>
      </c>
      <c r="B54" s="737" t="s">
        <v>646</v>
      </c>
      <c r="C54" s="738" t="s">
        <v>600</v>
      </c>
      <c r="D54" s="739">
        <v>4500160539</v>
      </c>
      <c r="E54" s="910" t="s">
        <v>3539</v>
      </c>
      <c r="F54" s="739" t="s">
        <v>3540</v>
      </c>
      <c r="G54" s="742" t="s">
        <v>3541</v>
      </c>
      <c r="H54" s="742" t="s">
        <v>3541</v>
      </c>
      <c r="I54" s="778" t="s">
        <v>3542</v>
      </c>
      <c r="J54" s="780">
        <v>532</v>
      </c>
      <c r="K54" s="780">
        <v>0</v>
      </c>
      <c r="L54" s="780">
        <v>4</v>
      </c>
      <c r="M54" s="784">
        <f t="shared" si="37"/>
        <v>133</v>
      </c>
      <c r="N54" s="782">
        <v>45866</v>
      </c>
      <c r="O54" s="782">
        <v>45862</v>
      </c>
      <c r="P54" s="783"/>
      <c r="Q54" s="783" t="s">
        <v>582</v>
      </c>
      <c r="R54" s="783" t="s">
        <v>1784</v>
      </c>
      <c r="S54" s="810" t="s">
        <v>876</v>
      </c>
      <c r="T54" s="810"/>
      <c r="U54" s="810" t="s">
        <v>585</v>
      </c>
      <c r="V54" s="811"/>
      <c r="W54" s="811"/>
      <c r="X54" s="812" t="s">
        <v>3543</v>
      </c>
      <c r="Y54" s="783" t="s">
        <v>878</v>
      </c>
      <c r="Z54" s="835">
        <v>4.6</v>
      </c>
      <c r="AA54" s="835">
        <f t="shared" ref="AA54:AA64" si="40">Z54*J54</f>
        <v>2447.2</v>
      </c>
      <c r="AB54" s="784"/>
      <c r="AC54" s="836" t="s">
        <v>590</v>
      </c>
      <c r="AD54" s="837">
        <f t="shared" ref="AD54:AD59" si="41">J54</f>
        <v>532</v>
      </c>
      <c r="AE54" s="837"/>
      <c r="AF54" s="838"/>
      <c r="AG54" s="865">
        <f t="shared" si="38"/>
        <v>532</v>
      </c>
      <c r="AH54" s="865"/>
      <c r="AI54" s="865">
        <f t="shared" si="39"/>
        <v>532</v>
      </c>
      <c r="AJ54" s="865"/>
      <c r="AK54" s="865"/>
      <c r="AL54" s="866"/>
      <c r="AM54" s="866"/>
      <c r="AN54" s="867" t="s">
        <v>577</v>
      </c>
      <c r="AO54" s="884"/>
      <c r="AP54" s="884"/>
      <c r="AQ54" s="884"/>
      <c r="AR54" s="884"/>
      <c r="AS54" s="884">
        <f>J54</f>
        <v>532</v>
      </c>
      <c r="AT54" s="884"/>
      <c r="AU54" s="932">
        <f t="shared" si="36"/>
        <v>532</v>
      </c>
      <c r="AV54" s="933">
        <f t="shared" si="27"/>
        <v>0</v>
      </c>
      <c r="AW54" s="939"/>
      <c r="AX54" s="884">
        <f t="shared" si="28"/>
        <v>41416.8333333333</v>
      </c>
      <c r="AY54" s="884">
        <f t="shared" si="29"/>
        <v>42250.8333333333</v>
      </c>
      <c r="AZ54" s="884">
        <f t="shared" si="30"/>
        <v>39100.8333333333</v>
      </c>
      <c r="BA54" s="884">
        <f t="shared" si="31"/>
        <v>41785.8333333333</v>
      </c>
      <c r="BB54" s="884">
        <f t="shared" si="32"/>
        <v>46755.8333333333</v>
      </c>
      <c r="BC54" s="884">
        <f t="shared" si="33"/>
        <v>49500.8333333333</v>
      </c>
    </row>
    <row r="55" s="711" customFormat="1" ht="39" customHeight="1" spans="1:55">
      <c r="A55" s="736">
        <v>45734</v>
      </c>
      <c r="B55" s="737" t="s">
        <v>646</v>
      </c>
      <c r="C55" s="738" t="s">
        <v>600</v>
      </c>
      <c r="D55" s="739">
        <v>4500160539</v>
      </c>
      <c r="E55" s="910" t="s">
        <v>3544</v>
      </c>
      <c r="F55" s="739" t="s">
        <v>3545</v>
      </c>
      <c r="G55" s="742" t="s">
        <v>3546</v>
      </c>
      <c r="H55" s="742" t="s">
        <v>3546</v>
      </c>
      <c r="I55" s="778" t="s">
        <v>3547</v>
      </c>
      <c r="J55" s="780">
        <v>532</v>
      </c>
      <c r="K55" s="780">
        <v>0</v>
      </c>
      <c r="L55" s="780">
        <v>4</v>
      </c>
      <c r="M55" s="784">
        <f t="shared" si="37"/>
        <v>133</v>
      </c>
      <c r="N55" s="782">
        <v>45866</v>
      </c>
      <c r="O55" s="782">
        <v>45862</v>
      </c>
      <c r="P55" s="783"/>
      <c r="Q55" s="783" t="s">
        <v>582</v>
      </c>
      <c r="R55" s="783" t="s">
        <v>1784</v>
      </c>
      <c r="S55" s="810" t="s">
        <v>876</v>
      </c>
      <c r="T55" s="810"/>
      <c r="U55" s="810" t="s">
        <v>585</v>
      </c>
      <c r="V55" s="811"/>
      <c r="W55" s="811"/>
      <c r="X55" s="812" t="s">
        <v>3548</v>
      </c>
      <c r="Y55" s="783" t="s">
        <v>878</v>
      </c>
      <c r="Z55" s="835">
        <v>4.6</v>
      </c>
      <c r="AA55" s="835">
        <f t="shared" si="40"/>
        <v>2447.2</v>
      </c>
      <c r="AB55" s="784"/>
      <c r="AC55" s="836" t="s">
        <v>590</v>
      </c>
      <c r="AD55" s="837">
        <f t="shared" si="41"/>
        <v>532</v>
      </c>
      <c r="AE55" s="837"/>
      <c r="AF55" s="838"/>
      <c r="AG55" s="865">
        <f t="shared" si="38"/>
        <v>532</v>
      </c>
      <c r="AH55" s="865"/>
      <c r="AI55" s="865">
        <f t="shared" si="39"/>
        <v>532</v>
      </c>
      <c r="AJ55" s="865"/>
      <c r="AK55" s="865"/>
      <c r="AL55" s="866"/>
      <c r="AM55" s="866"/>
      <c r="AN55" s="867" t="s">
        <v>577</v>
      </c>
      <c r="AO55" s="884">
        <f>J55</f>
        <v>532</v>
      </c>
      <c r="AP55" s="884"/>
      <c r="AQ55" s="884"/>
      <c r="AR55" s="884"/>
      <c r="AS55" s="884"/>
      <c r="AT55" s="884"/>
      <c r="AU55" s="932">
        <f t="shared" si="36"/>
        <v>532</v>
      </c>
      <c r="AV55" s="933">
        <f t="shared" si="27"/>
        <v>0</v>
      </c>
      <c r="AW55" s="939"/>
      <c r="AX55" s="884">
        <f t="shared" si="28"/>
        <v>40884.8333333333</v>
      </c>
      <c r="AY55" s="884">
        <f t="shared" si="29"/>
        <v>42250.8333333333</v>
      </c>
      <c r="AZ55" s="884">
        <f t="shared" si="30"/>
        <v>39100.8333333333</v>
      </c>
      <c r="BA55" s="884">
        <f t="shared" si="31"/>
        <v>41785.8333333333</v>
      </c>
      <c r="BB55" s="884">
        <f t="shared" si="32"/>
        <v>46755.8333333333</v>
      </c>
      <c r="BC55" s="884">
        <f t="shared" si="33"/>
        <v>49500.8333333333</v>
      </c>
    </row>
    <row r="56" s="711" customFormat="1" ht="39" customHeight="1" spans="1:55">
      <c r="A56" s="736">
        <v>45734</v>
      </c>
      <c r="B56" s="737" t="s">
        <v>646</v>
      </c>
      <c r="C56" s="738" t="s">
        <v>600</v>
      </c>
      <c r="D56" s="739">
        <v>4500160539</v>
      </c>
      <c r="E56" s="910" t="s">
        <v>3549</v>
      </c>
      <c r="F56" s="739" t="s">
        <v>3550</v>
      </c>
      <c r="G56" s="742" t="s">
        <v>3551</v>
      </c>
      <c r="H56" s="742" t="s">
        <v>3551</v>
      </c>
      <c r="I56" s="778" t="s">
        <v>3552</v>
      </c>
      <c r="J56" s="780">
        <v>1332</v>
      </c>
      <c r="K56" s="780">
        <v>0</v>
      </c>
      <c r="L56" s="780">
        <v>4</v>
      </c>
      <c r="M56" s="784">
        <f t="shared" si="37"/>
        <v>333</v>
      </c>
      <c r="N56" s="782">
        <v>45866</v>
      </c>
      <c r="O56" s="782">
        <v>45862</v>
      </c>
      <c r="P56" s="783"/>
      <c r="Q56" s="783" t="s">
        <v>582</v>
      </c>
      <c r="R56" s="783" t="s">
        <v>1784</v>
      </c>
      <c r="S56" s="810" t="s">
        <v>876</v>
      </c>
      <c r="T56" s="810"/>
      <c r="U56" s="810" t="s">
        <v>585</v>
      </c>
      <c r="V56" s="811"/>
      <c r="W56" s="811"/>
      <c r="X56" s="812" t="s">
        <v>3553</v>
      </c>
      <c r="Y56" s="783" t="s">
        <v>878</v>
      </c>
      <c r="Z56" s="835">
        <v>4.6</v>
      </c>
      <c r="AA56" s="835">
        <f t="shared" si="40"/>
        <v>6127.2</v>
      </c>
      <c r="AB56" s="784"/>
      <c r="AC56" s="836" t="s">
        <v>590</v>
      </c>
      <c r="AD56" s="837">
        <f t="shared" si="41"/>
        <v>1332</v>
      </c>
      <c r="AE56" s="837"/>
      <c r="AF56" s="838"/>
      <c r="AG56" s="865">
        <f t="shared" si="38"/>
        <v>1332</v>
      </c>
      <c r="AH56" s="865"/>
      <c r="AI56" s="865">
        <f t="shared" si="39"/>
        <v>1332</v>
      </c>
      <c r="AJ56" s="865"/>
      <c r="AK56" s="865"/>
      <c r="AL56" s="866"/>
      <c r="AM56" s="866"/>
      <c r="AN56" s="867" t="s">
        <v>577</v>
      </c>
      <c r="AO56" s="884"/>
      <c r="AP56" s="884">
        <f>J56</f>
        <v>1332</v>
      </c>
      <c r="AQ56" s="884"/>
      <c r="AR56" s="884"/>
      <c r="AS56" s="884"/>
      <c r="AT56" s="884"/>
      <c r="AU56" s="932">
        <f t="shared" si="36"/>
        <v>1332</v>
      </c>
      <c r="AV56" s="933">
        <f t="shared" si="27"/>
        <v>0</v>
      </c>
      <c r="AW56" s="939"/>
      <c r="AX56" s="884">
        <f t="shared" si="28"/>
        <v>40884.8333333333</v>
      </c>
      <c r="AY56" s="884">
        <f t="shared" si="29"/>
        <v>40918.8333333333</v>
      </c>
      <c r="AZ56" s="884">
        <f t="shared" si="30"/>
        <v>39100.8333333333</v>
      </c>
      <c r="BA56" s="884">
        <f t="shared" si="31"/>
        <v>41785.8333333333</v>
      </c>
      <c r="BB56" s="884">
        <f t="shared" si="32"/>
        <v>46755.8333333333</v>
      </c>
      <c r="BC56" s="884">
        <f t="shared" si="33"/>
        <v>49500.8333333333</v>
      </c>
    </row>
    <row r="57" s="711" customFormat="1" ht="39" customHeight="1" spans="1:55">
      <c r="A57" s="736">
        <v>45734</v>
      </c>
      <c r="B57" s="737" t="s">
        <v>646</v>
      </c>
      <c r="C57" s="738" t="s">
        <v>600</v>
      </c>
      <c r="D57" s="739">
        <v>4500160539</v>
      </c>
      <c r="E57" s="910" t="s">
        <v>3554</v>
      </c>
      <c r="F57" s="739" t="s">
        <v>3555</v>
      </c>
      <c r="G57" s="742" t="s">
        <v>3482</v>
      </c>
      <c r="H57" s="742" t="s">
        <v>3482</v>
      </c>
      <c r="I57" s="778" t="s">
        <v>3484</v>
      </c>
      <c r="J57" s="780">
        <v>532</v>
      </c>
      <c r="K57" s="780">
        <v>0</v>
      </c>
      <c r="L57" s="780">
        <v>4</v>
      </c>
      <c r="M57" s="784">
        <f t="shared" si="37"/>
        <v>133</v>
      </c>
      <c r="N57" s="782">
        <v>45866</v>
      </c>
      <c r="O57" s="782">
        <v>45862</v>
      </c>
      <c r="P57" s="783"/>
      <c r="Q57" s="783" t="s">
        <v>582</v>
      </c>
      <c r="R57" s="783" t="s">
        <v>1784</v>
      </c>
      <c r="S57" s="810" t="s">
        <v>876</v>
      </c>
      <c r="T57" s="810"/>
      <c r="U57" s="810" t="s">
        <v>585</v>
      </c>
      <c r="V57" s="811"/>
      <c r="W57" s="811"/>
      <c r="X57" s="812" t="s">
        <v>3556</v>
      </c>
      <c r="Y57" s="783" t="s">
        <v>878</v>
      </c>
      <c r="Z57" s="835">
        <v>4.6</v>
      </c>
      <c r="AA57" s="835">
        <f t="shared" si="40"/>
        <v>2447.2</v>
      </c>
      <c r="AB57" s="784"/>
      <c r="AC57" s="836" t="s">
        <v>590</v>
      </c>
      <c r="AD57" s="837">
        <f t="shared" si="41"/>
        <v>532</v>
      </c>
      <c r="AE57" s="837"/>
      <c r="AF57" s="838"/>
      <c r="AG57" s="865">
        <f t="shared" si="38"/>
        <v>532</v>
      </c>
      <c r="AH57" s="865"/>
      <c r="AI57" s="865">
        <f t="shared" si="39"/>
        <v>532</v>
      </c>
      <c r="AJ57" s="865"/>
      <c r="AK57" s="865"/>
      <c r="AL57" s="866"/>
      <c r="AM57" s="866"/>
      <c r="AN57" s="867" t="s">
        <v>577</v>
      </c>
      <c r="AO57" s="884"/>
      <c r="AP57" s="884"/>
      <c r="AQ57" s="884"/>
      <c r="AR57" s="884"/>
      <c r="AS57" s="884"/>
      <c r="AT57" s="884">
        <f>J57</f>
        <v>532</v>
      </c>
      <c r="AU57" s="932">
        <f t="shared" si="36"/>
        <v>532</v>
      </c>
      <c r="AV57" s="933">
        <f t="shared" si="27"/>
        <v>0</v>
      </c>
      <c r="AW57" s="939"/>
      <c r="AX57" s="884">
        <f t="shared" si="28"/>
        <v>40884.8333333333</v>
      </c>
      <c r="AY57" s="884">
        <f t="shared" si="29"/>
        <v>40918.8333333333</v>
      </c>
      <c r="AZ57" s="884">
        <f t="shared" si="30"/>
        <v>39100.8333333333</v>
      </c>
      <c r="BA57" s="884">
        <f t="shared" si="31"/>
        <v>41785.8333333333</v>
      </c>
      <c r="BB57" s="884">
        <f t="shared" si="32"/>
        <v>46755.8333333333</v>
      </c>
      <c r="BC57" s="884">
        <f t="shared" si="33"/>
        <v>48968.8333333333</v>
      </c>
    </row>
    <row r="58" s="711" customFormat="1" ht="39" customHeight="1" spans="1:55">
      <c r="A58" s="736">
        <v>45734</v>
      </c>
      <c r="B58" s="737" t="s">
        <v>646</v>
      </c>
      <c r="C58" s="738" t="s">
        <v>600</v>
      </c>
      <c r="D58" s="739">
        <v>4500160539</v>
      </c>
      <c r="E58" s="910" t="s">
        <v>3557</v>
      </c>
      <c r="F58" s="739" t="s">
        <v>3558</v>
      </c>
      <c r="G58" s="742" t="s">
        <v>3559</v>
      </c>
      <c r="H58" s="742" t="s">
        <v>3559</v>
      </c>
      <c r="I58" s="778" t="s">
        <v>3513</v>
      </c>
      <c r="J58" s="780">
        <v>532</v>
      </c>
      <c r="K58" s="780">
        <v>0</v>
      </c>
      <c r="L58" s="780">
        <v>4</v>
      </c>
      <c r="M58" s="784">
        <f t="shared" si="37"/>
        <v>133</v>
      </c>
      <c r="N58" s="782">
        <v>45866</v>
      </c>
      <c r="O58" s="782">
        <v>45862</v>
      </c>
      <c r="P58" s="783"/>
      <c r="Q58" s="783" t="s">
        <v>582</v>
      </c>
      <c r="R58" s="783" t="s">
        <v>1784</v>
      </c>
      <c r="S58" s="810" t="s">
        <v>876</v>
      </c>
      <c r="T58" s="810"/>
      <c r="U58" s="810" t="s">
        <v>585</v>
      </c>
      <c r="V58" s="811"/>
      <c r="W58" s="811"/>
      <c r="X58" s="812" t="s">
        <v>3560</v>
      </c>
      <c r="Y58" s="783" t="s">
        <v>878</v>
      </c>
      <c r="Z58" s="835">
        <v>4.6</v>
      </c>
      <c r="AA58" s="835">
        <f t="shared" si="40"/>
        <v>2447.2</v>
      </c>
      <c r="AB58" s="784"/>
      <c r="AC58" s="836" t="s">
        <v>590</v>
      </c>
      <c r="AD58" s="837">
        <f t="shared" si="41"/>
        <v>532</v>
      </c>
      <c r="AE58" s="837"/>
      <c r="AF58" s="838"/>
      <c r="AG58" s="865">
        <f t="shared" si="38"/>
        <v>532</v>
      </c>
      <c r="AH58" s="865"/>
      <c r="AI58" s="865">
        <f t="shared" si="39"/>
        <v>532</v>
      </c>
      <c r="AJ58" s="865"/>
      <c r="AK58" s="865"/>
      <c r="AL58" s="866"/>
      <c r="AM58" s="866"/>
      <c r="AN58" s="867" t="s">
        <v>577</v>
      </c>
      <c r="AO58" s="884"/>
      <c r="AP58" s="884"/>
      <c r="AQ58" s="884"/>
      <c r="AR58" s="884">
        <f>J58</f>
        <v>532</v>
      </c>
      <c r="AS58" s="884"/>
      <c r="AT58" s="884"/>
      <c r="AU58" s="932">
        <f t="shared" si="36"/>
        <v>532</v>
      </c>
      <c r="AV58" s="933">
        <f t="shared" si="27"/>
        <v>0</v>
      </c>
      <c r="AW58" s="939"/>
      <c r="AX58" s="884">
        <f t="shared" si="28"/>
        <v>40884.8333333333</v>
      </c>
      <c r="AY58" s="884">
        <f t="shared" si="29"/>
        <v>40918.8333333333</v>
      </c>
      <c r="AZ58" s="884">
        <f t="shared" si="30"/>
        <v>39100.8333333333</v>
      </c>
      <c r="BA58" s="884">
        <f t="shared" si="31"/>
        <v>41253.8333333333</v>
      </c>
      <c r="BB58" s="884">
        <f t="shared" si="32"/>
        <v>46755.8333333333</v>
      </c>
      <c r="BC58" s="884">
        <f t="shared" si="33"/>
        <v>48968.8333333333</v>
      </c>
    </row>
    <row r="59" s="711" customFormat="1" ht="39" customHeight="1" spans="1:55">
      <c r="A59" s="736">
        <v>45734</v>
      </c>
      <c r="B59" s="737" t="s">
        <v>646</v>
      </c>
      <c r="C59" s="738" t="s">
        <v>600</v>
      </c>
      <c r="D59" s="739">
        <v>4500160539</v>
      </c>
      <c r="E59" s="910" t="s">
        <v>3561</v>
      </c>
      <c r="F59" s="739" t="s">
        <v>3562</v>
      </c>
      <c r="G59" s="742" t="s">
        <v>3563</v>
      </c>
      <c r="H59" s="742" t="s">
        <v>3563</v>
      </c>
      <c r="I59" s="778" t="s">
        <v>3521</v>
      </c>
      <c r="J59" s="780">
        <v>532</v>
      </c>
      <c r="K59" s="780">
        <v>0</v>
      </c>
      <c r="L59" s="780">
        <v>4</v>
      </c>
      <c r="M59" s="784">
        <f t="shared" si="37"/>
        <v>133</v>
      </c>
      <c r="N59" s="782">
        <v>45866</v>
      </c>
      <c r="O59" s="782">
        <v>45862</v>
      </c>
      <c r="P59" s="783"/>
      <c r="Q59" s="783" t="s">
        <v>582</v>
      </c>
      <c r="R59" s="783" t="s">
        <v>1784</v>
      </c>
      <c r="S59" s="810" t="s">
        <v>876</v>
      </c>
      <c r="T59" s="810"/>
      <c r="U59" s="810" t="s">
        <v>585</v>
      </c>
      <c r="V59" s="811"/>
      <c r="W59" s="811"/>
      <c r="X59" s="812" t="s">
        <v>3564</v>
      </c>
      <c r="Y59" s="783" t="s">
        <v>878</v>
      </c>
      <c r="Z59" s="835">
        <v>4.6</v>
      </c>
      <c r="AA59" s="835">
        <f t="shared" si="40"/>
        <v>2447.2</v>
      </c>
      <c r="AB59" s="784"/>
      <c r="AC59" s="836" t="s">
        <v>590</v>
      </c>
      <c r="AD59" s="837">
        <f t="shared" si="41"/>
        <v>532</v>
      </c>
      <c r="AE59" s="837"/>
      <c r="AF59" s="838"/>
      <c r="AG59" s="865">
        <f t="shared" si="38"/>
        <v>532</v>
      </c>
      <c r="AH59" s="865"/>
      <c r="AI59" s="865">
        <f t="shared" si="39"/>
        <v>532</v>
      </c>
      <c r="AJ59" s="865"/>
      <c r="AK59" s="865"/>
      <c r="AL59" s="866"/>
      <c r="AM59" s="866"/>
      <c r="AN59" s="867" t="s">
        <v>577</v>
      </c>
      <c r="AO59" s="884"/>
      <c r="AP59" s="884"/>
      <c r="AQ59" s="884">
        <f>J59</f>
        <v>532</v>
      </c>
      <c r="AR59" s="884"/>
      <c r="AS59" s="884"/>
      <c r="AT59" s="884"/>
      <c r="AU59" s="932">
        <f t="shared" si="36"/>
        <v>532</v>
      </c>
      <c r="AV59" s="933">
        <f t="shared" si="27"/>
        <v>0</v>
      </c>
      <c r="AW59" s="939"/>
      <c r="AX59" s="884">
        <f t="shared" si="28"/>
        <v>40884.8333333333</v>
      </c>
      <c r="AY59" s="884">
        <f t="shared" si="29"/>
        <v>40918.8333333333</v>
      </c>
      <c r="AZ59" s="884">
        <f t="shared" si="30"/>
        <v>38568.8333333333</v>
      </c>
      <c r="BA59" s="884">
        <f t="shared" si="31"/>
        <v>41253.8333333333</v>
      </c>
      <c r="BB59" s="884">
        <f t="shared" si="32"/>
        <v>46755.8333333333</v>
      </c>
      <c r="BC59" s="884">
        <f t="shared" si="33"/>
        <v>48968.8333333333</v>
      </c>
    </row>
    <row r="60" s="711" customFormat="1" ht="39" customHeight="1" spans="1:55">
      <c r="A60" s="736">
        <v>45797</v>
      </c>
      <c r="B60" s="737" t="s">
        <v>1647</v>
      </c>
      <c r="C60" s="738" t="s">
        <v>922</v>
      </c>
      <c r="D60" s="744">
        <v>4500170421</v>
      </c>
      <c r="E60" s="740">
        <v>5200007057</v>
      </c>
      <c r="F60" s="744" t="s">
        <v>3565</v>
      </c>
      <c r="G60" s="744" t="s">
        <v>3423</v>
      </c>
      <c r="H60" s="742" t="s">
        <v>3424</v>
      </c>
      <c r="I60" s="785" t="s">
        <v>3346</v>
      </c>
      <c r="J60" s="780">
        <v>2400</v>
      </c>
      <c r="K60" s="780">
        <v>0</v>
      </c>
      <c r="L60" s="780">
        <v>3</v>
      </c>
      <c r="M60" s="784">
        <f t="shared" si="37"/>
        <v>800</v>
      </c>
      <c r="N60" s="782">
        <v>45868</v>
      </c>
      <c r="O60" s="782">
        <v>45864</v>
      </c>
      <c r="P60" s="783" t="s">
        <v>3566</v>
      </c>
      <c r="Q60" s="783" t="s">
        <v>582</v>
      </c>
      <c r="R60" s="783" t="s">
        <v>1907</v>
      </c>
      <c r="S60" s="810" t="s">
        <v>1448</v>
      </c>
      <c r="T60" s="810"/>
      <c r="U60" s="810" t="s">
        <v>3567</v>
      </c>
      <c r="V60" s="811"/>
      <c r="W60" s="811"/>
      <c r="X60" s="812" t="s">
        <v>3568</v>
      </c>
      <c r="Y60" s="783" t="s">
        <v>1195</v>
      </c>
      <c r="Z60" s="835">
        <v>4.8</v>
      </c>
      <c r="AA60" s="835">
        <f t="shared" si="40"/>
        <v>11520</v>
      </c>
      <c r="AB60" s="784"/>
      <c r="AC60" s="836" t="s">
        <v>590</v>
      </c>
      <c r="AD60" s="837"/>
      <c r="AE60" s="837">
        <f>J60</f>
        <v>2400</v>
      </c>
      <c r="AF60" s="838"/>
      <c r="AG60" s="865">
        <f t="shared" si="38"/>
        <v>2400</v>
      </c>
      <c r="AH60" s="865"/>
      <c r="AI60" s="865">
        <f t="shared" si="39"/>
        <v>2400</v>
      </c>
      <c r="AJ60" s="865"/>
      <c r="AK60" s="865"/>
      <c r="AL60" s="866"/>
      <c r="AM60" s="866"/>
      <c r="AN60" s="867" t="s">
        <v>577</v>
      </c>
      <c r="AO60" s="884">
        <f>J60/6</f>
        <v>400</v>
      </c>
      <c r="AP60" s="884">
        <f>J60/6</f>
        <v>400</v>
      </c>
      <c r="AQ60" s="884">
        <f>J60/6</f>
        <v>400</v>
      </c>
      <c r="AR60" s="884">
        <f>J60/6</f>
        <v>400</v>
      </c>
      <c r="AS60" s="884">
        <f>J60/6</f>
        <v>400</v>
      </c>
      <c r="AT60" s="884">
        <f>J60/6</f>
        <v>400</v>
      </c>
      <c r="AU60" s="932">
        <f t="shared" si="36"/>
        <v>2400</v>
      </c>
      <c r="AV60" s="933">
        <f t="shared" si="27"/>
        <v>0</v>
      </c>
      <c r="AW60" s="939"/>
      <c r="AX60" s="884">
        <f t="shared" si="28"/>
        <v>40484.8333333333</v>
      </c>
      <c r="AY60" s="884">
        <f t="shared" si="29"/>
        <v>40518.8333333333</v>
      </c>
      <c r="AZ60" s="884">
        <f t="shared" si="30"/>
        <v>38168.8333333333</v>
      </c>
      <c r="BA60" s="884">
        <f t="shared" si="31"/>
        <v>40853.8333333333</v>
      </c>
      <c r="BB60" s="884">
        <f t="shared" si="32"/>
        <v>46355.8333333333</v>
      </c>
      <c r="BC60" s="884">
        <f t="shared" si="33"/>
        <v>48568.8333333333</v>
      </c>
    </row>
    <row r="61" s="711" customFormat="1" ht="39" customHeight="1" spans="1:55">
      <c r="A61" s="736">
        <v>45769</v>
      </c>
      <c r="B61" s="737" t="s">
        <v>696</v>
      </c>
      <c r="C61" s="738" t="s">
        <v>697</v>
      </c>
      <c r="D61" s="739">
        <v>4500164451</v>
      </c>
      <c r="E61" s="740" t="s">
        <v>698</v>
      </c>
      <c r="F61" s="739" t="s">
        <v>3569</v>
      </c>
      <c r="G61" s="742" t="s">
        <v>3338</v>
      </c>
      <c r="H61" s="742" t="s">
        <v>3338</v>
      </c>
      <c r="I61" s="785" t="s">
        <v>3346</v>
      </c>
      <c r="J61" s="780">
        <v>3204</v>
      </c>
      <c r="K61" s="801">
        <v>0</v>
      </c>
      <c r="L61" s="801">
        <v>6</v>
      </c>
      <c r="M61" s="784">
        <f t="shared" si="37"/>
        <v>534</v>
      </c>
      <c r="N61" s="782">
        <v>45873</v>
      </c>
      <c r="O61" s="782">
        <v>45869</v>
      </c>
      <c r="P61" s="783"/>
      <c r="Q61" s="783" t="s">
        <v>582</v>
      </c>
      <c r="R61" s="783"/>
      <c r="S61" s="810" t="s">
        <v>3570</v>
      </c>
      <c r="T61" s="810"/>
      <c r="U61" s="810" t="s">
        <v>3571</v>
      </c>
      <c r="V61" s="811"/>
      <c r="W61" s="811" t="s">
        <v>3572</v>
      </c>
      <c r="X61" s="812" t="s">
        <v>3573</v>
      </c>
      <c r="Y61" s="783" t="s">
        <v>248</v>
      </c>
      <c r="Z61" s="835">
        <v>4.4</v>
      </c>
      <c r="AA61" s="835">
        <f t="shared" si="40"/>
        <v>14097.6</v>
      </c>
      <c r="AB61" s="784"/>
      <c r="AC61" s="836" t="s">
        <v>590</v>
      </c>
      <c r="AD61" s="837">
        <f>J61</f>
        <v>3204</v>
      </c>
      <c r="AE61" s="837"/>
      <c r="AF61" s="838"/>
      <c r="AG61" s="865">
        <f t="shared" si="38"/>
        <v>3204</v>
      </c>
      <c r="AH61" s="865"/>
      <c r="AI61" s="865">
        <f t="shared" si="39"/>
        <v>3204</v>
      </c>
      <c r="AJ61" s="865"/>
      <c r="AK61" s="865"/>
      <c r="AL61" s="866"/>
      <c r="AM61" s="866"/>
      <c r="AN61" s="867" t="s">
        <v>577</v>
      </c>
      <c r="AO61" s="884">
        <f>J61/6</f>
        <v>534</v>
      </c>
      <c r="AP61" s="884">
        <f>J61/6</f>
        <v>534</v>
      </c>
      <c r="AQ61" s="884">
        <f>J61/6</f>
        <v>534</v>
      </c>
      <c r="AR61" s="884">
        <f>J61/6</f>
        <v>534</v>
      </c>
      <c r="AS61" s="884">
        <f>J61/6</f>
        <v>534</v>
      </c>
      <c r="AT61" s="884">
        <f>J61/6</f>
        <v>534</v>
      </c>
      <c r="AU61" s="932">
        <f t="shared" si="36"/>
        <v>3204</v>
      </c>
      <c r="AV61" s="933">
        <f t="shared" si="27"/>
        <v>0</v>
      </c>
      <c r="AW61" s="939"/>
      <c r="AX61" s="884">
        <f t="shared" si="28"/>
        <v>39950.8333333333</v>
      </c>
      <c r="AY61" s="884">
        <f t="shared" si="29"/>
        <v>39984.8333333333</v>
      </c>
      <c r="AZ61" s="884">
        <f t="shared" si="30"/>
        <v>37634.8333333333</v>
      </c>
      <c r="BA61" s="884">
        <f t="shared" si="31"/>
        <v>40319.8333333333</v>
      </c>
      <c r="BB61" s="884">
        <f t="shared" si="32"/>
        <v>45821.8333333333</v>
      </c>
      <c r="BC61" s="884">
        <f t="shared" si="33"/>
        <v>48034.8333333333</v>
      </c>
    </row>
    <row r="62" s="711" customFormat="1" ht="39" customHeight="1" spans="1:55">
      <c r="A62" s="736">
        <v>45769</v>
      </c>
      <c r="B62" s="737" t="s">
        <v>696</v>
      </c>
      <c r="C62" s="738" t="s">
        <v>697</v>
      </c>
      <c r="D62" s="739">
        <v>4500164451</v>
      </c>
      <c r="E62" s="740" t="s">
        <v>706</v>
      </c>
      <c r="F62" s="739" t="s">
        <v>3574</v>
      </c>
      <c r="G62" s="742" t="s">
        <v>3338</v>
      </c>
      <c r="H62" s="742" t="s">
        <v>3338</v>
      </c>
      <c r="I62" s="785" t="s">
        <v>3346</v>
      </c>
      <c r="J62" s="780">
        <v>1242</v>
      </c>
      <c r="K62" s="801">
        <v>0</v>
      </c>
      <c r="L62" s="801">
        <v>6</v>
      </c>
      <c r="M62" s="784">
        <f t="shared" si="37"/>
        <v>207</v>
      </c>
      <c r="N62" s="782">
        <v>45873</v>
      </c>
      <c r="O62" s="782">
        <v>45869</v>
      </c>
      <c r="P62" s="783"/>
      <c r="Q62" s="783" t="s">
        <v>582</v>
      </c>
      <c r="R62" s="783" t="s">
        <v>1857</v>
      </c>
      <c r="S62" s="810" t="s">
        <v>3570</v>
      </c>
      <c r="T62" s="810"/>
      <c r="U62" s="810" t="s">
        <v>3571</v>
      </c>
      <c r="V62" s="811"/>
      <c r="W62" s="811" t="s">
        <v>3572</v>
      </c>
      <c r="X62" s="812" t="s">
        <v>3573</v>
      </c>
      <c r="Y62" s="783" t="s">
        <v>248</v>
      </c>
      <c r="Z62" s="835">
        <v>4.4</v>
      </c>
      <c r="AA62" s="835">
        <f t="shared" si="40"/>
        <v>5464.8</v>
      </c>
      <c r="AB62" s="784"/>
      <c r="AC62" s="836" t="s">
        <v>590</v>
      </c>
      <c r="AD62" s="837">
        <f>J62</f>
        <v>1242</v>
      </c>
      <c r="AE62" s="837"/>
      <c r="AF62" s="838"/>
      <c r="AG62" s="865">
        <f t="shared" si="38"/>
        <v>1242</v>
      </c>
      <c r="AH62" s="865"/>
      <c r="AI62" s="865">
        <f t="shared" si="39"/>
        <v>1242</v>
      </c>
      <c r="AJ62" s="865"/>
      <c r="AK62" s="865"/>
      <c r="AL62" s="866"/>
      <c r="AM62" s="866"/>
      <c r="AN62" s="867" t="s">
        <v>577</v>
      </c>
      <c r="AO62" s="884">
        <f>J62/6</f>
        <v>207</v>
      </c>
      <c r="AP62" s="884">
        <f>J62/6</f>
        <v>207</v>
      </c>
      <c r="AQ62" s="884">
        <f>J62/6</f>
        <v>207</v>
      </c>
      <c r="AR62" s="884">
        <f>J62/6</f>
        <v>207</v>
      </c>
      <c r="AS62" s="884">
        <f>J62/6</f>
        <v>207</v>
      </c>
      <c r="AT62" s="884">
        <f>J62/6</f>
        <v>207</v>
      </c>
      <c r="AU62" s="932">
        <f t="shared" si="36"/>
        <v>1242</v>
      </c>
      <c r="AV62" s="933">
        <f t="shared" si="27"/>
        <v>0</v>
      </c>
      <c r="AW62" s="939"/>
      <c r="AX62" s="884">
        <f t="shared" si="28"/>
        <v>39743.8333333333</v>
      </c>
      <c r="AY62" s="884">
        <f t="shared" si="29"/>
        <v>39777.8333333333</v>
      </c>
      <c r="AZ62" s="884">
        <f t="shared" si="30"/>
        <v>37427.8333333333</v>
      </c>
      <c r="BA62" s="884">
        <f t="shared" si="31"/>
        <v>40112.8333333333</v>
      </c>
      <c r="BB62" s="884">
        <f t="shared" si="32"/>
        <v>45614.8333333333</v>
      </c>
      <c r="BC62" s="884">
        <f t="shared" si="33"/>
        <v>47827.8333333333</v>
      </c>
    </row>
    <row r="63" s="711" customFormat="1" ht="39" customHeight="1" spans="1:55">
      <c r="A63" s="736">
        <v>45813</v>
      </c>
      <c r="B63" s="737" t="s">
        <v>1009</v>
      </c>
      <c r="C63" s="738" t="s">
        <v>630</v>
      </c>
      <c r="D63" s="739">
        <v>4500169037</v>
      </c>
      <c r="E63" s="910" t="s">
        <v>3575</v>
      </c>
      <c r="F63" s="739" t="s">
        <v>3576</v>
      </c>
      <c r="G63" s="744" t="s">
        <v>3577</v>
      </c>
      <c r="H63" s="742" t="s">
        <v>3578</v>
      </c>
      <c r="I63" s="785" t="s">
        <v>3579</v>
      </c>
      <c r="J63" s="780">
        <v>1200</v>
      </c>
      <c r="K63" s="780">
        <v>0</v>
      </c>
      <c r="L63" s="780">
        <v>6</v>
      </c>
      <c r="M63" s="784">
        <f t="shared" si="37"/>
        <v>200</v>
      </c>
      <c r="N63" s="782">
        <v>45870</v>
      </c>
      <c r="O63" s="782">
        <v>45866</v>
      </c>
      <c r="P63" s="783"/>
      <c r="Q63" s="783" t="s">
        <v>582</v>
      </c>
      <c r="R63" s="783" t="s">
        <v>3580</v>
      </c>
      <c r="S63" s="810" t="s">
        <v>1651</v>
      </c>
      <c r="T63" s="810"/>
      <c r="U63" s="810" t="s">
        <v>3581</v>
      </c>
      <c r="V63" s="811"/>
      <c r="W63" s="811"/>
      <c r="X63" s="812" t="s">
        <v>3582</v>
      </c>
      <c r="Y63" s="783" t="s">
        <v>3583</v>
      </c>
      <c r="Z63" s="835">
        <v>4.4</v>
      </c>
      <c r="AA63" s="835">
        <f t="shared" si="40"/>
        <v>5280</v>
      </c>
      <c r="AB63" s="784"/>
      <c r="AC63" s="836" t="s">
        <v>590</v>
      </c>
      <c r="AD63" s="837"/>
      <c r="AE63" s="837">
        <f>J63</f>
        <v>1200</v>
      </c>
      <c r="AF63" s="838"/>
      <c r="AG63" s="865">
        <f t="shared" si="38"/>
        <v>1200</v>
      </c>
      <c r="AH63" s="865"/>
      <c r="AI63" s="865">
        <f t="shared" si="39"/>
        <v>1200</v>
      </c>
      <c r="AJ63" s="865"/>
      <c r="AK63" s="865"/>
      <c r="AL63" s="866"/>
      <c r="AM63" s="866"/>
      <c r="AN63" s="867" t="s">
        <v>577</v>
      </c>
      <c r="AO63" s="884"/>
      <c r="AP63" s="884"/>
      <c r="AQ63" s="884"/>
      <c r="AR63" s="884"/>
      <c r="AS63" s="884"/>
      <c r="AT63" s="884">
        <f>J63</f>
        <v>1200</v>
      </c>
      <c r="AU63" s="932">
        <f t="shared" si="36"/>
        <v>1200</v>
      </c>
      <c r="AV63" s="933">
        <f t="shared" si="27"/>
        <v>0</v>
      </c>
      <c r="AW63" s="939"/>
      <c r="AX63" s="884">
        <f t="shared" si="28"/>
        <v>39743.8333333333</v>
      </c>
      <c r="AY63" s="884">
        <f t="shared" si="29"/>
        <v>39777.8333333333</v>
      </c>
      <c r="AZ63" s="884">
        <f t="shared" si="30"/>
        <v>37427.8333333333</v>
      </c>
      <c r="BA63" s="884">
        <f t="shared" si="31"/>
        <v>40112.8333333333</v>
      </c>
      <c r="BB63" s="884">
        <f t="shared" si="32"/>
        <v>45614.8333333333</v>
      </c>
      <c r="BC63" s="884">
        <f t="shared" si="33"/>
        <v>46627.8333333333</v>
      </c>
    </row>
    <row r="64" s="711" customFormat="1" ht="39" customHeight="1" spans="1:55">
      <c r="A64" s="736">
        <v>45791</v>
      </c>
      <c r="B64" s="737" t="s">
        <v>1432</v>
      </c>
      <c r="C64" s="738" t="s">
        <v>1433</v>
      </c>
      <c r="D64" s="739">
        <v>4500166407</v>
      </c>
      <c r="E64" s="910" t="s">
        <v>3584</v>
      </c>
      <c r="F64" s="739" t="s">
        <v>3585</v>
      </c>
      <c r="G64" s="744" t="s">
        <v>3354</v>
      </c>
      <c r="H64" s="742" t="s">
        <v>3338</v>
      </c>
      <c r="I64" s="785" t="s">
        <v>3346</v>
      </c>
      <c r="J64" s="780">
        <v>702</v>
      </c>
      <c r="K64" s="780">
        <v>0</v>
      </c>
      <c r="L64" s="780">
        <v>6</v>
      </c>
      <c r="M64" s="784">
        <f t="shared" si="37"/>
        <v>117</v>
      </c>
      <c r="N64" s="782">
        <v>45873</v>
      </c>
      <c r="O64" s="782">
        <v>45870</v>
      </c>
      <c r="P64" s="783"/>
      <c r="Q64" s="783" t="s">
        <v>3586</v>
      </c>
      <c r="R64" s="783" t="s">
        <v>1797</v>
      </c>
      <c r="S64" s="810" t="s">
        <v>1963</v>
      </c>
      <c r="T64" s="810"/>
      <c r="U64" s="810" t="s">
        <v>3587</v>
      </c>
      <c r="V64" s="811"/>
      <c r="W64" s="811"/>
      <c r="X64" s="812" t="s">
        <v>3588</v>
      </c>
      <c r="Y64" s="783" t="s">
        <v>3589</v>
      </c>
      <c r="Z64" s="835">
        <v>5.2</v>
      </c>
      <c r="AA64" s="835">
        <f>J64*Z64</f>
        <v>3650.4</v>
      </c>
      <c r="AB64" s="784"/>
      <c r="AC64" s="836" t="s">
        <v>590</v>
      </c>
      <c r="AD64" s="837"/>
      <c r="AE64" s="837">
        <f>J64</f>
        <v>702</v>
      </c>
      <c r="AF64" s="838"/>
      <c r="AG64" s="865">
        <f t="shared" si="38"/>
        <v>702</v>
      </c>
      <c r="AH64" s="865"/>
      <c r="AI64" s="865">
        <f t="shared" si="39"/>
        <v>702</v>
      </c>
      <c r="AJ64" s="865"/>
      <c r="AK64" s="865"/>
      <c r="AL64" s="866"/>
      <c r="AM64" s="866"/>
      <c r="AN64" s="867" t="s">
        <v>577</v>
      </c>
      <c r="AO64" s="884">
        <f>J64/6</f>
        <v>117</v>
      </c>
      <c r="AP64" s="884">
        <f>J64/6</f>
        <v>117</v>
      </c>
      <c r="AQ64" s="884">
        <f>J64/6</f>
        <v>117</v>
      </c>
      <c r="AR64" s="884">
        <f>J64/6</f>
        <v>117</v>
      </c>
      <c r="AS64" s="884">
        <f>J64/6</f>
        <v>117</v>
      </c>
      <c r="AT64" s="884">
        <f>J64/6</f>
        <v>117</v>
      </c>
      <c r="AU64" s="932">
        <f t="shared" si="36"/>
        <v>702</v>
      </c>
      <c r="AV64" s="933">
        <f t="shared" si="27"/>
        <v>0</v>
      </c>
      <c r="AW64" s="939"/>
      <c r="AX64" s="884">
        <f t="shared" si="28"/>
        <v>39626.8333333333</v>
      </c>
      <c r="AY64" s="884">
        <f t="shared" si="29"/>
        <v>39660.8333333333</v>
      </c>
      <c r="AZ64" s="884">
        <f t="shared" si="30"/>
        <v>37310.8333333333</v>
      </c>
      <c r="BA64" s="884">
        <f t="shared" si="31"/>
        <v>39995.8333333333</v>
      </c>
      <c r="BB64" s="884">
        <f t="shared" si="32"/>
        <v>45497.8333333333</v>
      </c>
      <c r="BC64" s="884">
        <f t="shared" si="33"/>
        <v>46510.8333333333</v>
      </c>
    </row>
    <row r="65" s="711" customFormat="1" ht="39" customHeight="1" spans="1:55">
      <c r="A65" s="736">
        <v>45740</v>
      </c>
      <c r="B65" s="737" t="s">
        <v>856</v>
      </c>
      <c r="C65" s="738" t="s">
        <v>567</v>
      </c>
      <c r="D65" s="739">
        <v>4500161051</v>
      </c>
      <c r="E65" s="910" t="s">
        <v>3590</v>
      </c>
      <c r="F65" s="739" t="s">
        <v>3591</v>
      </c>
      <c r="G65" s="744" t="s">
        <v>3359</v>
      </c>
      <c r="H65" s="742" t="s">
        <v>3360</v>
      </c>
      <c r="I65" s="785" t="s">
        <v>3346</v>
      </c>
      <c r="J65" s="780">
        <v>2205</v>
      </c>
      <c r="K65" s="780">
        <v>0</v>
      </c>
      <c r="L65" s="780">
        <v>1</v>
      </c>
      <c r="M65" s="784">
        <f t="shared" si="37"/>
        <v>2205</v>
      </c>
      <c r="N65" s="782">
        <v>45870</v>
      </c>
      <c r="O65" s="782">
        <v>45866</v>
      </c>
      <c r="P65" s="783" t="s">
        <v>3592</v>
      </c>
      <c r="Q65" s="783" t="s">
        <v>582</v>
      </c>
      <c r="R65" s="783" t="s">
        <v>1955</v>
      </c>
      <c r="S65" s="810" t="s">
        <v>2032</v>
      </c>
      <c r="T65" s="810"/>
      <c r="U65" s="810" t="s">
        <v>3593</v>
      </c>
      <c r="V65" s="811"/>
      <c r="W65" s="811"/>
      <c r="X65" s="812" t="s">
        <v>3594</v>
      </c>
      <c r="Y65" s="783" t="s">
        <v>865</v>
      </c>
      <c r="Z65" s="835">
        <v>4.6</v>
      </c>
      <c r="AA65" s="835">
        <f>Z65*J65</f>
        <v>10143</v>
      </c>
      <c r="AB65" s="784"/>
      <c r="AC65" s="836" t="s">
        <v>590</v>
      </c>
      <c r="AD65" s="837"/>
      <c r="AE65" s="837">
        <f>J65</f>
        <v>2205</v>
      </c>
      <c r="AF65" s="838"/>
      <c r="AG65" s="865">
        <f t="shared" si="38"/>
        <v>2205</v>
      </c>
      <c r="AH65" s="865"/>
      <c r="AI65" s="865">
        <f t="shared" si="39"/>
        <v>2205</v>
      </c>
      <c r="AJ65" s="865"/>
      <c r="AK65" s="865"/>
      <c r="AL65" s="866"/>
      <c r="AM65" s="866"/>
      <c r="AN65" s="867" t="s">
        <v>577</v>
      </c>
      <c r="AO65" s="884">
        <f>J65/6</f>
        <v>367.5</v>
      </c>
      <c r="AP65" s="884">
        <f>J65/6</f>
        <v>367.5</v>
      </c>
      <c r="AQ65" s="884">
        <f>J65/6</f>
        <v>367.5</v>
      </c>
      <c r="AR65" s="884">
        <f>J65/6</f>
        <v>367.5</v>
      </c>
      <c r="AS65" s="884">
        <f>J65/6</f>
        <v>367.5</v>
      </c>
      <c r="AT65" s="884">
        <f>J65/6</f>
        <v>367.5</v>
      </c>
      <c r="AU65" s="932">
        <f t="shared" si="36"/>
        <v>2205</v>
      </c>
      <c r="AV65" s="933">
        <f t="shared" si="27"/>
        <v>0</v>
      </c>
      <c r="AW65" s="939"/>
      <c r="AX65" s="884">
        <f t="shared" si="28"/>
        <v>39259.3333333333</v>
      </c>
      <c r="AY65" s="884">
        <f t="shared" si="29"/>
        <v>39293.3333333333</v>
      </c>
      <c r="AZ65" s="884">
        <f t="shared" si="30"/>
        <v>36943.3333333333</v>
      </c>
      <c r="BA65" s="884">
        <f t="shared" si="31"/>
        <v>39628.3333333333</v>
      </c>
      <c r="BB65" s="884">
        <f t="shared" si="32"/>
        <v>45130.3333333333</v>
      </c>
      <c r="BC65" s="884">
        <f t="shared" si="33"/>
        <v>46143.3333333333</v>
      </c>
    </row>
    <row r="66" s="711" customFormat="1" ht="39" customHeight="1" spans="1:55">
      <c r="A66" s="736">
        <v>45653</v>
      </c>
      <c r="B66" s="737" t="s">
        <v>696</v>
      </c>
      <c r="C66" s="738" t="s">
        <v>697</v>
      </c>
      <c r="D66" s="739">
        <v>4500154924</v>
      </c>
      <c r="E66" s="910" t="s">
        <v>1956</v>
      </c>
      <c r="F66" s="739" t="s">
        <v>3595</v>
      </c>
      <c r="G66" s="744" t="s">
        <v>3596</v>
      </c>
      <c r="H66" s="742" t="s">
        <v>3338</v>
      </c>
      <c r="I66" s="785" t="s">
        <v>3346</v>
      </c>
      <c r="J66" s="780">
        <v>10314</v>
      </c>
      <c r="K66" s="780">
        <v>0</v>
      </c>
      <c r="L66" s="780">
        <v>6</v>
      </c>
      <c r="M66" s="784">
        <f t="shared" si="37"/>
        <v>1719</v>
      </c>
      <c r="N66" s="782">
        <v>45871</v>
      </c>
      <c r="O66" s="782">
        <f>N66-4</f>
        <v>45867</v>
      </c>
      <c r="P66" s="783"/>
      <c r="Q66" s="783" t="s">
        <v>582</v>
      </c>
      <c r="R66" s="783" t="s">
        <v>1955</v>
      </c>
      <c r="S66" s="810" t="s">
        <v>1851</v>
      </c>
      <c r="T66" s="810"/>
      <c r="U66" s="810" t="s">
        <v>3597</v>
      </c>
      <c r="V66" s="811"/>
      <c r="W66" s="811" t="s">
        <v>3572</v>
      </c>
      <c r="X66" s="812" t="s">
        <v>3598</v>
      </c>
      <c r="Y66" s="783" t="s">
        <v>782</v>
      </c>
      <c r="Z66" s="835">
        <v>4.6</v>
      </c>
      <c r="AA66" s="835">
        <f>J66*Z66</f>
        <v>47444.4</v>
      </c>
      <c r="AB66" s="784"/>
      <c r="AC66" s="836" t="s">
        <v>590</v>
      </c>
      <c r="AD66" s="942">
        <f>J66</f>
        <v>10314</v>
      </c>
      <c r="AE66" s="837"/>
      <c r="AF66" s="838"/>
      <c r="AG66" s="865">
        <f t="shared" si="38"/>
        <v>10314</v>
      </c>
      <c r="AH66" s="865"/>
      <c r="AI66" s="865">
        <f t="shared" si="39"/>
        <v>10314</v>
      </c>
      <c r="AJ66" s="865"/>
      <c r="AK66" s="865"/>
      <c r="AL66" s="866"/>
      <c r="AM66" s="866"/>
      <c r="AN66" s="867" t="s">
        <v>577</v>
      </c>
      <c r="AO66" s="884">
        <f>J66/6</f>
        <v>1719</v>
      </c>
      <c r="AP66" s="884">
        <f>J66/6</f>
        <v>1719</v>
      </c>
      <c r="AQ66" s="884">
        <f>J66/6</f>
        <v>1719</v>
      </c>
      <c r="AR66" s="884">
        <f>J66/6</f>
        <v>1719</v>
      </c>
      <c r="AS66" s="884">
        <f>J66/6</f>
        <v>1719</v>
      </c>
      <c r="AT66" s="884">
        <f>J66/6</f>
        <v>1719</v>
      </c>
      <c r="AU66" s="932">
        <f t="shared" si="36"/>
        <v>10314</v>
      </c>
      <c r="AV66" s="933">
        <f t="shared" si="27"/>
        <v>0</v>
      </c>
      <c r="AW66" s="939"/>
      <c r="AX66" s="884">
        <f t="shared" si="28"/>
        <v>37540.3333333333</v>
      </c>
      <c r="AY66" s="884">
        <f t="shared" si="29"/>
        <v>37574.3333333333</v>
      </c>
      <c r="AZ66" s="884">
        <f t="shared" si="30"/>
        <v>35224.3333333333</v>
      </c>
      <c r="BA66" s="884">
        <f t="shared" si="31"/>
        <v>37909.3333333333</v>
      </c>
      <c r="BB66" s="884">
        <f t="shared" si="32"/>
        <v>43411.3333333333</v>
      </c>
      <c r="BC66" s="884">
        <f t="shared" si="33"/>
        <v>44424.3333333333</v>
      </c>
    </row>
    <row r="67" s="711" customFormat="1" ht="39" customHeight="1" spans="1:55">
      <c r="A67" s="736">
        <v>45833</v>
      </c>
      <c r="B67" s="737" t="s">
        <v>789</v>
      </c>
      <c r="C67" s="738" t="s">
        <v>749</v>
      </c>
      <c r="D67" s="739">
        <v>4500171170</v>
      </c>
      <c r="E67" s="740">
        <v>84512</v>
      </c>
      <c r="F67" s="739" t="s">
        <v>3599</v>
      </c>
      <c r="G67" s="742" t="s">
        <v>3338</v>
      </c>
      <c r="H67" s="742" t="s">
        <v>3338</v>
      </c>
      <c r="I67" s="785" t="s">
        <v>3346</v>
      </c>
      <c r="J67" s="780">
        <v>2100</v>
      </c>
      <c r="K67" s="801">
        <v>0</v>
      </c>
      <c r="L67" s="801">
        <v>6</v>
      </c>
      <c r="M67" s="784">
        <f t="shared" si="37"/>
        <v>350</v>
      </c>
      <c r="N67" s="782">
        <v>45873</v>
      </c>
      <c r="O67" s="782">
        <v>45869</v>
      </c>
      <c r="P67" s="783"/>
      <c r="Q67" s="783" t="s">
        <v>582</v>
      </c>
      <c r="R67" s="783" t="s">
        <v>3580</v>
      </c>
      <c r="S67" s="810" t="s">
        <v>1823</v>
      </c>
      <c r="T67" s="810"/>
      <c r="U67" s="810" t="s">
        <v>3600</v>
      </c>
      <c r="V67" s="811"/>
      <c r="W67" s="811"/>
      <c r="X67" s="812" t="s">
        <v>3601</v>
      </c>
      <c r="Y67" s="783" t="s">
        <v>1480</v>
      </c>
      <c r="Z67" s="835">
        <v>4.4</v>
      </c>
      <c r="AA67" s="835">
        <f>Z67*J67</f>
        <v>9240</v>
      </c>
      <c r="AB67" s="784"/>
      <c r="AC67" s="836" t="s">
        <v>590</v>
      </c>
      <c r="AD67" s="837">
        <f>J67</f>
        <v>2100</v>
      </c>
      <c r="AE67" s="837"/>
      <c r="AF67" s="838"/>
      <c r="AG67" s="865">
        <f t="shared" si="38"/>
        <v>2100</v>
      </c>
      <c r="AH67" s="865"/>
      <c r="AI67" s="865">
        <f t="shared" si="39"/>
        <v>2100</v>
      </c>
      <c r="AJ67" s="865"/>
      <c r="AK67" s="865"/>
      <c r="AL67" s="866"/>
      <c r="AM67" s="866"/>
      <c r="AN67" s="867" t="s">
        <v>577</v>
      </c>
      <c r="AO67" s="884">
        <f>J67/6</f>
        <v>350</v>
      </c>
      <c r="AP67" s="884">
        <f>J67/6</f>
        <v>350</v>
      </c>
      <c r="AQ67" s="884">
        <f>J67/6</f>
        <v>350</v>
      </c>
      <c r="AR67" s="884">
        <f>J67/6</f>
        <v>350</v>
      </c>
      <c r="AS67" s="884">
        <f>J67/6</f>
        <v>350</v>
      </c>
      <c r="AT67" s="884">
        <f>J67/6</f>
        <v>350</v>
      </c>
      <c r="AU67" s="932">
        <f t="shared" si="36"/>
        <v>2100</v>
      </c>
      <c r="AV67" s="933">
        <f t="shared" si="27"/>
        <v>0</v>
      </c>
      <c r="AW67" s="939"/>
      <c r="AX67" s="884">
        <f t="shared" si="28"/>
        <v>37190.3333333333</v>
      </c>
      <c r="AY67" s="884">
        <f t="shared" si="29"/>
        <v>37224.3333333333</v>
      </c>
      <c r="AZ67" s="884">
        <f t="shared" si="30"/>
        <v>34874.3333333333</v>
      </c>
      <c r="BA67" s="884">
        <f t="shared" si="31"/>
        <v>37559.3333333333</v>
      </c>
      <c r="BB67" s="884">
        <f t="shared" si="32"/>
        <v>43061.3333333333</v>
      </c>
      <c r="BC67" s="884">
        <f t="shared" si="33"/>
        <v>44074.3333333333</v>
      </c>
    </row>
    <row r="68" s="711" customFormat="1" ht="39" customHeight="1" spans="1:55">
      <c r="A68" s="736">
        <v>45869</v>
      </c>
      <c r="B68" s="737"/>
      <c r="C68" s="738"/>
      <c r="D68" s="739" t="s">
        <v>3602</v>
      </c>
      <c r="E68" s="910"/>
      <c r="F68" s="739"/>
      <c r="G68" s="741" t="s">
        <v>574</v>
      </c>
      <c r="H68" s="742" t="s">
        <v>3338</v>
      </c>
      <c r="I68" s="785" t="s">
        <v>3603</v>
      </c>
      <c r="J68" s="780">
        <v>100</v>
      </c>
      <c r="K68" s="780">
        <v>0</v>
      </c>
      <c r="L68" s="780">
        <v>100</v>
      </c>
      <c r="M68" s="784">
        <f t="shared" si="37"/>
        <v>1</v>
      </c>
      <c r="N68" s="782">
        <v>45874</v>
      </c>
      <c r="O68" s="782">
        <v>45870</v>
      </c>
      <c r="P68" s="783"/>
      <c r="Q68" s="783" t="s">
        <v>3604</v>
      </c>
      <c r="R68" s="783"/>
      <c r="S68" s="810" t="s">
        <v>616</v>
      </c>
      <c r="T68" s="810"/>
      <c r="U68" s="810"/>
      <c r="V68" s="811"/>
      <c r="W68" s="811"/>
      <c r="X68" s="812" t="s">
        <v>3605</v>
      </c>
      <c r="Y68" s="783" t="s">
        <v>618</v>
      </c>
      <c r="Z68" s="835"/>
      <c r="AA68" s="835"/>
      <c r="AB68" s="784"/>
      <c r="AC68" s="836"/>
      <c r="AD68" s="837"/>
      <c r="AE68" s="837"/>
      <c r="AF68" s="838"/>
      <c r="AG68" s="865"/>
      <c r="AH68" s="865"/>
      <c r="AI68" s="865"/>
      <c r="AJ68" s="865"/>
      <c r="AK68" s="865"/>
      <c r="AL68" s="866"/>
      <c r="AM68" s="866"/>
      <c r="AN68" s="867" t="s">
        <v>577</v>
      </c>
      <c r="AO68" s="884"/>
      <c r="AP68" s="884"/>
      <c r="AQ68" s="884"/>
      <c r="AR68" s="884"/>
      <c r="AS68" s="884"/>
      <c r="AT68" s="884"/>
      <c r="AU68" s="932">
        <f t="shared" si="36"/>
        <v>0</v>
      </c>
      <c r="AV68" s="933">
        <f t="shared" si="27"/>
        <v>100</v>
      </c>
      <c r="AW68" s="939"/>
      <c r="AX68" s="884">
        <f t="shared" si="28"/>
        <v>37190.3333333333</v>
      </c>
      <c r="AY68" s="884">
        <f t="shared" si="29"/>
        <v>37224.3333333333</v>
      </c>
      <c r="AZ68" s="884">
        <f t="shared" si="30"/>
        <v>34874.3333333333</v>
      </c>
      <c r="BA68" s="884">
        <f t="shared" si="31"/>
        <v>37559.3333333333</v>
      </c>
      <c r="BB68" s="884">
        <f t="shared" si="32"/>
        <v>43061.3333333333</v>
      </c>
      <c r="BC68" s="884">
        <f t="shared" si="33"/>
        <v>44074.3333333333</v>
      </c>
    </row>
    <row r="69" s="711" customFormat="1" ht="39" customHeight="1" spans="1:55">
      <c r="A69" s="736">
        <v>45771</v>
      </c>
      <c r="B69" s="737" t="s">
        <v>629</v>
      </c>
      <c r="C69" s="738" t="s">
        <v>630</v>
      </c>
      <c r="D69" s="739">
        <v>4500164811</v>
      </c>
      <c r="E69" s="910" t="s">
        <v>3606</v>
      </c>
      <c r="F69" s="739" t="s">
        <v>3607</v>
      </c>
      <c r="G69" s="744" t="s">
        <v>3423</v>
      </c>
      <c r="H69" s="742" t="s">
        <v>3424</v>
      </c>
      <c r="I69" s="785" t="s">
        <v>3346</v>
      </c>
      <c r="J69" s="780">
        <v>3600</v>
      </c>
      <c r="K69" s="780">
        <v>0</v>
      </c>
      <c r="L69" s="780">
        <v>3</v>
      </c>
      <c r="M69" s="784">
        <f t="shared" si="37"/>
        <v>1200</v>
      </c>
      <c r="N69" s="782">
        <v>45877</v>
      </c>
      <c r="O69" s="782">
        <v>45873</v>
      </c>
      <c r="P69" s="783"/>
      <c r="Q69" s="783" t="s">
        <v>582</v>
      </c>
      <c r="R69" s="783" t="s">
        <v>3580</v>
      </c>
      <c r="S69" s="810" t="s">
        <v>1107</v>
      </c>
      <c r="T69" s="810"/>
      <c r="U69" s="810" t="s">
        <v>3608</v>
      </c>
      <c r="V69" s="811"/>
      <c r="W69" s="811"/>
      <c r="X69" s="812" t="s">
        <v>3609</v>
      </c>
      <c r="Y69" s="783" t="s">
        <v>1191</v>
      </c>
      <c r="Z69" s="835">
        <v>4.8</v>
      </c>
      <c r="AA69" s="835">
        <f>Z69*J69</f>
        <v>17280</v>
      </c>
      <c r="AB69" s="784"/>
      <c r="AC69" s="836" t="s">
        <v>590</v>
      </c>
      <c r="AD69" s="837"/>
      <c r="AE69" s="837">
        <f>J69</f>
        <v>3600</v>
      </c>
      <c r="AF69" s="838"/>
      <c r="AG69" s="865">
        <f t="shared" ref="AG69:AG79" si="42">J69</f>
        <v>3600</v>
      </c>
      <c r="AH69" s="865"/>
      <c r="AI69" s="865">
        <f t="shared" ref="AI69:AI80" si="43">J69</f>
        <v>3600</v>
      </c>
      <c r="AJ69" s="865"/>
      <c r="AK69" s="865"/>
      <c r="AL69" s="866"/>
      <c r="AM69" s="866"/>
      <c r="AN69" s="867" t="s">
        <v>577</v>
      </c>
      <c r="AO69" s="884">
        <f t="shared" ref="AO69:AO79" si="44">J69/6</f>
        <v>600</v>
      </c>
      <c r="AP69" s="884">
        <f t="shared" ref="AP69:AP79" si="45">J69/6</f>
        <v>600</v>
      </c>
      <c r="AQ69" s="884">
        <f t="shared" ref="AQ69:AQ79" si="46">J69/6</f>
        <v>600</v>
      </c>
      <c r="AR69" s="884">
        <f t="shared" ref="AR69:AR79" si="47">J69/6</f>
        <v>600</v>
      </c>
      <c r="AS69" s="884">
        <f t="shared" ref="AS69:AS79" si="48">J69/6</f>
        <v>600</v>
      </c>
      <c r="AT69" s="884">
        <f t="shared" ref="AT69:AT79" si="49">J69/6</f>
        <v>600</v>
      </c>
      <c r="AU69" s="932">
        <f t="shared" si="36"/>
        <v>3600</v>
      </c>
      <c r="AV69" s="933">
        <f t="shared" si="27"/>
        <v>0</v>
      </c>
      <c r="AW69" s="939"/>
      <c r="AX69" s="884">
        <f t="shared" si="28"/>
        <v>36590.3333333333</v>
      </c>
      <c r="AY69" s="884">
        <f t="shared" si="29"/>
        <v>36624.3333333333</v>
      </c>
      <c r="AZ69" s="884">
        <f t="shared" si="30"/>
        <v>34274.3333333333</v>
      </c>
      <c r="BA69" s="884">
        <f t="shared" si="31"/>
        <v>36959.3333333333</v>
      </c>
      <c r="BB69" s="884">
        <f t="shared" si="32"/>
        <v>42461.3333333333</v>
      </c>
      <c r="BC69" s="884">
        <f t="shared" si="33"/>
        <v>43474.3333333333</v>
      </c>
    </row>
    <row r="70" s="711" customFormat="1" ht="39" customHeight="1" spans="1:55">
      <c r="A70" s="736">
        <v>45813</v>
      </c>
      <c r="B70" s="737" t="s">
        <v>3610</v>
      </c>
      <c r="C70" s="738" t="s">
        <v>630</v>
      </c>
      <c r="D70" s="739">
        <v>4500169055</v>
      </c>
      <c r="E70" s="910" t="s">
        <v>3611</v>
      </c>
      <c r="F70" s="739" t="s">
        <v>3612</v>
      </c>
      <c r="G70" s="744" t="s">
        <v>3354</v>
      </c>
      <c r="H70" s="742" t="s">
        <v>3338</v>
      </c>
      <c r="I70" s="785" t="s">
        <v>3346</v>
      </c>
      <c r="J70" s="780">
        <v>960</v>
      </c>
      <c r="K70" s="780">
        <v>0</v>
      </c>
      <c r="L70" s="780">
        <v>6</v>
      </c>
      <c r="M70" s="784">
        <f t="shared" si="37"/>
        <v>160</v>
      </c>
      <c r="N70" s="782">
        <v>45877</v>
      </c>
      <c r="O70" s="782">
        <v>45873</v>
      </c>
      <c r="P70" s="783"/>
      <c r="Q70" s="783" t="s">
        <v>582</v>
      </c>
      <c r="R70" s="783" t="s">
        <v>3580</v>
      </c>
      <c r="S70" s="810" t="s">
        <v>1651</v>
      </c>
      <c r="T70" s="810"/>
      <c r="U70" s="810" t="s">
        <v>3613</v>
      </c>
      <c r="V70" s="811"/>
      <c r="W70" s="811"/>
      <c r="X70" s="812" t="s">
        <v>3614</v>
      </c>
      <c r="Y70" s="783" t="s">
        <v>3318</v>
      </c>
      <c r="Z70" s="835">
        <v>4.4</v>
      </c>
      <c r="AA70" s="835">
        <f t="shared" ref="AA70:AA75" si="50">J70*Z70</f>
        <v>4224</v>
      </c>
      <c r="AB70" s="784"/>
      <c r="AC70" s="836" t="s">
        <v>590</v>
      </c>
      <c r="AD70" s="837"/>
      <c r="AE70" s="837">
        <f>J70</f>
        <v>960</v>
      </c>
      <c r="AF70" s="838"/>
      <c r="AG70" s="865">
        <f t="shared" si="42"/>
        <v>960</v>
      </c>
      <c r="AH70" s="865"/>
      <c r="AI70" s="865">
        <f t="shared" si="43"/>
        <v>960</v>
      </c>
      <c r="AJ70" s="865"/>
      <c r="AK70" s="865"/>
      <c r="AL70" s="866"/>
      <c r="AM70" s="866"/>
      <c r="AN70" s="867" t="s">
        <v>577</v>
      </c>
      <c r="AO70" s="884">
        <f t="shared" si="44"/>
        <v>160</v>
      </c>
      <c r="AP70" s="884">
        <f t="shared" si="45"/>
        <v>160</v>
      </c>
      <c r="AQ70" s="884">
        <f t="shared" si="46"/>
        <v>160</v>
      </c>
      <c r="AR70" s="884">
        <f t="shared" si="47"/>
        <v>160</v>
      </c>
      <c r="AS70" s="884">
        <f t="shared" si="48"/>
        <v>160</v>
      </c>
      <c r="AT70" s="884">
        <f t="shared" si="49"/>
        <v>160</v>
      </c>
      <c r="AU70" s="932">
        <f t="shared" si="36"/>
        <v>960</v>
      </c>
      <c r="AV70" s="933">
        <f t="shared" si="27"/>
        <v>0</v>
      </c>
      <c r="AW70" s="939"/>
      <c r="AX70" s="884">
        <f t="shared" si="28"/>
        <v>36430.3333333333</v>
      </c>
      <c r="AY70" s="884">
        <f t="shared" si="29"/>
        <v>36464.3333333333</v>
      </c>
      <c r="AZ70" s="884">
        <f t="shared" si="30"/>
        <v>34114.3333333333</v>
      </c>
      <c r="BA70" s="884">
        <f t="shared" si="31"/>
        <v>36799.3333333333</v>
      </c>
      <c r="BB70" s="884">
        <f t="shared" si="32"/>
        <v>42301.3333333333</v>
      </c>
      <c r="BC70" s="884">
        <f t="shared" si="33"/>
        <v>43314.3333333333</v>
      </c>
    </row>
    <row r="71" s="711" customFormat="1" ht="39" customHeight="1" spans="1:55">
      <c r="A71" s="736">
        <v>45769</v>
      </c>
      <c r="B71" s="737" t="s">
        <v>696</v>
      </c>
      <c r="C71" s="738" t="s">
        <v>697</v>
      </c>
      <c r="D71" s="739">
        <v>4500164457</v>
      </c>
      <c r="E71" s="910" t="s">
        <v>698</v>
      </c>
      <c r="F71" s="739" t="s">
        <v>3615</v>
      </c>
      <c r="G71" s="742" t="s">
        <v>3338</v>
      </c>
      <c r="H71" s="742" t="s">
        <v>3338</v>
      </c>
      <c r="I71" s="785" t="s">
        <v>3346</v>
      </c>
      <c r="J71" s="780">
        <v>2148</v>
      </c>
      <c r="K71" s="780">
        <v>0</v>
      </c>
      <c r="L71" s="780">
        <v>6</v>
      </c>
      <c r="M71" s="784">
        <f t="shared" si="37"/>
        <v>358</v>
      </c>
      <c r="N71" s="782">
        <v>45877</v>
      </c>
      <c r="O71" s="782">
        <v>45873</v>
      </c>
      <c r="P71" s="783"/>
      <c r="Q71" s="783" t="s">
        <v>582</v>
      </c>
      <c r="R71" s="783" t="s">
        <v>1872</v>
      </c>
      <c r="S71" s="810" t="s">
        <v>3570</v>
      </c>
      <c r="T71" s="810"/>
      <c r="U71" s="810" t="s">
        <v>3616</v>
      </c>
      <c r="V71" s="811"/>
      <c r="W71" s="811" t="s">
        <v>3572</v>
      </c>
      <c r="X71" s="812" t="s">
        <v>3617</v>
      </c>
      <c r="Y71" s="783" t="s">
        <v>248</v>
      </c>
      <c r="Z71" s="835">
        <v>4.4</v>
      </c>
      <c r="AA71" s="835">
        <f t="shared" si="50"/>
        <v>9451.2</v>
      </c>
      <c r="AB71" s="784"/>
      <c r="AC71" s="836" t="s">
        <v>590</v>
      </c>
      <c r="AD71" s="837">
        <f>J71</f>
        <v>2148</v>
      </c>
      <c r="AE71" s="837"/>
      <c r="AF71" s="838"/>
      <c r="AG71" s="865">
        <f t="shared" si="42"/>
        <v>2148</v>
      </c>
      <c r="AH71" s="865"/>
      <c r="AI71" s="865">
        <f t="shared" si="43"/>
        <v>2148</v>
      </c>
      <c r="AJ71" s="865"/>
      <c r="AK71" s="865"/>
      <c r="AL71" s="866"/>
      <c r="AM71" s="866"/>
      <c r="AN71" s="867" t="s">
        <v>577</v>
      </c>
      <c r="AO71" s="884">
        <f t="shared" si="44"/>
        <v>358</v>
      </c>
      <c r="AP71" s="884">
        <f t="shared" si="45"/>
        <v>358</v>
      </c>
      <c r="AQ71" s="884">
        <f t="shared" si="46"/>
        <v>358</v>
      </c>
      <c r="AR71" s="884">
        <f t="shared" si="47"/>
        <v>358</v>
      </c>
      <c r="AS71" s="884">
        <f t="shared" si="48"/>
        <v>358</v>
      </c>
      <c r="AT71" s="884">
        <f t="shared" si="49"/>
        <v>358</v>
      </c>
      <c r="AU71" s="932">
        <f t="shared" si="36"/>
        <v>2148</v>
      </c>
      <c r="AV71" s="933">
        <f t="shared" si="27"/>
        <v>0</v>
      </c>
      <c r="AW71" s="939"/>
      <c r="AX71" s="884">
        <f t="shared" si="28"/>
        <v>36072.3333333333</v>
      </c>
      <c r="AY71" s="884">
        <f t="shared" si="29"/>
        <v>36106.3333333333</v>
      </c>
      <c r="AZ71" s="884">
        <f t="shared" si="30"/>
        <v>33756.3333333333</v>
      </c>
      <c r="BA71" s="884">
        <f t="shared" si="31"/>
        <v>36441.3333333333</v>
      </c>
      <c r="BB71" s="884">
        <f t="shared" si="32"/>
        <v>41943.3333333333</v>
      </c>
      <c r="BC71" s="884">
        <f t="shared" si="33"/>
        <v>42956.3333333333</v>
      </c>
    </row>
    <row r="72" s="711" customFormat="1" ht="39" customHeight="1" spans="1:55">
      <c r="A72" s="736">
        <v>45769</v>
      </c>
      <c r="B72" s="737" t="s">
        <v>696</v>
      </c>
      <c r="C72" s="738" t="s">
        <v>697</v>
      </c>
      <c r="D72" s="739">
        <v>4500164457</v>
      </c>
      <c r="E72" s="910" t="s">
        <v>706</v>
      </c>
      <c r="F72" s="739" t="s">
        <v>3618</v>
      </c>
      <c r="G72" s="742" t="s">
        <v>3338</v>
      </c>
      <c r="H72" s="742" t="s">
        <v>3338</v>
      </c>
      <c r="I72" s="785" t="s">
        <v>3346</v>
      </c>
      <c r="J72" s="780">
        <v>834</v>
      </c>
      <c r="K72" s="780">
        <v>0</v>
      </c>
      <c r="L72" s="780">
        <v>6</v>
      </c>
      <c r="M72" s="784">
        <f t="shared" si="37"/>
        <v>139</v>
      </c>
      <c r="N72" s="782">
        <v>45877</v>
      </c>
      <c r="O72" s="782">
        <v>45873</v>
      </c>
      <c r="P72" s="783"/>
      <c r="Q72" s="783" t="s">
        <v>582</v>
      </c>
      <c r="R72" s="783" t="s">
        <v>3619</v>
      </c>
      <c r="S72" s="810" t="s">
        <v>3570</v>
      </c>
      <c r="T72" s="810"/>
      <c r="U72" s="810" t="s">
        <v>3616</v>
      </c>
      <c r="V72" s="811"/>
      <c r="W72" s="811" t="s">
        <v>3572</v>
      </c>
      <c r="X72" s="812" t="s">
        <v>3617</v>
      </c>
      <c r="Y72" s="783" t="s">
        <v>248</v>
      </c>
      <c r="Z72" s="835">
        <v>4.4</v>
      </c>
      <c r="AA72" s="835">
        <f t="shared" si="50"/>
        <v>3669.6</v>
      </c>
      <c r="AB72" s="784"/>
      <c r="AC72" s="836" t="s">
        <v>590</v>
      </c>
      <c r="AD72" s="837">
        <f>J72</f>
        <v>834</v>
      </c>
      <c r="AE72" s="837"/>
      <c r="AF72" s="838"/>
      <c r="AG72" s="865">
        <f t="shared" si="42"/>
        <v>834</v>
      </c>
      <c r="AH72" s="865"/>
      <c r="AI72" s="865">
        <f t="shared" si="43"/>
        <v>834</v>
      </c>
      <c r="AJ72" s="865"/>
      <c r="AK72" s="865"/>
      <c r="AL72" s="866"/>
      <c r="AM72" s="866"/>
      <c r="AN72" s="867" t="s">
        <v>577</v>
      </c>
      <c r="AO72" s="884">
        <f t="shared" si="44"/>
        <v>139</v>
      </c>
      <c r="AP72" s="884">
        <f t="shared" si="45"/>
        <v>139</v>
      </c>
      <c r="AQ72" s="884">
        <f t="shared" si="46"/>
        <v>139</v>
      </c>
      <c r="AR72" s="884">
        <f t="shared" si="47"/>
        <v>139</v>
      </c>
      <c r="AS72" s="884">
        <f t="shared" si="48"/>
        <v>139</v>
      </c>
      <c r="AT72" s="884">
        <f t="shared" si="49"/>
        <v>139</v>
      </c>
      <c r="AU72" s="932">
        <f t="shared" si="36"/>
        <v>834</v>
      </c>
      <c r="AV72" s="933">
        <f t="shared" si="27"/>
        <v>0</v>
      </c>
      <c r="AW72" s="939"/>
      <c r="AX72" s="884">
        <f t="shared" si="28"/>
        <v>35933.3333333333</v>
      </c>
      <c r="AY72" s="884">
        <f t="shared" si="29"/>
        <v>35967.3333333333</v>
      </c>
      <c r="AZ72" s="884">
        <f t="shared" si="30"/>
        <v>33617.3333333333</v>
      </c>
      <c r="BA72" s="884">
        <f t="shared" si="31"/>
        <v>36302.3333333333</v>
      </c>
      <c r="BB72" s="884">
        <f t="shared" si="32"/>
        <v>41804.3333333333</v>
      </c>
      <c r="BC72" s="884">
        <f t="shared" si="33"/>
        <v>42817.3333333333</v>
      </c>
    </row>
    <row r="73" s="711" customFormat="1" ht="39" customHeight="1" spans="1:55">
      <c r="A73" s="736">
        <v>45653</v>
      </c>
      <c r="B73" s="737" t="s">
        <v>696</v>
      </c>
      <c r="C73" s="738" t="s">
        <v>697</v>
      </c>
      <c r="D73" s="739">
        <v>4500154927</v>
      </c>
      <c r="E73" s="910" t="s">
        <v>1956</v>
      </c>
      <c r="F73" s="739" t="s">
        <v>3620</v>
      </c>
      <c r="G73" s="744" t="s">
        <v>3596</v>
      </c>
      <c r="H73" s="742" t="s">
        <v>3338</v>
      </c>
      <c r="I73" s="785" t="s">
        <v>3346</v>
      </c>
      <c r="J73" s="780">
        <v>3690</v>
      </c>
      <c r="K73" s="780">
        <v>0</v>
      </c>
      <c r="L73" s="780">
        <v>6</v>
      </c>
      <c r="M73" s="784">
        <f t="shared" si="37"/>
        <v>615</v>
      </c>
      <c r="N73" s="782">
        <v>45878</v>
      </c>
      <c r="O73" s="782">
        <v>45874</v>
      </c>
      <c r="P73" s="783"/>
      <c r="Q73" s="783" t="s">
        <v>582</v>
      </c>
      <c r="R73" s="783" t="s">
        <v>1872</v>
      </c>
      <c r="S73" s="810" t="s">
        <v>1851</v>
      </c>
      <c r="T73" s="810"/>
      <c r="U73" s="810" t="s">
        <v>3597</v>
      </c>
      <c r="V73" s="811"/>
      <c r="W73" s="811" t="s">
        <v>3572</v>
      </c>
      <c r="X73" s="812" t="s">
        <v>3621</v>
      </c>
      <c r="Y73" s="783" t="s">
        <v>782</v>
      </c>
      <c r="Z73" s="835">
        <v>4.6</v>
      </c>
      <c r="AA73" s="835">
        <f t="shared" si="50"/>
        <v>16974</v>
      </c>
      <c r="AB73" s="784"/>
      <c r="AC73" s="836" t="s">
        <v>590</v>
      </c>
      <c r="AD73" s="942">
        <f>J73</f>
        <v>3690</v>
      </c>
      <c r="AE73" s="837"/>
      <c r="AF73" s="838"/>
      <c r="AG73" s="865">
        <f t="shared" si="42"/>
        <v>3690</v>
      </c>
      <c r="AH73" s="865"/>
      <c r="AI73" s="865">
        <f t="shared" si="43"/>
        <v>3690</v>
      </c>
      <c r="AJ73" s="865"/>
      <c r="AK73" s="865"/>
      <c r="AL73" s="866"/>
      <c r="AM73" s="866"/>
      <c r="AN73" s="867" t="s">
        <v>577</v>
      </c>
      <c r="AO73" s="884">
        <f t="shared" si="44"/>
        <v>615</v>
      </c>
      <c r="AP73" s="884">
        <f t="shared" si="45"/>
        <v>615</v>
      </c>
      <c r="AQ73" s="884">
        <f t="shared" si="46"/>
        <v>615</v>
      </c>
      <c r="AR73" s="884">
        <f t="shared" si="47"/>
        <v>615</v>
      </c>
      <c r="AS73" s="884">
        <f t="shared" si="48"/>
        <v>615</v>
      </c>
      <c r="AT73" s="884">
        <f t="shared" si="49"/>
        <v>615</v>
      </c>
      <c r="AU73" s="932">
        <f t="shared" si="36"/>
        <v>3690</v>
      </c>
      <c r="AV73" s="933">
        <f t="shared" ref="AV73:AV104" si="51">J73-AU73</f>
        <v>0</v>
      </c>
      <c r="AW73" s="939"/>
      <c r="AX73" s="884">
        <f t="shared" ref="AX73:AX104" si="52">AX72-AO73</f>
        <v>35318.3333333333</v>
      </c>
      <c r="AY73" s="884">
        <f t="shared" ref="AY73:AY104" si="53">AY72-AP73</f>
        <v>35352.3333333333</v>
      </c>
      <c r="AZ73" s="884">
        <f t="shared" ref="AZ73:AZ104" si="54">AZ72-AQ73</f>
        <v>33002.3333333333</v>
      </c>
      <c r="BA73" s="884">
        <f t="shared" ref="BA73:BA104" si="55">BA72-AR73</f>
        <v>35687.3333333333</v>
      </c>
      <c r="BB73" s="884">
        <f t="shared" ref="BB73:BB104" si="56">BB72-AS73</f>
        <v>41189.3333333333</v>
      </c>
      <c r="BC73" s="884">
        <f t="shared" ref="BC73:BC104" si="57">BC72-AT73</f>
        <v>42202.3333333333</v>
      </c>
    </row>
    <row r="74" s="711" customFormat="1" ht="39" customHeight="1" spans="1:55">
      <c r="A74" s="736">
        <v>45826</v>
      </c>
      <c r="B74" s="737" t="s">
        <v>2724</v>
      </c>
      <c r="C74" s="738" t="s">
        <v>911</v>
      </c>
      <c r="D74" s="739">
        <v>4500169773</v>
      </c>
      <c r="E74" s="910" t="s">
        <v>3622</v>
      </c>
      <c r="F74" s="739" t="s">
        <v>3623</v>
      </c>
      <c r="G74" s="744" t="s">
        <v>3354</v>
      </c>
      <c r="H74" s="742" t="s">
        <v>3338</v>
      </c>
      <c r="I74" s="785" t="s">
        <v>3346</v>
      </c>
      <c r="J74" s="780">
        <v>3540</v>
      </c>
      <c r="K74" s="780">
        <v>0</v>
      </c>
      <c r="L74" s="780">
        <v>6</v>
      </c>
      <c r="M74" s="784">
        <f t="shared" si="37"/>
        <v>590</v>
      </c>
      <c r="N74" s="782">
        <v>45874</v>
      </c>
      <c r="O74" s="782">
        <v>45870</v>
      </c>
      <c r="P74" s="783"/>
      <c r="Q74" s="783" t="s">
        <v>582</v>
      </c>
      <c r="R74" s="783" t="s">
        <v>1872</v>
      </c>
      <c r="S74" s="810" t="s">
        <v>1861</v>
      </c>
      <c r="T74" s="810"/>
      <c r="U74" s="810" t="s">
        <v>3624</v>
      </c>
      <c r="V74" s="811"/>
      <c r="W74" s="811"/>
      <c r="X74" s="812" t="s">
        <v>3625</v>
      </c>
      <c r="Y74" s="783" t="s">
        <v>352</v>
      </c>
      <c r="Z74" s="835">
        <v>4.4</v>
      </c>
      <c r="AA74" s="835">
        <f t="shared" si="50"/>
        <v>15576</v>
      </c>
      <c r="AB74" s="784"/>
      <c r="AC74" s="836" t="s">
        <v>590</v>
      </c>
      <c r="AD74" s="837"/>
      <c r="AE74" s="837">
        <f>J74</f>
        <v>3540</v>
      </c>
      <c r="AF74" s="838"/>
      <c r="AG74" s="865">
        <f t="shared" si="42"/>
        <v>3540</v>
      </c>
      <c r="AH74" s="865"/>
      <c r="AI74" s="865">
        <f t="shared" si="43"/>
        <v>3540</v>
      </c>
      <c r="AJ74" s="865"/>
      <c r="AK74" s="865"/>
      <c r="AL74" s="866"/>
      <c r="AM74" s="866"/>
      <c r="AN74" s="867" t="s">
        <v>577</v>
      </c>
      <c r="AO74" s="884">
        <f t="shared" si="44"/>
        <v>590</v>
      </c>
      <c r="AP74" s="884">
        <f t="shared" si="45"/>
        <v>590</v>
      </c>
      <c r="AQ74" s="884">
        <f t="shared" si="46"/>
        <v>590</v>
      </c>
      <c r="AR74" s="884">
        <f t="shared" si="47"/>
        <v>590</v>
      </c>
      <c r="AS74" s="884">
        <f t="shared" si="48"/>
        <v>590</v>
      </c>
      <c r="AT74" s="884">
        <f t="shared" si="49"/>
        <v>590</v>
      </c>
      <c r="AU74" s="932">
        <f t="shared" si="36"/>
        <v>3540</v>
      </c>
      <c r="AV74" s="933">
        <f t="shared" si="51"/>
        <v>0</v>
      </c>
      <c r="AW74" s="939"/>
      <c r="AX74" s="884">
        <f t="shared" si="52"/>
        <v>34728.3333333333</v>
      </c>
      <c r="AY74" s="884">
        <f t="shared" si="53"/>
        <v>34762.3333333333</v>
      </c>
      <c r="AZ74" s="884">
        <f t="shared" si="54"/>
        <v>32412.3333333333</v>
      </c>
      <c r="BA74" s="884">
        <f t="shared" si="55"/>
        <v>35097.3333333333</v>
      </c>
      <c r="BB74" s="884">
        <f t="shared" si="56"/>
        <v>40599.3333333333</v>
      </c>
      <c r="BC74" s="884">
        <f t="shared" si="57"/>
        <v>41612.3333333333</v>
      </c>
    </row>
    <row r="75" s="711" customFormat="1" ht="39" customHeight="1" spans="1:55">
      <c r="A75" s="736">
        <v>45834</v>
      </c>
      <c r="B75" s="737" t="s">
        <v>3626</v>
      </c>
      <c r="C75" s="738" t="s">
        <v>3627</v>
      </c>
      <c r="D75" s="739">
        <v>4500171332</v>
      </c>
      <c r="E75" s="740"/>
      <c r="F75" s="739" t="s">
        <v>3628</v>
      </c>
      <c r="G75" s="742" t="s">
        <v>3354</v>
      </c>
      <c r="H75" s="742" t="s">
        <v>3338</v>
      </c>
      <c r="I75" s="785" t="s">
        <v>3346</v>
      </c>
      <c r="J75" s="780">
        <v>960</v>
      </c>
      <c r="K75" s="780">
        <v>0</v>
      </c>
      <c r="L75" s="780">
        <v>6</v>
      </c>
      <c r="M75" s="784">
        <f t="shared" si="37"/>
        <v>160</v>
      </c>
      <c r="N75" s="782">
        <v>45876</v>
      </c>
      <c r="O75" s="782">
        <v>45873</v>
      </c>
      <c r="P75" s="783"/>
      <c r="Q75" s="783" t="s">
        <v>582</v>
      </c>
      <c r="R75" s="783" t="s">
        <v>1984</v>
      </c>
      <c r="S75" s="810" t="s">
        <v>1861</v>
      </c>
      <c r="T75" s="810"/>
      <c r="U75" s="810" t="s">
        <v>3629</v>
      </c>
      <c r="V75" s="811"/>
      <c r="W75" s="811"/>
      <c r="X75" s="812" t="s">
        <v>3630</v>
      </c>
      <c r="Y75" s="783" t="s">
        <v>1841</v>
      </c>
      <c r="Z75" s="835">
        <v>4.18</v>
      </c>
      <c r="AA75" s="835">
        <f t="shared" si="50"/>
        <v>4012.8</v>
      </c>
      <c r="AB75" s="784"/>
      <c r="AC75" s="836" t="s">
        <v>590</v>
      </c>
      <c r="AD75" s="837"/>
      <c r="AE75" s="837">
        <f>J75</f>
        <v>960</v>
      </c>
      <c r="AF75" s="838"/>
      <c r="AG75" s="865">
        <f t="shared" si="42"/>
        <v>960</v>
      </c>
      <c r="AH75" s="865"/>
      <c r="AI75" s="865">
        <f t="shared" si="43"/>
        <v>960</v>
      </c>
      <c r="AJ75" s="865"/>
      <c r="AK75" s="865"/>
      <c r="AL75" s="866"/>
      <c r="AM75" s="866"/>
      <c r="AN75" s="867" t="s">
        <v>577</v>
      </c>
      <c r="AO75" s="884">
        <f t="shared" si="44"/>
        <v>160</v>
      </c>
      <c r="AP75" s="884">
        <f t="shared" si="45"/>
        <v>160</v>
      </c>
      <c r="AQ75" s="884">
        <f t="shared" si="46"/>
        <v>160</v>
      </c>
      <c r="AR75" s="884">
        <f t="shared" si="47"/>
        <v>160</v>
      </c>
      <c r="AS75" s="884">
        <f t="shared" si="48"/>
        <v>160</v>
      </c>
      <c r="AT75" s="884">
        <f t="shared" si="49"/>
        <v>160</v>
      </c>
      <c r="AU75" s="932">
        <f t="shared" si="36"/>
        <v>960</v>
      </c>
      <c r="AV75" s="933">
        <f t="shared" si="51"/>
        <v>0</v>
      </c>
      <c r="AW75" s="939"/>
      <c r="AX75" s="884">
        <f t="shared" si="52"/>
        <v>34568.3333333333</v>
      </c>
      <c r="AY75" s="884">
        <f t="shared" si="53"/>
        <v>34602.3333333333</v>
      </c>
      <c r="AZ75" s="884">
        <f t="shared" si="54"/>
        <v>32252.3333333333</v>
      </c>
      <c r="BA75" s="884">
        <f t="shared" si="55"/>
        <v>34937.3333333333</v>
      </c>
      <c r="BB75" s="884">
        <f t="shared" si="56"/>
        <v>40439.3333333333</v>
      </c>
      <c r="BC75" s="884">
        <f t="shared" si="57"/>
        <v>41452.3333333333</v>
      </c>
    </row>
    <row r="76" s="711" customFormat="1" ht="39" customHeight="1" spans="1:55">
      <c r="A76" s="736">
        <v>45824</v>
      </c>
      <c r="B76" s="737" t="s">
        <v>976</v>
      </c>
      <c r="C76" s="738" t="s">
        <v>600</v>
      </c>
      <c r="D76" s="739">
        <v>4500170092</v>
      </c>
      <c r="E76" s="910" t="s">
        <v>2018</v>
      </c>
      <c r="F76" s="739" t="s">
        <v>3631</v>
      </c>
      <c r="G76" s="742" t="s">
        <v>3368</v>
      </c>
      <c r="H76" s="742" t="s">
        <v>3368</v>
      </c>
      <c r="I76" s="785" t="s">
        <v>3346</v>
      </c>
      <c r="J76" s="780">
        <v>586</v>
      </c>
      <c r="K76" s="780">
        <v>0</v>
      </c>
      <c r="L76" s="780">
        <v>2</v>
      </c>
      <c r="M76" s="784">
        <f t="shared" si="37"/>
        <v>293</v>
      </c>
      <c r="N76" s="782">
        <v>45878</v>
      </c>
      <c r="O76" s="782">
        <f>N76-4</f>
        <v>45874</v>
      </c>
      <c r="P76" s="783"/>
      <c r="Q76" s="783" t="s">
        <v>582</v>
      </c>
      <c r="R76" s="783" t="s">
        <v>2022</v>
      </c>
      <c r="S76" s="810" t="s">
        <v>1913</v>
      </c>
      <c r="T76" s="810"/>
      <c r="U76" s="810" t="s">
        <v>585</v>
      </c>
      <c r="V76" s="811"/>
      <c r="W76" s="811"/>
      <c r="X76" s="812" t="s">
        <v>981</v>
      </c>
      <c r="Y76" s="783" t="s">
        <v>982</v>
      </c>
      <c r="Z76" s="835">
        <v>3.24</v>
      </c>
      <c r="AA76" s="835">
        <f>Z76*J76</f>
        <v>1898.64</v>
      </c>
      <c r="AB76" s="784"/>
      <c r="AC76" s="836" t="s">
        <v>590</v>
      </c>
      <c r="AD76" s="837">
        <f>J76</f>
        <v>586</v>
      </c>
      <c r="AE76" s="837"/>
      <c r="AF76" s="838"/>
      <c r="AG76" s="865">
        <f t="shared" si="42"/>
        <v>586</v>
      </c>
      <c r="AH76" s="865"/>
      <c r="AI76" s="865">
        <f t="shared" si="43"/>
        <v>586</v>
      </c>
      <c r="AJ76" s="865"/>
      <c r="AK76" s="865"/>
      <c r="AL76" s="866"/>
      <c r="AM76" s="866"/>
      <c r="AN76" s="867" t="s">
        <v>577</v>
      </c>
      <c r="AO76" s="884">
        <f t="shared" si="44"/>
        <v>97.6666666666667</v>
      </c>
      <c r="AP76" s="884">
        <f t="shared" si="45"/>
        <v>97.6666666666667</v>
      </c>
      <c r="AQ76" s="884">
        <f t="shared" si="46"/>
        <v>97.6666666666667</v>
      </c>
      <c r="AR76" s="884">
        <f t="shared" si="47"/>
        <v>97.6666666666667</v>
      </c>
      <c r="AS76" s="884">
        <f t="shared" si="48"/>
        <v>97.6666666666667</v>
      </c>
      <c r="AT76" s="884">
        <f t="shared" si="49"/>
        <v>97.6666666666667</v>
      </c>
      <c r="AU76" s="932">
        <f t="shared" si="36"/>
        <v>586</v>
      </c>
      <c r="AV76" s="933">
        <f t="shared" si="51"/>
        <v>0</v>
      </c>
      <c r="AW76" s="939"/>
      <c r="AX76" s="884">
        <f t="shared" si="52"/>
        <v>34470.6666666667</v>
      </c>
      <c r="AY76" s="884">
        <f t="shared" si="53"/>
        <v>34504.6666666667</v>
      </c>
      <c r="AZ76" s="884">
        <f t="shared" si="54"/>
        <v>32154.6666666667</v>
      </c>
      <c r="BA76" s="884">
        <f t="shared" si="55"/>
        <v>34839.6666666667</v>
      </c>
      <c r="BB76" s="884">
        <f t="shared" si="56"/>
        <v>40341.6666666667</v>
      </c>
      <c r="BC76" s="884">
        <f t="shared" si="57"/>
        <v>41354.6666666667</v>
      </c>
    </row>
    <row r="77" s="711" customFormat="1" ht="39" customHeight="1" spans="1:55">
      <c r="A77" s="736">
        <v>45824</v>
      </c>
      <c r="B77" s="737" t="s">
        <v>976</v>
      </c>
      <c r="C77" s="738" t="s">
        <v>600</v>
      </c>
      <c r="D77" s="739">
        <v>4500170119</v>
      </c>
      <c r="E77" s="910" t="s">
        <v>2020</v>
      </c>
      <c r="F77" s="739" t="s">
        <v>3632</v>
      </c>
      <c r="G77" s="742" t="s">
        <v>3368</v>
      </c>
      <c r="H77" s="742" t="s">
        <v>3368</v>
      </c>
      <c r="I77" s="785" t="s">
        <v>3346</v>
      </c>
      <c r="J77" s="780">
        <v>586</v>
      </c>
      <c r="K77" s="780">
        <v>0</v>
      </c>
      <c r="L77" s="780">
        <v>2</v>
      </c>
      <c r="M77" s="784">
        <f t="shared" si="37"/>
        <v>293</v>
      </c>
      <c r="N77" s="782">
        <v>45878</v>
      </c>
      <c r="O77" s="782">
        <f>N77-4</f>
        <v>45874</v>
      </c>
      <c r="P77" s="783"/>
      <c r="Q77" s="783" t="s">
        <v>582</v>
      </c>
      <c r="R77" s="783" t="s">
        <v>2022</v>
      </c>
      <c r="S77" s="810" t="s">
        <v>1913</v>
      </c>
      <c r="T77" s="810"/>
      <c r="U77" s="810" t="s">
        <v>585</v>
      </c>
      <c r="V77" s="811"/>
      <c r="W77" s="811"/>
      <c r="X77" s="812" t="s">
        <v>981</v>
      </c>
      <c r="Y77" s="783" t="s">
        <v>982</v>
      </c>
      <c r="Z77" s="835">
        <v>2.628</v>
      </c>
      <c r="AA77" s="835">
        <f>Z77*J77</f>
        <v>1540.008</v>
      </c>
      <c r="AB77" s="784"/>
      <c r="AC77" s="836" t="s">
        <v>590</v>
      </c>
      <c r="AD77" s="837">
        <f>J77</f>
        <v>586</v>
      </c>
      <c r="AE77" s="837"/>
      <c r="AF77" s="838"/>
      <c r="AG77" s="865">
        <f t="shared" si="42"/>
        <v>586</v>
      </c>
      <c r="AH77" s="865"/>
      <c r="AI77" s="865">
        <f t="shared" si="43"/>
        <v>586</v>
      </c>
      <c r="AJ77" s="865"/>
      <c r="AK77" s="865"/>
      <c r="AL77" s="866"/>
      <c r="AM77" s="866"/>
      <c r="AN77" s="867" t="s">
        <v>577</v>
      </c>
      <c r="AO77" s="884">
        <f t="shared" si="44"/>
        <v>97.6666666666667</v>
      </c>
      <c r="AP77" s="884">
        <f t="shared" si="45"/>
        <v>97.6666666666667</v>
      </c>
      <c r="AQ77" s="884">
        <f t="shared" si="46"/>
        <v>97.6666666666667</v>
      </c>
      <c r="AR77" s="884">
        <f t="shared" si="47"/>
        <v>97.6666666666667</v>
      </c>
      <c r="AS77" s="884">
        <f t="shared" si="48"/>
        <v>97.6666666666667</v>
      </c>
      <c r="AT77" s="884">
        <f t="shared" si="49"/>
        <v>97.6666666666667</v>
      </c>
      <c r="AU77" s="932">
        <f t="shared" si="36"/>
        <v>586</v>
      </c>
      <c r="AV77" s="933">
        <f t="shared" si="51"/>
        <v>0</v>
      </c>
      <c r="AW77" s="939"/>
      <c r="AX77" s="884">
        <f t="shared" si="52"/>
        <v>34373</v>
      </c>
      <c r="AY77" s="884">
        <f t="shared" si="53"/>
        <v>34407</v>
      </c>
      <c r="AZ77" s="884">
        <f t="shared" si="54"/>
        <v>32057</v>
      </c>
      <c r="BA77" s="884">
        <f t="shared" si="55"/>
        <v>34742</v>
      </c>
      <c r="BB77" s="884">
        <f t="shared" si="56"/>
        <v>40244</v>
      </c>
      <c r="BC77" s="884">
        <f t="shared" si="57"/>
        <v>41257</v>
      </c>
    </row>
    <row r="78" s="711" customFormat="1" ht="39" customHeight="1" spans="1:55">
      <c r="A78" s="736">
        <v>45744</v>
      </c>
      <c r="B78" s="737" t="s">
        <v>3633</v>
      </c>
      <c r="C78" s="738" t="s">
        <v>1205</v>
      </c>
      <c r="D78" s="739">
        <v>4500161685</v>
      </c>
      <c r="E78" s="910"/>
      <c r="F78" s="739" t="s">
        <v>3634</v>
      </c>
      <c r="G78" s="742" t="s">
        <v>3338</v>
      </c>
      <c r="H78" s="742" t="s">
        <v>3338</v>
      </c>
      <c r="I78" s="785" t="s">
        <v>3346</v>
      </c>
      <c r="J78" s="780">
        <v>102</v>
      </c>
      <c r="K78" s="780">
        <v>0</v>
      </c>
      <c r="L78" s="780">
        <v>6</v>
      </c>
      <c r="M78" s="784">
        <f t="shared" si="37"/>
        <v>17</v>
      </c>
      <c r="N78" s="782">
        <v>45880</v>
      </c>
      <c r="O78" s="782">
        <v>45876</v>
      </c>
      <c r="P78" s="783"/>
      <c r="Q78" s="783" t="s">
        <v>582</v>
      </c>
      <c r="R78" s="783" t="s">
        <v>2074</v>
      </c>
      <c r="S78" s="810" t="s">
        <v>1312</v>
      </c>
      <c r="T78" s="810"/>
      <c r="U78" s="810" t="s">
        <v>3635</v>
      </c>
      <c r="V78" s="811"/>
      <c r="W78" s="811"/>
      <c r="X78" s="812" t="s">
        <v>3636</v>
      </c>
      <c r="Y78" s="783" t="s">
        <v>248</v>
      </c>
      <c r="Z78" s="835">
        <v>4.4</v>
      </c>
      <c r="AA78" s="835">
        <f>J78*Z78</f>
        <v>448.8</v>
      </c>
      <c r="AB78" s="784"/>
      <c r="AC78" s="836" t="s">
        <v>590</v>
      </c>
      <c r="AD78" s="837">
        <f>J78</f>
        <v>102</v>
      </c>
      <c r="AE78" s="837"/>
      <c r="AF78" s="838"/>
      <c r="AG78" s="865">
        <f t="shared" si="42"/>
        <v>102</v>
      </c>
      <c r="AH78" s="865"/>
      <c r="AI78" s="865">
        <f t="shared" si="43"/>
        <v>102</v>
      </c>
      <c r="AJ78" s="865"/>
      <c r="AK78" s="865"/>
      <c r="AL78" s="866"/>
      <c r="AM78" s="866"/>
      <c r="AN78" s="867" t="s">
        <v>577</v>
      </c>
      <c r="AO78" s="884">
        <f t="shared" si="44"/>
        <v>17</v>
      </c>
      <c r="AP78" s="884">
        <f t="shared" si="45"/>
        <v>17</v>
      </c>
      <c r="AQ78" s="884">
        <f t="shared" si="46"/>
        <v>17</v>
      </c>
      <c r="AR78" s="884">
        <f t="shared" si="47"/>
        <v>17</v>
      </c>
      <c r="AS78" s="884">
        <f t="shared" si="48"/>
        <v>17</v>
      </c>
      <c r="AT78" s="884">
        <f t="shared" si="49"/>
        <v>17</v>
      </c>
      <c r="AU78" s="932">
        <f t="shared" si="36"/>
        <v>102</v>
      </c>
      <c r="AV78" s="933">
        <f t="shared" si="51"/>
        <v>0</v>
      </c>
      <c r="AW78" s="939"/>
      <c r="AX78" s="884">
        <f t="shared" si="52"/>
        <v>34356</v>
      </c>
      <c r="AY78" s="884">
        <f t="shared" si="53"/>
        <v>34390</v>
      </c>
      <c r="AZ78" s="884">
        <f t="shared" si="54"/>
        <v>32040</v>
      </c>
      <c r="BA78" s="884">
        <f t="shared" si="55"/>
        <v>34725</v>
      </c>
      <c r="BB78" s="884">
        <f t="shared" si="56"/>
        <v>40227</v>
      </c>
      <c r="BC78" s="884">
        <f t="shared" si="57"/>
        <v>41240</v>
      </c>
    </row>
    <row r="79" s="711" customFormat="1" ht="39" customHeight="1" spans="1:55">
      <c r="A79" s="736">
        <v>45796</v>
      </c>
      <c r="B79" s="737" t="s">
        <v>2008</v>
      </c>
      <c r="C79" s="738" t="s">
        <v>2009</v>
      </c>
      <c r="D79" s="739">
        <v>4500166157</v>
      </c>
      <c r="E79" s="910"/>
      <c r="F79" s="739" t="s">
        <v>3637</v>
      </c>
      <c r="G79" s="742" t="s">
        <v>3338</v>
      </c>
      <c r="H79" s="742" t="s">
        <v>3338</v>
      </c>
      <c r="I79" s="785" t="s">
        <v>3346</v>
      </c>
      <c r="J79" s="780">
        <v>1800</v>
      </c>
      <c r="K79" s="780">
        <v>0</v>
      </c>
      <c r="L79" s="780">
        <v>6</v>
      </c>
      <c r="M79" s="784">
        <f t="shared" si="37"/>
        <v>300</v>
      </c>
      <c r="N79" s="782">
        <v>45880</v>
      </c>
      <c r="O79" s="782">
        <v>45876</v>
      </c>
      <c r="P79" s="783"/>
      <c r="Q79" s="783" t="s">
        <v>582</v>
      </c>
      <c r="R79" s="783" t="s">
        <v>2153</v>
      </c>
      <c r="S79" s="810" t="s">
        <v>1913</v>
      </c>
      <c r="T79" s="810"/>
      <c r="U79" s="810" t="s">
        <v>3638</v>
      </c>
      <c r="V79" s="811"/>
      <c r="W79" s="811"/>
      <c r="X79" s="812" t="s">
        <v>3639</v>
      </c>
      <c r="Y79" s="783" t="s">
        <v>802</v>
      </c>
      <c r="Z79" s="835">
        <v>4.4</v>
      </c>
      <c r="AA79" s="835">
        <f>J79*Z79</f>
        <v>7920</v>
      </c>
      <c r="AB79" s="784"/>
      <c r="AC79" s="836" t="s">
        <v>590</v>
      </c>
      <c r="AD79" s="837">
        <f>J79</f>
        <v>1800</v>
      </c>
      <c r="AE79" s="837"/>
      <c r="AF79" s="838"/>
      <c r="AG79" s="865">
        <f t="shared" si="42"/>
        <v>1800</v>
      </c>
      <c r="AH79" s="865"/>
      <c r="AI79" s="865">
        <f t="shared" si="43"/>
        <v>1800</v>
      </c>
      <c r="AJ79" s="865"/>
      <c r="AK79" s="865"/>
      <c r="AL79" s="866"/>
      <c r="AM79" s="866"/>
      <c r="AN79" s="867" t="s">
        <v>577</v>
      </c>
      <c r="AO79" s="884">
        <f t="shared" si="44"/>
        <v>300</v>
      </c>
      <c r="AP79" s="884">
        <f t="shared" si="45"/>
        <v>300</v>
      </c>
      <c r="AQ79" s="884">
        <f t="shared" si="46"/>
        <v>300</v>
      </c>
      <c r="AR79" s="884">
        <f t="shared" si="47"/>
        <v>300</v>
      </c>
      <c r="AS79" s="884">
        <f t="shared" si="48"/>
        <v>300</v>
      </c>
      <c r="AT79" s="884">
        <f t="shared" si="49"/>
        <v>300</v>
      </c>
      <c r="AU79" s="932">
        <f t="shared" si="36"/>
        <v>1800</v>
      </c>
      <c r="AV79" s="933">
        <f t="shared" si="51"/>
        <v>0</v>
      </c>
      <c r="AW79" s="939"/>
      <c r="AX79" s="884">
        <f t="shared" si="52"/>
        <v>34056</v>
      </c>
      <c r="AY79" s="884">
        <f t="shared" si="53"/>
        <v>34090</v>
      </c>
      <c r="AZ79" s="884">
        <f t="shared" si="54"/>
        <v>31740</v>
      </c>
      <c r="BA79" s="884">
        <f t="shared" si="55"/>
        <v>34425</v>
      </c>
      <c r="BB79" s="884">
        <f t="shared" si="56"/>
        <v>39927</v>
      </c>
      <c r="BC79" s="884">
        <f t="shared" si="57"/>
        <v>40940</v>
      </c>
    </row>
    <row r="80" s="711" customFormat="1" ht="39" customHeight="1" spans="1:55">
      <c r="A80" s="736">
        <v>45838</v>
      </c>
      <c r="B80" s="737" t="s">
        <v>3640</v>
      </c>
      <c r="C80" s="738" t="s">
        <v>1303</v>
      </c>
      <c r="D80" s="739">
        <v>4500169860</v>
      </c>
      <c r="E80" s="910" t="s">
        <v>3641</v>
      </c>
      <c r="F80" s="739" t="s">
        <v>3642</v>
      </c>
      <c r="G80" s="744" t="s">
        <v>3354</v>
      </c>
      <c r="H80" s="742" t="s">
        <v>3338</v>
      </c>
      <c r="I80" s="785" t="s">
        <v>3346</v>
      </c>
      <c r="J80" s="780">
        <v>5256</v>
      </c>
      <c r="K80" s="780">
        <v>0</v>
      </c>
      <c r="L80" s="780">
        <v>6</v>
      </c>
      <c r="M80" s="784">
        <f t="shared" ref="M80:M143" si="58">J80/L80</f>
        <v>876</v>
      </c>
      <c r="N80" s="782">
        <v>45875</v>
      </c>
      <c r="O80" s="782">
        <v>45871</v>
      </c>
      <c r="P80" s="783"/>
      <c r="Q80" s="783" t="s">
        <v>582</v>
      </c>
      <c r="R80" s="783" t="s">
        <v>3643</v>
      </c>
      <c r="S80" s="810" t="s">
        <v>1993</v>
      </c>
      <c r="T80" s="810"/>
      <c r="U80" s="810" t="s">
        <v>3644</v>
      </c>
      <c r="V80" s="811"/>
      <c r="W80" s="811"/>
      <c r="X80" s="812" t="s">
        <v>3645</v>
      </c>
      <c r="Y80" s="783" t="s">
        <v>740</v>
      </c>
      <c r="Z80" s="835">
        <v>4.4</v>
      </c>
      <c r="AA80" s="835">
        <f t="shared" ref="AA80:AA90" si="59">J80*Z80</f>
        <v>23126.4</v>
      </c>
      <c r="AB80" s="784"/>
      <c r="AC80" s="836" t="s">
        <v>590</v>
      </c>
      <c r="AD80" s="837"/>
      <c r="AE80" s="837">
        <f>J80</f>
        <v>5256</v>
      </c>
      <c r="AF80" s="838"/>
      <c r="AG80" s="865">
        <f t="shared" ref="AG80:AG91" si="60">J80</f>
        <v>5256</v>
      </c>
      <c r="AH80" s="865"/>
      <c r="AI80" s="865">
        <f t="shared" si="43"/>
        <v>5256</v>
      </c>
      <c r="AJ80" s="865"/>
      <c r="AK80" s="865"/>
      <c r="AL80" s="866"/>
      <c r="AM80" s="866"/>
      <c r="AN80" s="867" t="s">
        <v>577</v>
      </c>
      <c r="AO80" s="884">
        <f t="shared" ref="AO80:AO119" si="61">J80/6</f>
        <v>876</v>
      </c>
      <c r="AP80" s="884">
        <f t="shared" ref="AP80:AP119" si="62">J80/6</f>
        <v>876</v>
      </c>
      <c r="AQ80" s="884">
        <f t="shared" ref="AQ80:AQ119" si="63">J80/6</f>
        <v>876</v>
      </c>
      <c r="AR80" s="884">
        <f t="shared" ref="AR80:AR119" si="64">J80/6</f>
        <v>876</v>
      </c>
      <c r="AS80" s="884">
        <f t="shared" ref="AS80:AS119" si="65">J80/6</f>
        <v>876</v>
      </c>
      <c r="AT80" s="884">
        <f t="shared" ref="AT80:AT119" si="66">J80/6</f>
        <v>876</v>
      </c>
      <c r="AU80" s="932">
        <f t="shared" si="36"/>
        <v>5256</v>
      </c>
      <c r="AV80" s="933">
        <f t="shared" si="51"/>
        <v>0</v>
      </c>
      <c r="AW80" s="939"/>
      <c r="AX80" s="884">
        <f t="shared" si="52"/>
        <v>33180</v>
      </c>
      <c r="AY80" s="884">
        <f t="shared" si="53"/>
        <v>33214</v>
      </c>
      <c r="AZ80" s="884">
        <f t="shared" si="54"/>
        <v>30864</v>
      </c>
      <c r="BA80" s="884">
        <f t="shared" si="55"/>
        <v>33549</v>
      </c>
      <c r="BB80" s="884">
        <f t="shared" si="56"/>
        <v>39051</v>
      </c>
      <c r="BC80" s="884">
        <f t="shared" si="57"/>
        <v>40064</v>
      </c>
    </row>
    <row r="81" s="711" customFormat="1" ht="39" customHeight="1" spans="1:55">
      <c r="A81" s="736">
        <v>45838</v>
      </c>
      <c r="B81" s="737" t="s">
        <v>3640</v>
      </c>
      <c r="C81" s="738" t="s">
        <v>1303</v>
      </c>
      <c r="D81" s="739">
        <v>4500169860</v>
      </c>
      <c r="E81" s="910" t="s">
        <v>3646</v>
      </c>
      <c r="F81" s="739" t="s">
        <v>3647</v>
      </c>
      <c r="G81" s="744" t="s">
        <v>3354</v>
      </c>
      <c r="H81" s="742" t="s">
        <v>3338</v>
      </c>
      <c r="I81" s="785" t="s">
        <v>3346</v>
      </c>
      <c r="J81" s="780">
        <v>708</v>
      </c>
      <c r="K81" s="780">
        <v>0</v>
      </c>
      <c r="L81" s="780">
        <v>6</v>
      </c>
      <c r="M81" s="784">
        <f t="shared" si="58"/>
        <v>118</v>
      </c>
      <c r="N81" s="782">
        <v>45875</v>
      </c>
      <c r="O81" s="782">
        <v>45871</v>
      </c>
      <c r="P81" s="783"/>
      <c r="Q81" s="783" t="s">
        <v>582</v>
      </c>
      <c r="R81" s="783" t="s">
        <v>2126</v>
      </c>
      <c r="S81" s="810" t="s">
        <v>1993</v>
      </c>
      <c r="T81" s="810"/>
      <c r="U81" s="810" t="s">
        <v>3644</v>
      </c>
      <c r="V81" s="811"/>
      <c r="W81" s="811"/>
      <c r="X81" s="812" t="s">
        <v>3645</v>
      </c>
      <c r="Y81" s="783" t="s">
        <v>740</v>
      </c>
      <c r="Z81" s="835">
        <v>4.4</v>
      </c>
      <c r="AA81" s="835">
        <f t="shared" si="59"/>
        <v>3115.2</v>
      </c>
      <c r="AB81" s="784"/>
      <c r="AC81" s="836" t="s">
        <v>590</v>
      </c>
      <c r="AD81" s="837"/>
      <c r="AE81" s="837">
        <f t="shared" ref="AE81:AE89" si="67">J81</f>
        <v>708</v>
      </c>
      <c r="AF81" s="838"/>
      <c r="AG81" s="865">
        <f t="shared" si="60"/>
        <v>708</v>
      </c>
      <c r="AH81" s="865"/>
      <c r="AI81" s="865">
        <f t="shared" ref="AI81:AI91" si="68">J81</f>
        <v>708</v>
      </c>
      <c r="AJ81" s="865"/>
      <c r="AK81" s="865"/>
      <c r="AL81" s="866"/>
      <c r="AM81" s="866"/>
      <c r="AN81" s="867" t="s">
        <v>577</v>
      </c>
      <c r="AO81" s="884">
        <f t="shared" si="61"/>
        <v>118</v>
      </c>
      <c r="AP81" s="884">
        <f t="shared" si="62"/>
        <v>118</v>
      </c>
      <c r="AQ81" s="884">
        <f t="shared" si="63"/>
        <v>118</v>
      </c>
      <c r="AR81" s="884">
        <f t="shared" si="64"/>
        <v>118</v>
      </c>
      <c r="AS81" s="884">
        <f t="shared" si="65"/>
        <v>118</v>
      </c>
      <c r="AT81" s="884">
        <f t="shared" si="66"/>
        <v>118</v>
      </c>
      <c r="AU81" s="932">
        <f t="shared" si="36"/>
        <v>708</v>
      </c>
      <c r="AV81" s="933">
        <f t="shared" si="51"/>
        <v>0</v>
      </c>
      <c r="AW81" s="939"/>
      <c r="AX81" s="884">
        <f t="shared" si="52"/>
        <v>33062</v>
      </c>
      <c r="AY81" s="884">
        <f t="shared" si="53"/>
        <v>33096</v>
      </c>
      <c r="AZ81" s="884">
        <f t="shared" si="54"/>
        <v>30746</v>
      </c>
      <c r="BA81" s="884">
        <f t="shared" si="55"/>
        <v>33431</v>
      </c>
      <c r="BB81" s="884">
        <f t="shared" si="56"/>
        <v>38933</v>
      </c>
      <c r="BC81" s="884">
        <f t="shared" si="57"/>
        <v>39946</v>
      </c>
    </row>
    <row r="82" s="711" customFormat="1" ht="39" customHeight="1" spans="1:55">
      <c r="A82" s="736">
        <v>45838</v>
      </c>
      <c r="B82" s="737" t="s">
        <v>3640</v>
      </c>
      <c r="C82" s="738" t="s">
        <v>1303</v>
      </c>
      <c r="D82" s="739">
        <v>4500169860</v>
      </c>
      <c r="E82" s="910" t="s">
        <v>3648</v>
      </c>
      <c r="F82" s="739" t="s">
        <v>3649</v>
      </c>
      <c r="G82" s="744" t="s">
        <v>3354</v>
      </c>
      <c r="H82" s="742" t="s">
        <v>3338</v>
      </c>
      <c r="I82" s="785" t="s">
        <v>3346</v>
      </c>
      <c r="J82" s="780">
        <v>378</v>
      </c>
      <c r="K82" s="780">
        <v>0</v>
      </c>
      <c r="L82" s="780">
        <v>6</v>
      </c>
      <c r="M82" s="784">
        <f t="shared" si="58"/>
        <v>63</v>
      </c>
      <c r="N82" s="782">
        <v>45875</v>
      </c>
      <c r="O82" s="782">
        <v>45871</v>
      </c>
      <c r="P82" s="783"/>
      <c r="Q82" s="783" t="s">
        <v>582</v>
      </c>
      <c r="R82" s="783" t="s">
        <v>3650</v>
      </c>
      <c r="S82" s="810" t="s">
        <v>1993</v>
      </c>
      <c r="T82" s="810"/>
      <c r="U82" s="810" t="s">
        <v>3644</v>
      </c>
      <c r="V82" s="811"/>
      <c r="W82" s="811"/>
      <c r="X82" s="812" t="s">
        <v>3645</v>
      </c>
      <c r="Y82" s="783" t="s">
        <v>740</v>
      </c>
      <c r="Z82" s="835">
        <v>4.4</v>
      </c>
      <c r="AA82" s="835">
        <f t="shared" si="59"/>
        <v>1663.2</v>
      </c>
      <c r="AB82" s="784"/>
      <c r="AC82" s="836" t="s">
        <v>590</v>
      </c>
      <c r="AD82" s="837"/>
      <c r="AE82" s="837">
        <f t="shared" si="67"/>
        <v>378</v>
      </c>
      <c r="AF82" s="838"/>
      <c r="AG82" s="865">
        <f t="shared" si="60"/>
        <v>378</v>
      </c>
      <c r="AH82" s="865"/>
      <c r="AI82" s="865">
        <f t="shared" si="68"/>
        <v>378</v>
      </c>
      <c r="AJ82" s="865"/>
      <c r="AK82" s="865"/>
      <c r="AL82" s="866"/>
      <c r="AM82" s="866"/>
      <c r="AN82" s="867" t="s">
        <v>577</v>
      </c>
      <c r="AO82" s="884">
        <f t="shared" si="61"/>
        <v>63</v>
      </c>
      <c r="AP82" s="884">
        <f t="shared" si="62"/>
        <v>63</v>
      </c>
      <c r="AQ82" s="884">
        <f t="shared" si="63"/>
        <v>63</v>
      </c>
      <c r="AR82" s="884">
        <f t="shared" si="64"/>
        <v>63</v>
      </c>
      <c r="AS82" s="884">
        <f t="shared" si="65"/>
        <v>63</v>
      </c>
      <c r="AT82" s="884">
        <f t="shared" si="66"/>
        <v>63</v>
      </c>
      <c r="AU82" s="932">
        <f t="shared" si="36"/>
        <v>378</v>
      </c>
      <c r="AV82" s="933">
        <f t="shared" si="51"/>
        <v>0</v>
      </c>
      <c r="AW82" s="939"/>
      <c r="AX82" s="884">
        <f t="shared" si="52"/>
        <v>32999</v>
      </c>
      <c r="AY82" s="884">
        <f t="shared" si="53"/>
        <v>33033</v>
      </c>
      <c r="AZ82" s="884">
        <f t="shared" si="54"/>
        <v>30683</v>
      </c>
      <c r="BA82" s="884">
        <f t="shared" si="55"/>
        <v>33368</v>
      </c>
      <c r="BB82" s="884">
        <f t="shared" si="56"/>
        <v>38870</v>
      </c>
      <c r="BC82" s="884">
        <f t="shared" si="57"/>
        <v>39883</v>
      </c>
    </row>
    <row r="83" s="711" customFormat="1" ht="39" customHeight="1" spans="1:55">
      <c r="A83" s="736">
        <v>45838</v>
      </c>
      <c r="B83" s="737" t="s">
        <v>3640</v>
      </c>
      <c r="C83" s="738" t="s">
        <v>1303</v>
      </c>
      <c r="D83" s="739">
        <v>4500169860</v>
      </c>
      <c r="E83" s="910" t="s">
        <v>3651</v>
      </c>
      <c r="F83" s="739" t="s">
        <v>3652</v>
      </c>
      <c r="G83" s="744" t="s">
        <v>3354</v>
      </c>
      <c r="H83" s="742" t="s">
        <v>3338</v>
      </c>
      <c r="I83" s="785" t="s">
        <v>3346</v>
      </c>
      <c r="J83" s="780">
        <v>492</v>
      </c>
      <c r="K83" s="780">
        <v>0</v>
      </c>
      <c r="L83" s="780">
        <v>6</v>
      </c>
      <c r="M83" s="784">
        <f t="shared" si="58"/>
        <v>82</v>
      </c>
      <c r="N83" s="782">
        <v>45875</v>
      </c>
      <c r="O83" s="782">
        <v>45871</v>
      </c>
      <c r="P83" s="783"/>
      <c r="Q83" s="783" t="s">
        <v>582</v>
      </c>
      <c r="R83" s="783" t="s">
        <v>2126</v>
      </c>
      <c r="S83" s="810" t="s">
        <v>1993</v>
      </c>
      <c r="T83" s="810"/>
      <c r="U83" s="810" t="s">
        <v>3644</v>
      </c>
      <c r="V83" s="811"/>
      <c r="W83" s="811"/>
      <c r="X83" s="812" t="s">
        <v>3645</v>
      </c>
      <c r="Y83" s="783" t="s">
        <v>740</v>
      </c>
      <c r="Z83" s="835">
        <v>4.4</v>
      </c>
      <c r="AA83" s="835">
        <f t="shared" si="59"/>
        <v>2164.8</v>
      </c>
      <c r="AB83" s="784"/>
      <c r="AC83" s="836" t="s">
        <v>590</v>
      </c>
      <c r="AD83" s="837"/>
      <c r="AE83" s="837">
        <f t="shared" si="67"/>
        <v>492</v>
      </c>
      <c r="AF83" s="838"/>
      <c r="AG83" s="865">
        <f t="shared" si="60"/>
        <v>492</v>
      </c>
      <c r="AH83" s="865"/>
      <c r="AI83" s="865">
        <f t="shared" si="68"/>
        <v>492</v>
      </c>
      <c r="AJ83" s="865"/>
      <c r="AK83" s="865"/>
      <c r="AL83" s="866"/>
      <c r="AM83" s="866"/>
      <c r="AN83" s="867" t="s">
        <v>577</v>
      </c>
      <c r="AO83" s="884">
        <f t="shared" si="61"/>
        <v>82</v>
      </c>
      <c r="AP83" s="884">
        <f t="shared" si="62"/>
        <v>82</v>
      </c>
      <c r="AQ83" s="884">
        <f t="shared" si="63"/>
        <v>82</v>
      </c>
      <c r="AR83" s="884">
        <f t="shared" si="64"/>
        <v>82</v>
      </c>
      <c r="AS83" s="884">
        <f t="shared" si="65"/>
        <v>82</v>
      </c>
      <c r="AT83" s="884">
        <f t="shared" si="66"/>
        <v>82</v>
      </c>
      <c r="AU83" s="932">
        <f t="shared" ref="AU83:AU146" si="69">SUM(AO83:AT83)</f>
        <v>492</v>
      </c>
      <c r="AV83" s="933">
        <f t="shared" si="51"/>
        <v>0</v>
      </c>
      <c r="AW83" s="939"/>
      <c r="AX83" s="884">
        <f t="shared" si="52"/>
        <v>32917</v>
      </c>
      <c r="AY83" s="884">
        <f t="shared" si="53"/>
        <v>32951</v>
      </c>
      <c r="AZ83" s="884">
        <f t="shared" si="54"/>
        <v>30601</v>
      </c>
      <c r="BA83" s="884">
        <f t="shared" si="55"/>
        <v>33286</v>
      </c>
      <c r="BB83" s="884">
        <f t="shared" si="56"/>
        <v>38788</v>
      </c>
      <c r="BC83" s="884">
        <f t="shared" si="57"/>
        <v>39801</v>
      </c>
    </row>
    <row r="84" s="711" customFormat="1" ht="39" customHeight="1" spans="1:55">
      <c r="A84" s="736">
        <v>45838</v>
      </c>
      <c r="B84" s="737" t="s">
        <v>3640</v>
      </c>
      <c r="C84" s="738" t="s">
        <v>1303</v>
      </c>
      <c r="D84" s="739">
        <v>4500169860</v>
      </c>
      <c r="E84" s="910" t="s">
        <v>3653</v>
      </c>
      <c r="F84" s="739" t="s">
        <v>3654</v>
      </c>
      <c r="G84" s="744" t="s">
        <v>3354</v>
      </c>
      <c r="H84" s="742" t="s">
        <v>3338</v>
      </c>
      <c r="I84" s="785" t="s">
        <v>3346</v>
      </c>
      <c r="J84" s="780">
        <v>744</v>
      </c>
      <c r="K84" s="780">
        <v>0</v>
      </c>
      <c r="L84" s="780">
        <v>6</v>
      </c>
      <c r="M84" s="784">
        <f t="shared" si="58"/>
        <v>124</v>
      </c>
      <c r="N84" s="782">
        <v>45875</v>
      </c>
      <c r="O84" s="782">
        <v>45871</v>
      </c>
      <c r="P84" s="783"/>
      <c r="Q84" s="783" t="s">
        <v>582</v>
      </c>
      <c r="R84" s="783" t="s">
        <v>3643</v>
      </c>
      <c r="S84" s="810" t="s">
        <v>1993</v>
      </c>
      <c r="T84" s="810"/>
      <c r="U84" s="810" t="s">
        <v>3644</v>
      </c>
      <c r="V84" s="811"/>
      <c r="W84" s="811"/>
      <c r="X84" s="812" t="s">
        <v>3645</v>
      </c>
      <c r="Y84" s="783" t="s">
        <v>740</v>
      </c>
      <c r="Z84" s="835">
        <v>4.4</v>
      </c>
      <c r="AA84" s="835">
        <f t="shared" si="59"/>
        <v>3273.6</v>
      </c>
      <c r="AB84" s="784"/>
      <c r="AC84" s="836" t="s">
        <v>590</v>
      </c>
      <c r="AD84" s="837"/>
      <c r="AE84" s="837">
        <f t="shared" si="67"/>
        <v>744</v>
      </c>
      <c r="AF84" s="838"/>
      <c r="AG84" s="865">
        <f t="shared" si="60"/>
        <v>744</v>
      </c>
      <c r="AH84" s="865"/>
      <c r="AI84" s="865">
        <f t="shared" si="68"/>
        <v>744</v>
      </c>
      <c r="AJ84" s="865"/>
      <c r="AK84" s="865"/>
      <c r="AL84" s="866"/>
      <c r="AM84" s="866"/>
      <c r="AN84" s="867" t="s">
        <v>577</v>
      </c>
      <c r="AO84" s="884">
        <f t="shared" si="61"/>
        <v>124</v>
      </c>
      <c r="AP84" s="884">
        <f t="shared" si="62"/>
        <v>124</v>
      </c>
      <c r="AQ84" s="884">
        <f t="shared" si="63"/>
        <v>124</v>
      </c>
      <c r="AR84" s="884">
        <f t="shared" si="64"/>
        <v>124</v>
      </c>
      <c r="AS84" s="884">
        <f t="shared" si="65"/>
        <v>124</v>
      </c>
      <c r="AT84" s="884">
        <f t="shared" si="66"/>
        <v>124</v>
      </c>
      <c r="AU84" s="932">
        <f t="shared" si="69"/>
        <v>744</v>
      </c>
      <c r="AV84" s="933">
        <f t="shared" si="51"/>
        <v>0</v>
      </c>
      <c r="AW84" s="939"/>
      <c r="AX84" s="884">
        <f t="shared" si="52"/>
        <v>32793</v>
      </c>
      <c r="AY84" s="884">
        <f t="shared" si="53"/>
        <v>32827</v>
      </c>
      <c r="AZ84" s="884">
        <f t="shared" si="54"/>
        <v>30477</v>
      </c>
      <c r="BA84" s="884">
        <f t="shared" si="55"/>
        <v>33162</v>
      </c>
      <c r="BB84" s="884">
        <f t="shared" si="56"/>
        <v>38664</v>
      </c>
      <c r="BC84" s="884">
        <f t="shared" si="57"/>
        <v>39677</v>
      </c>
    </row>
    <row r="85" s="711" customFormat="1" ht="39" customHeight="1" spans="1:55">
      <c r="A85" s="736">
        <v>45838</v>
      </c>
      <c r="B85" s="737" t="s">
        <v>3640</v>
      </c>
      <c r="C85" s="738" t="s">
        <v>1303</v>
      </c>
      <c r="D85" s="739">
        <v>4500169860</v>
      </c>
      <c r="E85" s="910" t="s">
        <v>3655</v>
      </c>
      <c r="F85" s="739" t="s">
        <v>3656</v>
      </c>
      <c r="G85" s="744" t="s">
        <v>3354</v>
      </c>
      <c r="H85" s="742" t="s">
        <v>3338</v>
      </c>
      <c r="I85" s="785" t="s">
        <v>3346</v>
      </c>
      <c r="J85" s="780">
        <v>180</v>
      </c>
      <c r="K85" s="780">
        <v>0</v>
      </c>
      <c r="L85" s="780">
        <v>6</v>
      </c>
      <c r="M85" s="784">
        <f t="shared" si="58"/>
        <v>30</v>
      </c>
      <c r="N85" s="782">
        <v>45875</v>
      </c>
      <c r="O85" s="782">
        <v>45871</v>
      </c>
      <c r="P85" s="783"/>
      <c r="Q85" s="783" t="s">
        <v>582</v>
      </c>
      <c r="R85" s="783" t="s">
        <v>2126</v>
      </c>
      <c r="S85" s="810" t="s">
        <v>1993</v>
      </c>
      <c r="T85" s="810"/>
      <c r="U85" s="810" t="s">
        <v>3644</v>
      </c>
      <c r="V85" s="811"/>
      <c r="W85" s="811"/>
      <c r="X85" s="812" t="s">
        <v>3645</v>
      </c>
      <c r="Y85" s="783" t="s">
        <v>740</v>
      </c>
      <c r="Z85" s="835">
        <v>4.4</v>
      </c>
      <c r="AA85" s="835">
        <f t="shared" si="59"/>
        <v>792</v>
      </c>
      <c r="AB85" s="784"/>
      <c r="AC85" s="836" t="s">
        <v>590</v>
      </c>
      <c r="AD85" s="837"/>
      <c r="AE85" s="837">
        <f t="shared" si="67"/>
        <v>180</v>
      </c>
      <c r="AF85" s="838"/>
      <c r="AG85" s="865">
        <f t="shared" si="60"/>
        <v>180</v>
      </c>
      <c r="AH85" s="865"/>
      <c r="AI85" s="865">
        <f t="shared" si="68"/>
        <v>180</v>
      </c>
      <c r="AJ85" s="865"/>
      <c r="AK85" s="865"/>
      <c r="AL85" s="866"/>
      <c r="AM85" s="866"/>
      <c r="AN85" s="867" t="s">
        <v>577</v>
      </c>
      <c r="AO85" s="884">
        <f t="shared" si="61"/>
        <v>30</v>
      </c>
      <c r="AP85" s="884">
        <f t="shared" si="62"/>
        <v>30</v>
      </c>
      <c r="AQ85" s="884">
        <f t="shared" si="63"/>
        <v>30</v>
      </c>
      <c r="AR85" s="884">
        <f t="shared" si="64"/>
        <v>30</v>
      </c>
      <c r="AS85" s="884">
        <f t="shared" si="65"/>
        <v>30</v>
      </c>
      <c r="AT85" s="884">
        <f t="shared" si="66"/>
        <v>30</v>
      </c>
      <c r="AU85" s="932">
        <f t="shared" si="69"/>
        <v>180</v>
      </c>
      <c r="AV85" s="933">
        <f t="shared" si="51"/>
        <v>0</v>
      </c>
      <c r="AW85" s="939"/>
      <c r="AX85" s="884">
        <f t="shared" si="52"/>
        <v>32763</v>
      </c>
      <c r="AY85" s="884">
        <f t="shared" si="53"/>
        <v>32797</v>
      </c>
      <c r="AZ85" s="884">
        <f t="shared" si="54"/>
        <v>30447</v>
      </c>
      <c r="BA85" s="884">
        <f t="shared" si="55"/>
        <v>33132</v>
      </c>
      <c r="BB85" s="884">
        <f t="shared" si="56"/>
        <v>38634</v>
      </c>
      <c r="BC85" s="884">
        <f t="shared" si="57"/>
        <v>39647</v>
      </c>
    </row>
    <row r="86" s="711" customFormat="1" ht="39" customHeight="1" spans="1:55">
      <c r="A86" s="736">
        <v>45838</v>
      </c>
      <c r="B86" s="737" t="s">
        <v>3640</v>
      </c>
      <c r="C86" s="738" t="s">
        <v>1303</v>
      </c>
      <c r="D86" s="739">
        <v>4500169860</v>
      </c>
      <c r="E86" s="910" t="s">
        <v>3657</v>
      </c>
      <c r="F86" s="739" t="s">
        <v>3658</v>
      </c>
      <c r="G86" s="744" t="s">
        <v>3354</v>
      </c>
      <c r="H86" s="742" t="s">
        <v>3338</v>
      </c>
      <c r="I86" s="785" t="s">
        <v>3346</v>
      </c>
      <c r="J86" s="780">
        <v>120</v>
      </c>
      <c r="K86" s="780">
        <v>0</v>
      </c>
      <c r="L86" s="780">
        <v>6</v>
      </c>
      <c r="M86" s="784">
        <f t="shared" si="58"/>
        <v>20</v>
      </c>
      <c r="N86" s="782">
        <v>45875</v>
      </c>
      <c r="O86" s="782">
        <v>45871</v>
      </c>
      <c r="P86" s="783"/>
      <c r="Q86" s="783" t="s">
        <v>582</v>
      </c>
      <c r="R86" s="783" t="s">
        <v>3650</v>
      </c>
      <c r="S86" s="810" t="s">
        <v>1993</v>
      </c>
      <c r="T86" s="810"/>
      <c r="U86" s="810" t="s">
        <v>3644</v>
      </c>
      <c r="V86" s="811"/>
      <c r="W86" s="811"/>
      <c r="X86" s="812" t="s">
        <v>3645</v>
      </c>
      <c r="Y86" s="783" t="s">
        <v>740</v>
      </c>
      <c r="Z86" s="835">
        <v>4.4</v>
      </c>
      <c r="AA86" s="835">
        <f t="shared" si="59"/>
        <v>528</v>
      </c>
      <c r="AB86" s="784"/>
      <c r="AC86" s="836" t="s">
        <v>590</v>
      </c>
      <c r="AD86" s="837"/>
      <c r="AE86" s="837">
        <f t="shared" si="67"/>
        <v>120</v>
      </c>
      <c r="AF86" s="838"/>
      <c r="AG86" s="865">
        <f t="shared" si="60"/>
        <v>120</v>
      </c>
      <c r="AH86" s="865"/>
      <c r="AI86" s="865">
        <f t="shared" si="68"/>
        <v>120</v>
      </c>
      <c r="AJ86" s="865"/>
      <c r="AK86" s="865"/>
      <c r="AL86" s="866"/>
      <c r="AM86" s="866"/>
      <c r="AN86" s="867" t="s">
        <v>577</v>
      </c>
      <c r="AO86" s="884">
        <f t="shared" si="61"/>
        <v>20</v>
      </c>
      <c r="AP86" s="884">
        <f t="shared" si="62"/>
        <v>20</v>
      </c>
      <c r="AQ86" s="884">
        <f t="shared" si="63"/>
        <v>20</v>
      </c>
      <c r="AR86" s="884">
        <f t="shared" si="64"/>
        <v>20</v>
      </c>
      <c r="AS86" s="884">
        <f t="shared" si="65"/>
        <v>20</v>
      </c>
      <c r="AT86" s="884">
        <f t="shared" si="66"/>
        <v>20</v>
      </c>
      <c r="AU86" s="932">
        <f t="shared" si="69"/>
        <v>120</v>
      </c>
      <c r="AV86" s="933">
        <f t="shared" si="51"/>
        <v>0</v>
      </c>
      <c r="AW86" s="939"/>
      <c r="AX86" s="884">
        <f t="shared" si="52"/>
        <v>32743</v>
      </c>
      <c r="AY86" s="884">
        <f t="shared" si="53"/>
        <v>32777</v>
      </c>
      <c r="AZ86" s="884">
        <f t="shared" si="54"/>
        <v>30427</v>
      </c>
      <c r="BA86" s="884">
        <f t="shared" si="55"/>
        <v>33112</v>
      </c>
      <c r="BB86" s="884">
        <f t="shared" si="56"/>
        <v>38614</v>
      </c>
      <c r="BC86" s="884">
        <f t="shared" si="57"/>
        <v>39627</v>
      </c>
    </row>
    <row r="87" s="711" customFormat="1" ht="39" customHeight="1" spans="1:55">
      <c r="A87" s="736">
        <v>45838</v>
      </c>
      <c r="B87" s="737" t="s">
        <v>3640</v>
      </c>
      <c r="C87" s="738" t="s">
        <v>1303</v>
      </c>
      <c r="D87" s="739">
        <v>4500169860</v>
      </c>
      <c r="E87" s="910" t="s">
        <v>3659</v>
      </c>
      <c r="F87" s="739" t="s">
        <v>3660</v>
      </c>
      <c r="G87" s="744" t="s">
        <v>3354</v>
      </c>
      <c r="H87" s="742" t="s">
        <v>3338</v>
      </c>
      <c r="I87" s="785" t="s">
        <v>3346</v>
      </c>
      <c r="J87" s="780">
        <v>138</v>
      </c>
      <c r="K87" s="780">
        <v>0</v>
      </c>
      <c r="L87" s="780">
        <v>6</v>
      </c>
      <c r="M87" s="784">
        <f t="shared" si="58"/>
        <v>23</v>
      </c>
      <c r="N87" s="782">
        <v>45875</v>
      </c>
      <c r="O87" s="782">
        <v>45871</v>
      </c>
      <c r="P87" s="783"/>
      <c r="Q87" s="783" t="s">
        <v>582</v>
      </c>
      <c r="R87" s="783" t="s">
        <v>2126</v>
      </c>
      <c r="S87" s="810" t="s">
        <v>1993</v>
      </c>
      <c r="T87" s="810"/>
      <c r="U87" s="810" t="s">
        <v>3644</v>
      </c>
      <c r="V87" s="811"/>
      <c r="W87" s="811"/>
      <c r="X87" s="812" t="s">
        <v>3645</v>
      </c>
      <c r="Y87" s="783" t="s">
        <v>740</v>
      </c>
      <c r="Z87" s="835">
        <v>4.4</v>
      </c>
      <c r="AA87" s="835">
        <f t="shared" si="59"/>
        <v>607.2</v>
      </c>
      <c r="AB87" s="784"/>
      <c r="AC87" s="836" t="s">
        <v>590</v>
      </c>
      <c r="AD87" s="837"/>
      <c r="AE87" s="837">
        <f t="shared" si="67"/>
        <v>138</v>
      </c>
      <c r="AF87" s="838"/>
      <c r="AG87" s="865">
        <f t="shared" si="60"/>
        <v>138</v>
      </c>
      <c r="AH87" s="865"/>
      <c r="AI87" s="865">
        <f t="shared" si="68"/>
        <v>138</v>
      </c>
      <c r="AJ87" s="865"/>
      <c r="AK87" s="865"/>
      <c r="AL87" s="866"/>
      <c r="AM87" s="866"/>
      <c r="AN87" s="867" t="s">
        <v>577</v>
      </c>
      <c r="AO87" s="884">
        <f t="shared" si="61"/>
        <v>23</v>
      </c>
      <c r="AP87" s="884">
        <f t="shared" si="62"/>
        <v>23</v>
      </c>
      <c r="AQ87" s="884">
        <f t="shared" si="63"/>
        <v>23</v>
      </c>
      <c r="AR87" s="884">
        <f t="shared" si="64"/>
        <v>23</v>
      </c>
      <c r="AS87" s="884">
        <f t="shared" si="65"/>
        <v>23</v>
      </c>
      <c r="AT87" s="884">
        <f t="shared" si="66"/>
        <v>23</v>
      </c>
      <c r="AU87" s="932">
        <f t="shared" si="69"/>
        <v>138</v>
      </c>
      <c r="AV87" s="933">
        <f t="shared" si="51"/>
        <v>0</v>
      </c>
      <c r="AW87" s="939"/>
      <c r="AX87" s="884">
        <f t="shared" si="52"/>
        <v>32720</v>
      </c>
      <c r="AY87" s="884">
        <f t="shared" si="53"/>
        <v>32754</v>
      </c>
      <c r="AZ87" s="884">
        <f t="shared" si="54"/>
        <v>30404</v>
      </c>
      <c r="BA87" s="884">
        <f t="shared" si="55"/>
        <v>33089</v>
      </c>
      <c r="BB87" s="884">
        <f t="shared" si="56"/>
        <v>38591</v>
      </c>
      <c r="BC87" s="884">
        <f t="shared" si="57"/>
        <v>39604</v>
      </c>
    </row>
    <row r="88" s="711" customFormat="1" ht="39" customHeight="1" spans="1:55">
      <c r="A88" s="736">
        <v>45793</v>
      </c>
      <c r="B88" s="737" t="s">
        <v>3374</v>
      </c>
      <c r="C88" s="738" t="s">
        <v>600</v>
      </c>
      <c r="D88" s="739">
        <v>4500166737</v>
      </c>
      <c r="E88" s="910" t="s">
        <v>3661</v>
      </c>
      <c r="F88" s="739" t="s">
        <v>3662</v>
      </c>
      <c r="G88" s="742" t="s">
        <v>3377</v>
      </c>
      <c r="H88" s="742" t="s">
        <v>3377</v>
      </c>
      <c r="I88" s="785" t="s">
        <v>3378</v>
      </c>
      <c r="J88" s="780">
        <v>3084</v>
      </c>
      <c r="K88" s="801">
        <v>0</v>
      </c>
      <c r="L88" s="801">
        <v>4</v>
      </c>
      <c r="M88" s="784">
        <f t="shared" si="58"/>
        <v>771</v>
      </c>
      <c r="N88" s="782">
        <v>45882</v>
      </c>
      <c r="O88" s="782">
        <v>45878</v>
      </c>
      <c r="P88" s="783"/>
      <c r="Q88" s="783" t="s">
        <v>582</v>
      </c>
      <c r="R88" s="783" t="s">
        <v>1984</v>
      </c>
      <c r="S88" s="810" t="s">
        <v>1886</v>
      </c>
      <c r="T88" s="810"/>
      <c r="U88" s="810" t="s">
        <v>585</v>
      </c>
      <c r="V88" s="811"/>
      <c r="W88" s="811"/>
      <c r="X88" s="812" t="s">
        <v>3384</v>
      </c>
      <c r="Y88" s="783" t="s">
        <v>3381</v>
      </c>
      <c r="Z88" s="835">
        <v>4.6</v>
      </c>
      <c r="AA88" s="835">
        <f>Z88*J88</f>
        <v>14186.4</v>
      </c>
      <c r="AB88" s="784"/>
      <c r="AC88" s="836" t="s">
        <v>590</v>
      </c>
      <c r="AD88" s="837">
        <f>J88</f>
        <v>3084</v>
      </c>
      <c r="AE88" s="837"/>
      <c r="AF88" s="838"/>
      <c r="AG88" s="865">
        <f t="shared" si="60"/>
        <v>3084</v>
      </c>
      <c r="AH88" s="865"/>
      <c r="AI88" s="865">
        <f t="shared" si="68"/>
        <v>3084</v>
      </c>
      <c r="AJ88" s="865">
        <f>J88/4</f>
        <v>771</v>
      </c>
      <c r="AK88" s="865"/>
      <c r="AL88" s="866"/>
      <c r="AM88" s="866"/>
      <c r="AN88" s="867" t="s">
        <v>577</v>
      </c>
      <c r="AO88" s="884">
        <f t="shared" si="61"/>
        <v>514</v>
      </c>
      <c r="AP88" s="884">
        <f t="shared" si="62"/>
        <v>514</v>
      </c>
      <c r="AQ88" s="884">
        <f t="shared" si="63"/>
        <v>514</v>
      </c>
      <c r="AR88" s="884">
        <f t="shared" si="64"/>
        <v>514</v>
      </c>
      <c r="AS88" s="884">
        <f t="shared" si="65"/>
        <v>514</v>
      </c>
      <c r="AT88" s="884">
        <f t="shared" si="66"/>
        <v>514</v>
      </c>
      <c r="AU88" s="932">
        <f t="shared" si="69"/>
        <v>3084</v>
      </c>
      <c r="AV88" s="933">
        <f t="shared" si="51"/>
        <v>0</v>
      </c>
      <c r="AW88" s="939"/>
      <c r="AX88" s="884">
        <f t="shared" si="52"/>
        <v>32206</v>
      </c>
      <c r="AY88" s="884">
        <f t="shared" si="53"/>
        <v>32240</v>
      </c>
      <c r="AZ88" s="884">
        <f t="shared" si="54"/>
        <v>29890</v>
      </c>
      <c r="BA88" s="884">
        <f t="shared" si="55"/>
        <v>32575</v>
      </c>
      <c r="BB88" s="884">
        <f t="shared" si="56"/>
        <v>38077</v>
      </c>
      <c r="BC88" s="884">
        <f t="shared" si="57"/>
        <v>39090</v>
      </c>
    </row>
    <row r="89" s="711" customFormat="1" ht="39" customHeight="1" spans="1:55">
      <c r="A89" s="736">
        <v>45818</v>
      </c>
      <c r="B89" s="737" t="s">
        <v>3374</v>
      </c>
      <c r="C89" s="738" t="s">
        <v>600</v>
      </c>
      <c r="D89" s="739">
        <v>4500169470</v>
      </c>
      <c r="E89" s="910" t="s">
        <v>3663</v>
      </c>
      <c r="F89" s="739" t="s">
        <v>3664</v>
      </c>
      <c r="G89" s="742" t="s">
        <v>3377</v>
      </c>
      <c r="H89" s="742" t="s">
        <v>3377</v>
      </c>
      <c r="I89" s="785" t="s">
        <v>3378</v>
      </c>
      <c r="J89" s="780">
        <v>3084</v>
      </c>
      <c r="K89" s="801">
        <v>0</v>
      </c>
      <c r="L89" s="801">
        <v>4</v>
      </c>
      <c r="M89" s="784">
        <f t="shared" si="58"/>
        <v>771</v>
      </c>
      <c r="N89" s="782">
        <v>45884</v>
      </c>
      <c r="O89" s="782">
        <v>45880</v>
      </c>
      <c r="P89" s="783"/>
      <c r="Q89" s="783" t="s">
        <v>582</v>
      </c>
      <c r="R89" s="783" t="s">
        <v>2026</v>
      </c>
      <c r="S89" s="810" t="s">
        <v>1735</v>
      </c>
      <c r="T89" s="810"/>
      <c r="U89" s="810" t="s">
        <v>585</v>
      </c>
      <c r="V89" s="811"/>
      <c r="W89" s="811"/>
      <c r="X89" s="812" t="s">
        <v>3384</v>
      </c>
      <c r="Y89" s="783" t="s">
        <v>3381</v>
      </c>
      <c r="Z89" s="835">
        <v>4.6</v>
      </c>
      <c r="AA89" s="835">
        <f>Z89*J89</f>
        <v>14186.4</v>
      </c>
      <c r="AB89" s="784"/>
      <c r="AC89" s="836" t="s">
        <v>590</v>
      </c>
      <c r="AD89" s="837">
        <f>J89</f>
        <v>3084</v>
      </c>
      <c r="AE89" s="837"/>
      <c r="AF89" s="838"/>
      <c r="AG89" s="865">
        <f t="shared" si="60"/>
        <v>3084</v>
      </c>
      <c r="AH89" s="865"/>
      <c r="AI89" s="865">
        <f t="shared" si="68"/>
        <v>3084</v>
      </c>
      <c r="AJ89" s="865">
        <f>J89/4</f>
        <v>771</v>
      </c>
      <c r="AK89" s="865"/>
      <c r="AL89" s="866"/>
      <c r="AM89" s="866"/>
      <c r="AN89" s="867" t="s">
        <v>577</v>
      </c>
      <c r="AO89" s="884">
        <f t="shared" si="61"/>
        <v>514</v>
      </c>
      <c r="AP89" s="884">
        <f t="shared" si="62"/>
        <v>514</v>
      </c>
      <c r="AQ89" s="884">
        <f t="shared" si="63"/>
        <v>514</v>
      </c>
      <c r="AR89" s="884">
        <f t="shared" si="64"/>
        <v>514</v>
      </c>
      <c r="AS89" s="884">
        <f t="shared" si="65"/>
        <v>514</v>
      </c>
      <c r="AT89" s="884">
        <f t="shared" si="66"/>
        <v>514</v>
      </c>
      <c r="AU89" s="932">
        <f t="shared" si="69"/>
        <v>3084</v>
      </c>
      <c r="AV89" s="933">
        <f t="shared" si="51"/>
        <v>0</v>
      </c>
      <c r="AW89" s="939"/>
      <c r="AX89" s="884">
        <f t="shared" si="52"/>
        <v>31692</v>
      </c>
      <c r="AY89" s="884">
        <f t="shared" si="53"/>
        <v>31726</v>
      </c>
      <c r="AZ89" s="884">
        <f t="shared" si="54"/>
        <v>29376</v>
      </c>
      <c r="BA89" s="884">
        <f t="shared" si="55"/>
        <v>32061</v>
      </c>
      <c r="BB89" s="884">
        <f t="shared" si="56"/>
        <v>37563</v>
      </c>
      <c r="BC89" s="884">
        <f t="shared" si="57"/>
        <v>38576</v>
      </c>
    </row>
    <row r="90" s="711" customFormat="1" ht="39" customHeight="1" spans="1:55">
      <c r="A90" s="736">
        <v>45876</v>
      </c>
      <c r="B90" s="737" t="s">
        <v>3665</v>
      </c>
      <c r="C90" s="738" t="s">
        <v>580</v>
      </c>
      <c r="D90" s="739">
        <v>4500176280</v>
      </c>
      <c r="E90" s="910" t="s">
        <v>3666</v>
      </c>
      <c r="F90" s="739" t="s">
        <v>3667</v>
      </c>
      <c r="G90" s="941" t="s">
        <v>574</v>
      </c>
      <c r="H90" s="742" t="s">
        <v>3668</v>
      </c>
      <c r="I90" s="785" t="s">
        <v>3346</v>
      </c>
      <c r="J90" s="780">
        <v>48</v>
      </c>
      <c r="K90" s="780">
        <v>0</v>
      </c>
      <c r="L90" s="780">
        <v>6</v>
      </c>
      <c r="M90" s="784">
        <f t="shared" si="58"/>
        <v>8</v>
      </c>
      <c r="N90" s="782">
        <v>45881</v>
      </c>
      <c r="O90" s="782">
        <v>45877</v>
      </c>
      <c r="P90" s="783" t="s">
        <v>3669</v>
      </c>
      <c r="Q90" s="783" t="s">
        <v>1979</v>
      </c>
      <c r="R90" s="783" t="s">
        <v>3650</v>
      </c>
      <c r="S90" s="810" t="s">
        <v>3670</v>
      </c>
      <c r="T90" s="810"/>
      <c r="U90" s="810" t="s">
        <v>3671</v>
      </c>
      <c r="V90" s="811"/>
      <c r="W90" s="811"/>
      <c r="X90" s="812" t="s">
        <v>3672</v>
      </c>
      <c r="Y90" s="783" t="s">
        <v>3673</v>
      </c>
      <c r="Z90" s="835">
        <v>5.2547</v>
      </c>
      <c r="AA90" s="835">
        <f t="shared" ref="AA90:AA95" si="70">J90*Z90</f>
        <v>252.2256</v>
      </c>
      <c r="AB90" s="784"/>
      <c r="AC90" s="836"/>
      <c r="AD90" s="837"/>
      <c r="AE90" s="837"/>
      <c r="AF90" s="838"/>
      <c r="AG90" s="865"/>
      <c r="AH90" s="865"/>
      <c r="AI90" s="865"/>
      <c r="AJ90" s="865"/>
      <c r="AK90" s="865"/>
      <c r="AL90" s="866"/>
      <c r="AM90" s="866"/>
      <c r="AN90" s="867" t="s">
        <v>577</v>
      </c>
      <c r="AO90" s="884">
        <f t="shared" si="61"/>
        <v>8</v>
      </c>
      <c r="AP90" s="884">
        <f t="shared" si="62"/>
        <v>8</v>
      </c>
      <c r="AQ90" s="884">
        <f t="shared" si="63"/>
        <v>8</v>
      </c>
      <c r="AR90" s="884">
        <f t="shared" si="64"/>
        <v>8</v>
      </c>
      <c r="AS90" s="884">
        <f t="shared" si="65"/>
        <v>8</v>
      </c>
      <c r="AT90" s="884">
        <f t="shared" si="66"/>
        <v>8</v>
      </c>
      <c r="AU90" s="932">
        <f t="shared" si="69"/>
        <v>48</v>
      </c>
      <c r="AV90" s="933">
        <f t="shared" si="51"/>
        <v>0</v>
      </c>
      <c r="AW90" s="939"/>
      <c r="AX90" s="884">
        <f t="shared" si="52"/>
        <v>31684</v>
      </c>
      <c r="AY90" s="884">
        <f t="shared" si="53"/>
        <v>31718</v>
      </c>
      <c r="AZ90" s="884">
        <f t="shared" si="54"/>
        <v>29368</v>
      </c>
      <c r="BA90" s="884">
        <f t="shared" si="55"/>
        <v>32053</v>
      </c>
      <c r="BB90" s="884">
        <f t="shared" si="56"/>
        <v>37555</v>
      </c>
      <c r="BC90" s="884">
        <f t="shared" si="57"/>
        <v>38568</v>
      </c>
    </row>
    <row r="91" s="711" customFormat="1" ht="39" customHeight="1" spans="1:55">
      <c r="A91" s="736">
        <v>45825</v>
      </c>
      <c r="B91" s="737" t="s">
        <v>1981</v>
      </c>
      <c r="C91" s="738" t="s">
        <v>1982</v>
      </c>
      <c r="D91" s="739">
        <v>4500170237</v>
      </c>
      <c r="E91" s="910"/>
      <c r="F91" s="739" t="s">
        <v>3674</v>
      </c>
      <c r="G91" s="742" t="s">
        <v>3338</v>
      </c>
      <c r="H91" s="742" t="s">
        <v>3338</v>
      </c>
      <c r="I91" s="785" t="s">
        <v>3346</v>
      </c>
      <c r="J91" s="780">
        <v>2400</v>
      </c>
      <c r="K91" s="780">
        <v>0</v>
      </c>
      <c r="L91" s="780">
        <v>6</v>
      </c>
      <c r="M91" s="784">
        <f t="shared" si="58"/>
        <v>400</v>
      </c>
      <c r="N91" s="782">
        <v>45882</v>
      </c>
      <c r="O91" s="782">
        <v>45878</v>
      </c>
      <c r="P91" s="783"/>
      <c r="Q91" s="783" t="s">
        <v>582</v>
      </c>
      <c r="R91" s="783" t="s">
        <v>2074</v>
      </c>
      <c r="S91" s="810" t="s">
        <v>1823</v>
      </c>
      <c r="T91" s="810"/>
      <c r="U91" s="810" t="s">
        <v>1988</v>
      </c>
      <c r="V91" s="811"/>
      <c r="W91" s="811"/>
      <c r="X91" s="812" t="s">
        <v>3675</v>
      </c>
      <c r="Y91" s="783" t="s">
        <v>1558</v>
      </c>
      <c r="Z91" s="835">
        <v>4.18</v>
      </c>
      <c r="AA91" s="835">
        <f t="shared" si="70"/>
        <v>10032</v>
      </c>
      <c r="AB91" s="784"/>
      <c r="AC91" s="836" t="s">
        <v>590</v>
      </c>
      <c r="AD91" s="837">
        <f>J91</f>
        <v>2400</v>
      </c>
      <c r="AE91" s="837"/>
      <c r="AF91" s="838"/>
      <c r="AG91" s="865">
        <f t="shared" ref="AG91:AG153" si="71">J91</f>
        <v>2400</v>
      </c>
      <c r="AH91" s="865"/>
      <c r="AI91" s="865">
        <f t="shared" ref="AI91:AI153" si="72">J91</f>
        <v>2400</v>
      </c>
      <c r="AJ91" s="865"/>
      <c r="AK91" s="865"/>
      <c r="AL91" s="866"/>
      <c r="AM91" s="866"/>
      <c r="AN91" s="867" t="s">
        <v>577</v>
      </c>
      <c r="AO91" s="884">
        <f t="shared" si="61"/>
        <v>400</v>
      </c>
      <c r="AP91" s="884">
        <f t="shared" si="62"/>
        <v>400</v>
      </c>
      <c r="AQ91" s="884">
        <f t="shared" si="63"/>
        <v>400</v>
      </c>
      <c r="AR91" s="884">
        <f t="shared" si="64"/>
        <v>400</v>
      </c>
      <c r="AS91" s="884">
        <f t="shared" si="65"/>
        <v>400</v>
      </c>
      <c r="AT91" s="884">
        <f t="shared" si="66"/>
        <v>400</v>
      </c>
      <c r="AU91" s="932">
        <f t="shared" si="69"/>
        <v>2400</v>
      </c>
      <c r="AV91" s="933">
        <f t="shared" si="51"/>
        <v>0</v>
      </c>
      <c r="AW91" s="939"/>
      <c r="AX91" s="884">
        <f t="shared" si="52"/>
        <v>31284</v>
      </c>
      <c r="AY91" s="884">
        <f t="shared" si="53"/>
        <v>31318</v>
      </c>
      <c r="AZ91" s="884">
        <f t="shared" si="54"/>
        <v>28968</v>
      </c>
      <c r="BA91" s="884">
        <f t="shared" si="55"/>
        <v>31653</v>
      </c>
      <c r="BB91" s="884">
        <f t="shared" si="56"/>
        <v>37155</v>
      </c>
      <c r="BC91" s="884">
        <f t="shared" si="57"/>
        <v>38168</v>
      </c>
    </row>
    <row r="92" s="711" customFormat="1" ht="39" customHeight="1" spans="1:55">
      <c r="A92" s="736">
        <v>45807</v>
      </c>
      <c r="B92" s="737" t="s">
        <v>423</v>
      </c>
      <c r="C92" s="738" t="s">
        <v>749</v>
      </c>
      <c r="D92" s="739">
        <v>4500168678</v>
      </c>
      <c r="E92" s="910" t="s">
        <v>3676</v>
      </c>
      <c r="F92" s="739" t="s">
        <v>3677</v>
      </c>
      <c r="G92" s="742" t="s">
        <v>3338</v>
      </c>
      <c r="H92" s="742" t="s">
        <v>3338</v>
      </c>
      <c r="I92" s="785" t="s">
        <v>3346</v>
      </c>
      <c r="J92" s="780">
        <v>1164</v>
      </c>
      <c r="K92" s="780">
        <v>0</v>
      </c>
      <c r="L92" s="780">
        <v>6</v>
      </c>
      <c r="M92" s="784">
        <f t="shared" si="58"/>
        <v>194</v>
      </c>
      <c r="N92" s="782">
        <v>45884</v>
      </c>
      <c r="O92" s="782">
        <v>45880</v>
      </c>
      <c r="P92" s="783"/>
      <c r="Q92" s="783" t="s">
        <v>582</v>
      </c>
      <c r="R92" s="783" t="s">
        <v>3650</v>
      </c>
      <c r="S92" s="810" t="s">
        <v>1556</v>
      </c>
      <c r="T92" s="810"/>
      <c r="U92" s="810" t="s">
        <v>3678</v>
      </c>
      <c r="V92" s="811"/>
      <c r="W92" s="811"/>
      <c r="X92" s="812" t="s">
        <v>3679</v>
      </c>
      <c r="Y92" s="783" t="s">
        <v>3680</v>
      </c>
      <c r="Z92" s="835">
        <v>5.2</v>
      </c>
      <c r="AA92" s="835">
        <f t="shared" si="70"/>
        <v>6052.8</v>
      </c>
      <c r="AB92" s="784"/>
      <c r="AC92" s="836" t="s">
        <v>590</v>
      </c>
      <c r="AD92" s="837">
        <f t="shared" ref="AD92:AD97" si="73">J92</f>
        <v>1164</v>
      </c>
      <c r="AE92" s="837"/>
      <c r="AF92" s="838"/>
      <c r="AG92" s="865">
        <f t="shared" si="71"/>
        <v>1164</v>
      </c>
      <c r="AH92" s="865"/>
      <c r="AI92" s="865">
        <f t="shared" si="72"/>
        <v>1164</v>
      </c>
      <c r="AJ92" s="865"/>
      <c r="AK92" s="865"/>
      <c r="AL92" s="866"/>
      <c r="AM92" s="866"/>
      <c r="AN92" s="867" t="s">
        <v>577</v>
      </c>
      <c r="AO92" s="884">
        <f t="shared" si="61"/>
        <v>194</v>
      </c>
      <c r="AP92" s="884">
        <f t="shared" si="62"/>
        <v>194</v>
      </c>
      <c r="AQ92" s="884">
        <f t="shared" si="63"/>
        <v>194</v>
      </c>
      <c r="AR92" s="884">
        <f t="shared" si="64"/>
        <v>194</v>
      </c>
      <c r="AS92" s="884">
        <f t="shared" si="65"/>
        <v>194</v>
      </c>
      <c r="AT92" s="884">
        <f t="shared" si="66"/>
        <v>194</v>
      </c>
      <c r="AU92" s="932">
        <f t="shared" si="69"/>
        <v>1164</v>
      </c>
      <c r="AV92" s="933">
        <f t="shared" si="51"/>
        <v>0</v>
      </c>
      <c r="AW92" s="939"/>
      <c r="AX92" s="884">
        <f t="shared" si="52"/>
        <v>31090</v>
      </c>
      <c r="AY92" s="884">
        <f t="shared" si="53"/>
        <v>31124</v>
      </c>
      <c r="AZ92" s="884">
        <f t="shared" si="54"/>
        <v>28774</v>
      </c>
      <c r="BA92" s="884">
        <f t="shared" si="55"/>
        <v>31459</v>
      </c>
      <c r="BB92" s="884">
        <f t="shared" si="56"/>
        <v>36961</v>
      </c>
      <c r="BC92" s="884">
        <f t="shared" si="57"/>
        <v>37974</v>
      </c>
    </row>
    <row r="93" s="711" customFormat="1" ht="39" customHeight="1" spans="1:55">
      <c r="A93" s="736">
        <v>45807</v>
      </c>
      <c r="B93" s="737" t="s">
        <v>423</v>
      </c>
      <c r="C93" s="738" t="s">
        <v>749</v>
      </c>
      <c r="D93" s="739">
        <v>4500168678</v>
      </c>
      <c r="E93" s="910" t="s">
        <v>3681</v>
      </c>
      <c r="F93" s="739" t="s">
        <v>3682</v>
      </c>
      <c r="G93" s="742" t="s">
        <v>3338</v>
      </c>
      <c r="H93" s="742" t="s">
        <v>3338</v>
      </c>
      <c r="I93" s="785" t="s">
        <v>3346</v>
      </c>
      <c r="J93" s="780">
        <v>858</v>
      </c>
      <c r="K93" s="780">
        <v>0</v>
      </c>
      <c r="L93" s="780">
        <v>6</v>
      </c>
      <c r="M93" s="784">
        <f t="shared" si="58"/>
        <v>143</v>
      </c>
      <c r="N93" s="782">
        <v>45884</v>
      </c>
      <c r="O93" s="782">
        <v>45880</v>
      </c>
      <c r="P93" s="783"/>
      <c r="Q93" s="783" t="s">
        <v>582</v>
      </c>
      <c r="R93" s="783" t="s">
        <v>3650</v>
      </c>
      <c r="S93" s="810" t="s">
        <v>1556</v>
      </c>
      <c r="T93" s="810"/>
      <c r="U93" s="810" t="s">
        <v>3678</v>
      </c>
      <c r="V93" s="811"/>
      <c r="W93" s="811"/>
      <c r="X93" s="812" t="s">
        <v>3679</v>
      </c>
      <c r="Y93" s="783" t="s">
        <v>3680</v>
      </c>
      <c r="Z93" s="835">
        <v>5.2</v>
      </c>
      <c r="AA93" s="835">
        <f t="shared" si="70"/>
        <v>4461.6</v>
      </c>
      <c r="AB93" s="784"/>
      <c r="AC93" s="836" t="s">
        <v>590</v>
      </c>
      <c r="AD93" s="837">
        <f t="shared" si="73"/>
        <v>858</v>
      </c>
      <c r="AE93" s="837"/>
      <c r="AF93" s="838"/>
      <c r="AG93" s="865">
        <f t="shared" si="71"/>
        <v>858</v>
      </c>
      <c r="AH93" s="865"/>
      <c r="AI93" s="865">
        <f t="shared" si="72"/>
        <v>858</v>
      </c>
      <c r="AJ93" s="865"/>
      <c r="AK93" s="865"/>
      <c r="AL93" s="866"/>
      <c r="AM93" s="866"/>
      <c r="AN93" s="867" t="s">
        <v>577</v>
      </c>
      <c r="AO93" s="884">
        <f t="shared" si="61"/>
        <v>143</v>
      </c>
      <c r="AP93" s="884">
        <f t="shared" si="62"/>
        <v>143</v>
      </c>
      <c r="AQ93" s="884">
        <f t="shared" si="63"/>
        <v>143</v>
      </c>
      <c r="AR93" s="884">
        <f t="shared" si="64"/>
        <v>143</v>
      </c>
      <c r="AS93" s="884">
        <f t="shared" si="65"/>
        <v>143</v>
      </c>
      <c r="AT93" s="884">
        <f t="shared" si="66"/>
        <v>143</v>
      </c>
      <c r="AU93" s="932">
        <f t="shared" si="69"/>
        <v>858</v>
      </c>
      <c r="AV93" s="933">
        <f t="shared" si="51"/>
        <v>0</v>
      </c>
      <c r="AW93" s="939"/>
      <c r="AX93" s="884">
        <f t="shared" si="52"/>
        <v>30947</v>
      </c>
      <c r="AY93" s="884">
        <f t="shared" si="53"/>
        <v>30981</v>
      </c>
      <c r="AZ93" s="884">
        <f t="shared" si="54"/>
        <v>28631</v>
      </c>
      <c r="BA93" s="884">
        <f t="shared" si="55"/>
        <v>31316</v>
      </c>
      <c r="BB93" s="884">
        <f t="shared" si="56"/>
        <v>36818</v>
      </c>
      <c r="BC93" s="884">
        <f t="shared" si="57"/>
        <v>37831</v>
      </c>
    </row>
    <row r="94" s="711" customFormat="1" ht="39" customHeight="1" spans="1:55">
      <c r="A94" s="736">
        <v>45807</v>
      </c>
      <c r="B94" s="737" t="s">
        <v>423</v>
      </c>
      <c r="C94" s="738" t="s">
        <v>749</v>
      </c>
      <c r="D94" s="739">
        <v>4500168678</v>
      </c>
      <c r="E94" s="910" t="s">
        <v>3683</v>
      </c>
      <c r="F94" s="739" t="s">
        <v>3684</v>
      </c>
      <c r="G94" s="742" t="s">
        <v>3338</v>
      </c>
      <c r="H94" s="742" t="s">
        <v>3338</v>
      </c>
      <c r="I94" s="785" t="s">
        <v>3346</v>
      </c>
      <c r="J94" s="780">
        <v>870</v>
      </c>
      <c r="K94" s="780">
        <v>0</v>
      </c>
      <c r="L94" s="780">
        <v>6</v>
      </c>
      <c r="M94" s="784">
        <f t="shared" si="58"/>
        <v>145</v>
      </c>
      <c r="N94" s="782">
        <v>45884</v>
      </c>
      <c r="O94" s="782">
        <v>45880</v>
      </c>
      <c r="P94" s="783"/>
      <c r="Q94" s="783" t="s">
        <v>582</v>
      </c>
      <c r="R94" s="783" t="s">
        <v>3650</v>
      </c>
      <c r="S94" s="810" t="s">
        <v>1556</v>
      </c>
      <c r="T94" s="810"/>
      <c r="U94" s="810" t="s">
        <v>3678</v>
      </c>
      <c r="V94" s="811"/>
      <c r="W94" s="811"/>
      <c r="X94" s="812" t="s">
        <v>3679</v>
      </c>
      <c r="Y94" s="783" t="s">
        <v>3680</v>
      </c>
      <c r="Z94" s="835">
        <v>5.2</v>
      </c>
      <c r="AA94" s="835">
        <f t="shared" si="70"/>
        <v>4524</v>
      </c>
      <c r="AB94" s="784"/>
      <c r="AC94" s="836" t="s">
        <v>590</v>
      </c>
      <c r="AD94" s="837">
        <f t="shared" si="73"/>
        <v>870</v>
      </c>
      <c r="AE94" s="837"/>
      <c r="AF94" s="838"/>
      <c r="AG94" s="865">
        <f t="shared" si="71"/>
        <v>870</v>
      </c>
      <c r="AH94" s="865"/>
      <c r="AI94" s="865">
        <f t="shared" si="72"/>
        <v>870</v>
      </c>
      <c r="AJ94" s="865"/>
      <c r="AK94" s="865"/>
      <c r="AL94" s="866"/>
      <c r="AM94" s="866"/>
      <c r="AN94" s="867" t="s">
        <v>577</v>
      </c>
      <c r="AO94" s="884">
        <f t="shared" si="61"/>
        <v>145</v>
      </c>
      <c r="AP94" s="884">
        <f t="shared" si="62"/>
        <v>145</v>
      </c>
      <c r="AQ94" s="884">
        <f t="shared" si="63"/>
        <v>145</v>
      </c>
      <c r="AR94" s="884">
        <f t="shared" si="64"/>
        <v>145</v>
      </c>
      <c r="AS94" s="884">
        <f t="shared" si="65"/>
        <v>145</v>
      </c>
      <c r="AT94" s="884">
        <f t="shared" si="66"/>
        <v>145</v>
      </c>
      <c r="AU94" s="932">
        <f t="shared" si="69"/>
        <v>870</v>
      </c>
      <c r="AV94" s="933">
        <f t="shared" si="51"/>
        <v>0</v>
      </c>
      <c r="AW94" s="939"/>
      <c r="AX94" s="884">
        <f t="shared" si="52"/>
        <v>30802</v>
      </c>
      <c r="AY94" s="884">
        <f t="shared" si="53"/>
        <v>30836</v>
      </c>
      <c r="AZ94" s="884">
        <f t="shared" si="54"/>
        <v>28486</v>
      </c>
      <c r="BA94" s="884">
        <f t="shared" si="55"/>
        <v>31171</v>
      </c>
      <c r="BB94" s="884">
        <f t="shared" si="56"/>
        <v>36673</v>
      </c>
      <c r="BC94" s="884">
        <f t="shared" si="57"/>
        <v>37686</v>
      </c>
    </row>
    <row r="95" s="711" customFormat="1" ht="39" customHeight="1" spans="1:55">
      <c r="A95" s="736">
        <v>45807</v>
      </c>
      <c r="B95" s="737" t="s">
        <v>423</v>
      </c>
      <c r="C95" s="738" t="s">
        <v>749</v>
      </c>
      <c r="D95" s="739">
        <v>4500168678</v>
      </c>
      <c r="E95" s="910" t="s">
        <v>3685</v>
      </c>
      <c r="F95" s="739" t="s">
        <v>3686</v>
      </c>
      <c r="G95" s="742" t="s">
        <v>3338</v>
      </c>
      <c r="H95" s="742" t="s">
        <v>3338</v>
      </c>
      <c r="I95" s="785" t="s">
        <v>3346</v>
      </c>
      <c r="J95" s="780">
        <v>306</v>
      </c>
      <c r="K95" s="780">
        <v>0</v>
      </c>
      <c r="L95" s="780">
        <v>6</v>
      </c>
      <c r="M95" s="784">
        <f t="shared" si="58"/>
        <v>51</v>
      </c>
      <c r="N95" s="782">
        <v>45884</v>
      </c>
      <c r="O95" s="782">
        <v>45880</v>
      </c>
      <c r="P95" s="783"/>
      <c r="Q95" s="783" t="s">
        <v>582</v>
      </c>
      <c r="R95" s="783" t="s">
        <v>3650</v>
      </c>
      <c r="S95" s="810" t="s">
        <v>1556</v>
      </c>
      <c r="T95" s="810"/>
      <c r="U95" s="810" t="s">
        <v>3678</v>
      </c>
      <c r="V95" s="811"/>
      <c r="W95" s="811"/>
      <c r="X95" s="812" t="s">
        <v>3679</v>
      </c>
      <c r="Y95" s="783" t="s">
        <v>3680</v>
      </c>
      <c r="Z95" s="835">
        <v>5.2</v>
      </c>
      <c r="AA95" s="835">
        <f t="shared" si="70"/>
        <v>1591.2</v>
      </c>
      <c r="AB95" s="784"/>
      <c r="AC95" s="836" t="s">
        <v>590</v>
      </c>
      <c r="AD95" s="837">
        <f t="shared" si="73"/>
        <v>306</v>
      </c>
      <c r="AE95" s="837"/>
      <c r="AF95" s="838"/>
      <c r="AG95" s="865">
        <f t="shared" si="71"/>
        <v>306</v>
      </c>
      <c r="AH95" s="865"/>
      <c r="AI95" s="865">
        <f t="shared" si="72"/>
        <v>306</v>
      </c>
      <c r="AJ95" s="865"/>
      <c r="AK95" s="865"/>
      <c r="AL95" s="866"/>
      <c r="AM95" s="866"/>
      <c r="AN95" s="867" t="s">
        <v>577</v>
      </c>
      <c r="AO95" s="884">
        <f t="shared" si="61"/>
        <v>51</v>
      </c>
      <c r="AP95" s="884">
        <f t="shared" si="62"/>
        <v>51</v>
      </c>
      <c r="AQ95" s="884">
        <f t="shared" si="63"/>
        <v>51</v>
      </c>
      <c r="AR95" s="884">
        <f t="shared" si="64"/>
        <v>51</v>
      </c>
      <c r="AS95" s="884">
        <f t="shared" si="65"/>
        <v>51</v>
      </c>
      <c r="AT95" s="884">
        <f t="shared" si="66"/>
        <v>51</v>
      </c>
      <c r="AU95" s="932">
        <f t="shared" si="69"/>
        <v>306</v>
      </c>
      <c r="AV95" s="933">
        <f t="shared" si="51"/>
        <v>0</v>
      </c>
      <c r="AW95" s="939"/>
      <c r="AX95" s="884">
        <f t="shared" si="52"/>
        <v>30751</v>
      </c>
      <c r="AY95" s="884">
        <f t="shared" si="53"/>
        <v>30785</v>
      </c>
      <c r="AZ95" s="884">
        <f t="shared" si="54"/>
        <v>28435</v>
      </c>
      <c r="BA95" s="884">
        <f t="shared" si="55"/>
        <v>31120</v>
      </c>
      <c r="BB95" s="884">
        <f t="shared" si="56"/>
        <v>36622</v>
      </c>
      <c r="BC95" s="884">
        <f t="shared" si="57"/>
        <v>37635</v>
      </c>
    </row>
    <row r="96" s="711" customFormat="1" ht="39" customHeight="1" spans="1:55">
      <c r="A96" s="736">
        <v>45818</v>
      </c>
      <c r="B96" s="737" t="s">
        <v>3374</v>
      </c>
      <c r="C96" s="738" t="s">
        <v>600</v>
      </c>
      <c r="D96" s="739">
        <v>4500169469</v>
      </c>
      <c r="E96" s="910" t="s">
        <v>3687</v>
      </c>
      <c r="F96" s="739" t="s">
        <v>3688</v>
      </c>
      <c r="G96" s="742" t="s">
        <v>3377</v>
      </c>
      <c r="H96" s="742" t="s">
        <v>3377</v>
      </c>
      <c r="I96" s="785" t="s">
        <v>3378</v>
      </c>
      <c r="J96" s="780">
        <v>3084</v>
      </c>
      <c r="K96" s="801">
        <v>0</v>
      </c>
      <c r="L96" s="801">
        <v>4</v>
      </c>
      <c r="M96" s="784">
        <f t="shared" si="58"/>
        <v>771</v>
      </c>
      <c r="N96" s="782">
        <v>45884</v>
      </c>
      <c r="O96" s="782">
        <v>45880</v>
      </c>
      <c r="P96" s="783"/>
      <c r="Q96" s="783" t="s">
        <v>582</v>
      </c>
      <c r="R96" s="783" t="s">
        <v>1969</v>
      </c>
      <c r="S96" s="810" t="s">
        <v>1735</v>
      </c>
      <c r="T96" s="810"/>
      <c r="U96" s="810" t="s">
        <v>585</v>
      </c>
      <c r="V96" s="811"/>
      <c r="W96" s="811"/>
      <c r="X96" s="812" t="s">
        <v>3384</v>
      </c>
      <c r="Y96" s="783" t="s">
        <v>3381</v>
      </c>
      <c r="Z96" s="835">
        <v>4.6</v>
      </c>
      <c r="AA96" s="835">
        <f>Z96*J96</f>
        <v>14186.4</v>
      </c>
      <c r="AB96" s="784"/>
      <c r="AC96" s="836" t="s">
        <v>590</v>
      </c>
      <c r="AD96" s="837">
        <f t="shared" si="73"/>
        <v>3084</v>
      </c>
      <c r="AE96" s="837"/>
      <c r="AF96" s="838"/>
      <c r="AG96" s="865">
        <f t="shared" si="71"/>
        <v>3084</v>
      </c>
      <c r="AH96" s="865"/>
      <c r="AI96" s="865">
        <f t="shared" si="72"/>
        <v>3084</v>
      </c>
      <c r="AJ96" s="865">
        <f>J96/4</f>
        <v>771</v>
      </c>
      <c r="AK96" s="865"/>
      <c r="AL96" s="866"/>
      <c r="AM96" s="866"/>
      <c r="AN96" s="867" t="s">
        <v>577</v>
      </c>
      <c r="AO96" s="884">
        <f t="shared" si="61"/>
        <v>514</v>
      </c>
      <c r="AP96" s="884">
        <f t="shared" si="62"/>
        <v>514</v>
      </c>
      <c r="AQ96" s="884">
        <f t="shared" si="63"/>
        <v>514</v>
      </c>
      <c r="AR96" s="884">
        <f t="shared" si="64"/>
        <v>514</v>
      </c>
      <c r="AS96" s="884">
        <f t="shared" si="65"/>
        <v>514</v>
      </c>
      <c r="AT96" s="884">
        <f t="shared" si="66"/>
        <v>514</v>
      </c>
      <c r="AU96" s="932">
        <f t="shared" si="69"/>
        <v>3084</v>
      </c>
      <c r="AV96" s="933">
        <f t="shared" si="51"/>
        <v>0</v>
      </c>
      <c r="AW96" s="939"/>
      <c r="AX96" s="884">
        <f t="shared" si="52"/>
        <v>30237</v>
      </c>
      <c r="AY96" s="884">
        <f t="shared" si="53"/>
        <v>30271</v>
      </c>
      <c r="AZ96" s="884">
        <f t="shared" si="54"/>
        <v>27921</v>
      </c>
      <c r="BA96" s="884">
        <f t="shared" si="55"/>
        <v>30606</v>
      </c>
      <c r="BB96" s="884">
        <f t="shared" si="56"/>
        <v>36108</v>
      </c>
      <c r="BC96" s="884">
        <f t="shared" si="57"/>
        <v>37121</v>
      </c>
    </row>
    <row r="97" s="711" customFormat="1" ht="39" customHeight="1" spans="1:55">
      <c r="A97" s="736">
        <v>45818</v>
      </c>
      <c r="B97" s="737" t="s">
        <v>3374</v>
      </c>
      <c r="C97" s="738" t="s">
        <v>600</v>
      </c>
      <c r="D97" s="739">
        <v>4500169471</v>
      </c>
      <c r="E97" s="910" t="s">
        <v>3689</v>
      </c>
      <c r="F97" s="739" t="s">
        <v>3690</v>
      </c>
      <c r="G97" s="742" t="s">
        <v>3377</v>
      </c>
      <c r="H97" s="742" t="s">
        <v>3377</v>
      </c>
      <c r="I97" s="785" t="s">
        <v>3378</v>
      </c>
      <c r="J97" s="780">
        <v>3084</v>
      </c>
      <c r="K97" s="801">
        <v>0</v>
      </c>
      <c r="L97" s="801">
        <v>4</v>
      </c>
      <c r="M97" s="784">
        <f t="shared" si="58"/>
        <v>771</v>
      </c>
      <c r="N97" s="782">
        <v>45884</v>
      </c>
      <c r="O97" s="782">
        <v>45880</v>
      </c>
      <c r="P97" s="783"/>
      <c r="Q97" s="783" t="s">
        <v>582</v>
      </c>
      <c r="R97" s="783" t="s">
        <v>1969</v>
      </c>
      <c r="S97" s="810" t="s">
        <v>1735</v>
      </c>
      <c r="T97" s="810"/>
      <c r="U97" s="810" t="s">
        <v>585</v>
      </c>
      <c r="V97" s="811"/>
      <c r="W97" s="811"/>
      <c r="X97" s="812" t="s">
        <v>3384</v>
      </c>
      <c r="Y97" s="783" t="s">
        <v>3381</v>
      </c>
      <c r="Z97" s="835">
        <v>4.6</v>
      </c>
      <c r="AA97" s="835">
        <f>Z97*J97</f>
        <v>14186.4</v>
      </c>
      <c r="AB97" s="784"/>
      <c r="AC97" s="836" t="s">
        <v>590</v>
      </c>
      <c r="AD97" s="837">
        <f t="shared" si="73"/>
        <v>3084</v>
      </c>
      <c r="AE97" s="837"/>
      <c r="AF97" s="838"/>
      <c r="AG97" s="865">
        <f t="shared" si="71"/>
        <v>3084</v>
      </c>
      <c r="AH97" s="865"/>
      <c r="AI97" s="865">
        <f t="shared" si="72"/>
        <v>3084</v>
      </c>
      <c r="AJ97" s="865">
        <f>J97/4</f>
        <v>771</v>
      </c>
      <c r="AK97" s="865"/>
      <c r="AL97" s="866"/>
      <c r="AM97" s="866"/>
      <c r="AN97" s="867" t="s">
        <v>577</v>
      </c>
      <c r="AO97" s="884">
        <f t="shared" si="61"/>
        <v>514</v>
      </c>
      <c r="AP97" s="884">
        <f t="shared" si="62"/>
        <v>514</v>
      </c>
      <c r="AQ97" s="884">
        <f t="shared" si="63"/>
        <v>514</v>
      </c>
      <c r="AR97" s="884">
        <f t="shared" si="64"/>
        <v>514</v>
      </c>
      <c r="AS97" s="884">
        <f t="shared" si="65"/>
        <v>514</v>
      </c>
      <c r="AT97" s="884">
        <f t="shared" si="66"/>
        <v>514</v>
      </c>
      <c r="AU97" s="932">
        <f t="shared" si="69"/>
        <v>3084</v>
      </c>
      <c r="AV97" s="933">
        <f t="shared" si="51"/>
        <v>0</v>
      </c>
      <c r="AW97" s="939"/>
      <c r="AX97" s="884">
        <f t="shared" si="52"/>
        <v>29723</v>
      </c>
      <c r="AY97" s="884">
        <f t="shared" si="53"/>
        <v>29757</v>
      </c>
      <c r="AZ97" s="884">
        <f t="shared" si="54"/>
        <v>27407</v>
      </c>
      <c r="BA97" s="884">
        <f t="shared" si="55"/>
        <v>30092</v>
      </c>
      <c r="BB97" s="884">
        <f t="shared" si="56"/>
        <v>35594</v>
      </c>
      <c r="BC97" s="884">
        <f t="shared" si="57"/>
        <v>36607</v>
      </c>
    </row>
    <row r="98" s="711" customFormat="1" ht="39" customHeight="1" spans="1:55">
      <c r="A98" s="736">
        <v>45828</v>
      </c>
      <c r="B98" s="737" t="s">
        <v>3691</v>
      </c>
      <c r="C98" s="738" t="s">
        <v>1303</v>
      </c>
      <c r="D98" s="739">
        <v>4500170750</v>
      </c>
      <c r="E98" s="910"/>
      <c r="F98" s="739" t="s">
        <v>3692</v>
      </c>
      <c r="G98" s="742" t="s">
        <v>3354</v>
      </c>
      <c r="H98" s="742" t="s">
        <v>3338</v>
      </c>
      <c r="I98" s="785" t="s">
        <v>3346</v>
      </c>
      <c r="J98" s="780">
        <v>396</v>
      </c>
      <c r="K98" s="780">
        <v>0</v>
      </c>
      <c r="L98" s="780">
        <v>6</v>
      </c>
      <c r="M98" s="784">
        <f t="shared" si="58"/>
        <v>66</v>
      </c>
      <c r="N98" s="782">
        <v>45877</v>
      </c>
      <c r="O98" s="782">
        <v>45873</v>
      </c>
      <c r="P98" s="783"/>
      <c r="Q98" s="783" t="s">
        <v>1979</v>
      </c>
      <c r="R98" s="783" t="s">
        <v>3580</v>
      </c>
      <c r="S98" s="810" t="s">
        <v>3693</v>
      </c>
      <c r="T98" s="810"/>
      <c r="U98" s="810" t="s">
        <v>3694</v>
      </c>
      <c r="V98" s="811"/>
      <c r="W98" s="811"/>
      <c r="X98" s="812" t="s">
        <v>3695</v>
      </c>
      <c r="Y98" s="783" t="s">
        <v>740</v>
      </c>
      <c r="Z98" s="835">
        <v>4.4</v>
      </c>
      <c r="AA98" s="835">
        <f t="shared" ref="AA98:AA104" si="74">J98*Z98</f>
        <v>1742.4</v>
      </c>
      <c r="AB98" s="784"/>
      <c r="AC98" s="836" t="s">
        <v>590</v>
      </c>
      <c r="AD98" s="837"/>
      <c r="AE98" s="837">
        <f>J98</f>
        <v>396</v>
      </c>
      <c r="AF98" s="838"/>
      <c r="AG98" s="865">
        <f t="shared" si="71"/>
        <v>396</v>
      </c>
      <c r="AH98" s="865"/>
      <c r="AI98" s="865">
        <f t="shared" si="72"/>
        <v>396</v>
      </c>
      <c r="AJ98" s="865"/>
      <c r="AK98" s="865"/>
      <c r="AL98" s="866"/>
      <c r="AM98" s="866"/>
      <c r="AN98" s="867" t="s">
        <v>577</v>
      </c>
      <c r="AO98" s="884">
        <f t="shared" si="61"/>
        <v>66</v>
      </c>
      <c r="AP98" s="884">
        <f t="shared" si="62"/>
        <v>66</v>
      </c>
      <c r="AQ98" s="884">
        <f t="shared" si="63"/>
        <v>66</v>
      </c>
      <c r="AR98" s="884">
        <f t="shared" si="64"/>
        <v>66</v>
      </c>
      <c r="AS98" s="884">
        <f t="shared" si="65"/>
        <v>66</v>
      </c>
      <c r="AT98" s="884">
        <f t="shared" si="66"/>
        <v>66</v>
      </c>
      <c r="AU98" s="932">
        <f t="shared" si="69"/>
        <v>396</v>
      </c>
      <c r="AV98" s="933">
        <f t="shared" si="51"/>
        <v>0</v>
      </c>
      <c r="AW98" s="939"/>
      <c r="AX98" s="884">
        <f t="shared" si="52"/>
        <v>29657</v>
      </c>
      <c r="AY98" s="884">
        <f t="shared" si="53"/>
        <v>29691</v>
      </c>
      <c r="AZ98" s="884">
        <f t="shared" si="54"/>
        <v>27341</v>
      </c>
      <c r="BA98" s="884">
        <f t="shared" si="55"/>
        <v>30026</v>
      </c>
      <c r="BB98" s="884">
        <f t="shared" si="56"/>
        <v>35528</v>
      </c>
      <c r="BC98" s="884">
        <f t="shared" si="57"/>
        <v>36541</v>
      </c>
    </row>
    <row r="99" s="711" customFormat="1" ht="39" customHeight="1" spans="1:55">
      <c r="A99" s="736">
        <v>45833</v>
      </c>
      <c r="B99" s="737" t="s">
        <v>2052</v>
      </c>
      <c r="C99" s="738" t="s">
        <v>1098</v>
      </c>
      <c r="D99" s="739">
        <v>4500171189</v>
      </c>
      <c r="E99" s="910" t="s">
        <v>2053</v>
      </c>
      <c r="F99" s="739" t="s">
        <v>3696</v>
      </c>
      <c r="G99" s="742" t="s">
        <v>3354</v>
      </c>
      <c r="H99" s="742" t="s">
        <v>3338</v>
      </c>
      <c r="I99" s="785" t="s">
        <v>3346</v>
      </c>
      <c r="J99" s="780">
        <v>480</v>
      </c>
      <c r="K99" s="780">
        <v>0</v>
      </c>
      <c r="L99" s="780">
        <v>6</v>
      </c>
      <c r="M99" s="784">
        <f t="shared" si="58"/>
        <v>80</v>
      </c>
      <c r="N99" s="782">
        <v>45880</v>
      </c>
      <c r="O99" s="782">
        <v>45876</v>
      </c>
      <c r="P99" s="783"/>
      <c r="Q99" s="783" t="s">
        <v>582</v>
      </c>
      <c r="R99" s="783" t="s">
        <v>2022</v>
      </c>
      <c r="S99" s="810" t="s">
        <v>2042</v>
      </c>
      <c r="T99" s="810"/>
      <c r="U99" s="810" t="s">
        <v>3697</v>
      </c>
      <c r="V99" s="811"/>
      <c r="W99" s="811"/>
      <c r="X99" s="812" t="s">
        <v>3698</v>
      </c>
      <c r="Y99" s="783" t="s">
        <v>1070</v>
      </c>
      <c r="Z99" s="835">
        <v>4.4</v>
      </c>
      <c r="AA99" s="835">
        <f t="shared" si="74"/>
        <v>2112</v>
      </c>
      <c r="AB99" s="784"/>
      <c r="AC99" s="836" t="s">
        <v>590</v>
      </c>
      <c r="AD99" s="837"/>
      <c r="AE99" s="837">
        <f>J99</f>
        <v>480</v>
      </c>
      <c r="AF99" s="838"/>
      <c r="AG99" s="865">
        <f t="shared" si="71"/>
        <v>480</v>
      </c>
      <c r="AH99" s="865"/>
      <c r="AI99" s="865">
        <f t="shared" si="72"/>
        <v>480</v>
      </c>
      <c r="AJ99" s="865"/>
      <c r="AK99" s="865"/>
      <c r="AL99" s="866"/>
      <c r="AM99" s="866"/>
      <c r="AN99" s="867" t="s">
        <v>577</v>
      </c>
      <c r="AO99" s="884">
        <f t="shared" si="61"/>
        <v>80</v>
      </c>
      <c r="AP99" s="884">
        <f t="shared" si="62"/>
        <v>80</v>
      </c>
      <c r="AQ99" s="884">
        <f t="shared" si="63"/>
        <v>80</v>
      </c>
      <c r="AR99" s="884">
        <f t="shared" si="64"/>
        <v>80</v>
      </c>
      <c r="AS99" s="884">
        <f t="shared" si="65"/>
        <v>80</v>
      </c>
      <c r="AT99" s="884">
        <f t="shared" si="66"/>
        <v>80</v>
      </c>
      <c r="AU99" s="932">
        <f t="shared" si="69"/>
        <v>480</v>
      </c>
      <c r="AV99" s="933">
        <f t="shared" si="51"/>
        <v>0</v>
      </c>
      <c r="AW99" s="939"/>
      <c r="AX99" s="884">
        <f t="shared" si="52"/>
        <v>29577</v>
      </c>
      <c r="AY99" s="884">
        <f t="shared" si="53"/>
        <v>29611</v>
      </c>
      <c r="AZ99" s="884">
        <f t="shared" si="54"/>
        <v>27261</v>
      </c>
      <c r="BA99" s="884">
        <f t="shared" si="55"/>
        <v>29946</v>
      </c>
      <c r="BB99" s="884">
        <f t="shared" si="56"/>
        <v>35448</v>
      </c>
      <c r="BC99" s="884">
        <f t="shared" si="57"/>
        <v>36461</v>
      </c>
    </row>
    <row r="100" s="711" customFormat="1" ht="39" customHeight="1" spans="1:55">
      <c r="A100" s="736">
        <v>45798</v>
      </c>
      <c r="B100" s="737" t="s">
        <v>1923</v>
      </c>
      <c r="C100" s="738" t="s">
        <v>1154</v>
      </c>
      <c r="D100" s="739">
        <v>4500167253</v>
      </c>
      <c r="E100" s="910" t="s">
        <v>1924</v>
      </c>
      <c r="F100" s="739" t="s">
        <v>3699</v>
      </c>
      <c r="G100" s="744" t="s">
        <v>3354</v>
      </c>
      <c r="H100" s="742" t="s">
        <v>3338</v>
      </c>
      <c r="I100" s="785" t="s">
        <v>3346</v>
      </c>
      <c r="J100" s="780">
        <v>720</v>
      </c>
      <c r="K100" s="780">
        <v>0</v>
      </c>
      <c r="L100" s="780">
        <v>6</v>
      </c>
      <c r="M100" s="784">
        <f t="shared" si="58"/>
        <v>120</v>
      </c>
      <c r="N100" s="782">
        <v>45883</v>
      </c>
      <c r="O100" s="782">
        <v>45878</v>
      </c>
      <c r="P100" s="783"/>
      <c r="Q100" s="783" t="s">
        <v>582</v>
      </c>
      <c r="R100" s="783" t="s">
        <v>2050</v>
      </c>
      <c r="S100" s="810" t="s">
        <v>1543</v>
      </c>
      <c r="T100" s="810"/>
      <c r="U100" s="810" t="s">
        <v>3700</v>
      </c>
      <c r="V100" s="811"/>
      <c r="W100" s="811" t="s">
        <v>1924</v>
      </c>
      <c r="X100" s="812" t="s">
        <v>3701</v>
      </c>
      <c r="Y100" s="783" t="s">
        <v>1930</v>
      </c>
      <c r="Z100" s="835">
        <v>4.18</v>
      </c>
      <c r="AA100" s="835">
        <f t="shared" si="74"/>
        <v>3009.6</v>
      </c>
      <c r="AB100" s="784"/>
      <c r="AC100" s="836" t="s">
        <v>590</v>
      </c>
      <c r="AD100" s="837"/>
      <c r="AE100" s="837">
        <f>J100</f>
        <v>720</v>
      </c>
      <c r="AF100" s="838"/>
      <c r="AG100" s="865">
        <f t="shared" si="71"/>
        <v>720</v>
      </c>
      <c r="AH100" s="865"/>
      <c r="AI100" s="865">
        <f t="shared" si="72"/>
        <v>720</v>
      </c>
      <c r="AJ100" s="865"/>
      <c r="AK100" s="865"/>
      <c r="AL100" s="866"/>
      <c r="AM100" s="866"/>
      <c r="AN100" s="867" t="s">
        <v>577</v>
      </c>
      <c r="AO100" s="884">
        <f t="shared" si="61"/>
        <v>120</v>
      </c>
      <c r="AP100" s="884">
        <f t="shared" si="62"/>
        <v>120</v>
      </c>
      <c r="AQ100" s="884">
        <f t="shared" si="63"/>
        <v>120</v>
      </c>
      <c r="AR100" s="884">
        <f t="shared" si="64"/>
        <v>120</v>
      </c>
      <c r="AS100" s="884">
        <f t="shared" si="65"/>
        <v>120</v>
      </c>
      <c r="AT100" s="884">
        <f t="shared" si="66"/>
        <v>120</v>
      </c>
      <c r="AU100" s="932">
        <f t="shared" si="69"/>
        <v>720</v>
      </c>
      <c r="AV100" s="933">
        <f t="shared" si="51"/>
        <v>0</v>
      </c>
      <c r="AW100" s="939"/>
      <c r="AX100" s="884">
        <f t="shared" si="52"/>
        <v>29457</v>
      </c>
      <c r="AY100" s="884">
        <f t="shared" si="53"/>
        <v>29491</v>
      </c>
      <c r="AZ100" s="884">
        <f t="shared" si="54"/>
        <v>27141</v>
      </c>
      <c r="BA100" s="884">
        <f t="shared" si="55"/>
        <v>29826</v>
      </c>
      <c r="BB100" s="884">
        <f t="shared" si="56"/>
        <v>35328</v>
      </c>
      <c r="BC100" s="884">
        <f t="shared" si="57"/>
        <v>36341</v>
      </c>
    </row>
    <row r="101" s="711" customFormat="1" ht="39" customHeight="1" spans="1:55">
      <c r="A101" s="736">
        <v>45840</v>
      </c>
      <c r="B101" s="737" t="s">
        <v>3702</v>
      </c>
      <c r="C101" s="738" t="s">
        <v>3250</v>
      </c>
      <c r="D101" s="739">
        <v>4500172381</v>
      </c>
      <c r="E101" s="910" t="s">
        <v>3703</v>
      </c>
      <c r="F101" s="739" t="s">
        <v>3704</v>
      </c>
      <c r="G101" s="742" t="s">
        <v>3354</v>
      </c>
      <c r="H101" s="742" t="s">
        <v>3338</v>
      </c>
      <c r="I101" s="785" t="s">
        <v>3346</v>
      </c>
      <c r="J101" s="780">
        <v>4914</v>
      </c>
      <c r="K101" s="780">
        <v>0</v>
      </c>
      <c r="L101" s="780">
        <v>6</v>
      </c>
      <c r="M101" s="784">
        <f t="shared" si="58"/>
        <v>819</v>
      </c>
      <c r="N101" s="782">
        <v>45884</v>
      </c>
      <c r="O101" s="782">
        <v>45880</v>
      </c>
      <c r="P101" s="783"/>
      <c r="Q101" s="783" t="s">
        <v>582</v>
      </c>
      <c r="R101" s="783" t="s">
        <v>2068</v>
      </c>
      <c r="S101" s="810" t="s">
        <v>3693</v>
      </c>
      <c r="T101" s="810"/>
      <c r="U101" s="810" t="s">
        <v>1988</v>
      </c>
      <c r="V101" s="811"/>
      <c r="W101" s="811"/>
      <c r="X101" s="812" t="s">
        <v>3705</v>
      </c>
      <c r="Y101" s="783" t="s">
        <v>1064</v>
      </c>
      <c r="Z101" s="835">
        <v>4.4</v>
      </c>
      <c r="AA101" s="835">
        <f t="shared" si="74"/>
        <v>21621.6</v>
      </c>
      <c r="AB101" s="784"/>
      <c r="AC101" s="836" t="s">
        <v>590</v>
      </c>
      <c r="AD101" s="837"/>
      <c r="AE101" s="837">
        <f>J101</f>
        <v>4914</v>
      </c>
      <c r="AF101" s="838"/>
      <c r="AG101" s="865">
        <f t="shared" si="71"/>
        <v>4914</v>
      </c>
      <c r="AH101" s="865"/>
      <c r="AI101" s="865">
        <f t="shared" si="72"/>
        <v>4914</v>
      </c>
      <c r="AJ101" s="865"/>
      <c r="AK101" s="865"/>
      <c r="AL101" s="866"/>
      <c r="AM101" s="866"/>
      <c r="AN101" s="867" t="s">
        <v>577</v>
      </c>
      <c r="AO101" s="884">
        <f t="shared" si="61"/>
        <v>819</v>
      </c>
      <c r="AP101" s="884">
        <f t="shared" si="62"/>
        <v>819</v>
      </c>
      <c r="AQ101" s="884">
        <f t="shared" si="63"/>
        <v>819</v>
      </c>
      <c r="AR101" s="884">
        <f t="shared" si="64"/>
        <v>819</v>
      </c>
      <c r="AS101" s="884">
        <f t="shared" si="65"/>
        <v>819</v>
      </c>
      <c r="AT101" s="884">
        <f t="shared" si="66"/>
        <v>819</v>
      </c>
      <c r="AU101" s="932">
        <f t="shared" si="69"/>
        <v>4914</v>
      </c>
      <c r="AV101" s="933">
        <f t="shared" si="51"/>
        <v>0</v>
      </c>
      <c r="AW101" s="939"/>
      <c r="AX101" s="884">
        <f t="shared" si="52"/>
        <v>28638</v>
      </c>
      <c r="AY101" s="884">
        <f t="shared" si="53"/>
        <v>28672</v>
      </c>
      <c r="AZ101" s="884">
        <f t="shared" si="54"/>
        <v>26322</v>
      </c>
      <c r="BA101" s="884">
        <f t="shared" si="55"/>
        <v>29007</v>
      </c>
      <c r="BB101" s="884">
        <f t="shared" si="56"/>
        <v>34509</v>
      </c>
      <c r="BC101" s="884">
        <f t="shared" si="57"/>
        <v>35522</v>
      </c>
    </row>
    <row r="102" s="711" customFormat="1" ht="39" customHeight="1" spans="1:55">
      <c r="A102" s="736">
        <v>45840</v>
      </c>
      <c r="B102" s="737" t="s">
        <v>3706</v>
      </c>
      <c r="C102" s="738" t="s">
        <v>1836</v>
      </c>
      <c r="D102" s="739">
        <v>4500172349</v>
      </c>
      <c r="E102" s="910"/>
      <c r="F102" s="739" t="s">
        <v>3707</v>
      </c>
      <c r="G102" s="742" t="s">
        <v>3338</v>
      </c>
      <c r="H102" s="742" t="s">
        <v>3338</v>
      </c>
      <c r="I102" s="785" t="s">
        <v>3346</v>
      </c>
      <c r="J102" s="780">
        <v>3000</v>
      </c>
      <c r="K102" s="780">
        <v>0</v>
      </c>
      <c r="L102" s="780">
        <v>6</v>
      </c>
      <c r="M102" s="784">
        <f t="shared" si="58"/>
        <v>500</v>
      </c>
      <c r="N102" s="782">
        <v>45884</v>
      </c>
      <c r="O102" s="782">
        <v>45880</v>
      </c>
      <c r="P102" s="783"/>
      <c r="Q102" s="783" t="s">
        <v>582</v>
      </c>
      <c r="R102" s="783" t="s">
        <v>2074</v>
      </c>
      <c r="S102" s="810" t="s">
        <v>3693</v>
      </c>
      <c r="T102" s="810"/>
      <c r="U102" s="810" t="s">
        <v>3708</v>
      </c>
      <c r="V102" s="811"/>
      <c r="W102" s="811"/>
      <c r="X102" s="812" t="s">
        <v>3709</v>
      </c>
      <c r="Y102" s="783" t="s">
        <v>1841</v>
      </c>
      <c r="Z102" s="835">
        <v>4.4</v>
      </c>
      <c r="AA102" s="835">
        <f t="shared" si="74"/>
        <v>13200</v>
      </c>
      <c r="AB102" s="784"/>
      <c r="AC102" s="836" t="s">
        <v>590</v>
      </c>
      <c r="AD102" s="837">
        <f t="shared" ref="AD102:AD108" si="75">J102</f>
        <v>3000</v>
      </c>
      <c r="AE102" s="837"/>
      <c r="AF102" s="838"/>
      <c r="AG102" s="865">
        <f t="shared" si="71"/>
        <v>3000</v>
      </c>
      <c r="AH102" s="865"/>
      <c r="AI102" s="865">
        <f t="shared" si="72"/>
        <v>3000</v>
      </c>
      <c r="AJ102" s="865"/>
      <c r="AK102" s="865"/>
      <c r="AL102" s="866"/>
      <c r="AM102" s="866"/>
      <c r="AN102" s="867" t="s">
        <v>577</v>
      </c>
      <c r="AO102" s="884">
        <f t="shared" si="61"/>
        <v>500</v>
      </c>
      <c r="AP102" s="884">
        <f t="shared" si="62"/>
        <v>500</v>
      </c>
      <c r="AQ102" s="884">
        <f t="shared" si="63"/>
        <v>500</v>
      </c>
      <c r="AR102" s="884">
        <f t="shared" si="64"/>
        <v>500</v>
      </c>
      <c r="AS102" s="884">
        <f t="shared" si="65"/>
        <v>500</v>
      </c>
      <c r="AT102" s="884">
        <f t="shared" si="66"/>
        <v>500</v>
      </c>
      <c r="AU102" s="932">
        <f t="shared" si="69"/>
        <v>3000</v>
      </c>
      <c r="AV102" s="933">
        <f t="shared" si="51"/>
        <v>0</v>
      </c>
      <c r="AW102" s="939"/>
      <c r="AX102" s="884">
        <f t="shared" si="52"/>
        <v>28138</v>
      </c>
      <c r="AY102" s="884">
        <f t="shared" si="53"/>
        <v>28172</v>
      </c>
      <c r="AZ102" s="884">
        <f t="shared" si="54"/>
        <v>25822</v>
      </c>
      <c r="BA102" s="884">
        <f t="shared" si="55"/>
        <v>28507</v>
      </c>
      <c r="BB102" s="884">
        <f t="shared" si="56"/>
        <v>34009</v>
      </c>
      <c r="BC102" s="884">
        <f t="shared" si="57"/>
        <v>35022</v>
      </c>
    </row>
    <row r="103" s="711" customFormat="1" ht="39" customHeight="1" spans="1:55">
      <c r="A103" s="736">
        <v>45845</v>
      </c>
      <c r="B103" s="737" t="s">
        <v>748</v>
      </c>
      <c r="C103" s="738" t="s">
        <v>749</v>
      </c>
      <c r="D103" s="739">
        <v>4500172944</v>
      </c>
      <c r="E103" s="910" t="s">
        <v>2116</v>
      </c>
      <c r="F103" s="739" t="s">
        <v>2117</v>
      </c>
      <c r="G103" s="742" t="s">
        <v>3338</v>
      </c>
      <c r="H103" s="742" t="s">
        <v>3338</v>
      </c>
      <c r="I103" s="785" t="s">
        <v>3346</v>
      </c>
      <c r="J103" s="780">
        <v>1302</v>
      </c>
      <c r="K103" s="780">
        <v>0</v>
      </c>
      <c r="L103" s="780">
        <v>6</v>
      </c>
      <c r="M103" s="784">
        <f t="shared" si="58"/>
        <v>217</v>
      </c>
      <c r="N103" s="782">
        <v>45887</v>
      </c>
      <c r="O103" s="782">
        <v>45883</v>
      </c>
      <c r="P103" s="783"/>
      <c r="Q103" s="783" t="s">
        <v>582</v>
      </c>
      <c r="R103" s="783" t="s">
        <v>2118</v>
      </c>
      <c r="S103" s="810" t="s">
        <v>2119</v>
      </c>
      <c r="T103" s="810"/>
      <c r="U103" s="810" t="s">
        <v>2120</v>
      </c>
      <c r="V103" s="811"/>
      <c r="W103" s="811"/>
      <c r="X103" s="812" t="s">
        <v>3536</v>
      </c>
      <c r="Y103" s="783" t="s">
        <v>755</v>
      </c>
      <c r="Z103" s="835">
        <v>5.2</v>
      </c>
      <c r="AA103" s="835">
        <f t="shared" si="74"/>
        <v>6770.4</v>
      </c>
      <c r="AB103" s="784"/>
      <c r="AC103" s="836" t="s">
        <v>590</v>
      </c>
      <c r="AD103" s="837">
        <f t="shared" si="75"/>
        <v>1302</v>
      </c>
      <c r="AE103" s="837"/>
      <c r="AF103" s="838"/>
      <c r="AG103" s="865">
        <f t="shared" si="71"/>
        <v>1302</v>
      </c>
      <c r="AH103" s="865"/>
      <c r="AI103" s="865">
        <f t="shared" si="72"/>
        <v>1302</v>
      </c>
      <c r="AJ103" s="865"/>
      <c r="AK103" s="865"/>
      <c r="AL103" s="866"/>
      <c r="AM103" s="866"/>
      <c r="AN103" s="867" t="s">
        <v>577</v>
      </c>
      <c r="AO103" s="884">
        <f t="shared" si="61"/>
        <v>217</v>
      </c>
      <c r="AP103" s="884">
        <f t="shared" si="62"/>
        <v>217</v>
      </c>
      <c r="AQ103" s="884">
        <f t="shared" si="63"/>
        <v>217</v>
      </c>
      <c r="AR103" s="884">
        <f t="shared" si="64"/>
        <v>217</v>
      </c>
      <c r="AS103" s="884">
        <f t="shared" si="65"/>
        <v>217</v>
      </c>
      <c r="AT103" s="884">
        <f t="shared" si="66"/>
        <v>217</v>
      </c>
      <c r="AU103" s="932">
        <f t="shared" si="69"/>
        <v>1302</v>
      </c>
      <c r="AV103" s="933">
        <f t="shared" si="51"/>
        <v>0</v>
      </c>
      <c r="AW103" s="939"/>
      <c r="AX103" s="884">
        <f t="shared" si="52"/>
        <v>27921</v>
      </c>
      <c r="AY103" s="884">
        <f t="shared" si="53"/>
        <v>27955</v>
      </c>
      <c r="AZ103" s="884">
        <f t="shared" si="54"/>
        <v>25605</v>
      </c>
      <c r="BA103" s="884">
        <f t="shared" si="55"/>
        <v>28290</v>
      </c>
      <c r="BB103" s="884">
        <f t="shared" si="56"/>
        <v>33792</v>
      </c>
      <c r="BC103" s="884">
        <f t="shared" si="57"/>
        <v>34805</v>
      </c>
    </row>
    <row r="104" s="711" customFormat="1" ht="39" customHeight="1" spans="1:55">
      <c r="A104" s="736">
        <v>45845</v>
      </c>
      <c r="B104" s="737" t="s">
        <v>757</v>
      </c>
      <c r="C104" s="738" t="s">
        <v>580</v>
      </c>
      <c r="D104" s="739">
        <v>4500172946</v>
      </c>
      <c r="E104" s="910" t="s">
        <v>2121</v>
      </c>
      <c r="F104" s="739" t="s">
        <v>3710</v>
      </c>
      <c r="G104" s="742" t="s">
        <v>3338</v>
      </c>
      <c r="H104" s="742" t="s">
        <v>3338</v>
      </c>
      <c r="I104" s="785" t="s">
        <v>3346</v>
      </c>
      <c r="J104" s="780">
        <v>198</v>
      </c>
      <c r="K104" s="780">
        <v>0</v>
      </c>
      <c r="L104" s="780">
        <v>6</v>
      </c>
      <c r="M104" s="784">
        <f t="shared" si="58"/>
        <v>33</v>
      </c>
      <c r="N104" s="782">
        <v>45887</v>
      </c>
      <c r="O104" s="782">
        <v>45883</v>
      </c>
      <c r="P104" s="783"/>
      <c r="Q104" s="783" t="s">
        <v>582</v>
      </c>
      <c r="R104" s="783" t="s">
        <v>2118</v>
      </c>
      <c r="S104" s="810" t="s">
        <v>2119</v>
      </c>
      <c r="T104" s="810"/>
      <c r="U104" s="810" t="s">
        <v>2120</v>
      </c>
      <c r="V104" s="811"/>
      <c r="W104" s="811"/>
      <c r="X104" s="812" t="s">
        <v>3711</v>
      </c>
      <c r="Y104" s="783" t="s">
        <v>755</v>
      </c>
      <c r="Z104" s="835">
        <v>5.2</v>
      </c>
      <c r="AA104" s="835">
        <f t="shared" si="74"/>
        <v>1029.6</v>
      </c>
      <c r="AB104" s="784"/>
      <c r="AC104" s="836" t="s">
        <v>590</v>
      </c>
      <c r="AD104" s="837">
        <f t="shared" si="75"/>
        <v>198</v>
      </c>
      <c r="AE104" s="837"/>
      <c r="AF104" s="838"/>
      <c r="AG104" s="865">
        <f t="shared" si="71"/>
        <v>198</v>
      </c>
      <c r="AH104" s="865"/>
      <c r="AI104" s="865">
        <f t="shared" si="72"/>
        <v>198</v>
      </c>
      <c r="AJ104" s="865"/>
      <c r="AK104" s="865"/>
      <c r="AL104" s="866"/>
      <c r="AM104" s="866"/>
      <c r="AN104" s="867" t="s">
        <v>577</v>
      </c>
      <c r="AO104" s="884">
        <f t="shared" si="61"/>
        <v>33</v>
      </c>
      <c r="AP104" s="884">
        <f t="shared" si="62"/>
        <v>33</v>
      </c>
      <c r="AQ104" s="884">
        <f t="shared" si="63"/>
        <v>33</v>
      </c>
      <c r="AR104" s="884">
        <f t="shared" si="64"/>
        <v>33</v>
      </c>
      <c r="AS104" s="884">
        <f t="shared" si="65"/>
        <v>33</v>
      </c>
      <c r="AT104" s="884">
        <f t="shared" si="66"/>
        <v>33</v>
      </c>
      <c r="AU104" s="932">
        <f t="shared" si="69"/>
        <v>198</v>
      </c>
      <c r="AV104" s="933">
        <f t="shared" si="51"/>
        <v>0</v>
      </c>
      <c r="AW104" s="939"/>
      <c r="AX104" s="884">
        <f t="shared" si="52"/>
        <v>27888</v>
      </c>
      <c r="AY104" s="884">
        <f t="shared" si="53"/>
        <v>27922</v>
      </c>
      <c r="AZ104" s="884">
        <f t="shared" si="54"/>
        <v>25572</v>
      </c>
      <c r="BA104" s="884">
        <f t="shared" si="55"/>
        <v>28257</v>
      </c>
      <c r="BB104" s="884">
        <f t="shared" si="56"/>
        <v>33759</v>
      </c>
      <c r="BC104" s="884">
        <f t="shared" si="57"/>
        <v>34772</v>
      </c>
    </row>
    <row r="105" s="711" customFormat="1" ht="39" customHeight="1" spans="1:55">
      <c r="A105" s="736">
        <v>45876</v>
      </c>
      <c r="B105" s="737"/>
      <c r="C105" s="738"/>
      <c r="D105" s="739" t="s">
        <v>3712</v>
      </c>
      <c r="E105" s="910"/>
      <c r="F105" s="739"/>
      <c r="G105" s="742" t="s">
        <v>3338</v>
      </c>
      <c r="H105" s="742" t="s">
        <v>3338</v>
      </c>
      <c r="I105" s="785" t="s">
        <v>3346</v>
      </c>
      <c r="J105" s="780">
        <v>180</v>
      </c>
      <c r="K105" s="780">
        <v>0</v>
      </c>
      <c r="L105" s="780">
        <v>6</v>
      </c>
      <c r="M105" s="784">
        <f t="shared" si="58"/>
        <v>30</v>
      </c>
      <c r="N105" s="782">
        <v>45890</v>
      </c>
      <c r="O105" s="782">
        <v>45887</v>
      </c>
      <c r="P105" s="783"/>
      <c r="Q105" s="783" t="s">
        <v>582</v>
      </c>
      <c r="R105" s="783"/>
      <c r="S105" s="810" t="s">
        <v>616</v>
      </c>
      <c r="T105" s="810"/>
      <c r="U105" s="810" t="s">
        <v>585</v>
      </c>
      <c r="V105" s="811"/>
      <c r="W105" s="811"/>
      <c r="X105" s="812" t="s">
        <v>3713</v>
      </c>
      <c r="Y105" s="783" t="s">
        <v>618</v>
      </c>
      <c r="Z105" s="835"/>
      <c r="AA105" s="835"/>
      <c r="AB105" s="784"/>
      <c r="AC105" s="836" t="s">
        <v>590</v>
      </c>
      <c r="AD105" s="837">
        <f t="shared" si="75"/>
        <v>180</v>
      </c>
      <c r="AE105" s="837"/>
      <c r="AF105" s="838"/>
      <c r="AG105" s="865">
        <f t="shared" si="71"/>
        <v>180</v>
      </c>
      <c r="AH105" s="865"/>
      <c r="AI105" s="865">
        <f t="shared" si="72"/>
        <v>180</v>
      </c>
      <c r="AJ105" s="865"/>
      <c r="AK105" s="865"/>
      <c r="AL105" s="866"/>
      <c r="AM105" s="866"/>
      <c r="AN105" s="867" t="s">
        <v>577</v>
      </c>
      <c r="AO105" s="884">
        <f t="shared" si="61"/>
        <v>30</v>
      </c>
      <c r="AP105" s="884">
        <f t="shared" si="62"/>
        <v>30</v>
      </c>
      <c r="AQ105" s="884">
        <f t="shared" si="63"/>
        <v>30</v>
      </c>
      <c r="AR105" s="884">
        <f t="shared" si="64"/>
        <v>30</v>
      </c>
      <c r="AS105" s="884">
        <f t="shared" si="65"/>
        <v>30</v>
      </c>
      <c r="AT105" s="884">
        <f t="shared" si="66"/>
        <v>30</v>
      </c>
      <c r="AU105" s="932">
        <f t="shared" si="69"/>
        <v>180</v>
      </c>
      <c r="AV105" s="933">
        <f t="shared" ref="AV105:AV168" si="76">J105-AU105</f>
        <v>0</v>
      </c>
      <c r="AW105" s="939"/>
      <c r="AX105" s="884">
        <f t="shared" ref="AX105:AX160" si="77">AX104-AO105</f>
        <v>27858</v>
      </c>
      <c r="AY105" s="884">
        <f t="shared" ref="AY105:AY160" si="78">AY104-AP105</f>
        <v>27892</v>
      </c>
      <c r="AZ105" s="884">
        <f t="shared" ref="AZ105:AZ160" si="79">AZ104-AQ105</f>
        <v>25542</v>
      </c>
      <c r="BA105" s="884">
        <f t="shared" ref="BA105:BA160" si="80">BA104-AR105</f>
        <v>28227</v>
      </c>
      <c r="BB105" s="884">
        <f t="shared" ref="BB105:BB160" si="81">BB104-AS105</f>
        <v>33729</v>
      </c>
      <c r="BC105" s="884">
        <f t="shared" ref="BC105:BC160" si="82">BC104-AT105</f>
        <v>34742</v>
      </c>
    </row>
    <row r="106" s="711" customFormat="1" ht="39" customHeight="1" spans="1:55">
      <c r="A106" s="736">
        <v>45848</v>
      </c>
      <c r="B106" s="737" t="s">
        <v>2085</v>
      </c>
      <c r="C106" s="738" t="s">
        <v>749</v>
      </c>
      <c r="D106" s="739">
        <v>4500173377</v>
      </c>
      <c r="E106" s="910" t="s">
        <v>2151</v>
      </c>
      <c r="F106" s="739" t="s">
        <v>3714</v>
      </c>
      <c r="G106" s="742" t="s">
        <v>3338</v>
      </c>
      <c r="H106" s="742" t="s">
        <v>3338</v>
      </c>
      <c r="I106" s="785" t="s">
        <v>3346</v>
      </c>
      <c r="J106" s="780">
        <v>60</v>
      </c>
      <c r="K106" s="780">
        <v>0</v>
      </c>
      <c r="L106" s="780">
        <v>6</v>
      </c>
      <c r="M106" s="784">
        <f t="shared" si="58"/>
        <v>10</v>
      </c>
      <c r="N106" s="782">
        <v>45891</v>
      </c>
      <c r="O106" s="782">
        <v>45887</v>
      </c>
      <c r="P106" s="783"/>
      <c r="Q106" s="783" t="s">
        <v>582</v>
      </c>
      <c r="R106" s="783" t="s">
        <v>2153</v>
      </c>
      <c r="S106" s="810" t="s">
        <v>2042</v>
      </c>
      <c r="T106" s="810"/>
      <c r="U106" s="810" t="s">
        <v>2088</v>
      </c>
      <c r="V106" s="811"/>
      <c r="W106" s="811"/>
      <c r="X106" s="812" t="s">
        <v>3715</v>
      </c>
      <c r="Y106" s="783" t="s">
        <v>1391</v>
      </c>
      <c r="Z106" s="835">
        <v>4.4</v>
      </c>
      <c r="AA106" s="835">
        <f t="shared" ref="AA106:AA112" si="83">J106*Z106</f>
        <v>264</v>
      </c>
      <c r="AB106" s="784"/>
      <c r="AC106" s="836" t="s">
        <v>590</v>
      </c>
      <c r="AD106" s="837">
        <f t="shared" si="75"/>
        <v>60</v>
      </c>
      <c r="AE106" s="837"/>
      <c r="AF106" s="838"/>
      <c r="AG106" s="865">
        <f t="shared" si="71"/>
        <v>60</v>
      </c>
      <c r="AH106" s="865"/>
      <c r="AI106" s="865">
        <f t="shared" si="72"/>
        <v>60</v>
      </c>
      <c r="AJ106" s="865"/>
      <c r="AK106" s="865"/>
      <c r="AL106" s="866"/>
      <c r="AM106" s="866"/>
      <c r="AN106" s="867" t="s">
        <v>577</v>
      </c>
      <c r="AO106" s="884">
        <f t="shared" si="61"/>
        <v>10</v>
      </c>
      <c r="AP106" s="884">
        <f t="shared" si="62"/>
        <v>10</v>
      </c>
      <c r="AQ106" s="884">
        <f t="shared" si="63"/>
        <v>10</v>
      </c>
      <c r="AR106" s="884">
        <f t="shared" si="64"/>
        <v>10</v>
      </c>
      <c r="AS106" s="884">
        <f t="shared" si="65"/>
        <v>10</v>
      </c>
      <c r="AT106" s="884">
        <f t="shared" si="66"/>
        <v>10</v>
      </c>
      <c r="AU106" s="932">
        <f t="shared" si="69"/>
        <v>60</v>
      </c>
      <c r="AV106" s="933">
        <f t="shared" si="76"/>
        <v>0</v>
      </c>
      <c r="AW106" s="939"/>
      <c r="AX106" s="884">
        <f t="shared" si="77"/>
        <v>27848</v>
      </c>
      <c r="AY106" s="884">
        <f t="shared" si="78"/>
        <v>27882</v>
      </c>
      <c r="AZ106" s="884">
        <f t="shared" si="79"/>
        <v>25532</v>
      </c>
      <c r="BA106" s="884">
        <f t="shared" si="80"/>
        <v>28217</v>
      </c>
      <c r="BB106" s="884">
        <f t="shared" si="81"/>
        <v>33719</v>
      </c>
      <c r="BC106" s="884">
        <f t="shared" si="82"/>
        <v>34732</v>
      </c>
    </row>
    <row r="107" s="711" customFormat="1" ht="39" customHeight="1" spans="1:55">
      <c r="A107" s="736">
        <v>45848</v>
      </c>
      <c r="B107" s="737" t="s">
        <v>2085</v>
      </c>
      <c r="C107" s="738" t="s">
        <v>749</v>
      </c>
      <c r="D107" s="739">
        <v>4500173375</v>
      </c>
      <c r="E107" s="910" t="s">
        <v>2155</v>
      </c>
      <c r="F107" s="739" t="s">
        <v>3716</v>
      </c>
      <c r="G107" s="742" t="s">
        <v>3338</v>
      </c>
      <c r="H107" s="742" t="s">
        <v>3338</v>
      </c>
      <c r="I107" s="785" t="s">
        <v>3346</v>
      </c>
      <c r="J107" s="780">
        <v>144</v>
      </c>
      <c r="K107" s="780">
        <v>0</v>
      </c>
      <c r="L107" s="780">
        <v>6</v>
      </c>
      <c r="M107" s="784">
        <f t="shared" si="58"/>
        <v>24</v>
      </c>
      <c r="N107" s="782">
        <v>45891</v>
      </c>
      <c r="O107" s="782">
        <v>45887</v>
      </c>
      <c r="P107" s="783"/>
      <c r="Q107" s="783" t="s">
        <v>582</v>
      </c>
      <c r="R107" s="783" t="s">
        <v>2153</v>
      </c>
      <c r="S107" s="810" t="s">
        <v>2042</v>
      </c>
      <c r="T107" s="810"/>
      <c r="U107" s="810" t="s">
        <v>2088</v>
      </c>
      <c r="V107" s="811"/>
      <c r="W107" s="811"/>
      <c r="X107" s="812" t="s">
        <v>3717</v>
      </c>
      <c r="Y107" s="783" t="s">
        <v>1391</v>
      </c>
      <c r="Z107" s="835">
        <v>4.4</v>
      </c>
      <c r="AA107" s="835">
        <f t="shared" si="83"/>
        <v>633.6</v>
      </c>
      <c r="AB107" s="784"/>
      <c r="AC107" s="836" t="s">
        <v>590</v>
      </c>
      <c r="AD107" s="837">
        <f t="shared" si="75"/>
        <v>144</v>
      </c>
      <c r="AE107" s="837"/>
      <c r="AF107" s="838"/>
      <c r="AG107" s="865">
        <f t="shared" si="71"/>
        <v>144</v>
      </c>
      <c r="AH107" s="865"/>
      <c r="AI107" s="865">
        <f t="shared" si="72"/>
        <v>144</v>
      </c>
      <c r="AJ107" s="865"/>
      <c r="AK107" s="865"/>
      <c r="AL107" s="866"/>
      <c r="AM107" s="866"/>
      <c r="AN107" s="867" t="s">
        <v>577</v>
      </c>
      <c r="AO107" s="884">
        <f t="shared" si="61"/>
        <v>24</v>
      </c>
      <c r="AP107" s="884">
        <f t="shared" si="62"/>
        <v>24</v>
      </c>
      <c r="AQ107" s="884">
        <f t="shared" si="63"/>
        <v>24</v>
      </c>
      <c r="AR107" s="884">
        <f t="shared" si="64"/>
        <v>24</v>
      </c>
      <c r="AS107" s="884">
        <f t="shared" si="65"/>
        <v>24</v>
      </c>
      <c r="AT107" s="884">
        <f t="shared" si="66"/>
        <v>24</v>
      </c>
      <c r="AU107" s="932">
        <f t="shared" si="69"/>
        <v>144</v>
      </c>
      <c r="AV107" s="933">
        <f t="shared" si="76"/>
        <v>0</v>
      </c>
      <c r="AW107" s="939"/>
      <c r="AX107" s="884">
        <f t="shared" si="77"/>
        <v>27824</v>
      </c>
      <c r="AY107" s="884">
        <f t="shared" si="78"/>
        <v>27858</v>
      </c>
      <c r="AZ107" s="884">
        <f t="shared" si="79"/>
        <v>25508</v>
      </c>
      <c r="BA107" s="884">
        <f t="shared" si="80"/>
        <v>28193</v>
      </c>
      <c r="BB107" s="884">
        <f t="shared" si="81"/>
        <v>33695</v>
      </c>
      <c r="BC107" s="884">
        <f t="shared" si="82"/>
        <v>34708</v>
      </c>
    </row>
    <row r="108" s="711" customFormat="1" ht="39" customHeight="1" spans="1:55">
      <c r="A108" s="736">
        <v>45848</v>
      </c>
      <c r="B108" s="737" t="s">
        <v>2085</v>
      </c>
      <c r="C108" s="738" t="s">
        <v>749</v>
      </c>
      <c r="D108" s="739">
        <v>4500173373</v>
      </c>
      <c r="E108" s="910" t="s">
        <v>3718</v>
      </c>
      <c r="F108" s="739" t="s">
        <v>3719</v>
      </c>
      <c r="G108" s="742" t="s">
        <v>3338</v>
      </c>
      <c r="H108" s="742" t="s">
        <v>3338</v>
      </c>
      <c r="I108" s="785" t="s">
        <v>3346</v>
      </c>
      <c r="J108" s="780">
        <v>300</v>
      </c>
      <c r="K108" s="780">
        <v>0</v>
      </c>
      <c r="L108" s="780">
        <v>6</v>
      </c>
      <c r="M108" s="784">
        <f t="shared" si="58"/>
        <v>50</v>
      </c>
      <c r="N108" s="782">
        <v>45891</v>
      </c>
      <c r="O108" s="782">
        <v>45887</v>
      </c>
      <c r="P108" s="783"/>
      <c r="Q108" s="783" t="s">
        <v>582</v>
      </c>
      <c r="R108" s="783" t="s">
        <v>2041</v>
      </c>
      <c r="S108" s="810" t="s">
        <v>2042</v>
      </c>
      <c r="T108" s="810"/>
      <c r="U108" s="810" t="s">
        <v>2088</v>
      </c>
      <c r="V108" s="811"/>
      <c r="W108" s="811"/>
      <c r="X108" s="812" t="s">
        <v>3717</v>
      </c>
      <c r="Y108" s="783" t="s">
        <v>1391</v>
      </c>
      <c r="Z108" s="835">
        <v>4.4</v>
      </c>
      <c r="AA108" s="835">
        <f t="shared" si="83"/>
        <v>1320</v>
      </c>
      <c r="AB108" s="784"/>
      <c r="AC108" s="836" t="s">
        <v>590</v>
      </c>
      <c r="AD108" s="837">
        <f t="shared" si="75"/>
        <v>300</v>
      </c>
      <c r="AE108" s="837"/>
      <c r="AF108" s="838"/>
      <c r="AG108" s="865">
        <f t="shared" si="71"/>
        <v>300</v>
      </c>
      <c r="AH108" s="865"/>
      <c r="AI108" s="865">
        <f t="shared" si="72"/>
        <v>300</v>
      </c>
      <c r="AJ108" s="865"/>
      <c r="AK108" s="865"/>
      <c r="AL108" s="866"/>
      <c r="AM108" s="866"/>
      <c r="AN108" s="867" t="s">
        <v>577</v>
      </c>
      <c r="AO108" s="884">
        <f t="shared" si="61"/>
        <v>50</v>
      </c>
      <c r="AP108" s="884">
        <f t="shared" si="62"/>
        <v>50</v>
      </c>
      <c r="AQ108" s="884">
        <f t="shared" si="63"/>
        <v>50</v>
      </c>
      <c r="AR108" s="884">
        <f t="shared" si="64"/>
        <v>50</v>
      </c>
      <c r="AS108" s="884">
        <f t="shared" si="65"/>
        <v>50</v>
      </c>
      <c r="AT108" s="884">
        <f t="shared" si="66"/>
        <v>50</v>
      </c>
      <c r="AU108" s="932">
        <f t="shared" si="69"/>
        <v>300</v>
      </c>
      <c r="AV108" s="933">
        <f t="shared" si="76"/>
        <v>0</v>
      </c>
      <c r="AW108" s="939"/>
      <c r="AX108" s="884">
        <f t="shared" si="77"/>
        <v>27774</v>
      </c>
      <c r="AY108" s="884">
        <f t="shared" si="78"/>
        <v>27808</v>
      </c>
      <c r="AZ108" s="884">
        <f t="shared" si="79"/>
        <v>25458</v>
      </c>
      <c r="BA108" s="884">
        <f t="shared" si="80"/>
        <v>28143</v>
      </c>
      <c r="BB108" s="884">
        <f t="shared" si="81"/>
        <v>33645</v>
      </c>
      <c r="BC108" s="884">
        <f t="shared" si="82"/>
        <v>34658</v>
      </c>
    </row>
    <row r="109" s="711" customFormat="1" ht="39" customHeight="1" spans="1:55">
      <c r="A109" s="736">
        <v>45855</v>
      </c>
      <c r="B109" s="737" t="s">
        <v>1923</v>
      </c>
      <c r="C109" s="738" t="s">
        <v>1154</v>
      </c>
      <c r="D109" s="739">
        <v>4500174183</v>
      </c>
      <c r="E109" s="910" t="s">
        <v>2160</v>
      </c>
      <c r="F109" s="739" t="s">
        <v>3720</v>
      </c>
      <c r="G109" s="742" t="s">
        <v>3354</v>
      </c>
      <c r="H109" s="742" t="s">
        <v>3338</v>
      </c>
      <c r="I109" s="785" t="s">
        <v>3346</v>
      </c>
      <c r="J109" s="780">
        <v>1440</v>
      </c>
      <c r="K109" s="780">
        <v>0</v>
      </c>
      <c r="L109" s="780">
        <v>6</v>
      </c>
      <c r="M109" s="784">
        <f t="shared" si="58"/>
        <v>240</v>
      </c>
      <c r="N109" s="782">
        <v>45891</v>
      </c>
      <c r="O109" s="782">
        <v>45887</v>
      </c>
      <c r="P109" s="783"/>
      <c r="Q109" s="783" t="s">
        <v>582</v>
      </c>
      <c r="R109" s="783"/>
      <c r="S109" s="810" t="s">
        <v>2119</v>
      </c>
      <c r="T109" s="810"/>
      <c r="U109" s="810" t="s">
        <v>2162</v>
      </c>
      <c r="V109" s="811"/>
      <c r="W109" s="811"/>
      <c r="X109" s="812" t="s">
        <v>3721</v>
      </c>
      <c r="Y109" s="783" t="s">
        <v>1930</v>
      </c>
      <c r="Z109" s="835">
        <v>4.4</v>
      </c>
      <c r="AA109" s="835">
        <f t="shared" si="83"/>
        <v>6336</v>
      </c>
      <c r="AB109" s="784"/>
      <c r="AC109" s="836" t="s">
        <v>590</v>
      </c>
      <c r="AD109" s="837"/>
      <c r="AE109" s="837">
        <f t="shared" ref="AE109:AE117" si="84">J109</f>
        <v>1440</v>
      </c>
      <c r="AF109" s="838"/>
      <c r="AG109" s="865">
        <f t="shared" si="71"/>
        <v>1440</v>
      </c>
      <c r="AH109" s="865"/>
      <c r="AI109" s="865">
        <f t="shared" si="72"/>
        <v>1440</v>
      </c>
      <c r="AJ109" s="865"/>
      <c r="AK109" s="865"/>
      <c r="AL109" s="866"/>
      <c r="AM109" s="866"/>
      <c r="AN109" s="867" t="s">
        <v>577</v>
      </c>
      <c r="AO109" s="884">
        <f t="shared" si="61"/>
        <v>240</v>
      </c>
      <c r="AP109" s="884">
        <f t="shared" si="62"/>
        <v>240</v>
      </c>
      <c r="AQ109" s="884">
        <f t="shared" si="63"/>
        <v>240</v>
      </c>
      <c r="AR109" s="884">
        <f t="shared" si="64"/>
        <v>240</v>
      </c>
      <c r="AS109" s="884">
        <f t="shared" si="65"/>
        <v>240</v>
      </c>
      <c r="AT109" s="884">
        <f t="shared" si="66"/>
        <v>240</v>
      </c>
      <c r="AU109" s="932">
        <f t="shared" si="69"/>
        <v>1440</v>
      </c>
      <c r="AV109" s="933">
        <f t="shared" si="76"/>
        <v>0</v>
      </c>
      <c r="AW109" s="939"/>
      <c r="AX109" s="884">
        <f t="shared" si="77"/>
        <v>27534</v>
      </c>
      <c r="AY109" s="884">
        <f t="shared" si="78"/>
        <v>27568</v>
      </c>
      <c r="AZ109" s="884">
        <f t="shared" si="79"/>
        <v>25218</v>
      </c>
      <c r="BA109" s="884">
        <f t="shared" si="80"/>
        <v>27903</v>
      </c>
      <c r="BB109" s="884">
        <f t="shared" si="81"/>
        <v>33405</v>
      </c>
      <c r="BC109" s="884">
        <f t="shared" si="82"/>
        <v>34418</v>
      </c>
    </row>
    <row r="110" s="711" customFormat="1" ht="39" customHeight="1" spans="1:55">
      <c r="A110" s="736">
        <v>45833</v>
      </c>
      <c r="B110" s="737" t="s">
        <v>3722</v>
      </c>
      <c r="C110" s="738" t="s">
        <v>1303</v>
      </c>
      <c r="D110" s="739">
        <v>4500167877</v>
      </c>
      <c r="E110" s="910">
        <v>24727</v>
      </c>
      <c r="F110" s="739" t="s">
        <v>3723</v>
      </c>
      <c r="G110" s="742" t="s">
        <v>3354</v>
      </c>
      <c r="H110" s="742" t="s">
        <v>3338</v>
      </c>
      <c r="I110" s="785" t="s">
        <v>3346</v>
      </c>
      <c r="J110" s="780">
        <v>1080</v>
      </c>
      <c r="K110" s="780">
        <v>0</v>
      </c>
      <c r="L110" s="780">
        <v>6</v>
      </c>
      <c r="M110" s="784">
        <f t="shared" si="58"/>
        <v>180</v>
      </c>
      <c r="N110" s="782">
        <v>45883</v>
      </c>
      <c r="O110" s="782">
        <v>45880</v>
      </c>
      <c r="P110" s="783"/>
      <c r="Q110" s="783" t="s">
        <v>582</v>
      </c>
      <c r="R110" s="783" t="s">
        <v>2011</v>
      </c>
      <c r="S110" s="810" t="s">
        <v>1229</v>
      </c>
      <c r="T110" s="810"/>
      <c r="U110" s="810" t="s">
        <v>3724</v>
      </c>
      <c r="V110" s="811"/>
      <c r="W110" s="811"/>
      <c r="X110" s="812" t="s">
        <v>3725</v>
      </c>
      <c r="Y110" s="783" t="s">
        <v>740</v>
      </c>
      <c r="Z110" s="835">
        <v>4.4</v>
      </c>
      <c r="AA110" s="835">
        <f t="shared" si="83"/>
        <v>4752</v>
      </c>
      <c r="AB110" s="784"/>
      <c r="AC110" s="836" t="s">
        <v>590</v>
      </c>
      <c r="AD110" s="837"/>
      <c r="AE110" s="837">
        <f t="shared" si="84"/>
        <v>1080</v>
      </c>
      <c r="AF110" s="838"/>
      <c r="AG110" s="865">
        <f t="shared" si="71"/>
        <v>1080</v>
      </c>
      <c r="AH110" s="865"/>
      <c r="AI110" s="865">
        <f t="shared" si="72"/>
        <v>1080</v>
      </c>
      <c r="AJ110" s="865"/>
      <c r="AK110" s="865"/>
      <c r="AL110" s="866"/>
      <c r="AM110" s="866"/>
      <c r="AN110" s="867" t="s">
        <v>577</v>
      </c>
      <c r="AO110" s="884">
        <f t="shared" si="61"/>
        <v>180</v>
      </c>
      <c r="AP110" s="884">
        <f t="shared" si="62"/>
        <v>180</v>
      </c>
      <c r="AQ110" s="884">
        <f t="shared" si="63"/>
        <v>180</v>
      </c>
      <c r="AR110" s="884">
        <f t="shared" si="64"/>
        <v>180</v>
      </c>
      <c r="AS110" s="884">
        <f t="shared" si="65"/>
        <v>180</v>
      </c>
      <c r="AT110" s="884">
        <f t="shared" si="66"/>
        <v>180</v>
      </c>
      <c r="AU110" s="932">
        <f t="shared" si="69"/>
        <v>1080</v>
      </c>
      <c r="AV110" s="933">
        <f t="shared" si="76"/>
        <v>0</v>
      </c>
      <c r="AW110" s="939"/>
      <c r="AX110" s="884">
        <f t="shared" si="77"/>
        <v>27354</v>
      </c>
      <c r="AY110" s="884">
        <f t="shared" si="78"/>
        <v>27388</v>
      </c>
      <c r="AZ110" s="884">
        <f t="shared" si="79"/>
        <v>25038</v>
      </c>
      <c r="BA110" s="884">
        <f t="shared" si="80"/>
        <v>27723</v>
      </c>
      <c r="BB110" s="884">
        <f t="shared" si="81"/>
        <v>33225</v>
      </c>
      <c r="BC110" s="884">
        <f t="shared" si="82"/>
        <v>34238</v>
      </c>
    </row>
    <row r="111" s="711" customFormat="1" ht="39" customHeight="1" spans="1:55">
      <c r="A111" s="736">
        <v>45821</v>
      </c>
      <c r="B111" s="737" t="s">
        <v>3726</v>
      </c>
      <c r="C111" s="738" t="s">
        <v>3727</v>
      </c>
      <c r="D111" s="739">
        <v>4500169990</v>
      </c>
      <c r="E111" s="910"/>
      <c r="F111" s="739" t="s">
        <v>3728</v>
      </c>
      <c r="G111" s="742" t="s">
        <v>3354</v>
      </c>
      <c r="H111" s="742" t="s">
        <v>3338</v>
      </c>
      <c r="I111" s="785" t="s">
        <v>3346</v>
      </c>
      <c r="J111" s="780">
        <v>1200</v>
      </c>
      <c r="K111" s="780">
        <v>0</v>
      </c>
      <c r="L111" s="780">
        <v>6</v>
      </c>
      <c r="M111" s="784">
        <f t="shared" si="58"/>
        <v>200</v>
      </c>
      <c r="N111" s="782">
        <v>45889</v>
      </c>
      <c r="O111" s="782">
        <v>45885</v>
      </c>
      <c r="P111" s="783"/>
      <c r="Q111" s="783" t="s">
        <v>582</v>
      </c>
      <c r="R111" s="783" t="s">
        <v>2080</v>
      </c>
      <c r="S111" s="810" t="s">
        <v>1861</v>
      </c>
      <c r="T111" s="810"/>
      <c r="U111" s="810" t="s">
        <v>3729</v>
      </c>
      <c r="V111" s="811"/>
      <c r="W111" s="811"/>
      <c r="X111" s="812" t="s">
        <v>3730</v>
      </c>
      <c r="Y111" s="783" t="s">
        <v>1091</v>
      </c>
      <c r="Z111" s="835">
        <v>4.18</v>
      </c>
      <c r="AA111" s="835">
        <f t="shared" si="83"/>
        <v>5016</v>
      </c>
      <c r="AB111" s="784"/>
      <c r="AC111" s="836" t="s">
        <v>590</v>
      </c>
      <c r="AD111" s="837"/>
      <c r="AE111" s="837">
        <f t="shared" si="84"/>
        <v>1200</v>
      </c>
      <c r="AF111" s="838"/>
      <c r="AG111" s="865">
        <f t="shared" si="71"/>
        <v>1200</v>
      </c>
      <c r="AH111" s="865"/>
      <c r="AI111" s="865">
        <f t="shared" si="72"/>
        <v>1200</v>
      </c>
      <c r="AJ111" s="865"/>
      <c r="AK111" s="865"/>
      <c r="AL111" s="866"/>
      <c r="AM111" s="866"/>
      <c r="AN111" s="867" t="s">
        <v>577</v>
      </c>
      <c r="AO111" s="884">
        <f t="shared" si="61"/>
        <v>200</v>
      </c>
      <c r="AP111" s="884">
        <f t="shared" si="62"/>
        <v>200</v>
      </c>
      <c r="AQ111" s="884">
        <f t="shared" si="63"/>
        <v>200</v>
      </c>
      <c r="AR111" s="884">
        <f t="shared" si="64"/>
        <v>200</v>
      </c>
      <c r="AS111" s="884">
        <f t="shared" si="65"/>
        <v>200</v>
      </c>
      <c r="AT111" s="884">
        <f t="shared" si="66"/>
        <v>200</v>
      </c>
      <c r="AU111" s="932">
        <f t="shared" si="69"/>
        <v>1200</v>
      </c>
      <c r="AV111" s="933">
        <f t="shared" si="76"/>
        <v>0</v>
      </c>
      <c r="AW111" s="939"/>
      <c r="AX111" s="884">
        <f t="shared" si="77"/>
        <v>27154</v>
      </c>
      <c r="AY111" s="884">
        <f t="shared" si="78"/>
        <v>27188</v>
      </c>
      <c r="AZ111" s="884">
        <f t="shared" si="79"/>
        <v>24838</v>
      </c>
      <c r="BA111" s="884">
        <f t="shared" si="80"/>
        <v>27523</v>
      </c>
      <c r="BB111" s="884">
        <f t="shared" si="81"/>
        <v>33025</v>
      </c>
      <c r="BC111" s="884">
        <f t="shared" si="82"/>
        <v>34038</v>
      </c>
    </row>
    <row r="112" s="711" customFormat="1" ht="39" customHeight="1" spans="1:55">
      <c r="A112" s="736">
        <v>45825</v>
      </c>
      <c r="B112" s="737" t="s">
        <v>2171</v>
      </c>
      <c r="C112" s="738" t="s">
        <v>867</v>
      </c>
      <c r="D112" s="739">
        <v>4500170167</v>
      </c>
      <c r="E112" s="910" t="s">
        <v>2172</v>
      </c>
      <c r="F112" s="739" t="s">
        <v>3731</v>
      </c>
      <c r="G112" s="742" t="s">
        <v>3354</v>
      </c>
      <c r="H112" s="742" t="s">
        <v>3338</v>
      </c>
      <c r="I112" s="785" t="s">
        <v>3346</v>
      </c>
      <c r="J112" s="780">
        <v>504</v>
      </c>
      <c r="K112" s="780">
        <v>0</v>
      </c>
      <c r="L112" s="780">
        <v>6</v>
      </c>
      <c r="M112" s="784">
        <f t="shared" si="58"/>
        <v>84</v>
      </c>
      <c r="N112" s="782">
        <v>45891</v>
      </c>
      <c r="O112" s="782">
        <v>45887</v>
      </c>
      <c r="P112" s="783"/>
      <c r="Q112" s="783" t="s">
        <v>582</v>
      </c>
      <c r="R112" s="783"/>
      <c r="S112" s="810" t="s">
        <v>1816</v>
      </c>
      <c r="T112" s="810"/>
      <c r="U112" s="810" t="s">
        <v>3732</v>
      </c>
      <c r="V112" s="811"/>
      <c r="W112" s="811"/>
      <c r="X112" s="812" t="s">
        <v>3733</v>
      </c>
      <c r="Y112" s="783" t="s">
        <v>802</v>
      </c>
      <c r="Z112" s="835">
        <v>4.18</v>
      </c>
      <c r="AA112" s="835">
        <f t="shared" si="83"/>
        <v>2106.72</v>
      </c>
      <c r="AB112" s="784"/>
      <c r="AC112" s="836" t="s">
        <v>590</v>
      </c>
      <c r="AD112" s="837"/>
      <c r="AE112" s="837">
        <f t="shared" si="84"/>
        <v>504</v>
      </c>
      <c r="AF112" s="838"/>
      <c r="AG112" s="865">
        <f t="shared" si="71"/>
        <v>504</v>
      </c>
      <c r="AH112" s="865"/>
      <c r="AI112" s="865">
        <f t="shared" si="72"/>
        <v>504</v>
      </c>
      <c r="AJ112" s="865"/>
      <c r="AK112" s="865"/>
      <c r="AL112" s="866"/>
      <c r="AM112" s="866"/>
      <c r="AN112" s="867" t="s">
        <v>577</v>
      </c>
      <c r="AO112" s="884">
        <f t="shared" si="61"/>
        <v>84</v>
      </c>
      <c r="AP112" s="884">
        <f t="shared" si="62"/>
        <v>84</v>
      </c>
      <c r="AQ112" s="884">
        <f t="shared" si="63"/>
        <v>84</v>
      </c>
      <c r="AR112" s="884">
        <f t="shared" si="64"/>
        <v>84</v>
      </c>
      <c r="AS112" s="884">
        <f t="shared" si="65"/>
        <v>84</v>
      </c>
      <c r="AT112" s="884">
        <f t="shared" si="66"/>
        <v>84</v>
      </c>
      <c r="AU112" s="932">
        <f t="shared" si="69"/>
        <v>504</v>
      </c>
      <c r="AV112" s="933">
        <f t="shared" si="76"/>
        <v>0</v>
      </c>
      <c r="AW112" s="939"/>
      <c r="AX112" s="884">
        <f t="shared" si="77"/>
        <v>27070</v>
      </c>
      <c r="AY112" s="884">
        <f t="shared" si="78"/>
        <v>27104</v>
      </c>
      <c r="AZ112" s="884">
        <f t="shared" si="79"/>
        <v>24754</v>
      </c>
      <c r="BA112" s="884">
        <f t="shared" si="80"/>
        <v>27439</v>
      </c>
      <c r="BB112" s="884">
        <f t="shared" si="81"/>
        <v>32941</v>
      </c>
      <c r="BC112" s="884">
        <f t="shared" si="82"/>
        <v>33954</v>
      </c>
    </row>
    <row r="113" s="711" customFormat="1" ht="39" customHeight="1" spans="1:55">
      <c r="A113" s="736">
        <v>45826</v>
      </c>
      <c r="B113" s="737" t="s">
        <v>856</v>
      </c>
      <c r="C113" s="738" t="s">
        <v>567</v>
      </c>
      <c r="D113" s="739">
        <v>4500170471</v>
      </c>
      <c r="E113" s="910" t="s">
        <v>3734</v>
      </c>
      <c r="F113" s="739" t="s">
        <v>3735</v>
      </c>
      <c r="G113" s="744" t="s">
        <v>3359</v>
      </c>
      <c r="H113" s="742" t="s">
        <v>3360</v>
      </c>
      <c r="I113" s="785" t="s">
        <v>3346</v>
      </c>
      <c r="J113" s="780">
        <v>1500</v>
      </c>
      <c r="K113" s="780">
        <v>0</v>
      </c>
      <c r="L113" s="780">
        <v>1</v>
      </c>
      <c r="M113" s="784">
        <f t="shared" si="58"/>
        <v>1500</v>
      </c>
      <c r="N113" s="782">
        <v>45882</v>
      </c>
      <c r="O113" s="782">
        <v>45878</v>
      </c>
      <c r="P113" s="783" t="s">
        <v>3736</v>
      </c>
      <c r="Q113" s="783" t="s">
        <v>582</v>
      </c>
      <c r="R113" s="783"/>
      <c r="S113" s="810" t="s">
        <v>2027</v>
      </c>
      <c r="T113" s="810"/>
      <c r="U113" s="810" t="s">
        <v>3593</v>
      </c>
      <c r="V113" s="811"/>
      <c r="W113" s="811"/>
      <c r="X113" s="812" t="s">
        <v>3737</v>
      </c>
      <c r="Y113" s="783" t="s">
        <v>865</v>
      </c>
      <c r="Z113" s="835">
        <v>4.38</v>
      </c>
      <c r="AA113" s="835">
        <f>Z113*J113</f>
        <v>6570</v>
      </c>
      <c r="AB113" s="802" t="s">
        <v>3738</v>
      </c>
      <c r="AC113" s="836" t="s">
        <v>590</v>
      </c>
      <c r="AD113" s="837"/>
      <c r="AE113" s="837">
        <f t="shared" si="84"/>
        <v>1500</v>
      </c>
      <c r="AF113" s="838"/>
      <c r="AG113" s="865">
        <f t="shared" si="71"/>
        <v>1500</v>
      </c>
      <c r="AH113" s="865"/>
      <c r="AI113" s="865">
        <f t="shared" si="72"/>
        <v>1500</v>
      </c>
      <c r="AJ113" s="865"/>
      <c r="AK113" s="865"/>
      <c r="AL113" s="866"/>
      <c r="AM113" s="866"/>
      <c r="AN113" s="867" t="s">
        <v>577</v>
      </c>
      <c r="AO113" s="884">
        <f t="shared" si="61"/>
        <v>250</v>
      </c>
      <c r="AP113" s="884">
        <f t="shared" si="62"/>
        <v>250</v>
      </c>
      <c r="AQ113" s="884">
        <f t="shared" si="63"/>
        <v>250</v>
      </c>
      <c r="AR113" s="884">
        <f t="shared" si="64"/>
        <v>250</v>
      </c>
      <c r="AS113" s="884">
        <f t="shared" si="65"/>
        <v>250</v>
      </c>
      <c r="AT113" s="884">
        <f t="shared" si="66"/>
        <v>250</v>
      </c>
      <c r="AU113" s="932">
        <f t="shared" si="69"/>
        <v>1500</v>
      </c>
      <c r="AV113" s="933">
        <f t="shared" si="76"/>
        <v>0</v>
      </c>
      <c r="AW113" s="939"/>
      <c r="AX113" s="884">
        <f t="shared" si="77"/>
        <v>26820</v>
      </c>
      <c r="AY113" s="884">
        <f t="shared" si="78"/>
        <v>26854</v>
      </c>
      <c r="AZ113" s="884">
        <f t="shared" si="79"/>
        <v>24504</v>
      </c>
      <c r="BA113" s="884">
        <f t="shared" si="80"/>
        <v>27189</v>
      </c>
      <c r="BB113" s="884">
        <f t="shared" si="81"/>
        <v>32691</v>
      </c>
      <c r="BC113" s="884">
        <f t="shared" si="82"/>
        <v>33704</v>
      </c>
    </row>
    <row r="114" s="711" customFormat="1" ht="39" customHeight="1" spans="1:55">
      <c r="A114" s="736">
        <v>45862</v>
      </c>
      <c r="B114" s="737" t="s">
        <v>2212</v>
      </c>
      <c r="C114" s="738" t="s">
        <v>762</v>
      </c>
      <c r="D114" s="739">
        <v>4500174976</v>
      </c>
      <c r="E114" s="910" t="s">
        <v>2213</v>
      </c>
      <c r="F114" s="739" t="s">
        <v>3739</v>
      </c>
      <c r="G114" s="744" t="s">
        <v>3577</v>
      </c>
      <c r="H114" s="742" t="s">
        <v>3578</v>
      </c>
      <c r="I114" s="785" t="s">
        <v>3579</v>
      </c>
      <c r="J114" s="780">
        <v>504</v>
      </c>
      <c r="K114" s="780">
        <v>0</v>
      </c>
      <c r="L114" s="780">
        <v>6</v>
      </c>
      <c r="M114" s="784">
        <f t="shared" si="58"/>
        <v>84</v>
      </c>
      <c r="N114" s="782">
        <v>45898</v>
      </c>
      <c r="O114" s="782">
        <v>45894</v>
      </c>
      <c r="P114" s="783"/>
      <c r="Q114" s="783" t="s">
        <v>582</v>
      </c>
      <c r="R114" s="783" t="s">
        <v>2216</v>
      </c>
      <c r="S114" s="810" t="s">
        <v>2217</v>
      </c>
      <c r="T114" s="810"/>
      <c r="U114" s="810" t="s">
        <v>3740</v>
      </c>
      <c r="V114" s="811"/>
      <c r="W114" s="811"/>
      <c r="X114" s="812" t="s">
        <v>3741</v>
      </c>
      <c r="Y114" s="783" t="s">
        <v>1766</v>
      </c>
      <c r="Z114" s="835">
        <v>4.4</v>
      </c>
      <c r="AA114" s="835">
        <f>Z114*J114</f>
        <v>2217.6</v>
      </c>
      <c r="AB114" s="943" t="s">
        <v>2220</v>
      </c>
      <c r="AC114" s="836" t="s">
        <v>590</v>
      </c>
      <c r="AD114" s="837"/>
      <c r="AE114" s="837">
        <f t="shared" si="84"/>
        <v>504</v>
      </c>
      <c r="AF114" s="838"/>
      <c r="AG114" s="865">
        <f t="shared" si="71"/>
        <v>504</v>
      </c>
      <c r="AH114" s="865"/>
      <c r="AI114" s="865">
        <f t="shared" si="72"/>
        <v>504</v>
      </c>
      <c r="AJ114" s="865"/>
      <c r="AK114" s="865"/>
      <c r="AL114" s="866"/>
      <c r="AM114" s="866"/>
      <c r="AN114" s="867" t="s">
        <v>577</v>
      </c>
      <c r="AO114" s="884"/>
      <c r="AP114" s="884"/>
      <c r="AQ114" s="884"/>
      <c r="AR114" s="884"/>
      <c r="AS114" s="884"/>
      <c r="AT114" s="884">
        <f>J114</f>
        <v>504</v>
      </c>
      <c r="AU114" s="932">
        <f t="shared" si="69"/>
        <v>504</v>
      </c>
      <c r="AV114" s="933">
        <f t="shared" si="76"/>
        <v>0</v>
      </c>
      <c r="AW114" s="939"/>
      <c r="AX114" s="884">
        <f t="shared" si="77"/>
        <v>26820</v>
      </c>
      <c r="AY114" s="884">
        <f t="shared" si="78"/>
        <v>26854</v>
      </c>
      <c r="AZ114" s="884">
        <f t="shared" si="79"/>
        <v>24504</v>
      </c>
      <c r="BA114" s="884">
        <f t="shared" si="80"/>
        <v>27189</v>
      </c>
      <c r="BB114" s="884">
        <f t="shared" si="81"/>
        <v>32691</v>
      </c>
      <c r="BC114" s="884">
        <f t="shared" si="82"/>
        <v>33200</v>
      </c>
    </row>
    <row r="115" s="711" customFormat="1" ht="39" customHeight="1" spans="1:55">
      <c r="A115" s="736">
        <v>45862</v>
      </c>
      <c r="B115" s="737" t="s">
        <v>2212</v>
      </c>
      <c r="C115" s="738" t="s">
        <v>762</v>
      </c>
      <c r="D115" s="739">
        <v>4500174974</v>
      </c>
      <c r="E115" s="910" t="s">
        <v>2223</v>
      </c>
      <c r="F115" s="739" t="s">
        <v>3742</v>
      </c>
      <c r="G115" s="744" t="s">
        <v>3577</v>
      </c>
      <c r="H115" s="742" t="s">
        <v>3578</v>
      </c>
      <c r="I115" s="785" t="s">
        <v>3579</v>
      </c>
      <c r="J115" s="780">
        <v>504</v>
      </c>
      <c r="K115" s="780">
        <v>0</v>
      </c>
      <c r="L115" s="780">
        <v>6</v>
      </c>
      <c r="M115" s="784">
        <f t="shared" si="58"/>
        <v>84</v>
      </c>
      <c r="N115" s="782">
        <v>45898</v>
      </c>
      <c r="O115" s="782">
        <v>45894</v>
      </c>
      <c r="P115" s="783"/>
      <c r="Q115" s="783" t="s">
        <v>582</v>
      </c>
      <c r="R115" s="783" t="s">
        <v>2225</v>
      </c>
      <c r="S115" s="810" t="s">
        <v>2217</v>
      </c>
      <c r="T115" s="810"/>
      <c r="U115" s="810" t="s">
        <v>3740</v>
      </c>
      <c r="V115" s="811"/>
      <c r="W115" s="811"/>
      <c r="X115" s="812" t="s">
        <v>3743</v>
      </c>
      <c r="Y115" s="783" t="s">
        <v>1766</v>
      </c>
      <c r="Z115" s="835">
        <v>4.4</v>
      </c>
      <c r="AA115" s="835">
        <f>Z115*J115</f>
        <v>2217.6</v>
      </c>
      <c r="AB115" s="784" t="s">
        <v>2226</v>
      </c>
      <c r="AC115" s="836" t="s">
        <v>590</v>
      </c>
      <c r="AD115" s="837"/>
      <c r="AE115" s="837">
        <f t="shared" si="84"/>
        <v>504</v>
      </c>
      <c r="AF115" s="838"/>
      <c r="AG115" s="865">
        <f t="shared" si="71"/>
        <v>504</v>
      </c>
      <c r="AH115" s="865"/>
      <c r="AI115" s="865">
        <f t="shared" si="72"/>
        <v>504</v>
      </c>
      <c r="AJ115" s="865"/>
      <c r="AK115" s="865"/>
      <c r="AL115" s="866"/>
      <c r="AM115" s="866"/>
      <c r="AN115" s="867" t="s">
        <v>577</v>
      </c>
      <c r="AO115" s="884"/>
      <c r="AP115" s="884"/>
      <c r="AQ115" s="884"/>
      <c r="AR115" s="884"/>
      <c r="AS115" s="884"/>
      <c r="AT115" s="884">
        <f>J115</f>
        <v>504</v>
      </c>
      <c r="AU115" s="932">
        <f t="shared" si="69"/>
        <v>504</v>
      </c>
      <c r="AV115" s="933">
        <f t="shared" si="76"/>
        <v>0</v>
      </c>
      <c r="AW115" s="939"/>
      <c r="AX115" s="884">
        <f t="shared" si="77"/>
        <v>26820</v>
      </c>
      <c r="AY115" s="884">
        <f t="shared" si="78"/>
        <v>26854</v>
      </c>
      <c r="AZ115" s="884">
        <f t="shared" si="79"/>
        <v>24504</v>
      </c>
      <c r="BA115" s="884">
        <f t="shared" si="80"/>
        <v>27189</v>
      </c>
      <c r="BB115" s="884">
        <f t="shared" si="81"/>
        <v>32691</v>
      </c>
      <c r="BC115" s="884">
        <f t="shared" si="82"/>
        <v>32696</v>
      </c>
    </row>
    <row r="116" s="711" customFormat="1" ht="39" customHeight="1" spans="1:55">
      <c r="A116" s="736">
        <v>45862</v>
      </c>
      <c r="B116" s="737" t="s">
        <v>2229</v>
      </c>
      <c r="C116" s="738" t="s">
        <v>710</v>
      </c>
      <c r="D116" s="739">
        <v>4500174980</v>
      </c>
      <c r="E116" s="910" t="s">
        <v>2230</v>
      </c>
      <c r="F116" s="739" t="s">
        <v>3744</v>
      </c>
      <c r="G116" s="744" t="s">
        <v>3577</v>
      </c>
      <c r="H116" s="742" t="s">
        <v>3578</v>
      </c>
      <c r="I116" s="785" t="s">
        <v>3579</v>
      </c>
      <c r="J116" s="780">
        <v>504</v>
      </c>
      <c r="K116" s="780">
        <v>0</v>
      </c>
      <c r="L116" s="780">
        <v>6</v>
      </c>
      <c r="M116" s="784">
        <f t="shared" si="58"/>
        <v>84</v>
      </c>
      <c r="N116" s="782">
        <v>45898</v>
      </c>
      <c r="O116" s="782">
        <v>45894</v>
      </c>
      <c r="P116" s="783"/>
      <c r="Q116" s="783" t="s">
        <v>582</v>
      </c>
      <c r="R116" s="783" t="s">
        <v>2225</v>
      </c>
      <c r="S116" s="810" t="s">
        <v>2217</v>
      </c>
      <c r="T116" s="810"/>
      <c r="U116" s="810" t="s">
        <v>3740</v>
      </c>
      <c r="V116" s="811"/>
      <c r="W116" s="811"/>
      <c r="X116" s="812" t="s">
        <v>3743</v>
      </c>
      <c r="Y116" s="783" t="s">
        <v>1766</v>
      </c>
      <c r="Z116" s="835">
        <v>4.4</v>
      </c>
      <c r="AA116" s="835">
        <f>Z116*J116</f>
        <v>2217.6</v>
      </c>
      <c r="AB116" s="943" t="s">
        <v>2233</v>
      </c>
      <c r="AC116" s="836" t="s">
        <v>590</v>
      </c>
      <c r="AD116" s="837"/>
      <c r="AE116" s="837">
        <f t="shared" si="84"/>
        <v>504</v>
      </c>
      <c r="AF116" s="838"/>
      <c r="AG116" s="865">
        <f t="shared" si="71"/>
        <v>504</v>
      </c>
      <c r="AH116" s="865"/>
      <c r="AI116" s="865">
        <f t="shared" si="72"/>
        <v>504</v>
      </c>
      <c r="AJ116" s="865"/>
      <c r="AK116" s="865"/>
      <c r="AL116" s="866"/>
      <c r="AM116" s="866"/>
      <c r="AN116" s="867" t="s">
        <v>577</v>
      </c>
      <c r="AO116" s="884"/>
      <c r="AP116" s="884"/>
      <c r="AQ116" s="884"/>
      <c r="AR116" s="884"/>
      <c r="AS116" s="884"/>
      <c r="AT116" s="884">
        <f>J116</f>
        <v>504</v>
      </c>
      <c r="AU116" s="932">
        <f t="shared" si="69"/>
        <v>504</v>
      </c>
      <c r="AV116" s="933">
        <f t="shared" si="76"/>
        <v>0</v>
      </c>
      <c r="AW116" s="939"/>
      <c r="AX116" s="884">
        <f t="shared" si="77"/>
        <v>26820</v>
      </c>
      <c r="AY116" s="884">
        <f t="shared" si="78"/>
        <v>26854</v>
      </c>
      <c r="AZ116" s="884">
        <f t="shared" si="79"/>
        <v>24504</v>
      </c>
      <c r="BA116" s="884">
        <f t="shared" si="80"/>
        <v>27189</v>
      </c>
      <c r="BB116" s="884">
        <f t="shared" si="81"/>
        <v>32691</v>
      </c>
      <c r="BC116" s="884">
        <f t="shared" si="82"/>
        <v>32192</v>
      </c>
    </row>
    <row r="117" s="711" customFormat="1" ht="39" customHeight="1" spans="1:55">
      <c r="A117" s="736">
        <v>45863</v>
      </c>
      <c r="B117" s="737" t="s">
        <v>2229</v>
      </c>
      <c r="C117" s="738" t="s">
        <v>710</v>
      </c>
      <c r="D117" s="739">
        <v>4500175153</v>
      </c>
      <c r="E117" s="910" t="s">
        <v>3745</v>
      </c>
      <c r="F117" s="739" t="s">
        <v>3746</v>
      </c>
      <c r="G117" s="744" t="s">
        <v>3577</v>
      </c>
      <c r="H117" s="742" t="s">
        <v>3578</v>
      </c>
      <c r="I117" s="785" t="s">
        <v>3579</v>
      </c>
      <c r="J117" s="780">
        <v>522</v>
      </c>
      <c r="K117" s="780">
        <v>0</v>
      </c>
      <c r="L117" s="780">
        <v>6</v>
      </c>
      <c r="M117" s="784">
        <f t="shared" si="58"/>
        <v>87</v>
      </c>
      <c r="N117" s="782">
        <v>45899</v>
      </c>
      <c r="O117" s="782">
        <v>45895</v>
      </c>
      <c r="P117" s="783"/>
      <c r="Q117" s="783" t="s">
        <v>582</v>
      </c>
      <c r="R117" s="783" t="s">
        <v>2225</v>
      </c>
      <c r="S117" s="810" t="s">
        <v>2238</v>
      </c>
      <c r="T117" s="810"/>
      <c r="U117" s="810" t="s">
        <v>3747</v>
      </c>
      <c r="V117" s="811"/>
      <c r="W117" s="811"/>
      <c r="X117" s="812" t="s">
        <v>3748</v>
      </c>
      <c r="Y117" s="783" t="s">
        <v>1766</v>
      </c>
      <c r="Z117" s="835">
        <v>5.5009</v>
      </c>
      <c r="AA117" s="835">
        <f>Z117*J117</f>
        <v>2871.4698</v>
      </c>
      <c r="AB117" s="784" t="s">
        <v>3749</v>
      </c>
      <c r="AC117" s="836" t="s">
        <v>590</v>
      </c>
      <c r="AD117" s="837"/>
      <c r="AE117" s="837">
        <f t="shared" si="84"/>
        <v>522</v>
      </c>
      <c r="AF117" s="838"/>
      <c r="AG117" s="865">
        <f t="shared" si="71"/>
        <v>522</v>
      </c>
      <c r="AH117" s="865"/>
      <c r="AI117" s="865">
        <f t="shared" si="72"/>
        <v>522</v>
      </c>
      <c r="AJ117" s="865"/>
      <c r="AK117" s="865"/>
      <c r="AL117" s="866"/>
      <c r="AM117" s="866"/>
      <c r="AN117" s="867" t="s">
        <v>577</v>
      </c>
      <c r="AO117" s="884"/>
      <c r="AP117" s="884"/>
      <c r="AQ117" s="884"/>
      <c r="AR117" s="884"/>
      <c r="AS117" s="884"/>
      <c r="AT117" s="884">
        <f>J117</f>
        <v>522</v>
      </c>
      <c r="AU117" s="932">
        <f t="shared" si="69"/>
        <v>522</v>
      </c>
      <c r="AV117" s="933">
        <f t="shared" si="76"/>
        <v>0</v>
      </c>
      <c r="AW117" s="939"/>
      <c r="AX117" s="884">
        <f t="shared" si="77"/>
        <v>26820</v>
      </c>
      <c r="AY117" s="884">
        <f t="shared" si="78"/>
        <v>26854</v>
      </c>
      <c r="AZ117" s="884">
        <f t="shared" si="79"/>
        <v>24504</v>
      </c>
      <c r="BA117" s="884">
        <f t="shared" si="80"/>
        <v>27189</v>
      </c>
      <c r="BB117" s="884">
        <f t="shared" si="81"/>
        <v>32691</v>
      </c>
      <c r="BC117" s="884">
        <f t="shared" si="82"/>
        <v>31670</v>
      </c>
    </row>
    <row r="118" s="711" customFormat="1" ht="39" customHeight="1" spans="1:55">
      <c r="A118" s="736">
        <v>45848</v>
      </c>
      <c r="B118" s="737" t="s">
        <v>488</v>
      </c>
      <c r="C118" s="738" t="s">
        <v>580</v>
      </c>
      <c r="D118" s="739">
        <v>4500173274</v>
      </c>
      <c r="E118" s="910" t="s">
        <v>3750</v>
      </c>
      <c r="F118" s="739" t="s">
        <v>3751</v>
      </c>
      <c r="G118" s="742" t="s">
        <v>3338</v>
      </c>
      <c r="H118" s="742" t="s">
        <v>3338</v>
      </c>
      <c r="I118" s="785" t="s">
        <v>3346</v>
      </c>
      <c r="J118" s="780">
        <v>600</v>
      </c>
      <c r="K118" s="780">
        <v>0</v>
      </c>
      <c r="L118" s="780">
        <v>6</v>
      </c>
      <c r="M118" s="784">
        <f t="shared" si="58"/>
        <v>100</v>
      </c>
      <c r="N118" s="782">
        <v>45891</v>
      </c>
      <c r="O118" s="782">
        <v>45887</v>
      </c>
      <c r="P118" s="783"/>
      <c r="Q118" s="783" t="s">
        <v>582</v>
      </c>
      <c r="R118" s="783" t="s">
        <v>2216</v>
      </c>
      <c r="S118" s="810" t="s">
        <v>2132</v>
      </c>
      <c r="T118" s="810"/>
      <c r="U118" s="810" t="s">
        <v>3752</v>
      </c>
      <c r="V118" s="811"/>
      <c r="W118" s="811"/>
      <c r="X118" s="812" t="s">
        <v>3753</v>
      </c>
      <c r="Y118" s="783" t="s">
        <v>3754</v>
      </c>
      <c r="Z118" s="835">
        <v>5.2</v>
      </c>
      <c r="AA118" s="835">
        <f>J118*Z118</f>
        <v>3120</v>
      </c>
      <c r="AB118" s="784" t="s">
        <v>3755</v>
      </c>
      <c r="AC118" s="836" t="s">
        <v>590</v>
      </c>
      <c r="AD118" s="837">
        <f>J118</f>
        <v>600</v>
      </c>
      <c r="AE118" s="837"/>
      <c r="AF118" s="838"/>
      <c r="AG118" s="865">
        <f t="shared" si="71"/>
        <v>600</v>
      </c>
      <c r="AH118" s="865"/>
      <c r="AI118" s="865">
        <f t="shared" si="72"/>
        <v>600</v>
      </c>
      <c r="AJ118" s="865"/>
      <c r="AK118" s="865"/>
      <c r="AL118" s="866"/>
      <c r="AM118" s="866"/>
      <c r="AN118" s="867" t="s">
        <v>577</v>
      </c>
      <c r="AO118" s="884">
        <f t="shared" ref="AO118:AO126" si="85">J118/6</f>
        <v>100</v>
      </c>
      <c r="AP118" s="884">
        <f t="shared" ref="AP118:AP126" si="86">J118/6</f>
        <v>100</v>
      </c>
      <c r="AQ118" s="884">
        <f t="shared" ref="AQ118:AQ126" si="87">J118/6</f>
        <v>100</v>
      </c>
      <c r="AR118" s="884">
        <f t="shared" ref="AR118:AR126" si="88">J118/6</f>
        <v>100</v>
      </c>
      <c r="AS118" s="884">
        <f t="shared" ref="AS118:AS126" si="89">J118/6</f>
        <v>100</v>
      </c>
      <c r="AT118" s="884">
        <f t="shared" ref="AT118:AT126" si="90">J118/6</f>
        <v>100</v>
      </c>
      <c r="AU118" s="932">
        <f t="shared" si="69"/>
        <v>600</v>
      </c>
      <c r="AV118" s="933">
        <f t="shared" si="76"/>
        <v>0</v>
      </c>
      <c r="AW118" s="939"/>
      <c r="AX118" s="884">
        <f t="shared" si="77"/>
        <v>26720</v>
      </c>
      <c r="AY118" s="884">
        <f t="shared" si="78"/>
        <v>26754</v>
      </c>
      <c r="AZ118" s="884">
        <f t="shared" si="79"/>
        <v>24404</v>
      </c>
      <c r="BA118" s="884">
        <f t="shared" si="80"/>
        <v>27089</v>
      </c>
      <c r="BB118" s="884">
        <f t="shared" si="81"/>
        <v>32591</v>
      </c>
      <c r="BC118" s="884">
        <f t="shared" si="82"/>
        <v>31570</v>
      </c>
    </row>
    <row r="119" s="711" customFormat="1" ht="39" customHeight="1" spans="1:55">
      <c r="A119" s="736">
        <v>45882</v>
      </c>
      <c r="B119" s="737"/>
      <c r="C119" s="738"/>
      <c r="D119" s="739" t="s">
        <v>3756</v>
      </c>
      <c r="E119" s="910"/>
      <c r="F119" s="739"/>
      <c r="G119" s="742" t="s">
        <v>3338</v>
      </c>
      <c r="H119" s="742" t="s">
        <v>3338</v>
      </c>
      <c r="I119" s="785" t="s">
        <v>3346</v>
      </c>
      <c r="J119" s="780">
        <v>390</v>
      </c>
      <c r="K119" s="780">
        <v>0</v>
      </c>
      <c r="L119" s="780">
        <v>6</v>
      </c>
      <c r="M119" s="784">
        <f t="shared" si="58"/>
        <v>65</v>
      </c>
      <c r="N119" s="782">
        <v>45897</v>
      </c>
      <c r="O119" s="782">
        <v>45894</v>
      </c>
      <c r="P119" s="783"/>
      <c r="Q119" s="783" t="s">
        <v>582</v>
      </c>
      <c r="R119" s="783"/>
      <c r="S119" s="810" t="s">
        <v>616</v>
      </c>
      <c r="T119" s="810"/>
      <c r="U119" s="810" t="s">
        <v>585</v>
      </c>
      <c r="V119" s="811"/>
      <c r="W119" s="811"/>
      <c r="X119" s="812" t="s">
        <v>3757</v>
      </c>
      <c r="Y119" s="783" t="s">
        <v>618</v>
      </c>
      <c r="Z119" s="835"/>
      <c r="AA119" s="835"/>
      <c r="AB119" s="784"/>
      <c r="AC119" s="836" t="s">
        <v>590</v>
      </c>
      <c r="AD119" s="837">
        <f>J119</f>
        <v>390</v>
      </c>
      <c r="AE119" s="837"/>
      <c r="AF119" s="838"/>
      <c r="AG119" s="865">
        <f t="shared" si="71"/>
        <v>390</v>
      </c>
      <c r="AH119" s="865"/>
      <c r="AI119" s="865">
        <f t="shared" si="72"/>
        <v>390</v>
      </c>
      <c r="AJ119" s="865"/>
      <c r="AK119" s="865"/>
      <c r="AL119" s="866"/>
      <c r="AM119" s="866"/>
      <c r="AN119" s="867" t="s">
        <v>577</v>
      </c>
      <c r="AO119" s="884">
        <f t="shared" si="85"/>
        <v>65</v>
      </c>
      <c r="AP119" s="884">
        <f t="shared" si="86"/>
        <v>65</v>
      </c>
      <c r="AQ119" s="884">
        <f t="shared" si="87"/>
        <v>65</v>
      </c>
      <c r="AR119" s="884">
        <f t="shared" si="88"/>
        <v>65</v>
      </c>
      <c r="AS119" s="884">
        <f t="shared" si="89"/>
        <v>65</v>
      </c>
      <c r="AT119" s="884">
        <f t="shared" si="90"/>
        <v>65</v>
      </c>
      <c r="AU119" s="932">
        <f t="shared" si="69"/>
        <v>390</v>
      </c>
      <c r="AV119" s="933">
        <f t="shared" si="76"/>
        <v>0</v>
      </c>
      <c r="AW119" s="939"/>
      <c r="AX119" s="884">
        <f t="shared" si="77"/>
        <v>26655</v>
      </c>
      <c r="AY119" s="884">
        <f t="shared" si="78"/>
        <v>26689</v>
      </c>
      <c r="AZ119" s="884">
        <f t="shared" si="79"/>
        <v>24339</v>
      </c>
      <c r="BA119" s="884">
        <f t="shared" si="80"/>
        <v>27024</v>
      </c>
      <c r="BB119" s="884">
        <f t="shared" si="81"/>
        <v>32526</v>
      </c>
      <c r="BC119" s="884">
        <f t="shared" si="82"/>
        <v>31505</v>
      </c>
    </row>
    <row r="120" s="711" customFormat="1" ht="39" customHeight="1" spans="1:55">
      <c r="A120" s="736">
        <v>45832</v>
      </c>
      <c r="B120" s="737" t="s">
        <v>3758</v>
      </c>
      <c r="C120" s="738" t="s">
        <v>1154</v>
      </c>
      <c r="D120" s="739">
        <v>4500171031</v>
      </c>
      <c r="E120" s="910" t="s">
        <v>3759</v>
      </c>
      <c r="F120" s="739" t="s">
        <v>3760</v>
      </c>
      <c r="G120" s="742" t="s">
        <v>3338</v>
      </c>
      <c r="H120" s="742" t="s">
        <v>3338</v>
      </c>
      <c r="I120" s="785" t="s">
        <v>3346</v>
      </c>
      <c r="J120" s="780">
        <v>4200</v>
      </c>
      <c r="K120" s="780">
        <v>0</v>
      </c>
      <c r="L120" s="780">
        <v>6</v>
      </c>
      <c r="M120" s="784">
        <f t="shared" si="58"/>
        <v>700</v>
      </c>
      <c r="N120" s="782">
        <v>45891</v>
      </c>
      <c r="O120" s="782">
        <v>45887</v>
      </c>
      <c r="P120" s="783"/>
      <c r="Q120" s="783" t="s">
        <v>582</v>
      </c>
      <c r="R120" s="783" t="s">
        <v>2232</v>
      </c>
      <c r="S120" s="810" t="s">
        <v>1846</v>
      </c>
      <c r="T120" s="810"/>
      <c r="U120" s="810" t="s">
        <v>3761</v>
      </c>
      <c r="V120" s="811"/>
      <c r="W120" s="811"/>
      <c r="X120" s="812" t="s">
        <v>3762</v>
      </c>
      <c r="Y120" s="783" t="s">
        <v>1930</v>
      </c>
      <c r="Z120" s="835">
        <v>4.4</v>
      </c>
      <c r="AA120" s="835">
        <f>J120*Z120</f>
        <v>18480</v>
      </c>
      <c r="AB120" s="784" t="s">
        <v>3763</v>
      </c>
      <c r="AC120" s="836" t="s">
        <v>590</v>
      </c>
      <c r="AD120" s="837">
        <f>J120</f>
        <v>4200</v>
      </c>
      <c r="AE120" s="837"/>
      <c r="AF120" s="838"/>
      <c r="AG120" s="865">
        <f t="shared" si="71"/>
        <v>4200</v>
      </c>
      <c r="AH120" s="865"/>
      <c r="AI120" s="865">
        <f t="shared" si="72"/>
        <v>4200</v>
      </c>
      <c r="AJ120" s="865"/>
      <c r="AK120" s="865"/>
      <c r="AL120" s="866"/>
      <c r="AM120" s="866"/>
      <c r="AN120" s="867" t="s">
        <v>577</v>
      </c>
      <c r="AO120" s="884">
        <f t="shared" si="85"/>
        <v>700</v>
      </c>
      <c r="AP120" s="884">
        <f t="shared" si="86"/>
        <v>700</v>
      </c>
      <c r="AQ120" s="884">
        <f t="shared" si="87"/>
        <v>700</v>
      </c>
      <c r="AR120" s="884">
        <f t="shared" si="88"/>
        <v>700</v>
      </c>
      <c r="AS120" s="884">
        <f t="shared" si="89"/>
        <v>700</v>
      </c>
      <c r="AT120" s="884">
        <f t="shared" si="90"/>
        <v>700</v>
      </c>
      <c r="AU120" s="932">
        <f t="shared" si="69"/>
        <v>4200</v>
      </c>
      <c r="AV120" s="933">
        <f t="shared" si="76"/>
        <v>0</v>
      </c>
      <c r="AW120" s="939"/>
      <c r="AX120" s="884">
        <f t="shared" si="77"/>
        <v>25955</v>
      </c>
      <c r="AY120" s="884">
        <f t="shared" si="78"/>
        <v>25989</v>
      </c>
      <c r="AZ120" s="884">
        <f t="shared" si="79"/>
        <v>23639</v>
      </c>
      <c r="BA120" s="884">
        <f t="shared" si="80"/>
        <v>26324</v>
      </c>
      <c r="BB120" s="884">
        <f t="shared" si="81"/>
        <v>31826</v>
      </c>
      <c r="BC120" s="884">
        <f t="shared" si="82"/>
        <v>30805</v>
      </c>
    </row>
    <row r="121" s="711" customFormat="1" ht="39" customHeight="1" spans="1:55">
      <c r="A121" s="736">
        <v>45769</v>
      </c>
      <c r="B121" s="737" t="s">
        <v>696</v>
      </c>
      <c r="C121" s="738" t="s">
        <v>697</v>
      </c>
      <c r="D121" s="739">
        <v>4500164464</v>
      </c>
      <c r="E121" s="910" t="s">
        <v>698</v>
      </c>
      <c r="F121" s="739" t="s">
        <v>3764</v>
      </c>
      <c r="G121" s="742" t="s">
        <v>3338</v>
      </c>
      <c r="H121" s="742" t="s">
        <v>3338</v>
      </c>
      <c r="I121" s="785" t="s">
        <v>3346</v>
      </c>
      <c r="J121" s="780">
        <v>1854</v>
      </c>
      <c r="K121" s="780">
        <v>0</v>
      </c>
      <c r="L121" s="780">
        <v>6</v>
      </c>
      <c r="M121" s="784">
        <f t="shared" si="58"/>
        <v>309</v>
      </c>
      <c r="N121" s="782">
        <v>45896</v>
      </c>
      <c r="O121" s="782">
        <v>45892</v>
      </c>
      <c r="P121" s="783"/>
      <c r="Q121" s="783" t="s">
        <v>582</v>
      </c>
      <c r="R121" s="783" t="s">
        <v>2216</v>
      </c>
      <c r="S121" s="810" t="s">
        <v>3570</v>
      </c>
      <c r="T121" s="810"/>
      <c r="U121" s="810" t="s">
        <v>3616</v>
      </c>
      <c r="V121" s="811"/>
      <c r="W121" s="811" t="s">
        <v>3572</v>
      </c>
      <c r="X121" s="812" t="s">
        <v>3617</v>
      </c>
      <c r="Y121" s="783" t="s">
        <v>248</v>
      </c>
      <c r="Z121" s="835">
        <v>4.4</v>
      </c>
      <c r="AA121" s="835">
        <f>J121*Z121</f>
        <v>8157.6</v>
      </c>
      <c r="AB121" s="802" t="s">
        <v>3765</v>
      </c>
      <c r="AC121" s="836" t="s">
        <v>590</v>
      </c>
      <c r="AD121" s="837">
        <f>J121</f>
        <v>1854</v>
      </c>
      <c r="AE121" s="837"/>
      <c r="AF121" s="838"/>
      <c r="AG121" s="865">
        <f t="shared" si="71"/>
        <v>1854</v>
      </c>
      <c r="AH121" s="865"/>
      <c r="AI121" s="865">
        <f t="shared" si="72"/>
        <v>1854</v>
      </c>
      <c r="AJ121" s="865"/>
      <c r="AK121" s="865"/>
      <c r="AL121" s="866"/>
      <c r="AM121" s="866"/>
      <c r="AN121" s="867" t="s">
        <v>577</v>
      </c>
      <c r="AO121" s="884">
        <f t="shared" si="85"/>
        <v>309</v>
      </c>
      <c r="AP121" s="884">
        <f t="shared" si="86"/>
        <v>309</v>
      </c>
      <c r="AQ121" s="884">
        <f t="shared" si="87"/>
        <v>309</v>
      </c>
      <c r="AR121" s="884">
        <f t="shared" si="88"/>
        <v>309</v>
      </c>
      <c r="AS121" s="884">
        <f t="shared" si="89"/>
        <v>309</v>
      </c>
      <c r="AT121" s="884">
        <f t="shared" si="90"/>
        <v>309</v>
      </c>
      <c r="AU121" s="932">
        <f t="shared" si="69"/>
        <v>1854</v>
      </c>
      <c r="AV121" s="933">
        <f t="shared" si="76"/>
        <v>0</v>
      </c>
      <c r="AW121" s="939"/>
      <c r="AX121" s="884">
        <f t="shared" si="77"/>
        <v>25646</v>
      </c>
      <c r="AY121" s="884">
        <f t="shared" si="78"/>
        <v>25680</v>
      </c>
      <c r="AZ121" s="884">
        <f t="shared" si="79"/>
        <v>23330</v>
      </c>
      <c r="BA121" s="884">
        <f t="shared" si="80"/>
        <v>26015</v>
      </c>
      <c r="BB121" s="884">
        <f t="shared" si="81"/>
        <v>31517</v>
      </c>
      <c r="BC121" s="884">
        <f t="shared" si="82"/>
        <v>30496</v>
      </c>
    </row>
    <row r="122" s="711" customFormat="1" ht="39" customHeight="1" spans="1:55">
      <c r="A122" s="736">
        <v>45769</v>
      </c>
      <c r="B122" s="737" t="s">
        <v>696</v>
      </c>
      <c r="C122" s="738" t="s">
        <v>697</v>
      </c>
      <c r="D122" s="739">
        <v>4500164464</v>
      </c>
      <c r="E122" s="910" t="s">
        <v>706</v>
      </c>
      <c r="F122" s="739" t="s">
        <v>3766</v>
      </c>
      <c r="G122" s="742" t="s">
        <v>3338</v>
      </c>
      <c r="H122" s="742" t="s">
        <v>3338</v>
      </c>
      <c r="I122" s="785" t="s">
        <v>3346</v>
      </c>
      <c r="J122" s="780">
        <v>720</v>
      </c>
      <c r="K122" s="780">
        <v>0</v>
      </c>
      <c r="L122" s="780">
        <v>6</v>
      </c>
      <c r="M122" s="784">
        <f t="shared" si="58"/>
        <v>120</v>
      </c>
      <c r="N122" s="782">
        <v>45896</v>
      </c>
      <c r="O122" s="782">
        <v>45892</v>
      </c>
      <c r="P122" s="783"/>
      <c r="Q122" s="783" t="s">
        <v>582</v>
      </c>
      <c r="R122" s="783" t="s">
        <v>2216</v>
      </c>
      <c r="S122" s="810" t="s">
        <v>3570</v>
      </c>
      <c r="T122" s="810"/>
      <c r="U122" s="810" t="s">
        <v>3616</v>
      </c>
      <c r="V122" s="811"/>
      <c r="W122" s="811" t="s">
        <v>3572</v>
      </c>
      <c r="X122" s="812" t="s">
        <v>3617</v>
      </c>
      <c r="Y122" s="783" t="s">
        <v>248</v>
      </c>
      <c r="Z122" s="835">
        <v>4.4</v>
      </c>
      <c r="AA122" s="835">
        <f>J122*Z122</f>
        <v>3168</v>
      </c>
      <c r="AB122" s="784"/>
      <c r="AC122" s="836" t="s">
        <v>590</v>
      </c>
      <c r="AD122" s="837">
        <f>J122</f>
        <v>720</v>
      </c>
      <c r="AE122" s="837"/>
      <c r="AF122" s="838"/>
      <c r="AG122" s="865">
        <f t="shared" si="71"/>
        <v>720</v>
      </c>
      <c r="AH122" s="865"/>
      <c r="AI122" s="865">
        <f t="shared" si="72"/>
        <v>720</v>
      </c>
      <c r="AJ122" s="865"/>
      <c r="AK122" s="865"/>
      <c r="AL122" s="866"/>
      <c r="AM122" s="866"/>
      <c r="AN122" s="867" t="s">
        <v>577</v>
      </c>
      <c r="AO122" s="884">
        <f t="shared" si="85"/>
        <v>120</v>
      </c>
      <c r="AP122" s="884">
        <f t="shared" si="86"/>
        <v>120</v>
      </c>
      <c r="AQ122" s="884">
        <f t="shared" si="87"/>
        <v>120</v>
      </c>
      <c r="AR122" s="884">
        <f t="shared" si="88"/>
        <v>120</v>
      </c>
      <c r="AS122" s="884">
        <f t="shared" si="89"/>
        <v>120</v>
      </c>
      <c r="AT122" s="884">
        <f t="shared" si="90"/>
        <v>120</v>
      </c>
      <c r="AU122" s="932">
        <f t="shared" si="69"/>
        <v>720</v>
      </c>
      <c r="AV122" s="933">
        <f t="shared" si="76"/>
        <v>0</v>
      </c>
      <c r="AW122" s="939"/>
      <c r="AX122" s="884">
        <f t="shared" si="77"/>
        <v>25526</v>
      </c>
      <c r="AY122" s="884">
        <f t="shared" si="78"/>
        <v>25560</v>
      </c>
      <c r="AZ122" s="884">
        <f t="shared" si="79"/>
        <v>23210</v>
      </c>
      <c r="BA122" s="884">
        <f t="shared" si="80"/>
        <v>25895</v>
      </c>
      <c r="BB122" s="884">
        <f t="shared" si="81"/>
        <v>31397</v>
      </c>
      <c r="BC122" s="884">
        <f t="shared" si="82"/>
        <v>30376</v>
      </c>
    </row>
    <row r="123" s="711" customFormat="1" ht="39" customHeight="1" spans="1:55">
      <c r="A123" s="736">
        <v>45740</v>
      </c>
      <c r="B123" s="737" t="s">
        <v>856</v>
      </c>
      <c r="C123" s="738" t="s">
        <v>567</v>
      </c>
      <c r="D123" s="739">
        <v>4500161065</v>
      </c>
      <c r="E123" s="910" t="s">
        <v>3767</v>
      </c>
      <c r="F123" s="739" t="s">
        <v>3768</v>
      </c>
      <c r="G123" s="744" t="s">
        <v>3359</v>
      </c>
      <c r="H123" s="742" t="s">
        <v>3360</v>
      </c>
      <c r="I123" s="785" t="s">
        <v>3346</v>
      </c>
      <c r="J123" s="780">
        <v>1764</v>
      </c>
      <c r="K123" s="780">
        <v>0</v>
      </c>
      <c r="L123" s="780">
        <v>1</v>
      </c>
      <c r="M123" s="784">
        <f t="shared" si="58"/>
        <v>1764</v>
      </c>
      <c r="N123" s="782">
        <v>45898</v>
      </c>
      <c r="O123" s="782">
        <v>45894</v>
      </c>
      <c r="P123" s="783" t="s">
        <v>2246</v>
      </c>
      <c r="Q123" s="783" t="s">
        <v>582</v>
      </c>
      <c r="R123" s="783" t="s">
        <v>2313</v>
      </c>
      <c r="S123" s="810" t="s">
        <v>2027</v>
      </c>
      <c r="T123" s="810"/>
      <c r="U123" s="810" t="s">
        <v>3593</v>
      </c>
      <c r="V123" s="811"/>
      <c r="W123" s="811"/>
      <c r="X123" s="812" t="s">
        <v>3594</v>
      </c>
      <c r="Y123" s="783" t="s">
        <v>865</v>
      </c>
      <c r="Z123" s="835">
        <v>4.6</v>
      </c>
      <c r="AA123" s="835">
        <f>Z123*J123</f>
        <v>8114.4</v>
      </c>
      <c r="AB123" s="784" t="s">
        <v>3769</v>
      </c>
      <c r="AC123" s="836" t="s">
        <v>590</v>
      </c>
      <c r="AD123" s="837"/>
      <c r="AE123" s="837">
        <f>J123</f>
        <v>1764</v>
      </c>
      <c r="AF123" s="838"/>
      <c r="AG123" s="865">
        <f t="shared" si="71"/>
        <v>1764</v>
      </c>
      <c r="AH123" s="865"/>
      <c r="AI123" s="865">
        <f t="shared" si="72"/>
        <v>1764</v>
      </c>
      <c r="AJ123" s="865"/>
      <c r="AK123" s="865"/>
      <c r="AL123" s="866"/>
      <c r="AM123" s="866"/>
      <c r="AN123" s="867" t="s">
        <v>577</v>
      </c>
      <c r="AO123" s="884">
        <f t="shared" si="85"/>
        <v>294</v>
      </c>
      <c r="AP123" s="884">
        <f t="shared" si="86"/>
        <v>294</v>
      </c>
      <c r="AQ123" s="884">
        <f t="shared" si="87"/>
        <v>294</v>
      </c>
      <c r="AR123" s="884">
        <f t="shared" si="88"/>
        <v>294</v>
      </c>
      <c r="AS123" s="884">
        <f t="shared" si="89"/>
        <v>294</v>
      </c>
      <c r="AT123" s="884">
        <f t="shared" si="90"/>
        <v>294</v>
      </c>
      <c r="AU123" s="932">
        <f t="shared" si="69"/>
        <v>1764</v>
      </c>
      <c r="AV123" s="933">
        <f t="shared" si="76"/>
        <v>0</v>
      </c>
      <c r="AW123" s="939"/>
      <c r="AX123" s="884">
        <f t="shared" si="77"/>
        <v>25232</v>
      </c>
      <c r="AY123" s="884">
        <f t="shared" si="78"/>
        <v>25266</v>
      </c>
      <c r="AZ123" s="884">
        <f t="shared" si="79"/>
        <v>22916</v>
      </c>
      <c r="BA123" s="884">
        <f t="shared" si="80"/>
        <v>25601</v>
      </c>
      <c r="BB123" s="884">
        <f t="shared" si="81"/>
        <v>31103</v>
      </c>
      <c r="BC123" s="884">
        <f t="shared" si="82"/>
        <v>30082</v>
      </c>
    </row>
    <row r="124" s="711" customFormat="1" ht="39" customHeight="1" spans="1:55">
      <c r="A124" s="736">
        <v>45845</v>
      </c>
      <c r="B124" s="737" t="s">
        <v>1870</v>
      </c>
      <c r="C124" s="738" t="s">
        <v>1844</v>
      </c>
      <c r="D124" s="739">
        <v>4500172982</v>
      </c>
      <c r="E124" s="910"/>
      <c r="F124" s="739" t="s">
        <v>3770</v>
      </c>
      <c r="G124" s="742" t="s">
        <v>3354</v>
      </c>
      <c r="H124" s="742" t="s">
        <v>3338</v>
      </c>
      <c r="I124" s="785" t="s">
        <v>3346</v>
      </c>
      <c r="J124" s="780">
        <v>420</v>
      </c>
      <c r="K124" s="780">
        <v>0</v>
      </c>
      <c r="L124" s="780">
        <v>6</v>
      </c>
      <c r="M124" s="784">
        <f t="shared" si="58"/>
        <v>70</v>
      </c>
      <c r="N124" s="782">
        <v>45901</v>
      </c>
      <c r="O124" s="782">
        <f>N124-4</f>
        <v>45897</v>
      </c>
      <c r="P124" s="783"/>
      <c r="Q124" s="783" t="s">
        <v>582</v>
      </c>
      <c r="R124" s="783"/>
      <c r="S124" s="810" t="s">
        <v>2142</v>
      </c>
      <c r="T124" s="810"/>
      <c r="U124" s="810" t="s">
        <v>3771</v>
      </c>
      <c r="V124" s="811"/>
      <c r="W124" s="811"/>
      <c r="X124" s="812" t="s">
        <v>3772</v>
      </c>
      <c r="Y124" s="783" t="s">
        <v>802</v>
      </c>
      <c r="Z124" s="835">
        <v>4.4</v>
      </c>
      <c r="AA124" s="835">
        <f>J124*Z124</f>
        <v>1848</v>
      </c>
      <c r="AB124" s="784"/>
      <c r="AC124" s="836" t="s">
        <v>590</v>
      </c>
      <c r="AD124" s="837"/>
      <c r="AE124" s="837">
        <f>J124</f>
        <v>420</v>
      </c>
      <c r="AF124" s="838"/>
      <c r="AG124" s="865">
        <f t="shared" si="71"/>
        <v>420</v>
      </c>
      <c r="AH124" s="865"/>
      <c r="AI124" s="865">
        <f t="shared" si="72"/>
        <v>420</v>
      </c>
      <c r="AJ124" s="865"/>
      <c r="AK124" s="865"/>
      <c r="AL124" s="866"/>
      <c r="AM124" s="866"/>
      <c r="AN124" s="867" t="s">
        <v>577</v>
      </c>
      <c r="AO124" s="884">
        <f t="shared" si="85"/>
        <v>70</v>
      </c>
      <c r="AP124" s="884">
        <f t="shared" si="86"/>
        <v>70</v>
      </c>
      <c r="AQ124" s="884">
        <f t="shared" si="87"/>
        <v>70</v>
      </c>
      <c r="AR124" s="884">
        <f t="shared" si="88"/>
        <v>70</v>
      </c>
      <c r="AS124" s="884">
        <f t="shared" si="89"/>
        <v>70</v>
      </c>
      <c r="AT124" s="884">
        <f t="shared" si="90"/>
        <v>70</v>
      </c>
      <c r="AU124" s="932">
        <f t="shared" si="69"/>
        <v>420</v>
      </c>
      <c r="AV124" s="933">
        <f t="shared" si="76"/>
        <v>0</v>
      </c>
      <c r="AW124" s="939"/>
      <c r="AX124" s="884">
        <f t="shared" si="77"/>
        <v>25162</v>
      </c>
      <c r="AY124" s="884">
        <f t="shared" si="78"/>
        <v>25196</v>
      </c>
      <c r="AZ124" s="884">
        <f t="shared" si="79"/>
        <v>22846</v>
      </c>
      <c r="BA124" s="884">
        <f t="shared" si="80"/>
        <v>25531</v>
      </c>
      <c r="BB124" s="884">
        <f t="shared" si="81"/>
        <v>31033</v>
      </c>
      <c r="BC124" s="884">
        <f t="shared" si="82"/>
        <v>30012</v>
      </c>
    </row>
    <row r="125" s="711" customFormat="1" ht="39" customHeight="1" spans="1:55">
      <c r="A125" s="736">
        <v>45860</v>
      </c>
      <c r="B125" s="737" t="s">
        <v>724</v>
      </c>
      <c r="C125" s="738" t="s">
        <v>725</v>
      </c>
      <c r="D125" s="739">
        <v>4500174635</v>
      </c>
      <c r="E125" s="910" t="s">
        <v>3773</v>
      </c>
      <c r="F125" s="739" t="s">
        <v>3774</v>
      </c>
      <c r="G125" s="742" t="s">
        <v>3338</v>
      </c>
      <c r="H125" s="742" t="s">
        <v>3338</v>
      </c>
      <c r="I125" s="785" t="s">
        <v>3346</v>
      </c>
      <c r="J125" s="780">
        <v>600</v>
      </c>
      <c r="K125" s="780">
        <v>0</v>
      </c>
      <c r="L125" s="780">
        <v>6</v>
      </c>
      <c r="M125" s="784">
        <f t="shared" si="58"/>
        <v>100</v>
      </c>
      <c r="N125" s="782">
        <v>45903</v>
      </c>
      <c r="O125" s="782">
        <f>N125-4</f>
        <v>45899</v>
      </c>
      <c r="P125" s="783"/>
      <c r="Q125" s="783" t="s">
        <v>582</v>
      </c>
      <c r="R125" s="783" t="s">
        <v>2313</v>
      </c>
      <c r="S125" s="810" t="s">
        <v>1229</v>
      </c>
      <c r="T125" s="810"/>
      <c r="U125" s="810" t="s">
        <v>3775</v>
      </c>
      <c r="V125" s="811"/>
      <c r="W125" s="811"/>
      <c r="X125" s="812" t="s">
        <v>3776</v>
      </c>
      <c r="Y125" s="783" t="s">
        <v>627</v>
      </c>
      <c r="Z125" s="835">
        <v>4.4</v>
      </c>
      <c r="AA125" s="835">
        <f>J125*Z125</f>
        <v>2640</v>
      </c>
      <c r="AB125" s="784"/>
      <c r="AC125" s="836" t="s">
        <v>590</v>
      </c>
      <c r="AD125" s="837">
        <f>J125</f>
        <v>600</v>
      </c>
      <c r="AE125" s="837"/>
      <c r="AF125" s="838"/>
      <c r="AG125" s="865">
        <f t="shared" si="71"/>
        <v>600</v>
      </c>
      <c r="AH125" s="865"/>
      <c r="AI125" s="865">
        <f t="shared" si="72"/>
        <v>600</v>
      </c>
      <c r="AJ125" s="865"/>
      <c r="AK125" s="865"/>
      <c r="AL125" s="866"/>
      <c r="AM125" s="866"/>
      <c r="AN125" s="867" t="s">
        <v>577</v>
      </c>
      <c r="AO125" s="884">
        <f t="shared" si="85"/>
        <v>100</v>
      </c>
      <c r="AP125" s="884">
        <f t="shared" si="86"/>
        <v>100</v>
      </c>
      <c r="AQ125" s="884">
        <f t="shared" si="87"/>
        <v>100</v>
      </c>
      <c r="AR125" s="884">
        <f t="shared" si="88"/>
        <v>100</v>
      </c>
      <c r="AS125" s="884">
        <f t="shared" si="89"/>
        <v>100</v>
      </c>
      <c r="AT125" s="884">
        <f t="shared" si="90"/>
        <v>100</v>
      </c>
      <c r="AU125" s="932">
        <f t="shared" si="69"/>
        <v>600</v>
      </c>
      <c r="AV125" s="933">
        <f t="shared" si="76"/>
        <v>0</v>
      </c>
      <c r="AW125" s="939"/>
      <c r="AX125" s="884">
        <f t="shared" si="77"/>
        <v>25062</v>
      </c>
      <c r="AY125" s="884">
        <f t="shared" si="78"/>
        <v>25096</v>
      </c>
      <c r="AZ125" s="884">
        <f t="shared" si="79"/>
        <v>22746</v>
      </c>
      <c r="BA125" s="884">
        <f t="shared" si="80"/>
        <v>25431</v>
      </c>
      <c r="BB125" s="884">
        <f t="shared" si="81"/>
        <v>30933</v>
      </c>
      <c r="BC125" s="884">
        <f t="shared" si="82"/>
        <v>29912</v>
      </c>
    </row>
    <row r="126" s="711" customFormat="1" ht="39" customHeight="1" spans="1:55">
      <c r="A126" s="736">
        <v>45867</v>
      </c>
      <c r="B126" s="737" t="s">
        <v>2285</v>
      </c>
      <c r="C126" s="738" t="s">
        <v>2286</v>
      </c>
      <c r="D126" s="739">
        <v>4500175444</v>
      </c>
      <c r="E126" s="910"/>
      <c r="F126" s="739" t="s">
        <v>3777</v>
      </c>
      <c r="G126" s="742" t="s">
        <v>3354</v>
      </c>
      <c r="H126" s="742" t="s">
        <v>3338</v>
      </c>
      <c r="I126" s="785" t="s">
        <v>3346</v>
      </c>
      <c r="J126" s="780">
        <v>1200</v>
      </c>
      <c r="K126" s="780">
        <v>0</v>
      </c>
      <c r="L126" s="780">
        <v>6</v>
      </c>
      <c r="M126" s="784">
        <f t="shared" si="58"/>
        <v>200</v>
      </c>
      <c r="N126" s="782">
        <v>45905</v>
      </c>
      <c r="O126" s="782">
        <v>45901</v>
      </c>
      <c r="P126" s="783"/>
      <c r="Q126" s="783" t="s">
        <v>582</v>
      </c>
      <c r="R126" s="783" t="s">
        <v>2288</v>
      </c>
      <c r="S126" s="810" t="s">
        <v>2289</v>
      </c>
      <c r="T126" s="810"/>
      <c r="U126" s="810" t="s">
        <v>2290</v>
      </c>
      <c r="V126" s="811"/>
      <c r="W126" s="811"/>
      <c r="X126" s="812" t="s">
        <v>3778</v>
      </c>
      <c r="Y126" s="783" t="s">
        <v>2292</v>
      </c>
      <c r="Z126" s="835">
        <v>5.4863</v>
      </c>
      <c r="AA126" s="835">
        <f>J126*Z126</f>
        <v>6583.56</v>
      </c>
      <c r="AB126" s="784"/>
      <c r="AC126" s="836" t="s">
        <v>590</v>
      </c>
      <c r="AD126" s="837"/>
      <c r="AE126" s="837">
        <f t="shared" ref="AE126:AE132" si="91">J126</f>
        <v>1200</v>
      </c>
      <c r="AF126" s="838"/>
      <c r="AG126" s="865">
        <f t="shared" si="71"/>
        <v>1200</v>
      </c>
      <c r="AH126" s="865"/>
      <c r="AI126" s="865">
        <f t="shared" si="72"/>
        <v>1200</v>
      </c>
      <c r="AJ126" s="865"/>
      <c r="AK126" s="865"/>
      <c r="AL126" s="866"/>
      <c r="AM126" s="866"/>
      <c r="AN126" s="867" t="s">
        <v>577</v>
      </c>
      <c r="AO126" s="884">
        <f t="shared" si="85"/>
        <v>200</v>
      </c>
      <c r="AP126" s="884">
        <f t="shared" si="86"/>
        <v>200</v>
      </c>
      <c r="AQ126" s="884">
        <f t="shared" si="87"/>
        <v>200</v>
      </c>
      <c r="AR126" s="884">
        <f t="shared" si="88"/>
        <v>200</v>
      </c>
      <c r="AS126" s="884">
        <f t="shared" si="89"/>
        <v>200</v>
      </c>
      <c r="AT126" s="884">
        <f t="shared" si="90"/>
        <v>200</v>
      </c>
      <c r="AU126" s="932">
        <f t="shared" si="69"/>
        <v>1200</v>
      </c>
      <c r="AV126" s="933">
        <f t="shared" si="76"/>
        <v>0</v>
      </c>
      <c r="AW126" s="939"/>
      <c r="AX126" s="884">
        <f t="shared" si="77"/>
        <v>24862</v>
      </c>
      <c r="AY126" s="884">
        <f t="shared" si="78"/>
        <v>24896</v>
      </c>
      <c r="AZ126" s="884">
        <f t="shared" si="79"/>
        <v>22546</v>
      </c>
      <c r="BA126" s="884">
        <f t="shared" si="80"/>
        <v>25231</v>
      </c>
      <c r="BB126" s="884">
        <f t="shared" si="81"/>
        <v>30733</v>
      </c>
      <c r="BC126" s="884">
        <f t="shared" si="82"/>
        <v>29712</v>
      </c>
    </row>
    <row r="127" s="711" customFormat="1" ht="39" customHeight="1" spans="1:55">
      <c r="A127" s="736">
        <v>45863</v>
      </c>
      <c r="B127" s="737" t="s">
        <v>2543</v>
      </c>
      <c r="C127" s="738" t="s">
        <v>567</v>
      </c>
      <c r="D127" s="739">
        <v>4500175055</v>
      </c>
      <c r="E127" s="910" t="s">
        <v>3779</v>
      </c>
      <c r="F127" s="739" t="s">
        <v>3780</v>
      </c>
      <c r="G127" s="742" t="s">
        <v>3516</v>
      </c>
      <c r="H127" s="742" t="s">
        <v>3483</v>
      </c>
      <c r="I127" s="778" t="s">
        <v>3484</v>
      </c>
      <c r="J127" s="780">
        <v>16</v>
      </c>
      <c r="K127" s="780">
        <v>0</v>
      </c>
      <c r="L127" s="780">
        <v>4</v>
      </c>
      <c r="M127" s="784">
        <f t="shared" si="58"/>
        <v>4</v>
      </c>
      <c r="N127" s="782">
        <v>45905</v>
      </c>
      <c r="O127" s="782">
        <v>45901</v>
      </c>
      <c r="P127" s="783" t="s">
        <v>3781</v>
      </c>
      <c r="Q127" s="783" t="s">
        <v>582</v>
      </c>
      <c r="R127" s="783" t="s">
        <v>2167</v>
      </c>
      <c r="S127" s="810" t="s">
        <v>2238</v>
      </c>
      <c r="T127" s="810"/>
      <c r="U127" s="810" t="s">
        <v>2259</v>
      </c>
      <c r="V127" s="811"/>
      <c r="W127" s="811"/>
      <c r="X127" s="812" t="s">
        <v>3782</v>
      </c>
      <c r="Y127" s="783" t="s">
        <v>2551</v>
      </c>
      <c r="Z127" s="835">
        <v>4.6</v>
      </c>
      <c r="AA127" s="835">
        <f t="shared" ref="AA127:AA132" si="92">Z127*J127</f>
        <v>73.6</v>
      </c>
      <c r="AB127" s="784"/>
      <c r="AC127" s="836" t="s">
        <v>590</v>
      </c>
      <c r="AD127" s="837"/>
      <c r="AE127" s="837">
        <f t="shared" si="91"/>
        <v>16</v>
      </c>
      <c r="AF127" s="838"/>
      <c r="AG127" s="865">
        <f t="shared" si="71"/>
        <v>16</v>
      </c>
      <c r="AH127" s="865"/>
      <c r="AI127" s="865">
        <f t="shared" si="72"/>
        <v>16</v>
      </c>
      <c r="AJ127" s="865"/>
      <c r="AK127" s="865"/>
      <c r="AL127" s="866"/>
      <c r="AM127" s="866"/>
      <c r="AN127" s="867" t="s">
        <v>577</v>
      </c>
      <c r="AO127" s="884"/>
      <c r="AP127" s="884"/>
      <c r="AQ127" s="884"/>
      <c r="AR127" s="884"/>
      <c r="AS127" s="884"/>
      <c r="AT127" s="884">
        <f t="shared" ref="AT127:AT132" si="93">J127</f>
        <v>16</v>
      </c>
      <c r="AU127" s="932">
        <f t="shared" si="69"/>
        <v>16</v>
      </c>
      <c r="AV127" s="933">
        <f t="shared" si="76"/>
        <v>0</v>
      </c>
      <c r="AW127" s="939"/>
      <c r="AX127" s="884">
        <f t="shared" si="77"/>
        <v>24862</v>
      </c>
      <c r="AY127" s="884">
        <f t="shared" si="78"/>
        <v>24896</v>
      </c>
      <c r="AZ127" s="884">
        <f t="shared" si="79"/>
        <v>22546</v>
      </c>
      <c r="BA127" s="884">
        <f t="shared" si="80"/>
        <v>25231</v>
      </c>
      <c r="BB127" s="884">
        <f t="shared" si="81"/>
        <v>30733</v>
      </c>
      <c r="BC127" s="884">
        <f t="shared" si="82"/>
        <v>29696</v>
      </c>
    </row>
    <row r="128" s="711" customFormat="1" ht="39" customHeight="1" spans="1:55">
      <c r="A128" s="736">
        <v>45863</v>
      </c>
      <c r="B128" s="737" t="s">
        <v>2543</v>
      </c>
      <c r="C128" s="738" t="s">
        <v>567</v>
      </c>
      <c r="D128" s="739">
        <v>4500175055</v>
      </c>
      <c r="E128" s="910" t="s">
        <v>3783</v>
      </c>
      <c r="F128" s="739" t="s">
        <v>3784</v>
      </c>
      <c r="G128" s="742" t="s">
        <v>3516</v>
      </c>
      <c r="H128" s="742" t="s">
        <v>3483</v>
      </c>
      <c r="I128" s="778" t="s">
        <v>3484</v>
      </c>
      <c r="J128" s="780">
        <v>4</v>
      </c>
      <c r="K128" s="780">
        <v>0</v>
      </c>
      <c r="L128" s="780">
        <v>4</v>
      </c>
      <c r="M128" s="784">
        <f t="shared" si="58"/>
        <v>1</v>
      </c>
      <c r="N128" s="782">
        <v>45905</v>
      </c>
      <c r="O128" s="782">
        <v>45901</v>
      </c>
      <c r="P128" s="783" t="s">
        <v>3781</v>
      </c>
      <c r="Q128" s="783" t="s">
        <v>582</v>
      </c>
      <c r="R128" s="783" t="s">
        <v>2167</v>
      </c>
      <c r="S128" s="810" t="s">
        <v>2238</v>
      </c>
      <c r="T128" s="810"/>
      <c r="U128" s="810" t="s">
        <v>2259</v>
      </c>
      <c r="V128" s="811"/>
      <c r="W128" s="811"/>
      <c r="X128" s="812" t="s">
        <v>3782</v>
      </c>
      <c r="Y128" s="783" t="s">
        <v>2551</v>
      </c>
      <c r="Z128" s="835">
        <v>4.6</v>
      </c>
      <c r="AA128" s="835">
        <f t="shared" si="92"/>
        <v>18.4</v>
      </c>
      <c r="AB128" s="784"/>
      <c r="AC128" s="836" t="s">
        <v>590</v>
      </c>
      <c r="AD128" s="837"/>
      <c r="AE128" s="837">
        <f t="shared" si="91"/>
        <v>4</v>
      </c>
      <c r="AF128" s="838"/>
      <c r="AG128" s="865">
        <f t="shared" si="71"/>
        <v>4</v>
      </c>
      <c r="AH128" s="865"/>
      <c r="AI128" s="865">
        <f t="shared" si="72"/>
        <v>4</v>
      </c>
      <c r="AJ128" s="865"/>
      <c r="AK128" s="865"/>
      <c r="AL128" s="866"/>
      <c r="AM128" s="866"/>
      <c r="AN128" s="867" t="s">
        <v>577</v>
      </c>
      <c r="AO128" s="884"/>
      <c r="AP128" s="884"/>
      <c r="AQ128" s="884"/>
      <c r="AR128" s="884"/>
      <c r="AS128" s="884"/>
      <c r="AT128" s="884">
        <f t="shared" si="93"/>
        <v>4</v>
      </c>
      <c r="AU128" s="932">
        <f t="shared" si="69"/>
        <v>4</v>
      </c>
      <c r="AV128" s="933">
        <f t="shared" si="76"/>
        <v>0</v>
      </c>
      <c r="AW128" s="939"/>
      <c r="AX128" s="884">
        <f t="shared" si="77"/>
        <v>24862</v>
      </c>
      <c r="AY128" s="884">
        <f t="shared" si="78"/>
        <v>24896</v>
      </c>
      <c r="AZ128" s="884">
        <f t="shared" si="79"/>
        <v>22546</v>
      </c>
      <c r="BA128" s="884">
        <f t="shared" si="80"/>
        <v>25231</v>
      </c>
      <c r="BB128" s="884">
        <f t="shared" si="81"/>
        <v>30733</v>
      </c>
      <c r="BC128" s="884">
        <f t="shared" si="82"/>
        <v>29692</v>
      </c>
    </row>
    <row r="129" s="711" customFormat="1" ht="39" customHeight="1" spans="1:55">
      <c r="A129" s="736">
        <v>45863</v>
      </c>
      <c r="B129" s="737" t="s">
        <v>2543</v>
      </c>
      <c r="C129" s="738" t="s">
        <v>567</v>
      </c>
      <c r="D129" s="739">
        <v>4500175055</v>
      </c>
      <c r="E129" s="910" t="s">
        <v>3785</v>
      </c>
      <c r="F129" s="739" t="s">
        <v>3786</v>
      </c>
      <c r="G129" s="742" t="s">
        <v>3516</v>
      </c>
      <c r="H129" s="742" t="s">
        <v>3483</v>
      </c>
      <c r="I129" s="778" t="s">
        <v>3484</v>
      </c>
      <c r="J129" s="780">
        <v>4</v>
      </c>
      <c r="K129" s="780">
        <v>0</v>
      </c>
      <c r="L129" s="780">
        <v>4</v>
      </c>
      <c r="M129" s="784">
        <f t="shared" si="58"/>
        <v>1</v>
      </c>
      <c r="N129" s="782">
        <v>45905</v>
      </c>
      <c r="O129" s="782">
        <v>45901</v>
      </c>
      <c r="P129" s="783" t="s">
        <v>3781</v>
      </c>
      <c r="Q129" s="783" t="s">
        <v>582</v>
      </c>
      <c r="R129" s="783" t="s">
        <v>2167</v>
      </c>
      <c r="S129" s="810" t="s">
        <v>2238</v>
      </c>
      <c r="T129" s="810"/>
      <c r="U129" s="810" t="s">
        <v>2259</v>
      </c>
      <c r="V129" s="811"/>
      <c r="W129" s="811"/>
      <c r="X129" s="812" t="s">
        <v>3782</v>
      </c>
      <c r="Y129" s="783" t="s">
        <v>2551</v>
      </c>
      <c r="Z129" s="835">
        <v>4.6</v>
      </c>
      <c r="AA129" s="835">
        <f t="shared" si="92"/>
        <v>18.4</v>
      </c>
      <c r="AB129" s="784"/>
      <c r="AC129" s="836" t="s">
        <v>590</v>
      </c>
      <c r="AD129" s="837"/>
      <c r="AE129" s="837">
        <f t="shared" si="91"/>
        <v>4</v>
      </c>
      <c r="AF129" s="838"/>
      <c r="AG129" s="865">
        <f t="shared" si="71"/>
        <v>4</v>
      </c>
      <c r="AH129" s="865"/>
      <c r="AI129" s="865">
        <f t="shared" si="72"/>
        <v>4</v>
      </c>
      <c r="AJ129" s="865"/>
      <c r="AK129" s="865"/>
      <c r="AL129" s="866"/>
      <c r="AM129" s="866"/>
      <c r="AN129" s="867" t="s">
        <v>577</v>
      </c>
      <c r="AO129" s="884"/>
      <c r="AP129" s="884"/>
      <c r="AQ129" s="884"/>
      <c r="AR129" s="884"/>
      <c r="AS129" s="884"/>
      <c r="AT129" s="884">
        <f t="shared" si="93"/>
        <v>4</v>
      </c>
      <c r="AU129" s="932">
        <f t="shared" si="69"/>
        <v>4</v>
      </c>
      <c r="AV129" s="933">
        <f t="shared" si="76"/>
        <v>0</v>
      </c>
      <c r="AW129" s="939"/>
      <c r="AX129" s="884">
        <f t="shared" si="77"/>
        <v>24862</v>
      </c>
      <c r="AY129" s="884">
        <f t="shared" si="78"/>
        <v>24896</v>
      </c>
      <c r="AZ129" s="884">
        <f t="shared" si="79"/>
        <v>22546</v>
      </c>
      <c r="BA129" s="884">
        <f t="shared" si="80"/>
        <v>25231</v>
      </c>
      <c r="BB129" s="884">
        <f t="shared" si="81"/>
        <v>30733</v>
      </c>
      <c r="BC129" s="884">
        <f t="shared" si="82"/>
        <v>29688</v>
      </c>
    </row>
    <row r="130" s="711" customFormat="1" ht="39" customHeight="1" spans="1:55">
      <c r="A130" s="736">
        <v>45863</v>
      </c>
      <c r="B130" s="737" t="s">
        <v>2543</v>
      </c>
      <c r="C130" s="738" t="s">
        <v>567</v>
      </c>
      <c r="D130" s="739">
        <v>4500175055</v>
      </c>
      <c r="E130" s="910" t="s">
        <v>3787</v>
      </c>
      <c r="F130" s="739" t="s">
        <v>3788</v>
      </c>
      <c r="G130" s="742" t="s">
        <v>3516</v>
      </c>
      <c r="H130" s="742" t="s">
        <v>3483</v>
      </c>
      <c r="I130" s="778" t="s">
        <v>3484</v>
      </c>
      <c r="J130" s="780">
        <v>12</v>
      </c>
      <c r="K130" s="780">
        <v>0</v>
      </c>
      <c r="L130" s="780">
        <v>4</v>
      </c>
      <c r="M130" s="784">
        <f t="shared" si="58"/>
        <v>3</v>
      </c>
      <c r="N130" s="782">
        <v>45905</v>
      </c>
      <c r="O130" s="782">
        <v>45901</v>
      </c>
      <c r="P130" s="783" t="s">
        <v>3781</v>
      </c>
      <c r="Q130" s="783" t="s">
        <v>582</v>
      </c>
      <c r="R130" s="783" t="s">
        <v>2167</v>
      </c>
      <c r="S130" s="810" t="s">
        <v>2238</v>
      </c>
      <c r="T130" s="810"/>
      <c r="U130" s="810" t="s">
        <v>2259</v>
      </c>
      <c r="V130" s="811"/>
      <c r="W130" s="811"/>
      <c r="X130" s="812" t="s">
        <v>3782</v>
      </c>
      <c r="Y130" s="783" t="s">
        <v>2551</v>
      </c>
      <c r="Z130" s="835">
        <v>4.6</v>
      </c>
      <c r="AA130" s="835">
        <f t="shared" si="92"/>
        <v>55.2</v>
      </c>
      <c r="AB130" s="784"/>
      <c r="AC130" s="836" t="s">
        <v>590</v>
      </c>
      <c r="AD130" s="837"/>
      <c r="AE130" s="837">
        <f t="shared" si="91"/>
        <v>12</v>
      </c>
      <c r="AF130" s="838"/>
      <c r="AG130" s="865">
        <f t="shared" si="71"/>
        <v>12</v>
      </c>
      <c r="AH130" s="865"/>
      <c r="AI130" s="865">
        <f t="shared" si="72"/>
        <v>12</v>
      </c>
      <c r="AJ130" s="865"/>
      <c r="AK130" s="865"/>
      <c r="AL130" s="866"/>
      <c r="AM130" s="866"/>
      <c r="AN130" s="867" t="s">
        <v>577</v>
      </c>
      <c r="AO130" s="884"/>
      <c r="AP130" s="884"/>
      <c r="AQ130" s="884"/>
      <c r="AR130" s="884"/>
      <c r="AS130" s="884"/>
      <c r="AT130" s="884">
        <f t="shared" si="93"/>
        <v>12</v>
      </c>
      <c r="AU130" s="932">
        <f t="shared" si="69"/>
        <v>12</v>
      </c>
      <c r="AV130" s="933">
        <f t="shared" si="76"/>
        <v>0</v>
      </c>
      <c r="AW130" s="939"/>
      <c r="AX130" s="884">
        <f t="shared" si="77"/>
        <v>24862</v>
      </c>
      <c r="AY130" s="884">
        <f t="shared" si="78"/>
        <v>24896</v>
      </c>
      <c r="AZ130" s="884">
        <f t="shared" si="79"/>
        <v>22546</v>
      </c>
      <c r="BA130" s="884">
        <f t="shared" si="80"/>
        <v>25231</v>
      </c>
      <c r="BB130" s="884">
        <f t="shared" si="81"/>
        <v>30733</v>
      </c>
      <c r="BC130" s="884">
        <f t="shared" si="82"/>
        <v>29676</v>
      </c>
    </row>
    <row r="131" s="711" customFormat="1" ht="39" customHeight="1" spans="1:55">
      <c r="A131" s="736">
        <v>45863</v>
      </c>
      <c r="B131" s="737" t="s">
        <v>2543</v>
      </c>
      <c r="C131" s="738" t="s">
        <v>567</v>
      </c>
      <c r="D131" s="739">
        <v>4500175055</v>
      </c>
      <c r="E131" s="910" t="s">
        <v>3789</v>
      </c>
      <c r="F131" s="739" t="s">
        <v>3790</v>
      </c>
      <c r="G131" s="742" t="s">
        <v>3516</v>
      </c>
      <c r="H131" s="742" t="s">
        <v>3483</v>
      </c>
      <c r="I131" s="778" t="s">
        <v>3484</v>
      </c>
      <c r="J131" s="780">
        <v>4</v>
      </c>
      <c r="K131" s="780">
        <v>0</v>
      </c>
      <c r="L131" s="780">
        <v>4</v>
      </c>
      <c r="M131" s="784">
        <f t="shared" si="58"/>
        <v>1</v>
      </c>
      <c r="N131" s="782">
        <v>45905</v>
      </c>
      <c r="O131" s="782">
        <v>45901</v>
      </c>
      <c r="P131" s="783" t="s">
        <v>3781</v>
      </c>
      <c r="Q131" s="783" t="s">
        <v>582</v>
      </c>
      <c r="R131" s="783" t="s">
        <v>2167</v>
      </c>
      <c r="S131" s="810" t="s">
        <v>2238</v>
      </c>
      <c r="T131" s="810"/>
      <c r="U131" s="810" t="s">
        <v>2259</v>
      </c>
      <c r="V131" s="811"/>
      <c r="W131" s="811"/>
      <c r="X131" s="812" t="s">
        <v>3782</v>
      </c>
      <c r="Y131" s="783" t="s">
        <v>2551</v>
      </c>
      <c r="Z131" s="835">
        <v>4.6</v>
      </c>
      <c r="AA131" s="835">
        <f t="shared" si="92"/>
        <v>18.4</v>
      </c>
      <c r="AB131" s="784"/>
      <c r="AC131" s="836" t="s">
        <v>590</v>
      </c>
      <c r="AD131" s="837"/>
      <c r="AE131" s="837">
        <f t="shared" si="91"/>
        <v>4</v>
      </c>
      <c r="AF131" s="838"/>
      <c r="AG131" s="865">
        <f t="shared" si="71"/>
        <v>4</v>
      </c>
      <c r="AH131" s="865"/>
      <c r="AI131" s="865">
        <f t="shared" si="72"/>
        <v>4</v>
      </c>
      <c r="AJ131" s="865"/>
      <c r="AK131" s="865"/>
      <c r="AL131" s="866"/>
      <c r="AM131" s="866"/>
      <c r="AN131" s="867" t="s">
        <v>577</v>
      </c>
      <c r="AO131" s="884"/>
      <c r="AP131" s="884"/>
      <c r="AQ131" s="884"/>
      <c r="AR131" s="884"/>
      <c r="AS131" s="884"/>
      <c r="AT131" s="884">
        <f t="shared" si="93"/>
        <v>4</v>
      </c>
      <c r="AU131" s="932">
        <f t="shared" si="69"/>
        <v>4</v>
      </c>
      <c r="AV131" s="933">
        <f t="shared" si="76"/>
        <v>0</v>
      </c>
      <c r="AW131" s="939"/>
      <c r="AX131" s="884">
        <f t="shared" si="77"/>
        <v>24862</v>
      </c>
      <c r="AY131" s="884">
        <f t="shared" si="78"/>
        <v>24896</v>
      </c>
      <c r="AZ131" s="884">
        <f t="shared" si="79"/>
        <v>22546</v>
      </c>
      <c r="BA131" s="884">
        <f t="shared" si="80"/>
        <v>25231</v>
      </c>
      <c r="BB131" s="884">
        <f t="shared" si="81"/>
        <v>30733</v>
      </c>
      <c r="BC131" s="884">
        <f t="shared" si="82"/>
        <v>29672</v>
      </c>
    </row>
    <row r="132" s="711" customFormat="1" ht="39" customHeight="1" spans="1:55">
      <c r="A132" s="736">
        <v>45863</v>
      </c>
      <c r="B132" s="737" t="s">
        <v>2543</v>
      </c>
      <c r="C132" s="738" t="s">
        <v>567</v>
      </c>
      <c r="D132" s="739">
        <v>4500175055</v>
      </c>
      <c r="E132" s="910" t="s">
        <v>3791</v>
      </c>
      <c r="F132" s="739" t="s">
        <v>3792</v>
      </c>
      <c r="G132" s="742" t="s">
        <v>3516</v>
      </c>
      <c r="H132" s="742" t="s">
        <v>3483</v>
      </c>
      <c r="I132" s="778" t="s">
        <v>3484</v>
      </c>
      <c r="J132" s="780">
        <v>12</v>
      </c>
      <c r="K132" s="780">
        <v>0</v>
      </c>
      <c r="L132" s="780">
        <v>4</v>
      </c>
      <c r="M132" s="784">
        <f t="shared" si="58"/>
        <v>3</v>
      </c>
      <c r="N132" s="782">
        <v>45905</v>
      </c>
      <c r="O132" s="782">
        <v>45901</v>
      </c>
      <c r="P132" s="783" t="s">
        <v>3781</v>
      </c>
      <c r="Q132" s="783" t="s">
        <v>582</v>
      </c>
      <c r="R132" s="783" t="s">
        <v>2167</v>
      </c>
      <c r="S132" s="810" t="s">
        <v>2238</v>
      </c>
      <c r="T132" s="810"/>
      <c r="U132" s="810" t="s">
        <v>2259</v>
      </c>
      <c r="V132" s="811"/>
      <c r="W132" s="811"/>
      <c r="X132" s="812" t="s">
        <v>3782</v>
      </c>
      <c r="Y132" s="783" t="s">
        <v>2551</v>
      </c>
      <c r="Z132" s="835">
        <v>4.6</v>
      </c>
      <c r="AA132" s="835">
        <f t="shared" si="92"/>
        <v>55.2</v>
      </c>
      <c r="AB132" s="784"/>
      <c r="AC132" s="836" t="s">
        <v>590</v>
      </c>
      <c r="AD132" s="837"/>
      <c r="AE132" s="837">
        <f t="shared" si="91"/>
        <v>12</v>
      </c>
      <c r="AF132" s="838"/>
      <c r="AG132" s="865">
        <f t="shared" si="71"/>
        <v>12</v>
      </c>
      <c r="AH132" s="865"/>
      <c r="AI132" s="865">
        <f t="shared" si="72"/>
        <v>12</v>
      </c>
      <c r="AJ132" s="865"/>
      <c r="AK132" s="865"/>
      <c r="AL132" s="866"/>
      <c r="AM132" s="866"/>
      <c r="AN132" s="867" t="s">
        <v>577</v>
      </c>
      <c r="AO132" s="884"/>
      <c r="AP132" s="884"/>
      <c r="AQ132" s="884"/>
      <c r="AR132" s="884"/>
      <c r="AS132" s="884"/>
      <c r="AT132" s="884">
        <f t="shared" si="93"/>
        <v>12</v>
      </c>
      <c r="AU132" s="932">
        <f t="shared" si="69"/>
        <v>12</v>
      </c>
      <c r="AV132" s="933">
        <f t="shared" si="76"/>
        <v>0</v>
      </c>
      <c r="AW132" s="939"/>
      <c r="AX132" s="884">
        <f t="shared" si="77"/>
        <v>24862</v>
      </c>
      <c r="AY132" s="884">
        <f t="shared" si="78"/>
        <v>24896</v>
      </c>
      <c r="AZ132" s="884">
        <f t="shared" si="79"/>
        <v>22546</v>
      </c>
      <c r="BA132" s="884">
        <f t="shared" si="80"/>
        <v>25231</v>
      </c>
      <c r="BB132" s="884">
        <f t="shared" si="81"/>
        <v>30733</v>
      </c>
      <c r="BC132" s="884">
        <f t="shared" si="82"/>
        <v>29660</v>
      </c>
    </row>
    <row r="133" s="711" customFormat="1" ht="39" customHeight="1" spans="1:55">
      <c r="A133" s="736">
        <v>45785</v>
      </c>
      <c r="B133" s="737" t="s">
        <v>3793</v>
      </c>
      <c r="C133" s="738" t="s">
        <v>1707</v>
      </c>
      <c r="D133" s="739">
        <v>4500165801</v>
      </c>
      <c r="E133" s="910" t="s">
        <v>3794</v>
      </c>
      <c r="F133" s="739" t="s">
        <v>3795</v>
      </c>
      <c r="G133" s="742" t="s">
        <v>3338</v>
      </c>
      <c r="H133" s="742" t="s">
        <v>3338</v>
      </c>
      <c r="I133" s="785" t="s">
        <v>3346</v>
      </c>
      <c r="J133" s="780">
        <v>1998</v>
      </c>
      <c r="K133" s="780">
        <v>0</v>
      </c>
      <c r="L133" s="780">
        <v>6</v>
      </c>
      <c r="M133" s="784">
        <f t="shared" si="58"/>
        <v>333</v>
      </c>
      <c r="N133" s="782">
        <v>45910</v>
      </c>
      <c r="O133" s="782">
        <v>45906</v>
      </c>
      <c r="P133" s="783"/>
      <c r="Q133" s="783" t="s">
        <v>582</v>
      </c>
      <c r="R133" s="783" t="s">
        <v>728</v>
      </c>
      <c r="S133" s="810" t="s">
        <v>1212</v>
      </c>
      <c r="T133" s="810"/>
      <c r="U133" s="810" t="s">
        <v>3796</v>
      </c>
      <c r="V133" s="811"/>
      <c r="W133" s="811"/>
      <c r="X133" s="812" t="s">
        <v>3797</v>
      </c>
      <c r="Y133" s="783" t="s">
        <v>3798</v>
      </c>
      <c r="Z133" s="835">
        <v>4.18</v>
      </c>
      <c r="AA133" s="835">
        <f>J133*Z133</f>
        <v>8351.64</v>
      </c>
      <c r="AB133" s="784" t="s">
        <v>3799</v>
      </c>
      <c r="AC133" s="836" t="s">
        <v>590</v>
      </c>
      <c r="AD133" s="837">
        <f>J133</f>
        <v>1998</v>
      </c>
      <c r="AE133" s="837"/>
      <c r="AF133" s="838"/>
      <c r="AG133" s="865">
        <f t="shared" si="71"/>
        <v>1998</v>
      </c>
      <c r="AH133" s="865"/>
      <c r="AI133" s="865">
        <f t="shared" si="72"/>
        <v>1998</v>
      </c>
      <c r="AJ133" s="865"/>
      <c r="AK133" s="865"/>
      <c r="AL133" s="866"/>
      <c r="AM133" s="866"/>
      <c r="AN133" s="867" t="s">
        <v>577</v>
      </c>
      <c r="AO133" s="884">
        <f>J133/6</f>
        <v>333</v>
      </c>
      <c r="AP133" s="884">
        <f>J133/6</f>
        <v>333</v>
      </c>
      <c r="AQ133" s="884">
        <f>J133/6</f>
        <v>333</v>
      </c>
      <c r="AR133" s="884">
        <f>J133/6</f>
        <v>333</v>
      </c>
      <c r="AS133" s="884">
        <f>J133/6</f>
        <v>333</v>
      </c>
      <c r="AT133" s="884">
        <f>J133/6</f>
        <v>333</v>
      </c>
      <c r="AU133" s="932">
        <f t="shared" si="69"/>
        <v>1998</v>
      </c>
      <c r="AV133" s="933">
        <f t="shared" si="76"/>
        <v>0</v>
      </c>
      <c r="AW133" s="939"/>
      <c r="AX133" s="884">
        <f t="shared" si="77"/>
        <v>24529</v>
      </c>
      <c r="AY133" s="884">
        <f t="shared" si="78"/>
        <v>24563</v>
      </c>
      <c r="AZ133" s="884">
        <f t="shared" si="79"/>
        <v>22213</v>
      </c>
      <c r="BA133" s="884">
        <f t="shared" si="80"/>
        <v>24898</v>
      </c>
      <c r="BB133" s="884">
        <f t="shared" si="81"/>
        <v>30400</v>
      </c>
      <c r="BC133" s="884">
        <f t="shared" si="82"/>
        <v>29327</v>
      </c>
    </row>
    <row r="134" s="711" customFormat="1" ht="39" customHeight="1" spans="1:55">
      <c r="A134" s="736">
        <v>45784</v>
      </c>
      <c r="B134" s="737" t="s">
        <v>3800</v>
      </c>
      <c r="C134" s="738" t="s">
        <v>710</v>
      </c>
      <c r="D134" s="739">
        <v>4500165620</v>
      </c>
      <c r="E134" s="910" t="s">
        <v>3801</v>
      </c>
      <c r="F134" s="739" t="s">
        <v>3802</v>
      </c>
      <c r="G134" s="744" t="s">
        <v>3577</v>
      </c>
      <c r="H134" s="742" t="s">
        <v>3578</v>
      </c>
      <c r="I134" s="785" t="s">
        <v>3579</v>
      </c>
      <c r="J134" s="780">
        <v>540</v>
      </c>
      <c r="K134" s="780">
        <v>0</v>
      </c>
      <c r="L134" s="780">
        <v>6</v>
      </c>
      <c r="M134" s="784">
        <f t="shared" si="58"/>
        <v>90</v>
      </c>
      <c r="N134" s="782">
        <v>45901</v>
      </c>
      <c r="O134" s="782">
        <f>N134-4</f>
        <v>45897</v>
      </c>
      <c r="P134" s="783"/>
      <c r="Q134" s="783" t="s">
        <v>582</v>
      </c>
      <c r="R134" s="783" t="s">
        <v>2225</v>
      </c>
      <c r="S134" s="810" t="s">
        <v>1276</v>
      </c>
      <c r="T134" s="810"/>
      <c r="U134" s="810" t="s">
        <v>3803</v>
      </c>
      <c r="V134" s="811"/>
      <c r="W134" s="811"/>
      <c r="X134" s="812" t="s">
        <v>3804</v>
      </c>
      <c r="Y134" s="783" t="s">
        <v>3805</v>
      </c>
      <c r="Z134" s="835">
        <v>4.4</v>
      </c>
      <c r="AA134" s="835">
        <f>Z134*J134</f>
        <v>2376</v>
      </c>
      <c r="AB134" s="784" t="s">
        <v>3806</v>
      </c>
      <c r="AC134" s="836" t="s">
        <v>590</v>
      </c>
      <c r="AD134" s="837"/>
      <c r="AE134" s="837">
        <f>J134</f>
        <v>540</v>
      </c>
      <c r="AF134" s="838"/>
      <c r="AG134" s="865">
        <f t="shared" si="71"/>
        <v>540</v>
      </c>
      <c r="AH134" s="865"/>
      <c r="AI134" s="865">
        <f t="shared" si="72"/>
        <v>540</v>
      </c>
      <c r="AJ134" s="865"/>
      <c r="AK134" s="865"/>
      <c r="AL134" s="866"/>
      <c r="AM134" s="866"/>
      <c r="AN134" s="867" t="s">
        <v>577</v>
      </c>
      <c r="AO134" s="884"/>
      <c r="AP134" s="884"/>
      <c r="AQ134" s="884"/>
      <c r="AR134" s="884"/>
      <c r="AS134" s="884"/>
      <c r="AT134" s="884">
        <f>J134</f>
        <v>540</v>
      </c>
      <c r="AU134" s="932">
        <f t="shared" si="69"/>
        <v>540</v>
      </c>
      <c r="AV134" s="933">
        <f t="shared" si="76"/>
        <v>0</v>
      </c>
      <c r="AW134" s="939"/>
      <c r="AX134" s="884">
        <f t="shared" si="77"/>
        <v>24529</v>
      </c>
      <c r="AY134" s="884">
        <f t="shared" si="78"/>
        <v>24563</v>
      </c>
      <c r="AZ134" s="884">
        <f t="shared" si="79"/>
        <v>22213</v>
      </c>
      <c r="BA134" s="884">
        <f t="shared" si="80"/>
        <v>24898</v>
      </c>
      <c r="BB134" s="884">
        <f t="shared" si="81"/>
        <v>30400</v>
      </c>
      <c r="BC134" s="884">
        <f t="shared" si="82"/>
        <v>28787</v>
      </c>
    </row>
    <row r="135" s="711" customFormat="1" ht="39" customHeight="1" spans="1:55">
      <c r="A135" s="736">
        <v>45784</v>
      </c>
      <c r="B135" s="737" t="s">
        <v>3807</v>
      </c>
      <c r="C135" s="738" t="s">
        <v>762</v>
      </c>
      <c r="D135" s="739">
        <v>4500165626</v>
      </c>
      <c r="E135" s="910" t="s">
        <v>3808</v>
      </c>
      <c r="F135" s="739" t="s">
        <v>3809</v>
      </c>
      <c r="G135" s="744" t="s">
        <v>3577</v>
      </c>
      <c r="H135" s="742" t="s">
        <v>3578</v>
      </c>
      <c r="I135" s="785" t="s">
        <v>3579</v>
      </c>
      <c r="J135" s="780">
        <v>1602</v>
      </c>
      <c r="K135" s="780">
        <v>0</v>
      </c>
      <c r="L135" s="780">
        <v>6</v>
      </c>
      <c r="M135" s="784">
        <f t="shared" si="58"/>
        <v>267</v>
      </c>
      <c r="N135" s="782">
        <v>45901</v>
      </c>
      <c r="O135" s="782">
        <f>N135-4</f>
        <v>45897</v>
      </c>
      <c r="P135" s="783"/>
      <c r="Q135" s="783" t="s">
        <v>582</v>
      </c>
      <c r="R135" s="783" t="s">
        <v>2288</v>
      </c>
      <c r="S135" s="810" t="s">
        <v>1276</v>
      </c>
      <c r="T135" s="810"/>
      <c r="U135" s="810" t="s">
        <v>3803</v>
      </c>
      <c r="V135" s="811"/>
      <c r="W135" s="811"/>
      <c r="X135" s="812" t="s">
        <v>3804</v>
      </c>
      <c r="Y135" s="783" t="s">
        <v>3805</v>
      </c>
      <c r="Z135" s="835">
        <v>4.4</v>
      </c>
      <c r="AA135" s="835">
        <f>Z135*J135</f>
        <v>7048.8</v>
      </c>
      <c r="AB135" s="784"/>
      <c r="AC135" s="836" t="s">
        <v>590</v>
      </c>
      <c r="AD135" s="837"/>
      <c r="AE135" s="837">
        <f>J135</f>
        <v>1602</v>
      </c>
      <c r="AF135" s="838"/>
      <c r="AG135" s="865">
        <f t="shared" si="71"/>
        <v>1602</v>
      </c>
      <c r="AH135" s="865"/>
      <c r="AI135" s="865">
        <f t="shared" si="72"/>
        <v>1602</v>
      </c>
      <c r="AJ135" s="865"/>
      <c r="AK135" s="865"/>
      <c r="AL135" s="866"/>
      <c r="AM135" s="866"/>
      <c r="AN135" s="867" t="s">
        <v>577</v>
      </c>
      <c r="AO135" s="884"/>
      <c r="AP135" s="884"/>
      <c r="AQ135" s="884"/>
      <c r="AR135" s="884"/>
      <c r="AS135" s="884"/>
      <c r="AT135" s="884">
        <f>J135</f>
        <v>1602</v>
      </c>
      <c r="AU135" s="932">
        <f t="shared" si="69"/>
        <v>1602</v>
      </c>
      <c r="AV135" s="933">
        <f t="shared" si="76"/>
        <v>0</v>
      </c>
      <c r="AW135" s="939"/>
      <c r="AX135" s="884">
        <f t="shared" si="77"/>
        <v>24529</v>
      </c>
      <c r="AY135" s="884">
        <f t="shared" si="78"/>
        <v>24563</v>
      </c>
      <c r="AZ135" s="884">
        <f t="shared" si="79"/>
        <v>22213</v>
      </c>
      <c r="BA135" s="884">
        <f t="shared" si="80"/>
        <v>24898</v>
      </c>
      <c r="BB135" s="884">
        <f t="shared" si="81"/>
        <v>30400</v>
      </c>
      <c r="BC135" s="884">
        <f t="shared" si="82"/>
        <v>27185</v>
      </c>
    </row>
    <row r="136" s="711" customFormat="1" ht="39" customHeight="1" spans="1:55">
      <c r="A136" s="736">
        <v>45797</v>
      </c>
      <c r="B136" s="737" t="s">
        <v>770</v>
      </c>
      <c r="C136" s="738" t="s">
        <v>771</v>
      </c>
      <c r="D136" s="739">
        <v>4500166997</v>
      </c>
      <c r="E136" s="910" t="s">
        <v>3810</v>
      </c>
      <c r="F136" s="739" t="s">
        <v>3811</v>
      </c>
      <c r="G136" s="744" t="s">
        <v>3577</v>
      </c>
      <c r="H136" s="742" t="s">
        <v>3578</v>
      </c>
      <c r="I136" s="785" t="s">
        <v>3579</v>
      </c>
      <c r="J136" s="780">
        <v>600</v>
      </c>
      <c r="K136" s="780">
        <v>0</v>
      </c>
      <c r="L136" s="780">
        <v>6</v>
      </c>
      <c r="M136" s="784">
        <f t="shared" si="58"/>
        <v>100</v>
      </c>
      <c r="N136" s="782">
        <v>45902</v>
      </c>
      <c r="O136" s="782">
        <f>N136-4</f>
        <v>45898</v>
      </c>
      <c r="P136" s="783"/>
      <c r="Q136" s="783" t="s">
        <v>582</v>
      </c>
      <c r="R136" s="783" t="s">
        <v>2288</v>
      </c>
      <c r="S136" s="810" t="s">
        <v>1448</v>
      </c>
      <c r="T136" s="810"/>
      <c r="U136" s="810" t="s">
        <v>3812</v>
      </c>
      <c r="V136" s="811"/>
      <c r="W136" s="811"/>
      <c r="X136" s="812" t="s">
        <v>3813</v>
      </c>
      <c r="Y136" s="783" t="s">
        <v>3583</v>
      </c>
      <c r="Z136" s="835">
        <v>4.4</v>
      </c>
      <c r="AA136" s="835">
        <f>Z136*J136</f>
        <v>2640</v>
      </c>
      <c r="AB136" s="784"/>
      <c r="AC136" s="836" t="s">
        <v>590</v>
      </c>
      <c r="AD136" s="837"/>
      <c r="AE136" s="837">
        <f>J136</f>
        <v>600</v>
      </c>
      <c r="AF136" s="838"/>
      <c r="AG136" s="865">
        <f t="shared" si="71"/>
        <v>600</v>
      </c>
      <c r="AH136" s="865"/>
      <c r="AI136" s="865">
        <f t="shared" si="72"/>
        <v>600</v>
      </c>
      <c r="AJ136" s="865"/>
      <c r="AK136" s="865"/>
      <c r="AL136" s="866"/>
      <c r="AM136" s="866"/>
      <c r="AN136" s="867" t="s">
        <v>577</v>
      </c>
      <c r="AO136" s="884"/>
      <c r="AP136" s="884"/>
      <c r="AQ136" s="884"/>
      <c r="AR136" s="884"/>
      <c r="AS136" s="884"/>
      <c r="AT136" s="884">
        <f>J136</f>
        <v>600</v>
      </c>
      <c r="AU136" s="932">
        <f t="shared" si="69"/>
        <v>600</v>
      </c>
      <c r="AV136" s="933">
        <f t="shared" si="76"/>
        <v>0</v>
      </c>
      <c r="AW136" s="939"/>
      <c r="AX136" s="884">
        <f t="shared" si="77"/>
        <v>24529</v>
      </c>
      <c r="AY136" s="884">
        <f t="shared" si="78"/>
        <v>24563</v>
      </c>
      <c r="AZ136" s="884">
        <f t="shared" si="79"/>
        <v>22213</v>
      </c>
      <c r="BA136" s="884">
        <f t="shared" si="80"/>
        <v>24898</v>
      </c>
      <c r="BB136" s="884">
        <f t="shared" si="81"/>
        <v>30400</v>
      </c>
      <c r="BC136" s="884">
        <f t="shared" si="82"/>
        <v>26585</v>
      </c>
    </row>
    <row r="137" s="711" customFormat="1" ht="39" customHeight="1" spans="1:55">
      <c r="A137" s="736">
        <v>45848</v>
      </c>
      <c r="B137" s="737" t="s">
        <v>1473</v>
      </c>
      <c r="C137" s="738" t="s">
        <v>1474</v>
      </c>
      <c r="D137" s="739">
        <v>4500173266</v>
      </c>
      <c r="E137" s="910" t="s">
        <v>2293</v>
      </c>
      <c r="F137" s="739" t="s">
        <v>3814</v>
      </c>
      <c r="G137" s="742" t="s">
        <v>3338</v>
      </c>
      <c r="H137" s="742" t="s">
        <v>3338</v>
      </c>
      <c r="I137" s="785" t="s">
        <v>3346</v>
      </c>
      <c r="J137" s="780">
        <v>600</v>
      </c>
      <c r="K137" s="780">
        <v>0</v>
      </c>
      <c r="L137" s="780">
        <v>6</v>
      </c>
      <c r="M137" s="784">
        <f t="shared" si="58"/>
        <v>100</v>
      </c>
      <c r="N137" s="782">
        <v>45908</v>
      </c>
      <c r="O137" s="782">
        <v>45904</v>
      </c>
      <c r="P137" s="783"/>
      <c r="Q137" s="783" t="s">
        <v>582</v>
      </c>
      <c r="R137" s="783" t="s">
        <v>2167</v>
      </c>
      <c r="S137" s="810" t="s">
        <v>1718</v>
      </c>
      <c r="T137" s="810"/>
      <c r="U137" s="810" t="s">
        <v>3815</v>
      </c>
      <c r="V137" s="811"/>
      <c r="W137" s="811"/>
      <c r="X137" s="812" t="s">
        <v>3816</v>
      </c>
      <c r="Y137" s="783" t="s">
        <v>1480</v>
      </c>
      <c r="Z137" s="835">
        <v>4.4</v>
      </c>
      <c r="AA137" s="835">
        <f>J137*Z137</f>
        <v>2640</v>
      </c>
      <c r="AB137" s="784"/>
      <c r="AC137" s="836" t="s">
        <v>590</v>
      </c>
      <c r="AD137" s="837">
        <f>J137</f>
        <v>600</v>
      </c>
      <c r="AE137" s="837"/>
      <c r="AF137" s="838"/>
      <c r="AG137" s="865">
        <f t="shared" si="71"/>
        <v>600</v>
      </c>
      <c r="AH137" s="865"/>
      <c r="AI137" s="865">
        <f t="shared" si="72"/>
        <v>600</v>
      </c>
      <c r="AJ137" s="865"/>
      <c r="AK137" s="865"/>
      <c r="AL137" s="866"/>
      <c r="AM137" s="866"/>
      <c r="AN137" s="867" t="s">
        <v>577</v>
      </c>
      <c r="AO137" s="884">
        <f>J137/6</f>
        <v>100</v>
      </c>
      <c r="AP137" s="884">
        <f>J137/6</f>
        <v>100</v>
      </c>
      <c r="AQ137" s="884">
        <f>J137/6</f>
        <v>100</v>
      </c>
      <c r="AR137" s="884">
        <f>J137/6</f>
        <v>100</v>
      </c>
      <c r="AS137" s="884">
        <f>J137/6</f>
        <v>100</v>
      </c>
      <c r="AT137" s="884">
        <f>J137/6</f>
        <v>100</v>
      </c>
      <c r="AU137" s="932">
        <f t="shared" si="69"/>
        <v>600</v>
      </c>
      <c r="AV137" s="933">
        <f t="shared" si="76"/>
        <v>0</v>
      </c>
      <c r="AW137" s="939"/>
      <c r="AX137" s="884">
        <f t="shared" si="77"/>
        <v>24429</v>
      </c>
      <c r="AY137" s="884">
        <f t="shared" si="78"/>
        <v>24463</v>
      </c>
      <c r="AZ137" s="884">
        <f t="shared" si="79"/>
        <v>22113</v>
      </c>
      <c r="BA137" s="884">
        <f t="shared" si="80"/>
        <v>24798</v>
      </c>
      <c r="BB137" s="884">
        <f t="shared" si="81"/>
        <v>30300</v>
      </c>
      <c r="BC137" s="884">
        <f t="shared" si="82"/>
        <v>26485</v>
      </c>
    </row>
    <row r="138" s="711" customFormat="1" ht="39" customHeight="1" spans="1:55">
      <c r="A138" s="736">
        <v>45866</v>
      </c>
      <c r="B138" s="737" t="s">
        <v>748</v>
      </c>
      <c r="C138" s="738" t="s">
        <v>749</v>
      </c>
      <c r="D138" s="739">
        <v>4500175177</v>
      </c>
      <c r="E138" s="910" t="s">
        <v>3817</v>
      </c>
      <c r="F138" s="739" t="s">
        <v>3818</v>
      </c>
      <c r="G138" s="742" t="s">
        <v>3338</v>
      </c>
      <c r="H138" s="742" t="s">
        <v>3338</v>
      </c>
      <c r="I138" s="785" t="s">
        <v>3346</v>
      </c>
      <c r="J138" s="780">
        <v>2496</v>
      </c>
      <c r="K138" s="780">
        <v>0</v>
      </c>
      <c r="L138" s="780">
        <v>6</v>
      </c>
      <c r="M138" s="784">
        <f t="shared" si="58"/>
        <v>416</v>
      </c>
      <c r="N138" s="782">
        <v>45908</v>
      </c>
      <c r="O138" s="782">
        <v>45904</v>
      </c>
      <c r="P138" s="783"/>
      <c r="Q138" s="783" t="s">
        <v>582</v>
      </c>
      <c r="R138" s="783"/>
      <c r="S138" s="810" t="s">
        <v>3819</v>
      </c>
      <c r="T138" s="810"/>
      <c r="U138" s="947" t="s">
        <v>3820</v>
      </c>
      <c r="V138" s="811"/>
      <c r="W138" s="811"/>
      <c r="X138" s="812" t="s">
        <v>3821</v>
      </c>
      <c r="Y138" s="783" t="s">
        <v>755</v>
      </c>
      <c r="Z138" s="835">
        <v>6.0089</v>
      </c>
      <c r="AA138" s="835">
        <f>J138*Z138</f>
        <v>14998.2144</v>
      </c>
      <c r="AB138" s="784"/>
      <c r="AC138" s="836" t="s">
        <v>590</v>
      </c>
      <c r="AD138" s="837">
        <f>J138</f>
        <v>2496</v>
      </c>
      <c r="AE138" s="837"/>
      <c r="AF138" s="838"/>
      <c r="AG138" s="865">
        <f t="shared" si="71"/>
        <v>2496</v>
      </c>
      <c r="AH138" s="865"/>
      <c r="AI138" s="865">
        <f t="shared" si="72"/>
        <v>2496</v>
      </c>
      <c r="AJ138" s="865"/>
      <c r="AK138" s="865"/>
      <c r="AL138" s="866"/>
      <c r="AM138" s="866"/>
      <c r="AN138" s="867" t="s">
        <v>577</v>
      </c>
      <c r="AO138" s="884">
        <f>J138/6</f>
        <v>416</v>
      </c>
      <c r="AP138" s="884">
        <f>J138/6</f>
        <v>416</v>
      </c>
      <c r="AQ138" s="884">
        <f>J138/6</f>
        <v>416</v>
      </c>
      <c r="AR138" s="884">
        <f>J138/6</f>
        <v>416</v>
      </c>
      <c r="AS138" s="884">
        <f>J138/6</f>
        <v>416</v>
      </c>
      <c r="AT138" s="884">
        <f>J138/6</f>
        <v>416</v>
      </c>
      <c r="AU138" s="932">
        <f t="shared" si="69"/>
        <v>2496</v>
      </c>
      <c r="AV138" s="933">
        <f t="shared" si="76"/>
        <v>0</v>
      </c>
      <c r="AW138" s="939"/>
      <c r="AX138" s="884">
        <f t="shared" si="77"/>
        <v>24013</v>
      </c>
      <c r="AY138" s="884">
        <f t="shared" si="78"/>
        <v>24047</v>
      </c>
      <c r="AZ138" s="884">
        <f t="shared" si="79"/>
        <v>21697</v>
      </c>
      <c r="BA138" s="884">
        <f t="shared" si="80"/>
        <v>24382</v>
      </c>
      <c r="BB138" s="884">
        <f t="shared" si="81"/>
        <v>29884</v>
      </c>
      <c r="BC138" s="884">
        <f t="shared" si="82"/>
        <v>26069</v>
      </c>
    </row>
    <row r="139" s="711" customFormat="1" ht="39" customHeight="1" spans="1:55">
      <c r="A139" s="736">
        <v>45866</v>
      </c>
      <c r="B139" s="737" t="s">
        <v>2212</v>
      </c>
      <c r="C139" s="738" t="s">
        <v>762</v>
      </c>
      <c r="D139" s="739">
        <v>4500175140</v>
      </c>
      <c r="E139" s="910" t="s">
        <v>2354</v>
      </c>
      <c r="F139" s="739" t="s">
        <v>3822</v>
      </c>
      <c r="G139" s="744" t="s">
        <v>3577</v>
      </c>
      <c r="H139" s="742" t="s">
        <v>3578</v>
      </c>
      <c r="I139" s="785" t="s">
        <v>3579</v>
      </c>
      <c r="J139" s="780">
        <v>804</v>
      </c>
      <c r="K139" s="780">
        <v>0</v>
      </c>
      <c r="L139" s="780">
        <v>6</v>
      </c>
      <c r="M139" s="784">
        <f t="shared" si="58"/>
        <v>134</v>
      </c>
      <c r="N139" s="782">
        <v>45913</v>
      </c>
      <c r="O139" s="782">
        <v>45909</v>
      </c>
      <c r="P139" s="783"/>
      <c r="Q139" s="783" t="s">
        <v>582</v>
      </c>
      <c r="R139" s="783" t="s">
        <v>2335</v>
      </c>
      <c r="S139" s="810" t="s">
        <v>2274</v>
      </c>
      <c r="T139" s="810"/>
      <c r="U139" s="810" t="s">
        <v>3823</v>
      </c>
      <c r="V139" s="811"/>
      <c r="W139" s="811"/>
      <c r="X139" s="812" t="s">
        <v>3741</v>
      </c>
      <c r="Y139" s="783" t="s">
        <v>1766</v>
      </c>
      <c r="Z139" s="835">
        <v>5.5009</v>
      </c>
      <c r="AA139" s="835">
        <f>Z139*J139</f>
        <v>4422.7236</v>
      </c>
      <c r="AB139" s="784"/>
      <c r="AC139" s="836" t="s">
        <v>590</v>
      </c>
      <c r="AD139" s="837"/>
      <c r="AE139" s="837">
        <f>J139</f>
        <v>804</v>
      </c>
      <c r="AF139" s="838"/>
      <c r="AG139" s="865">
        <f t="shared" si="71"/>
        <v>804</v>
      </c>
      <c r="AH139" s="865"/>
      <c r="AI139" s="865">
        <f t="shared" si="72"/>
        <v>804</v>
      </c>
      <c r="AJ139" s="865"/>
      <c r="AK139" s="865"/>
      <c r="AL139" s="866"/>
      <c r="AM139" s="866"/>
      <c r="AN139" s="867" t="s">
        <v>577</v>
      </c>
      <c r="AO139" s="884"/>
      <c r="AP139" s="884"/>
      <c r="AQ139" s="884"/>
      <c r="AR139" s="884"/>
      <c r="AS139" s="884"/>
      <c r="AT139" s="884">
        <f>J139</f>
        <v>804</v>
      </c>
      <c r="AU139" s="932">
        <f t="shared" si="69"/>
        <v>804</v>
      </c>
      <c r="AV139" s="933">
        <f t="shared" si="76"/>
        <v>0</v>
      </c>
      <c r="AW139" s="939"/>
      <c r="AX139" s="884">
        <f t="shared" si="77"/>
        <v>24013</v>
      </c>
      <c r="AY139" s="884">
        <f t="shared" si="78"/>
        <v>24047</v>
      </c>
      <c r="AZ139" s="884">
        <f t="shared" si="79"/>
        <v>21697</v>
      </c>
      <c r="BA139" s="884">
        <f t="shared" si="80"/>
        <v>24382</v>
      </c>
      <c r="BB139" s="884">
        <f t="shared" si="81"/>
        <v>29884</v>
      </c>
      <c r="BC139" s="884">
        <f t="shared" si="82"/>
        <v>25265</v>
      </c>
    </row>
    <row r="140" s="711" customFormat="1" ht="39" customHeight="1" spans="1:55">
      <c r="A140" s="736">
        <v>45785</v>
      </c>
      <c r="B140" s="737" t="s">
        <v>1706</v>
      </c>
      <c r="C140" s="738" t="s">
        <v>1707</v>
      </c>
      <c r="D140" s="739">
        <v>4500165802</v>
      </c>
      <c r="E140" s="910" t="s">
        <v>3824</v>
      </c>
      <c r="F140" s="739" t="s">
        <v>3825</v>
      </c>
      <c r="G140" s="742" t="s">
        <v>3338</v>
      </c>
      <c r="H140" s="742" t="s">
        <v>3338</v>
      </c>
      <c r="I140" s="785" t="s">
        <v>3346</v>
      </c>
      <c r="J140" s="780">
        <v>3006</v>
      </c>
      <c r="K140" s="780">
        <v>0</v>
      </c>
      <c r="L140" s="780">
        <v>6</v>
      </c>
      <c r="M140" s="784">
        <f t="shared" si="58"/>
        <v>501</v>
      </c>
      <c r="N140" s="782">
        <v>45910</v>
      </c>
      <c r="O140" s="782">
        <v>45906</v>
      </c>
      <c r="P140" s="783"/>
      <c r="Q140" s="783" t="s">
        <v>582</v>
      </c>
      <c r="R140" s="783"/>
      <c r="S140" s="810" t="s">
        <v>1212</v>
      </c>
      <c r="T140" s="810"/>
      <c r="U140" s="810" t="s">
        <v>3796</v>
      </c>
      <c r="V140" s="811"/>
      <c r="W140" s="811"/>
      <c r="X140" s="812" t="s">
        <v>3797</v>
      </c>
      <c r="Y140" s="783" t="s">
        <v>3798</v>
      </c>
      <c r="Z140" s="835">
        <v>4.18</v>
      </c>
      <c r="AA140" s="835">
        <f>J140*Z140</f>
        <v>12565.08</v>
      </c>
      <c r="AB140" s="784"/>
      <c r="AC140" s="836" t="s">
        <v>590</v>
      </c>
      <c r="AD140" s="837">
        <f>J140</f>
        <v>3006</v>
      </c>
      <c r="AE140" s="837"/>
      <c r="AF140" s="838"/>
      <c r="AG140" s="865">
        <f t="shared" si="71"/>
        <v>3006</v>
      </c>
      <c r="AH140" s="865"/>
      <c r="AI140" s="865">
        <f t="shared" si="72"/>
        <v>3006</v>
      </c>
      <c r="AJ140" s="865"/>
      <c r="AK140" s="865"/>
      <c r="AL140" s="866"/>
      <c r="AM140" s="866"/>
      <c r="AN140" s="867" t="s">
        <v>577</v>
      </c>
      <c r="AO140" s="884">
        <f t="shared" ref="AO140:AO153" si="94">J140/6</f>
        <v>501</v>
      </c>
      <c r="AP140" s="884">
        <f t="shared" ref="AP140:AP153" si="95">J140/6</f>
        <v>501</v>
      </c>
      <c r="AQ140" s="884">
        <f t="shared" ref="AQ140:AQ153" si="96">J140/6</f>
        <v>501</v>
      </c>
      <c r="AR140" s="884">
        <f t="shared" ref="AR140:AR153" si="97">J140/6</f>
        <v>501</v>
      </c>
      <c r="AS140" s="884">
        <f t="shared" ref="AS140:AS153" si="98">J140/6</f>
        <v>501</v>
      </c>
      <c r="AT140" s="884">
        <f t="shared" ref="AT140:AT153" si="99">J140/6</f>
        <v>501</v>
      </c>
      <c r="AU140" s="932">
        <f t="shared" si="69"/>
        <v>3006</v>
      </c>
      <c r="AV140" s="933">
        <f t="shared" si="76"/>
        <v>0</v>
      </c>
      <c r="AW140" s="939"/>
      <c r="AX140" s="884">
        <f t="shared" si="77"/>
        <v>23512</v>
      </c>
      <c r="AY140" s="884">
        <f t="shared" si="78"/>
        <v>23546</v>
      </c>
      <c r="AZ140" s="884">
        <f t="shared" si="79"/>
        <v>21196</v>
      </c>
      <c r="BA140" s="884">
        <f t="shared" si="80"/>
        <v>23881</v>
      </c>
      <c r="BB140" s="884">
        <f t="shared" si="81"/>
        <v>29383</v>
      </c>
      <c r="BC140" s="884">
        <f t="shared" si="82"/>
        <v>24764</v>
      </c>
    </row>
    <row r="141" s="711" customFormat="1" ht="39" customHeight="1" spans="1:55">
      <c r="A141" s="736">
        <v>45852</v>
      </c>
      <c r="B141" s="737" t="s">
        <v>3151</v>
      </c>
      <c r="C141" s="738" t="s">
        <v>832</v>
      </c>
      <c r="D141" s="739">
        <v>4500173750</v>
      </c>
      <c r="E141" s="910"/>
      <c r="F141" s="739" t="s">
        <v>3826</v>
      </c>
      <c r="G141" s="742" t="s">
        <v>3354</v>
      </c>
      <c r="H141" s="742" t="s">
        <v>3338</v>
      </c>
      <c r="I141" s="785" t="s">
        <v>3346</v>
      </c>
      <c r="J141" s="780">
        <v>504</v>
      </c>
      <c r="K141" s="780">
        <v>0</v>
      </c>
      <c r="L141" s="780">
        <v>6</v>
      </c>
      <c r="M141" s="784">
        <f t="shared" si="58"/>
        <v>84</v>
      </c>
      <c r="N141" s="782">
        <v>45909</v>
      </c>
      <c r="O141" s="782">
        <v>45905</v>
      </c>
      <c r="P141" s="783"/>
      <c r="Q141" s="783" t="s">
        <v>582</v>
      </c>
      <c r="R141" s="783" t="s">
        <v>2313</v>
      </c>
      <c r="S141" s="810" t="s">
        <v>2307</v>
      </c>
      <c r="T141" s="810"/>
      <c r="U141" s="810" t="s">
        <v>3827</v>
      </c>
      <c r="V141" s="811"/>
      <c r="W141" s="811"/>
      <c r="X141" s="812" t="s">
        <v>3828</v>
      </c>
      <c r="Y141" s="783" t="s">
        <v>3829</v>
      </c>
      <c r="Z141" s="835">
        <v>4.18</v>
      </c>
      <c r="AA141" s="835">
        <f>J141*Z141</f>
        <v>2106.72</v>
      </c>
      <c r="AB141" s="784"/>
      <c r="AC141" s="836" t="s">
        <v>590</v>
      </c>
      <c r="AD141" s="837"/>
      <c r="AE141" s="837">
        <f>J141</f>
        <v>504</v>
      </c>
      <c r="AF141" s="838"/>
      <c r="AG141" s="865">
        <f t="shared" si="71"/>
        <v>504</v>
      </c>
      <c r="AH141" s="865"/>
      <c r="AI141" s="865">
        <f t="shared" si="72"/>
        <v>504</v>
      </c>
      <c r="AJ141" s="865"/>
      <c r="AK141" s="865"/>
      <c r="AL141" s="866"/>
      <c r="AM141" s="866"/>
      <c r="AN141" s="867" t="s">
        <v>577</v>
      </c>
      <c r="AO141" s="884">
        <f t="shared" si="94"/>
        <v>84</v>
      </c>
      <c r="AP141" s="884">
        <f t="shared" si="95"/>
        <v>84</v>
      </c>
      <c r="AQ141" s="884">
        <f t="shared" si="96"/>
        <v>84</v>
      </c>
      <c r="AR141" s="884">
        <f t="shared" si="97"/>
        <v>84</v>
      </c>
      <c r="AS141" s="884">
        <f t="shared" si="98"/>
        <v>84</v>
      </c>
      <c r="AT141" s="884">
        <f t="shared" si="99"/>
        <v>84</v>
      </c>
      <c r="AU141" s="932">
        <f t="shared" si="69"/>
        <v>504</v>
      </c>
      <c r="AV141" s="933">
        <f t="shared" si="76"/>
        <v>0</v>
      </c>
      <c r="AW141" s="939"/>
      <c r="AX141" s="884">
        <f t="shared" si="77"/>
        <v>23428</v>
      </c>
      <c r="AY141" s="884">
        <f t="shared" si="78"/>
        <v>23462</v>
      </c>
      <c r="AZ141" s="884">
        <f t="shared" si="79"/>
        <v>21112</v>
      </c>
      <c r="BA141" s="884">
        <f t="shared" si="80"/>
        <v>23797</v>
      </c>
      <c r="BB141" s="884">
        <f t="shared" si="81"/>
        <v>29299</v>
      </c>
      <c r="BC141" s="884">
        <f t="shared" si="82"/>
        <v>24680</v>
      </c>
    </row>
    <row r="142" s="711" customFormat="1" ht="39" customHeight="1" spans="1:55">
      <c r="A142" s="736">
        <v>45877</v>
      </c>
      <c r="B142" s="737" t="s">
        <v>2057</v>
      </c>
      <c r="C142" s="738" t="s">
        <v>630</v>
      </c>
      <c r="D142" s="739">
        <v>4500176255</v>
      </c>
      <c r="E142" s="910" t="s">
        <v>2323</v>
      </c>
      <c r="F142" s="739" t="s">
        <v>3830</v>
      </c>
      <c r="G142" s="744" t="s">
        <v>3423</v>
      </c>
      <c r="H142" s="742" t="s">
        <v>3424</v>
      </c>
      <c r="I142" s="785" t="s">
        <v>3346</v>
      </c>
      <c r="J142" s="780">
        <v>1200</v>
      </c>
      <c r="K142" s="780">
        <v>0</v>
      </c>
      <c r="L142" s="780">
        <v>3</v>
      </c>
      <c r="M142" s="784">
        <f t="shared" si="58"/>
        <v>400</v>
      </c>
      <c r="N142" s="782">
        <v>45910</v>
      </c>
      <c r="O142" s="782">
        <v>45906</v>
      </c>
      <c r="P142" s="783"/>
      <c r="Q142" s="783" t="s">
        <v>582</v>
      </c>
      <c r="R142" s="783" t="s">
        <v>2167</v>
      </c>
      <c r="S142" s="810" t="s">
        <v>2314</v>
      </c>
      <c r="T142" s="810"/>
      <c r="U142" s="810" t="s">
        <v>3831</v>
      </c>
      <c r="V142" s="811"/>
      <c r="W142" s="811"/>
      <c r="X142" s="812" t="s">
        <v>3832</v>
      </c>
      <c r="Y142" s="783" t="s">
        <v>1152</v>
      </c>
      <c r="Z142" s="835">
        <v>5.2228</v>
      </c>
      <c r="AA142" s="835">
        <f>Z142*J142</f>
        <v>6267.36</v>
      </c>
      <c r="AB142" s="784"/>
      <c r="AC142" s="836" t="s">
        <v>590</v>
      </c>
      <c r="AD142" s="837"/>
      <c r="AE142" s="837">
        <f>J142</f>
        <v>1200</v>
      </c>
      <c r="AF142" s="838"/>
      <c r="AG142" s="865">
        <f t="shared" si="71"/>
        <v>1200</v>
      </c>
      <c r="AH142" s="865"/>
      <c r="AI142" s="865">
        <f t="shared" si="72"/>
        <v>1200</v>
      </c>
      <c r="AJ142" s="865"/>
      <c r="AK142" s="865"/>
      <c r="AL142" s="866"/>
      <c r="AM142" s="866"/>
      <c r="AN142" s="867" t="s">
        <v>577</v>
      </c>
      <c r="AO142" s="884">
        <f t="shared" si="94"/>
        <v>200</v>
      </c>
      <c r="AP142" s="884">
        <f t="shared" si="95"/>
        <v>200</v>
      </c>
      <c r="AQ142" s="884">
        <f t="shared" si="96"/>
        <v>200</v>
      </c>
      <c r="AR142" s="884">
        <f t="shared" si="97"/>
        <v>200</v>
      </c>
      <c r="AS142" s="884">
        <f t="shared" si="98"/>
        <v>200</v>
      </c>
      <c r="AT142" s="884">
        <f t="shared" si="99"/>
        <v>200</v>
      </c>
      <c r="AU142" s="932">
        <f t="shared" si="69"/>
        <v>1200</v>
      </c>
      <c r="AV142" s="933">
        <f t="shared" si="76"/>
        <v>0</v>
      </c>
      <c r="AW142" s="939"/>
      <c r="AX142" s="884">
        <f t="shared" si="77"/>
        <v>23228</v>
      </c>
      <c r="AY142" s="884">
        <f t="shared" si="78"/>
        <v>23262</v>
      </c>
      <c r="AZ142" s="884">
        <f t="shared" si="79"/>
        <v>20912</v>
      </c>
      <c r="BA142" s="884">
        <f t="shared" si="80"/>
        <v>23597</v>
      </c>
      <c r="BB142" s="884">
        <f t="shared" si="81"/>
        <v>29099</v>
      </c>
      <c r="BC142" s="884">
        <f t="shared" si="82"/>
        <v>24480</v>
      </c>
    </row>
    <row r="143" s="711" customFormat="1" ht="39" customHeight="1" spans="1:55">
      <c r="A143" s="736">
        <v>45873</v>
      </c>
      <c r="B143" s="737" t="s">
        <v>748</v>
      </c>
      <c r="C143" s="738" t="s">
        <v>749</v>
      </c>
      <c r="D143" s="739">
        <v>4500175924</v>
      </c>
      <c r="E143" s="910"/>
      <c r="F143" s="739" t="s">
        <v>3833</v>
      </c>
      <c r="G143" s="742" t="s">
        <v>3338</v>
      </c>
      <c r="H143" s="742" t="s">
        <v>3338</v>
      </c>
      <c r="I143" s="785" t="s">
        <v>3346</v>
      </c>
      <c r="J143" s="780">
        <v>1386</v>
      </c>
      <c r="K143" s="780">
        <v>0</v>
      </c>
      <c r="L143" s="780">
        <v>6</v>
      </c>
      <c r="M143" s="784">
        <f t="shared" si="58"/>
        <v>231</v>
      </c>
      <c r="N143" s="782">
        <v>45915</v>
      </c>
      <c r="O143" s="782">
        <v>45911</v>
      </c>
      <c r="P143" s="783"/>
      <c r="Q143" s="783" t="s">
        <v>582</v>
      </c>
      <c r="R143" s="921" t="s">
        <v>3834</v>
      </c>
      <c r="S143" s="810" t="s">
        <v>2367</v>
      </c>
      <c r="T143" s="810"/>
      <c r="U143" s="810" t="s">
        <v>3835</v>
      </c>
      <c r="V143" s="811"/>
      <c r="W143" s="811"/>
      <c r="X143" s="812" t="s">
        <v>3536</v>
      </c>
      <c r="Y143" s="783" t="s">
        <v>3836</v>
      </c>
      <c r="Z143" s="835">
        <v>6.0089</v>
      </c>
      <c r="AA143" s="835">
        <f t="shared" ref="AA143:AA152" si="100">J143*Z143</f>
        <v>8328.3354</v>
      </c>
      <c r="AB143" s="784" t="s">
        <v>3837</v>
      </c>
      <c r="AC143" s="836" t="s">
        <v>590</v>
      </c>
      <c r="AD143" s="837">
        <f t="shared" ref="AD143:AD153" si="101">J143</f>
        <v>1386</v>
      </c>
      <c r="AE143" s="837"/>
      <c r="AF143" s="838"/>
      <c r="AG143" s="865">
        <f t="shared" si="71"/>
        <v>1386</v>
      </c>
      <c r="AH143" s="865"/>
      <c r="AI143" s="865">
        <f t="shared" si="72"/>
        <v>1386</v>
      </c>
      <c r="AJ143" s="865"/>
      <c r="AK143" s="865"/>
      <c r="AL143" s="866"/>
      <c r="AM143" s="866"/>
      <c r="AN143" s="867" t="s">
        <v>577</v>
      </c>
      <c r="AO143" s="884">
        <f t="shared" si="94"/>
        <v>231</v>
      </c>
      <c r="AP143" s="884">
        <f t="shared" si="95"/>
        <v>231</v>
      </c>
      <c r="AQ143" s="884">
        <f t="shared" si="96"/>
        <v>231</v>
      </c>
      <c r="AR143" s="884">
        <f t="shared" si="97"/>
        <v>231</v>
      </c>
      <c r="AS143" s="884">
        <f t="shared" si="98"/>
        <v>231</v>
      </c>
      <c r="AT143" s="884">
        <f t="shared" si="99"/>
        <v>231</v>
      </c>
      <c r="AU143" s="932">
        <f t="shared" si="69"/>
        <v>1386</v>
      </c>
      <c r="AV143" s="933">
        <f t="shared" si="76"/>
        <v>0</v>
      </c>
      <c r="AW143" s="939"/>
      <c r="AX143" s="884">
        <f t="shared" si="77"/>
        <v>22997</v>
      </c>
      <c r="AY143" s="884">
        <f t="shared" si="78"/>
        <v>23031</v>
      </c>
      <c r="AZ143" s="884">
        <f t="shared" si="79"/>
        <v>20681</v>
      </c>
      <c r="BA143" s="884">
        <f t="shared" si="80"/>
        <v>23366</v>
      </c>
      <c r="BB143" s="884">
        <f t="shared" si="81"/>
        <v>28868</v>
      </c>
      <c r="BC143" s="884">
        <f t="shared" si="82"/>
        <v>24249</v>
      </c>
    </row>
    <row r="144" s="711" customFormat="1" ht="39" customHeight="1" spans="1:55">
      <c r="A144" s="736">
        <v>45873</v>
      </c>
      <c r="B144" s="737" t="s">
        <v>757</v>
      </c>
      <c r="C144" s="738" t="s">
        <v>580</v>
      </c>
      <c r="D144" s="739">
        <v>4500175925</v>
      </c>
      <c r="E144" s="910"/>
      <c r="F144" s="739" t="s">
        <v>3838</v>
      </c>
      <c r="G144" s="742" t="s">
        <v>3338</v>
      </c>
      <c r="H144" s="742" t="s">
        <v>3338</v>
      </c>
      <c r="I144" s="785" t="s">
        <v>3346</v>
      </c>
      <c r="J144" s="780">
        <v>114</v>
      </c>
      <c r="K144" s="780">
        <v>0</v>
      </c>
      <c r="L144" s="780">
        <v>6</v>
      </c>
      <c r="M144" s="784">
        <f t="shared" ref="M144:M207" si="102">J144/L144</f>
        <v>19</v>
      </c>
      <c r="N144" s="782">
        <v>45915</v>
      </c>
      <c r="O144" s="782">
        <v>45911</v>
      </c>
      <c r="P144" s="783"/>
      <c r="Q144" s="783" t="s">
        <v>582</v>
      </c>
      <c r="R144" s="921" t="s">
        <v>3834</v>
      </c>
      <c r="S144" s="810" t="s">
        <v>2367</v>
      </c>
      <c r="T144" s="810"/>
      <c r="U144" s="810" t="s">
        <v>3835</v>
      </c>
      <c r="V144" s="811"/>
      <c r="W144" s="811"/>
      <c r="X144" s="812" t="s">
        <v>3536</v>
      </c>
      <c r="Y144" s="783" t="s">
        <v>3836</v>
      </c>
      <c r="Z144" s="835">
        <v>6.0235</v>
      </c>
      <c r="AA144" s="835">
        <f t="shared" si="100"/>
        <v>686.679</v>
      </c>
      <c r="AB144" s="784" t="s">
        <v>3839</v>
      </c>
      <c r="AC144" s="836" t="s">
        <v>590</v>
      </c>
      <c r="AD144" s="837">
        <f t="shared" si="101"/>
        <v>114</v>
      </c>
      <c r="AE144" s="837"/>
      <c r="AF144" s="838"/>
      <c r="AG144" s="865">
        <f t="shared" si="71"/>
        <v>114</v>
      </c>
      <c r="AH144" s="865"/>
      <c r="AI144" s="865">
        <f t="shared" si="72"/>
        <v>114</v>
      </c>
      <c r="AJ144" s="865"/>
      <c r="AK144" s="865"/>
      <c r="AL144" s="866"/>
      <c r="AM144" s="866"/>
      <c r="AN144" s="867" t="s">
        <v>577</v>
      </c>
      <c r="AO144" s="884">
        <f t="shared" si="94"/>
        <v>19</v>
      </c>
      <c r="AP144" s="884">
        <f t="shared" si="95"/>
        <v>19</v>
      </c>
      <c r="AQ144" s="884">
        <f t="shared" si="96"/>
        <v>19</v>
      </c>
      <c r="AR144" s="884">
        <f t="shared" si="97"/>
        <v>19</v>
      </c>
      <c r="AS144" s="884">
        <f t="shared" si="98"/>
        <v>19</v>
      </c>
      <c r="AT144" s="884">
        <f t="shared" si="99"/>
        <v>19</v>
      </c>
      <c r="AU144" s="932">
        <f t="shared" si="69"/>
        <v>114</v>
      </c>
      <c r="AV144" s="933">
        <f t="shared" si="76"/>
        <v>0</v>
      </c>
      <c r="AW144" s="939"/>
      <c r="AX144" s="884">
        <f t="shared" si="77"/>
        <v>22978</v>
      </c>
      <c r="AY144" s="884">
        <f t="shared" si="78"/>
        <v>23012</v>
      </c>
      <c r="AZ144" s="884">
        <f t="shared" si="79"/>
        <v>20662</v>
      </c>
      <c r="BA144" s="884">
        <f t="shared" si="80"/>
        <v>23347</v>
      </c>
      <c r="BB144" s="884">
        <f t="shared" si="81"/>
        <v>28849</v>
      </c>
      <c r="BC144" s="884">
        <f t="shared" si="82"/>
        <v>24230</v>
      </c>
    </row>
    <row r="145" s="711" customFormat="1" ht="39" customHeight="1" spans="1:55">
      <c r="A145" s="736">
        <v>45862</v>
      </c>
      <c r="B145" s="737" t="s">
        <v>789</v>
      </c>
      <c r="C145" s="738" t="s">
        <v>749</v>
      </c>
      <c r="D145" s="739">
        <v>4500173753</v>
      </c>
      <c r="E145" s="910" t="s">
        <v>3840</v>
      </c>
      <c r="F145" s="739" t="s">
        <v>3841</v>
      </c>
      <c r="G145" s="742" t="s">
        <v>3338</v>
      </c>
      <c r="H145" s="742" t="s">
        <v>3338</v>
      </c>
      <c r="I145" s="785" t="s">
        <v>3346</v>
      </c>
      <c r="J145" s="780">
        <v>1200</v>
      </c>
      <c r="K145" s="780">
        <v>0</v>
      </c>
      <c r="L145" s="780">
        <v>6</v>
      </c>
      <c r="M145" s="784">
        <f t="shared" si="102"/>
        <v>200</v>
      </c>
      <c r="N145" s="782">
        <v>45916</v>
      </c>
      <c r="O145" s="782">
        <v>45912</v>
      </c>
      <c r="P145" s="783"/>
      <c r="Q145" s="783" t="s">
        <v>582</v>
      </c>
      <c r="R145" s="783"/>
      <c r="S145" s="810" t="s">
        <v>2274</v>
      </c>
      <c r="T145" s="810"/>
      <c r="U145" s="810" t="s">
        <v>3842</v>
      </c>
      <c r="V145" s="811"/>
      <c r="W145" s="811"/>
      <c r="X145" s="812" t="s">
        <v>3843</v>
      </c>
      <c r="Y145" s="783" t="s">
        <v>1480</v>
      </c>
      <c r="Z145" s="835">
        <v>4.4</v>
      </c>
      <c r="AA145" s="835">
        <f t="shared" si="100"/>
        <v>5280</v>
      </c>
      <c r="AB145" s="784"/>
      <c r="AC145" s="836" t="s">
        <v>590</v>
      </c>
      <c r="AD145" s="837">
        <f t="shared" si="101"/>
        <v>1200</v>
      </c>
      <c r="AE145" s="837"/>
      <c r="AF145" s="838"/>
      <c r="AG145" s="865">
        <f t="shared" si="71"/>
        <v>1200</v>
      </c>
      <c r="AH145" s="865"/>
      <c r="AI145" s="865">
        <f t="shared" si="72"/>
        <v>1200</v>
      </c>
      <c r="AJ145" s="865"/>
      <c r="AK145" s="865"/>
      <c r="AL145" s="866"/>
      <c r="AM145" s="866"/>
      <c r="AN145" s="867" t="s">
        <v>577</v>
      </c>
      <c r="AO145" s="884">
        <f t="shared" si="94"/>
        <v>200</v>
      </c>
      <c r="AP145" s="884">
        <f t="shared" si="95"/>
        <v>200</v>
      </c>
      <c r="AQ145" s="884">
        <f t="shared" si="96"/>
        <v>200</v>
      </c>
      <c r="AR145" s="884">
        <f t="shared" si="97"/>
        <v>200</v>
      </c>
      <c r="AS145" s="884">
        <f t="shared" si="98"/>
        <v>200</v>
      </c>
      <c r="AT145" s="884">
        <f t="shared" si="99"/>
        <v>200</v>
      </c>
      <c r="AU145" s="932">
        <f t="shared" si="69"/>
        <v>1200</v>
      </c>
      <c r="AV145" s="933">
        <f t="shared" si="76"/>
        <v>0</v>
      </c>
      <c r="AW145" s="939"/>
      <c r="AX145" s="884">
        <f t="shared" si="77"/>
        <v>22778</v>
      </c>
      <c r="AY145" s="884">
        <f t="shared" si="78"/>
        <v>22812</v>
      </c>
      <c r="AZ145" s="884">
        <f t="shared" si="79"/>
        <v>20462</v>
      </c>
      <c r="BA145" s="884">
        <f t="shared" si="80"/>
        <v>23147</v>
      </c>
      <c r="BB145" s="884">
        <f t="shared" si="81"/>
        <v>28649</v>
      </c>
      <c r="BC145" s="884">
        <f t="shared" si="82"/>
        <v>24030</v>
      </c>
    </row>
    <row r="146" s="711" customFormat="1" ht="39" customHeight="1" spans="1:55">
      <c r="A146" s="736">
        <v>45868</v>
      </c>
      <c r="B146" s="737" t="s">
        <v>2332</v>
      </c>
      <c r="C146" s="738" t="s">
        <v>2333</v>
      </c>
      <c r="D146" s="739">
        <v>4500175435</v>
      </c>
      <c r="E146" s="910"/>
      <c r="F146" s="739" t="s">
        <v>3844</v>
      </c>
      <c r="G146" s="742" t="s">
        <v>3338</v>
      </c>
      <c r="H146" s="742" t="s">
        <v>3338</v>
      </c>
      <c r="I146" s="785" t="s">
        <v>3346</v>
      </c>
      <c r="J146" s="780">
        <v>150</v>
      </c>
      <c r="K146" s="780">
        <v>0</v>
      </c>
      <c r="L146" s="780">
        <v>6</v>
      </c>
      <c r="M146" s="784">
        <f t="shared" si="102"/>
        <v>25</v>
      </c>
      <c r="N146" s="782">
        <v>45915</v>
      </c>
      <c r="O146" s="782">
        <v>45911</v>
      </c>
      <c r="P146" s="783"/>
      <c r="Q146" s="783" t="s">
        <v>582</v>
      </c>
      <c r="R146" s="783" t="s">
        <v>2335</v>
      </c>
      <c r="S146" s="810" t="s">
        <v>2336</v>
      </c>
      <c r="T146" s="810"/>
      <c r="U146" s="810" t="s">
        <v>2337</v>
      </c>
      <c r="V146" s="811"/>
      <c r="W146" s="811"/>
      <c r="X146" s="812" t="s">
        <v>3845</v>
      </c>
      <c r="Y146" s="783" t="s">
        <v>782</v>
      </c>
      <c r="Z146" s="835">
        <v>5.5009</v>
      </c>
      <c r="AA146" s="835">
        <f t="shared" si="100"/>
        <v>825.135</v>
      </c>
      <c r="AB146" s="784"/>
      <c r="AC146" s="836" t="s">
        <v>590</v>
      </c>
      <c r="AD146" s="837">
        <f t="shared" si="101"/>
        <v>150</v>
      </c>
      <c r="AE146" s="837"/>
      <c r="AF146" s="838"/>
      <c r="AG146" s="865">
        <f t="shared" si="71"/>
        <v>150</v>
      </c>
      <c r="AH146" s="865"/>
      <c r="AI146" s="865">
        <f t="shared" si="72"/>
        <v>150</v>
      </c>
      <c r="AJ146" s="865"/>
      <c r="AK146" s="865"/>
      <c r="AL146" s="866"/>
      <c r="AM146" s="866"/>
      <c r="AN146" s="867" t="s">
        <v>577</v>
      </c>
      <c r="AO146" s="884">
        <f t="shared" si="94"/>
        <v>25</v>
      </c>
      <c r="AP146" s="884">
        <f t="shared" si="95"/>
        <v>25</v>
      </c>
      <c r="AQ146" s="884">
        <f t="shared" si="96"/>
        <v>25</v>
      </c>
      <c r="AR146" s="884">
        <f t="shared" si="97"/>
        <v>25</v>
      </c>
      <c r="AS146" s="884">
        <f t="shared" si="98"/>
        <v>25</v>
      </c>
      <c r="AT146" s="884">
        <f t="shared" si="99"/>
        <v>25</v>
      </c>
      <c r="AU146" s="932">
        <f t="shared" si="69"/>
        <v>150</v>
      </c>
      <c r="AV146" s="933">
        <f t="shared" si="76"/>
        <v>0</v>
      </c>
      <c r="AW146" s="939"/>
      <c r="AX146" s="884">
        <f t="shared" si="77"/>
        <v>22753</v>
      </c>
      <c r="AY146" s="884">
        <f t="shared" si="78"/>
        <v>22787</v>
      </c>
      <c r="AZ146" s="884">
        <f t="shared" si="79"/>
        <v>20437</v>
      </c>
      <c r="BA146" s="884">
        <f t="shared" si="80"/>
        <v>23122</v>
      </c>
      <c r="BB146" s="884">
        <f t="shared" si="81"/>
        <v>28624</v>
      </c>
      <c r="BC146" s="884">
        <f t="shared" si="82"/>
        <v>24005</v>
      </c>
    </row>
    <row r="147" s="711" customFormat="1" ht="39" customHeight="1" spans="1:55">
      <c r="A147" s="736">
        <v>45876</v>
      </c>
      <c r="B147" s="737" t="s">
        <v>226</v>
      </c>
      <c r="C147" s="738" t="s">
        <v>749</v>
      </c>
      <c r="D147" s="739">
        <v>4500176307</v>
      </c>
      <c r="E147" s="910" t="s">
        <v>3846</v>
      </c>
      <c r="F147" s="739" t="s">
        <v>3847</v>
      </c>
      <c r="G147" s="742" t="s">
        <v>3338</v>
      </c>
      <c r="H147" s="742" t="s">
        <v>3338</v>
      </c>
      <c r="I147" s="785" t="s">
        <v>3346</v>
      </c>
      <c r="J147" s="780">
        <v>1500</v>
      </c>
      <c r="K147" s="780">
        <v>0</v>
      </c>
      <c r="L147" s="780">
        <v>6</v>
      </c>
      <c r="M147" s="784">
        <f t="shared" si="102"/>
        <v>250</v>
      </c>
      <c r="N147" s="782">
        <v>45915</v>
      </c>
      <c r="O147" s="782">
        <v>45911</v>
      </c>
      <c r="P147" s="783"/>
      <c r="Q147" s="783" t="s">
        <v>582</v>
      </c>
      <c r="R147" s="921" t="s">
        <v>3834</v>
      </c>
      <c r="S147" s="810" t="s">
        <v>2401</v>
      </c>
      <c r="T147" s="810"/>
      <c r="U147" s="811" t="s">
        <v>3848</v>
      </c>
      <c r="V147" s="811"/>
      <c r="W147" s="811"/>
      <c r="X147" s="812" t="s">
        <v>3849</v>
      </c>
      <c r="Y147" s="783" t="s">
        <v>1391</v>
      </c>
      <c r="Z147" s="835">
        <v>5.2401</v>
      </c>
      <c r="AA147" s="835">
        <f t="shared" si="100"/>
        <v>7860.15</v>
      </c>
      <c r="AB147" s="784"/>
      <c r="AC147" s="836" t="s">
        <v>590</v>
      </c>
      <c r="AD147" s="837">
        <f t="shared" si="101"/>
        <v>1500</v>
      </c>
      <c r="AE147" s="837"/>
      <c r="AF147" s="838"/>
      <c r="AG147" s="865">
        <f t="shared" si="71"/>
        <v>1500</v>
      </c>
      <c r="AH147" s="865"/>
      <c r="AI147" s="865">
        <f t="shared" si="72"/>
        <v>1500</v>
      </c>
      <c r="AJ147" s="865"/>
      <c r="AK147" s="865"/>
      <c r="AL147" s="866"/>
      <c r="AM147" s="866"/>
      <c r="AN147" s="867" t="s">
        <v>577</v>
      </c>
      <c r="AO147" s="884">
        <f t="shared" si="94"/>
        <v>250</v>
      </c>
      <c r="AP147" s="884">
        <f t="shared" si="95"/>
        <v>250</v>
      </c>
      <c r="AQ147" s="884">
        <f t="shared" si="96"/>
        <v>250</v>
      </c>
      <c r="AR147" s="884">
        <f t="shared" si="97"/>
        <v>250</v>
      </c>
      <c r="AS147" s="884">
        <f t="shared" si="98"/>
        <v>250</v>
      </c>
      <c r="AT147" s="884">
        <f t="shared" si="99"/>
        <v>250</v>
      </c>
      <c r="AU147" s="932">
        <f t="shared" ref="AU147:AU183" si="103">SUM(AO147:AT147)</f>
        <v>1500</v>
      </c>
      <c r="AV147" s="933">
        <f t="shared" si="76"/>
        <v>0</v>
      </c>
      <c r="AW147" s="939"/>
      <c r="AX147" s="884">
        <f t="shared" si="77"/>
        <v>22503</v>
      </c>
      <c r="AY147" s="884">
        <f t="shared" si="78"/>
        <v>22537</v>
      </c>
      <c r="AZ147" s="884">
        <f t="shared" si="79"/>
        <v>20187</v>
      </c>
      <c r="BA147" s="884">
        <f t="shared" si="80"/>
        <v>22872</v>
      </c>
      <c r="BB147" s="884">
        <f t="shared" si="81"/>
        <v>28374</v>
      </c>
      <c r="BC147" s="884">
        <f t="shared" si="82"/>
        <v>23755</v>
      </c>
    </row>
    <row r="148" s="711" customFormat="1" ht="39" customHeight="1" spans="1:55">
      <c r="A148" s="736">
        <v>45862</v>
      </c>
      <c r="B148" s="737" t="s">
        <v>2393</v>
      </c>
      <c r="C148" s="738" t="s">
        <v>2394</v>
      </c>
      <c r="D148" s="739">
        <v>4500174903</v>
      </c>
      <c r="E148" s="910"/>
      <c r="F148" s="739" t="s">
        <v>2395</v>
      </c>
      <c r="G148" s="742" t="s">
        <v>3338</v>
      </c>
      <c r="H148" s="742" t="s">
        <v>3338</v>
      </c>
      <c r="I148" s="785" t="s">
        <v>3346</v>
      </c>
      <c r="J148" s="780">
        <v>300</v>
      </c>
      <c r="K148" s="780">
        <v>0</v>
      </c>
      <c r="L148" s="780">
        <v>6</v>
      </c>
      <c r="M148" s="784">
        <f t="shared" si="102"/>
        <v>50</v>
      </c>
      <c r="N148" s="782">
        <v>45922</v>
      </c>
      <c r="O148" s="782">
        <v>45918</v>
      </c>
      <c r="P148" s="783"/>
      <c r="Q148" s="783" t="s">
        <v>582</v>
      </c>
      <c r="R148" s="783" t="s">
        <v>2335</v>
      </c>
      <c r="S148" s="810" t="s">
        <v>2307</v>
      </c>
      <c r="T148" s="810"/>
      <c r="U148" s="810" t="s">
        <v>585</v>
      </c>
      <c r="V148" s="811"/>
      <c r="W148" s="811"/>
      <c r="X148" s="812" t="s">
        <v>3850</v>
      </c>
      <c r="Y148" s="783" t="s">
        <v>1480</v>
      </c>
      <c r="Z148" s="835">
        <v>4.48</v>
      </c>
      <c r="AA148" s="835">
        <f t="shared" si="100"/>
        <v>1344</v>
      </c>
      <c r="AB148" s="784"/>
      <c r="AC148" s="836" t="s">
        <v>590</v>
      </c>
      <c r="AD148" s="837">
        <f t="shared" si="101"/>
        <v>300</v>
      </c>
      <c r="AE148" s="837"/>
      <c r="AF148" s="838"/>
      <c r="AG148" s="865">
        <f t="shared" si="71"/>
        <v>300</v>
      </c>
      <c r="AH148" s="865"/>
      <c r="AI148" s="865">
        <f t="shared" si="72"/>
        <v>300</v>
      </c>
      <c r="AJ148" s="865"/>
      <c r="AK148" s="865"/>
      <c r="AL148" s="866"/>
      <c r="AM148" s="866"/>
      <c r="AN148" s="867" t="s">
        <v>577</v>
      </c>
      <c r="AO148" s="884">
        <f t="shared" si="94"/>
        <v>50</v>
      </c>
      <c r="AP148" s="884">
        <f t="shared" si="95"/>
        <v>50</v>
      </c>
      <c r="AQ148" s="884">
        <f t="shared" si="96"/>
        <v>50</v>
      </c>
      <c r="AR148" s="884">
        <f t="shared" si="97"/>
        <v>50</v>
      </c>
      <c r="AS148" s="884">
        <f t="shared" si="98"/>
        <v>50</v>
      </c>
      <c r="AT148" s="884">
        <f t="shared" si="99"/>
        <v>50</v>
      </c>
      <c r="AU148" s="932">
        <f t="shared" si="103"/>
        <v>300</v>
      </c>
      <c r="AV148" s="933">
        <f t="shared" si="76"/>
        <v>0</v>
      </c>
      <c r="AW148" s="939"/>
      <c r="AX148" s="884">
        <f t="shared" si="77"/>
        <v>22453</v>
      </c>
      <c r="AY148" s="884">
        <f t="shared" si="78"/>
        <v>22487</v>
      </c>
      <c r="AZ148" s="884">
        <f t="shared" si="79"/>
        <v>20137</v>
      </c>
      <c r="BA148" s="884">
        <f t="shared" si="80"/>
        <v>22822</v>
      </c>
      <c r="BB148" s="884">
        <f t="shared" si="81"/>
        <v>28324</v>
      </c>
      <c r="BC148" s="884">
        <f t="shared" si="82"/>
        <v>23705</v>
      </c>
    </row>
    <row r="149" s="711" customFormat="1" ht="39" customHeight="1" spans="1:55">
      <c r="A149" s="736">
        <v>45875</v>
      </c>
      <c r="B149" s="737" t="s">
        <v>1315</v>
      </c>
      <c r="C149" s="738" t="s">
        <v>1316</v>
      </c>
      <c r="D149" s="739">
        <v>4500176102</v>
      </c>
      <c r="E149" s="910" t="s">
        <v>1317</v>
      </c>
      <c r="F149" s="739" t="s">
        <v>3851</v>
      </c>
      <c r="G149" s="742" t="s">
        <v>3338</v>
      </c>
      <c r="H149" s="742" t="s">
        <v>3338</v>
      </c>
      <c r="I149" s="785" t="s">
        <v>3346</v>
      </c>
      <c r="J149" s="780">
        <v>2004</v>
      </c>
      <c r="K149" s="780">
        <v>0</v>
      </c>
      <c r="L149" s="780">
        <v>6</v>
      </c>
      <c r="M149" s="784">
        <f t="shared" si="102"/>
        <v>334</v>
      </c>
      <c r="N149" s="782">
        <v>45917</v>
      </c>
      <c r="O149" s="782">
        <v>45913</v>
      </c>
      <c r="P149" s="783"/>
      <c r="Q149" s="783" t="s">
        <v>582</v>
      </c>
      <c r="R149" s="783" t="s">
        <v>2321</v>
      </c>
      <c r="S149" s="810" t="s">
        <v>2289</v>
      </c>
      <c r="T149" s="810"/>
      <c r="U149" s="810" t="s">
        <v>3852</v>
      </c>
      <c r="V149" s="811"/>
      <c r="W149" s="811"/>
      <c r="X149" s="812" t="s">
        <v>3853</v>
      </c>
      <c r="Y149" s="783" t="s">
        <v>627</v>
      </c>
      <c r="Z149" s="835">
        <v>5.4863</v>
      </c>
      <c r="AA149" s="835">
        <f t="shared" si="100"/>
        <v>10994.5452</v>
      </c>
      <c r="AB149" s="784"/>
      <c r="AC149" s="836" t="s">
        <v>590</v>
      </c>
      <c r="AD149" s="837">
        <f t="shared" si="101"/>
        <v>2004</v>
      </c>
      <c r="AE149" s="837"/>
      <c r="AF149" s="838"/>
      <c r="AG149" s="865">
        <f t="shared" si="71"/>
        <v>2004</v>
      </c>
      <c r="AH149" s="865"/>
      <c r="AI149" s="865">
        <f t="shared" si="72"/>
        <v>2004</v>
      </c>
      <c r="AJ149" s="865"/>
      <c r="AK149" s="865"/>
      <c r="AL149" s="866"/>
      <c r="AM149" s="866"/>
      <c r="AN149" s="867" t="s">
        <v>577</v>
      </c>
      <c r="AO149" s="884">
        <f t="shared" si="94"/>
        <v>334</v>
      </c>
      <c r="AP149" s="884">
        <f t="shared" si="95"/>
        <v>334</v>
      </c>
      <c r="AQ149" s="884">
        <f t="shared" si="96"/>
        <v>334</v>
      </c>
      <c r="AR149" s="884">
        <f t="shared" si="97"/>
        <v>334</v>
      </c>
      <c r="AS149" s="884">
        <f t="shared" si="98"/>
        <v>334</v>
      </c>
      <c r="AT149" s="884">
        <f t="shared" si="99"/>
        <v>334</v>
      </c>
      <c r="AU149" s="932">
        <f t="shared" si="103"/>
        <v>2004</v>
      </c>
      <c r="AV149" s="933">
        <f t="shared" si="76"/>
        <v>0</v>
      </c>
      <c r="AW149" s="939"/>
      <c r="AX149" s="884">
        <f t="shared" si="77"/>
        <v>22119</v>
      </c>
      <c r="AY149" s="884">
        <f t="shared" si="78"/>
        <v>22153</v>
      </c>
      <c r="AZ149" s="884">
        <f t="shared" si="79"/>
        <v>19803</v>
      </c>
      <c r="BA149" s="884">
        <f t="shared" si="80"/>
        <v>22488</v>
      </c>
      <c r="BB149" s="884">
        <f t="shared" si="81"/>
        <v>27990</v>
      </c>
      <c r="BC149" s="884">
        <f t="shared" si="82"/>
        <v>23371</v>
      </c>
    </row>
    <row r="150" s="711" customFormat="1" ht="39" customHeight="1" spans="1:55">
      <c r="A150" s="736">
        <v>45897</v>
      </c>
      <c r="B150" s="737" t="s">
        <v>1879</v>
      </c>
      <c r="C150" s="738" t="s">
        <v>1880</v>
      </c>
      <c r="D150" s="739">
        <v>4500178095</v>
      </c>
      <c r="E150" s="910"/>
      <c r="F150" s="739" t="s">
        <v>3854</v>
      </c>
      <c r="G150" s="742" t="s">
        <v>3338</v>
      </c>
      <c r="H150" s="742" t="s">
        <v>3338</v>
      </c>
      <c r="I150" s="785" t="s">
        <v>3346</v>
      </c>
      <c r="J150" s="780">
        <v>3504</v>
      </c>
      <c r="K150" s="780">
        <v>0</v>
      </c>
      <c r="L150" s="780">
        <v>6</v>
      </c>
      <c r="M150" s="784">
        <f t="shared" si="102"/>
        <v>584</v>
      </c>
      <c r="N150" s="782">
        <v>45922</v>
      </c>
      <c r="O150" s="782">
        <v>45918</v>
      </c>
      <c r="P150" s="783"/>
      <c r="Q150" s="783" t="s">
        <v>582</v>
      </c>
      <c r="R150" s="783" t="s">
        <v>2429</v>
      </c>
      <c r="S150" s="810" t="s">
        <v>2526</v>
      </c>
      <c r="T150" s="810"/>
      <c r="U150" s="810" t="s">
        <v>3855</v>
      </c>
      <c r="V150" s="811"/>
      <c r="W150" s="811"/>
      <c r="X150" s="812" t="s">
        <v>3856</v>
      </c>
      <c r="Y150" s="783" t="s">
        <v>627</v>
      </c>
      <c r="Z150" s="835">
        <v>5.465</v>
      </c>
      <c r="AA150" s="835">
        <f t="shared" si="100"/>
        <v>19149.36</v>
      </c>
      <c r="AB150" s="784" t="s">
        <v>2433</v>
      </c>
      <c r="AC150" s="836" t="s">
        <v>590</v>
      </c>
      <c r="AD150" s="837">
        <f t="shared" si="101"/>
        <v>3504</v>
      </c>
      <c r="AE150" s="837"/>
      <c r="AF150" s="838"/>
      <c r="AG150" s="865">
        <f t="shared" si="71"/>
        <v>3504</v>
      </c>
      <c r="AH150" s="865"/>
      <c r="AI150" s="865">
        <f t="shared" si="72"/>
        <v>3504</v>
      </c>
      <c r="AJ150" s="865"/>
      <c r="AK150" s="865"/>
      <c r="AL150" s="866"/>
      <c r="AM150" s="866"/>
      <c r="AN150" s="867" t="s">
        <v>577</v>
      </c>
      <c r="AO150" s="884">
        <f t="shared" si="94"/>
        <v>584</v>
      </c>
      <c r="AP150" s="884">
        <f t="shared" si="95"/>
        <v>584</v>
      </c>
      <c r="AQ150" s="884">
        <f t="shared" si="96"/>
        <v>584</v>
      </c>
      <c r="AR150" s="884">
        <f t="shared" si="97"/>
        <v>584</v>
      </c>
      <c r="AS150" s="884">
        <f t="shared" si="98"/>
        <v>584</v>
      </c>
      <c r="AT150" s="884">
        <f t="shared" si="99"/>
        <v>584</v>
      </c>
      <c r="AU150" s="932">
        <f t="shared" si="103"/>
        <v>3504</v>
      </c>
      <c r="AV150" s="933">
        <f t="shared" si="76"/>
        <v>0</v>
      </c>
      <c r="AW150" s="939"/>
      <c r="AX150" s="884">
        <f t="shared" si="77"/>
        <v>21535</v>
      </c>
      <c r="AY150" s="884">
        <f t="shared" si="78"/>
        <v>21569</v>
      </c>
      <c r="AZ150" s="884">
        <f t="shared" si="79"/>
        <v>19219</v>
      </c>
      <c r="BA150" s="884">
        <f t="shared" si="80"/>
        <v>21904</v>
      </c>
      <c r="BB150" s="884">
        <f t="shared" si="81"/>
        <v>27406</v>
      </c>
      <c r="BC150" s="884">
        <f t="shared" si="82"/>
        <v>22787</v>
      </c>
    </row>
    <row r="151" s="711" customFormat="1" ht="39" customHeight="1" spans="1:55">
      <c r="A151" s="736">
        <v>45890</v>
      </c>
      <c r="B151" s="737" t="s">
        <v>677</v>
      </c>
      <c r="C151" s="738" t="s">
        <v>678</v>
      </c>
      <c r="D151" s="739">
        <v>4500177477</v>
      </c>
      <c r="E151" s="910" t="s">
        <v>3857</v>
      </c>
      <c r="F151" s="739" t="s">
        <v>3858</v>
      </c>
      <c r="G151" s="742" t="s">
        <v>3338</v>
      </c>
      <c r="H151" s="742" t="s">
        <v>3338</v>
      </c>
      <c r="I151" s="785" t="s">
        <v>3346</v>
      </c>
      <c r="J151" s="780">
        <v>4800</v>
      </c>
      <c r="K151" s="780">
        <v>0</v>
      </c>
      <c r="L151" s="780">
        <v>6</v>
      </c>
      <c r="M151" s="784">
        <f t="shared" si="102"/>
        <v>800</v>
      </c>
      <c r="N151" s="782">
        <v>45923</v>
      </c>
      <c r="O151" s="782">
        <v>45919</v>
      </c>
      <c r="P151" s="783"/>
      <c r="Q151" s="783" t="s">
        <v>582</v>
      </c>
      <c r="R151" s="783" t="s">
        <v>2429</v>
      </c>
      <c r="S151" s="810" t="s">
        <v>3859</v>
      </c>
      <c r="T151" s="810"/>
      <c r="U151" s="810" t="s">
        <v>3860</v>
      </c>
      <c r="V151" s="811"/>
      <c r="W151" s="811"/>
      <c r="X151" s="812" t="s">
        <v>3861</v>
      </c>
      <c r="Y151" s="783" t="s">
        <v>2292</v>
      </c>
      <c r="Z151" s="835">
        <v>5.2189</v>
      </c>
      <c r="AA151" s="835">
        <f t="shared" si="100"/>
        <v>25050.72</v>
      </c>
      <c r="AB151" s="784" t="s">
        <v>3862</v>
      </c>
      <c r="AC151" s="836" t="s">
        <v>590</v>
      </c>
      <c r="AD151" s="837">
        <f t="shared" si="101"/>
        <v>4800</v>
      </c>
      <c r="AE151" s="837"/>
      <c r="AF151" s="838"/>
      <c r="AG151" s="865">
        <f t="shared" si="71"/>
        <v>4800</v>
      </c>
      <c r="AH151" s="865"/>
      <c r="AI151" s="865">
        <f t="shared" si="72"/>
        <v>4800</v>
      </c>
      <c r="AJ151" s="865"/>
      <c r="AK151" s="865"/>
      <c r="AL151" s="866"/>
      <c r="AM151" s="866"/>
      <c r="AN151" s="867" t="s">
        <v>577</v>
      </c>
      <c r="AO151" s="884">
        <f t="shared" si="94"/>
        <v>800</v>
      </c>
      <c r="AP151" s="884">
        <f t="shared" si="95"/>
        <v>800</v>
      </c>
      <c r="AQ151" s="884">
        <f t="shared" si="96"/>
        <v>800</v>
      </c>
      <c r="AR151" s="884">
        <f t="shared" si="97"/>
        <v>800</v>
      </c>
      <c r="AS151" s="884">
        <f t="shared" si="98"/>
        <v>800</v>
      </c>
      <c r="AT151" s="884">
        <f t="shared" si="99"/>
        <v>800</v>
      </c>
      <c r="AU151" s="932">
        <f t="shared" si="103"/>
        <v>4800</v>
      </c>
      <c r="AV151" s="933">
        <f t="shared" si="76"/>
        <v>0</v>
      </c>
      <c r="AW151" s="939"/>
      <c r="AX151" s="884">
        <f t="shared" si="77"/>
        <v>20735</v>
      </c>
      <c r="AY151" s="884">
        <f t="shared" si="78"/>
        <v>20769</v>
      </c>
      <c r="AZ151" s="884">
        <f t="shared" si="79"/>
        <v>18419</v>
      </c>
      <c r="BA151" s="884">
        <f t="shared" si="80"/>
        <v>21104</v>
      </c>
      <c r="BB151" s="884">
        <f t="shared" si="81"/>
        <v>26606</v>
      </c>
      <c r="BC151" s="884">
        <f t="shared" si="82"/>
        <v>21987</v>
      </c>
    </row>
    <row r="152" s="711" customFormat="1" ht="39" customHeight="1" spans="1:55">
      <c r="A152" s="736">
        <v>45866</v>
      </c>
      <c r="B152" s="737" t="s">
        <v>3863</v>
      </c>
      <c r="C152" s="738" t="s">
        <v>1463</v>
      </c>
      <c r="D152" s="739">
        <v>4500175250</v>
      </c>
      <c r="E152" s="910" t="s">
        <v>3864</v>
      </c>
      <c r="F152" s="739" t="s">
        <v>3865</v>
      </c>
      <c r="G152" s="742" t="s">
        <v>3338</v>
      </c>
      <c r="H152" s="742" t="s">
        <v>3338</v>
      </c>
      <c r="I152" s="785" t="s">
        <v>3346</v>
      </c>
      <c r="J152" s="780">
        <v>960</v>
      </c>
      <c r="K152" s="780">
        <v>0</v>
      </c>
      <c r="L152" s="780">
        <v>6</v>
      </c>
      <c r="M152" s="784">
        <f t="shared" si="102"/>
        <v>160</v>
      </c>
      <c r="N152" s="782">
        <v>45924</v>
      </c>
      <c r="O152" s="782">
        <v>45920</v>
      </c>
      <c r="P152" s="783"/>
      <c r="Q152" s="783" t="s">
        <v>582</v>
      </c>
      <c r="R152" s="783" t="s">
        <v>2467</v>
      </c>
      <c r="S152" s="810" t="s">
        <v>2274</v>
      </c>
      <c r="T152" s="810"/>
      <c r="U152" s="810" t="s">
        <v>585</v>
      </c>
      <c r="V152" s="811"/>
      <c r="W152" s="811"/>
      <c r="X152" s="812" t="s">
        <v>3866</v>
      </c>
      <c r="Y152" s="783" t="s">
        <v>627</v>
      </c>
      <c r="Z152" s="835">
        <v>5.5009</v>
      </c>
      <c r="AA152" s="835">
        <f t="shared" si="100"/>
        <v>5280.864</v>
      </c>
      <c r="AB152" s="784" t="s">
        <v>3867</v>
      </c>
      <c r="AC152" s="836" t="s">
        <v>590</v>
      </c>
      <c r="AD152" s="837">
        <f t="shared" si="101"/>
        <v>960</v>
      </c>
      <c r="AE152" s="837"/>
      <c r="AF152" s="838"/>
      <c r="AG152" s="865">
        <f t="shared" si="71"/>
        <v>960</v>
      </c>
      <c r="AH152" s="865"/>
      <c r="AI152" s="865">
        <f t="shared" si="72"/>
        <v>960</v>
      </c>
      <c r="AJ152" s="865"/>
      <c r="AK152" s="865"/>
      <c r="AL152" s="866"/>
      <c r="AM152" s="866"/>
      <c r="AN152" s="867" t="s">
        <v>577</v>
      </c>
      <c r="AO152" s="884">
        <f t="shared" si="94"/>
        <v>160</v>
      </c>
      <c r="AP152" s="884">
        <f t="shared" si="95"/>
        <v>160</v>
      </c>
      <c r="AQ152" s="884">
        <f t="shared" si="96"/>
        <v>160</v>
      </c>
      <c r="AR152" s="884">
        <f t="shared" si="97"/>
        <v>160</v>
      </c>
      <c r="AS152" s="884">
        <f t="shared" si="98"/>
        <v>160</v>
      </c>
      <c r="AT152" s="884">
        <f t="shared" si="99"/>
        <v>160</v>
      </c>
      <c r="AU152" s="932">
        <f t="shared" si="103"/>
        <v>960</v>
      </c>
      <c r="AV152" s="933">
        <f t="shared" si="76"/>
        <v>0</v>
      </c>
      <c r="AW152" s="939"/>
      <c r="AX152" s="884">
        <f t="shared" si="77"/>
        <v>20575</v>
      </c>
      <c r="AY152" s="884">
        <f t="shared" si="78"/>
        <v>20609</v>
      </c>
      <c r="AZ152" s="884">
        <f t="shared" si="79"/>
        <v>18259</v>
      </c>
      <c r="BA152" s="884">
        <f t="shared" si="80"/>
        <v>20944</v>
      </c>
      <c r="BB152" s="884">
        <f t="shared" si="81"/>
        <v>26446</v>
      </c>
      <c r="BC152" s="884">
        <f t="shared" si="82"/>
        <v>21827</v>
      </c>
    </row>
    <row r="153" s="711" customFormat="1" ht="39" customHeight="1" spans="1:55">
      <c r="A153" s="736">
        <v>45883</v>
      </c>
      <c r="B153" s="737"/>
      <c r="C153" s="738"/>
      <c r="D153" s="739" t="s">
        <v>3868</v>
      </c>
      <c r="E153" s="910"/>
      <c r="F153" s="739"/>
      <c r="G153" s="742" t="s">
        <v>3338</v>
      </c>
      <c r="H153" s="742" t="s">
        <v>3338</v>
      </c>
      <c r="I153" s="785" t="s">
        <v>3346</v>
      </c>
      <c r="J153" s="780">
        <v>180</v>
      </c>
      <c r="K153" s="780">
        <v>0</v>
      </c>
      <c r="L153" s="780">
        <v>6</v>
      </c>
      <c r="M153" s="784">
        <f t="shared" si="102"/>
        <v>30</v>
      </c>
      <c r="N153" s="782">
        <v>45909</v>
      </c>
      <c r="O153" s="782">
        <v>45905</v>
      </c>
      <c r="P153" s="783"/>
      <c r="Q153" s="783" t="s">
        <v>582</v>
      </c>
      <c r="R153" s="783"/>
      <c r="S153" s="810" t="s">
        <v>616</v>
      </c>
      <c r="T153" s="810"/>
      <c r="U153" s="810" t="s">
        <v>585</v>
      </c>
      <c r="V153" s="811"/>
      <c r="W153" s="811"/>
      <c r="X153" s="812" t="s">
        <v>3713</v>
      </c>
      <c r="Y153" s="783" t="s">
        <v>618</v>
      </c>
      <c r="Z153" s="835"/>
      <c r="AA153" s="835"/>
      <c r="AB153" s="784"/>
      <c r="AC153" s="836" t="s">
        <v>590</v>
      </c>
      <c r="AD153" s="837">
        <f t="shared" si="101"/>
        <v>180</v>
      </c>
      <c r="AE153" s="837"/>
      <c r="AF153" s="838"/>
      <c r="AG153" s="865">
        <f t="shared" si="71"/>
        <v>180</v>
      </c>
      <c r="AH153" s="865"/>
      <c r="AI153" s="865">
        <f t="shared" si="72"/>
        <v>180</v>
      </c>
      <c r="AJ153" s="865"/>
      <c r="AK153" s="865"/>
      <c r="AL153" s="866"/>
      <c r="AM153" s="866"/>
      <c r="AN153" s="867" t="s">
        <v>577</v>
      </c>
      <c r="AO153" s="884">
        <f t="shared" si="94"/>
        <v>30</v>
      </c>
      <c r="AP153" s="884">
        <f t="shared" si="95"/>
        <v>30</v>
      </c>
      <c r="AQ153" s="884">
        <f t="shared" si="96"/>
        <v>30</v>
      </c>
      <c r="AR153" s="884">
        <f t="shared" si="97"/>
        <v>30</v>
      </c>
      <c r="AS153" s="884">
        <f t="shared" si="98"/>
        <v>30</v>
      </c>
      <c r="AT153" s="884">
        <f t="shared" si="99"/>
        <v>30</v>
      </c>
      <c r="AU153" s="932">
        <f t="shared" si="103"/>
        <v>180</v>
      </c>
      <c r="AV153" s="933">
        <f t="shared" si="76"/>
        <v>0</v>
      </c>
      <c r="AW153" s="939"/>
      <c r="AX153" s="884">
        <f t="shared" si="77"/>
        <v>20545</v>
      </c>
      <c r="AY153" s="884">
        <f t="shared" si="78"/>
        <v>20579</v>
      </c>
      <c r="AZ153" s="884">
        <f t="shared" si="79"/>
        <v>18229</v>
      </c>
      <c r="BA153" s="884">
        <f t="shared" si="80"/>
        <v>20914</v>
      </c>
      <c r="BB153" s="884">
        <f t="shared" si="81"/>
        <v>26416</v>
      </c>
      <c r="BC153" s="884">
        <f t="shared" si="82"/>
        <v>21797</v>
      </c>
    </row>
    <row r="154" s="711" customFormat="1" ht="39" customHeight="1" spans="1:55">
      <c r="A154" s="736">
        <v>45855</v>
      </c>
      <c r="B154" s="737" t="s">
        <v>2248</v>
      </c>
      <c r="C154" s="738" t="s">
        <v>1303</v>
      </c>
      <c r="D154" s="739">
        <v>4500174112</v>
      </c>
      <c r="E154" s="910">
        <v>24724</v>
      </c>
      <c r="F154" s="739" t="s">
        <v>3869</v>
      </c>
      <c r="G154" s="742" t="s">
        <v>3354</v>
      </c>
      <c r="H154" s="742" t="s">
        <v>3338</v>
      </c>
      <c r="I154" s="785" t="s">
        <v>3346</v>
      </c>
      <c r="J154" s="780">
        <v>600</v>
      </c>
      <c r="K154" s="780">
        <v>0</v>
      </c>
      <c r="L154" s="780">
        <v>6</v>
      </c>
      <c r="M154" s="784">
        <f t="shared" si="102"/>
        <v>100</v>
      </c>
      <c r="N154" s="782">
        <v>45925</v>
      </c>
      <c r="O154" s="782">
        <v>45922</v>
      </c>
      <c r="P154" s="783"/>
      <c r="Q154" s="783" t="s">
        <v>582</v>
      </c>
      <c r="R154" s="783" t="s">
        <v>2419</v>
      </c>
      <c r="S154" s="810" t="s">
        <v>3870</v>
      </c>
      <c r="T154" s="810"/>
      <c r="U154" s="810" t="s">
        <v>2431</v>
      </c>
      <c r="V154" s="811"/>
      <c r="W154" s="811"/>
      <c r="X154" s="812" t="s">
        <v>3871</v>
      </c>
      <c r="Y154" s="783" t="s">
        <v>740</v>
      </c>
      <c r="Z154" s="835">
        <v>4.4</v>
      </c>
      <c r="AA154" s="835">
        <f>J154*Z154</f>
        <v>2640</v>
      </c>
      <c r="AB154" s="784"/>
      <c r="AC154" s="836" t="s">
        <v>590</v>
      </c>
      <c r="AD154" s="837"/>
      <c r="AE154" s="837">
        <f>J154</f>
        <v>600</v>
      </c>
      <c r="AF154" s="838"/>
      <c r="AG154" s="865">
        <f t="shared" ref="AG142:AG173" si="104">J154</f>
        <v>600</v>
      </c>
      <c r="AH154" s="865"/>
      <c r="AI154" s="865">
        <f t="shared" ref="AI142:AI191" si="105">J154</f>
        <v>600</v>
      </c>
      <c r="AJ154" s="865"/>
      <c r="AK154" s="865"/>
      <c r="AL154" s="866"/>
      <c r="AM154" s="866"/>
      <c r="AN154" s="867" t="s">
        <v>577</v>
      </c>
      <c r="AO154" s="884">
        <f t="shared" ref="AO144:AO163" si="106">J154/6</f>
        <v>100</v>
      </c>
      <c r="AP154" s="884">
        <f t="shared" ref="AP144:AP163" si="107">J154/6</f>
        <v>100</v>
      </c>
      <c r="AQ154" s="884">
        <f t="shared" ref="AQ144:AQ163" si="108">J154/6</f>
        <v>100</v>
      </c>
      <c r="AR154" s="884">
        <f t="shared" ref="AR144:AR163" si="109">J154/6</f>
        <v>100</v>
      </c>
      <c r="AS154" s="884">
        <f t="shared" ref="AS144:AS163" si="110">J154/6</f>
        <v>100</v>
      </c>
      <c r="AT154" s="884">
        <f t="shared" ref="AT144:AT163" si="111">J154/6</f>
        <v>100</v>
      </c>
      <c r="AU154" s="932">
        <f t="shared" si="103"/>
        <v>600</v>
      </c>
      <c r="AV154" s="933">
        <f t="shared" si="76"/>
        <v>0</v>
      </c>
      <c r="AW154" s="939"/>
      <c r="AX154" s="884">
        <f t="shared" si="77"/>
        <v>20445</v>
      </c>
      <c r="AY154" s="884">
        <f t="shared" si="78"/>
        <v>20479</v>
      </c>
      <c r="AZ154" s="884">
        <f t="shared" si="79"/>
        <v>18129</v>
      </c>
      <c r="BA154" s="884">
        <f t="shared" si="80"/>
        <v>20814</v>
      </c>
      <c r="BB154" s="884">
        <f t="shared" si="81"/>
        <v>26316</v>
      </c>
      <c r="BC154" s="884">
        <f t="shared" si="82"/>
        <v>21697</v>
      </c>
    </row>
    <row r="155" s="711" customFormat="1" ht="39" customHeight="1" spans="1:55">
      <c r="A155" s="736">
        <v>45740</v>
      </c>
      <c r="B155" s="737" t="s">
        <v>856</v>
      </c>
      <c r="C155" s="738" t="s">
        <v>567</v>
      </c>
      <c r="D155" s="739">
        <v>4500161066</v>
      </c>
      <c r="E155" s="910" t="s">
        <v>3872</v>
      </c>
      <c r="F155" s="739" t="s">
        <v>3873</v>
      </c>
      <c r="G155" s="744" t="s">
        <v>3359</v>
      </c>
      <c r="H155" s="742" t="s">
        <v>3360</v>
      </c>
      <c r="I155" s="785" t="s">
        <v>3346</v>
      </c>
      <c r="J155" s="780">
        <v>1200</v>
      </c>
      <c r="K155" s="780">
        <v>0</v>
      </c>
      <c r="L155" s="780">
        <v>1</v>
      </c>
      <c r="M155" s="784">
        <f t="shared" si="102"/>
        <v>1200</v>
      </c>
      <c r="N155" s="782">
        <v>45926</v>
      </c>
      <c r="O155" s="782">
        <v>45922</v>
      </c>
      <c r="P155" s="783" t="s">
        <v>3874</v>
      </c>
      <c r="Q155" s="783" t="s">
        <v>582</v>
      </c>
      <c r="R155" s="783" t="s">
        <v>2423</v>
      </c>
      <c r="S155" s="810" t="s">
        <v>3819</v>
      </c>
      <c r="T155" s="810"/>
      <c r="U155" s="810" t="s">
        <v>3593</v>
      </c>
      <c r="V155" s="811"/>
      <c r="W155" s="811"/>
      <c r="X155" s="812" t="s">
        <v>3594</v>
      </c>
      <c r="Y155" s="783" t="s">
        <v>865</v>
      </c>
      <c r="Z155" s="835">
        <v>4.38</v>
      </c>
      <c r="AA155" s="835">
        <f>Z155*J155</f>
        <v>5256</v>
      </c>
      <c r="AB155" s="784" t="s">
        <v>3875</v>
      </c>
      <c r="AC155" s="836" t="s">
        <v>590</v>
      </c>
      <c r="AD155" s="837"/>
      <c r="AE155" s="837">
        <f>J155</f>
        <v>1200</v>
      </c>
      <c r="AF155" s="838"/>
      <c r="AG155" s="865">
        <f t="shared" si="104"/>
        <v>1200</v>
      </c>
      <c r="AH155" s="865"/>
      <c r="AI155" s="865">
        <f t="shared" si="105"/>
        <v>1200</v>
      </c>
      <c r="AJ155" s="865"/>
      <c r="AK155" s="865"/>
      <c r="AL155" s="866"/>
      <c r="AM155" s="866"/>
      <c r="AN155" s="867" t="s">
        <v>577</v>
      </c>
      <c r="AO155" s="884">
        <f t="shared" si="106"/>
        <v>200</v>
      </c>
      <c r="AP155" s="884">
        <f t="shared" si="107"/>
        <v>200</v>
      </c>
      <c r="AQ155" s="884">
        <f t="shared" si="108"/>
        <v>200</v>
      </c>
      <c r="AR155" s="884">
        <f t="shared" si="109"/>
        <v>200</v>
      </c>
      <c r="AS155" s="884">
        <f t="shared" si="110"/>
        <v>200</v>
      </c>
      <c r="AT155" s="884">
        <f t="shared" si="111"/>
        <v>200</v>
      </c>
      <c r="AU155" s="932">
        <f t="shared" si="103"/>
        <v>1200</v>
      </c>
      <c r="AV155" s="933">
        <f t="shared" si="76"/>
        <v>0</v>
      </c>
      <c r="AW155" s="939"/>
      <c r="AX155" s="884">
        <f t="shared" si="77"/>
        <v>20245</v>
      </c>
      <c r="AY155" s="884">
        <f t="shared" si="78"/>
        <v>20279</v>
      </c>
      <c r="AZ155" s="884">
        <f t="shared" si="79"/>
        <v>17929</v>
      </c>
      <c r="BA155" s="884">
        <f t="shared" si="80"/>
        <v>20614</v>
      </c>
      <c r="BB155" s="884">
        <f t="shared" si="81"/>
        <v>26116</v>
      </c>
      <c r="BC155" s="884">
        <f t="shared" si="82"/>
        <v>21497</v>
      </c>
    </row>
    <row r="156" s="711" customFormat="1" ht="39" customHeight="1" spans="1:55">
      <c r="A156" s="736">
        <v>45882</v>
      </c>
      <c r="B156" s="737" t="s">
        <v>696</v>
      </c>
      <c r="C156" s="738" t="s">
        <v>697</v>
      </c>
      <c r="D156" s="739">
        <v>4500176698</v>
      </c>
      <c r="E156" s="910" t="s">
        <v>3876</v>
      </c>
      <c r="F156" s="739" t="s">
        <v>3877</v>
      </c>
      <c r="G156" s="742" t="s">
        <v>3338</v>
      </c>
      <c r="H156" s="742" t="s">
        <v>3338</v>
      </c>
      <c r="I156" s="785" t="s">
        <v>3346</v>
      </c>
      <c r="J156" s="780">
        <v>6876</v>
      </c>
      <c r="K156" s="780">
        <v>0</v>
      </c>
      <c r="L156" s="780">
        <v>6</v>
      </c>
      <c r="M156" s="784">
        <f t="shared" si="102"/>
        <v>1146</v>
      </c>
      <c r="N156" s="782">
        <v>45929</v>
      </c>
      <c r="O156" s="782">
        <v>45925</v>
      </c>
      <c r="P156" s="783"/>
      <c r="Q156" s="783" t="s">
        <v>582</v>
      </c>
      <c r="R156" s="783" t="s">
        <v>2437</v>
      </c>
      <c r="S156" s="810" t="s">
        <v>2367</v>
      </c>
      <c r="T156" s="810"/>
      <c r="U156" s="810" t="s">
        <v>3878</v>
      </c>
      <c r="V156" s="811"/>
      <c r="W156" s="811" t="s">
        <v>2185</v>
      </c>
      <c r="X156" s="812" t="s">
        <v>3879</v>
      </c>
      <c r="Y156" s="783" t="s">
        <v>248</v>
      </c>
      <c r="Z156" s="835">
        <v>5.4405</v>
      </c>
      <c r="AA156" s="835">
        <f>J156*Z156</f>
        <v>37408.878</v>
      </c>
      <c r="AB156" s="784"/>
      <c r="AC156" s="836" t="s">
        <v>590</v>
      </c>
      <c r="AD156" s="837">
        <f>J156</f>
        <v>6876</v>
      </c>
      <c r="AE156" s="837"/>
      <c r="AF156" s="838"/>
      <c r="AG156" s="865">
        <f t="shared" si="104"/>
        <v>6876</v>
      </c>
      <c r="AH156" s="865"/>
      <c r="AI156" s="865">
        <f t="shared" si="105"/>
        <v>6876</v>
      </c>
      <c r="AJ156" s="865"/>
      <c r="AK156" s="865"/>
      <c r="AL156" s="866"/>
      <c r="AM156" s="866"/>
      <c r="AN156" s="867" t="s">
        <v>577</v>
      </c>
      <c r="AO156" s="884">
        <f t="shared" si="106"/>
        <v>1146</v>
      </c>
      <c r="AP156" s="884">
        <f t="shared" si="107"/>
        <v>1146</v>
      </c>
      <c r="AQ156" s="884">
        <f t="shared" si="108"/>
        <v>1146</v>
      </c>
      <c r="AR156" s="884">
        <f t="shared" si="109"/>
        <v>1146</v>
      </c>
      <c r="AS156" s="884">
        <f t="shared" si="110"/>
        <v>1146</v>
      </c>
      <c r="AT156" s="884">
        <f t="shared" si="111"/>
        <v>1146</v>
      </c>
      <c r="AU156" s="932">
        <f t="shared" si="103"/>
        <v>6876</v>
      </c>
      <c r="AV156" s="933">
        <f t="shared" si="76"/>
        <v>0</v>
      </c>
      <c r="AW156" s="939"/>
      <c r="AX156" s="884">
        <f t="shared" si="77"/>
        <v>19099</v>
      </c>
      <c r="AY156" s="884">
        <f t="shared" si="78"/>
        <v>19133</v>
      </c>
      <c r="AZ156" s="884">
        <f t="shared" si="79"/>
        <v>16783</v>
      </c>
      <c r="BA156" s="884">
        <f t="shared" si="80"/>
        <v>19468</v>
      </c>
      <c r="BB156" s="884">
        <f t="shared" si="81"/>
        <v>24970</v>
      </c>
      <c r="BC156" s="884">
        <f t="shared" si="82"/>
        <v>20351</v>
      </c>
    </row>
    <row r="157" s="711" customFormat="1" ht="39" customHeight="1" spans="1:55">
      <c r="A157" s="736">
        <v>45882</v>
      </c>
      <c r="B157" s="737" t="s">
        <v>696</v>
      </c>
      <c r="C157" s="738" t="s">
        <v>697</v>
      </c>
      <c r="D157" s="739">
        <v>4500176698</v>
      </c>
      <c r="E157" s="910" t="s">
        <v>3880</v>
      </c>
      <c r="F157" s="739" t="s">
        <v>3881</v>
      </c>
      <c r="G157" s="742" t="s">
        <v>3338</v>
      </c>
      <c r="H157" s="742" t="s">
        <v>3338</v>
      </c>
      <c r="I157" s="785" t="s">
        <v>3346</v>
      </c>
      <c r="J157" s="780">
        <v>1830</v>
      </c>
      <c r="K157" s="780">
        <v>0</v>
      </c>
      <c r="L157" s="780">
        <v>6</v>
      </c>
      <c r="M157" s="784">
        <f t="shared" si="102"/>
        <v>305</v>
      </c>
      <c r="N157" s="782">
        <v>45929</v>
      </c>
      <c r="O157" s="782">
        <v>45925</v>
      </c>
      <c r="P157" s="783"/>
      <c r="Q157" s="783" t="s">
        <v>582</v>
      </c>
      <c r="R157" s="783" t="s">
        <v>2437</v>
      </c>
      <c r="S157" s="810" t="s">
        <v>2367</v>
      </c>
      <c r="T157" s="810"/>
      <c r="U157" s="810" t="s">
        <v>3878</v>
      </c>
      <c r="V157" s="811"/>
      <c r="W157" s="811" t="s">
        <v>2185</v>
      </c>
      <c r="X157" s="812" t="s">
        <v>3879</v>
      </c>
      <c r="Y157" s="783" t="s">
        <v>248</v>
      </c>
      <c r="Z157" s="835">
        <v>5.4405</v>
      </c>
      <c r="AA157" s="835">
        <f>J157*Z157</f>
        <v>9956.115</v>
      </c>
      <c r="AB157" s="784" t="s">
        <v>3882</v>
      </c>
      <c r="AC157" s="836" t="s">
        <v>590</v>
      </c>
      <c r="AD157" s="837">
        <f>J157</f>
        <v>1830</v>
      </c>
      <c r="AE157" s="837"/>
      <c r="AF157" s="838"/>
      <c r="AG157" s="865">
        <f t="shared" si="104"/>
        <v>1830</v>
      </c>
      <c r="AH157" s="865"/>
      <c r="AI157" s="865">
        <f t="shared" si="105"/>
        <v>1830</v>
      </c>
      <c r="AJ157" s="865"/>
      <c r="AK157" s="865"/>
      <c r="AL157" s="866"/>
      <c r="AM157" s="866"/>
      <c r="AN157" s="867" t="s">
        <v>577</v>
      </c>
      <c r="AO157" s="884">
        <f t="shared" si="106"/>
        <v>305</v>
      </c>
      <c r="AP157" s="884">
        <f t="shared" si="107"/>
        <v>305</v>
      </c>
      <c r="AQ157" s="884">
        <f t="shared" si="108"/>
        <v>305</v>
      </c>
      <c r="AR157" s="884">
        <f t="shared" si="109"/>
        <v>305</v>
      </c>
      <c r="AS157" s="884">
        <f t="shared" si="110"/>
        <v>305</v>
      </c>
      <c r="AT157" s="884">
        <f t="shared" si="111"/>
        <v>305</v>
      </c>
      <c r="AU157" s="932">
        <f t="shared" si="103"/>
        <v>1830</v>
      </c>
      <c r="AV157" s="933">
        <f t="shared" si="76"/>
        <v>0</v>
      </c>
      <c r="AW157" s="939"/>
      <c r="AX157" s="884">
        <f t="shared" si="77"/>
        <v>18794</v>
      </c>
      <c r="AY157" s="884">
        <f t="shared" si="78"/>
        <v>18828</v>
      </c>
      <c r="AZ157" s="884">
        <f t="shared" si="79"/>
        <v>16478</v>
      </c>
      <c r="BA157" s="884">
        <f t="shared" si="80"/>
        <v>19163</v>
      </c>
      <c r="BB157" s="884">
        <f t="shared" si="81"/>
        <v>24665</v>
      </c>
      <c r="BC157" s="884">
        <f t="shared" si="82"/>
        <v>20046</v>
      </c>
    </row>
    <row r="158" s="711" customFormat="1" ht="39" customHeight="1" spans="1:55">
      <c r="A158" s="736">
        <v>45901</v>
      </c>
      <c r="B158" s="737" t="s">
        <v>177</v>
      </c>
      <c r="C158" s="738" t="s">
        <v>600</v>
      </c>
      <c r="D158" s="739">
        <v>4500179792</v>
      </c>
      <c r="E158" s="910" t="s">
        <v>3883</v>
      </c>
      <c r="F158" s="739" t="s">
        <v>3884</v>
      </c>
      <c r="G158" s="742" t="s">
        <v>3338</v>
      </c>
      <c r="H158" s="742" t="s">
        <v>3338</v>
      </c>
      <c r="I158" s="785" t="s">
        <v>3346</v>
      </c>
      <c r="J158" s="780">
        <v>28002</v>
      </c>
      <c r="K158" s="780">
        <v>0</v>
      </c>
      <c r="L158" s="780">
        <v>6</v>
      </c>
      <c r="M158" s="784">
        <f t="shared" si="102"/>
        <v>4667</v>
      </c>
      <c r="N158" s="782">
        <v>45939</v>
      </c>
      <c r="O158" s="782">
        <v>45936</v>
      </c>
      <c r="P158" s="783" t="s">
        <v>2495</v>
      </c>
      <c r="Q158" s="783" t="s">
        <v>582</v>
      </c>
      <c r="R158" s="783" t="s">
        <v>2423</v>
      </c>
      <c r="S158" s="810" t="s">
        <v>2534</v>
      </c>
      <c r="T158" s="810"/>
      <c r="U158" s="810" t="s">
        <v>585</v>
      </c>
      <c r="V158" s="811" t="s">
        <v>3885</v>
      </c>
      <c r="W158" s="811"/>
      <c r="X158" s="812" t="s">
        <v>3886</v>
      </c>
      <c r="Y158" s="783" t="s">
        <v>695</v>
      </c>
      <c r="Z158" s="835">
        <v>3.0882</v>
      </c>
      <c r="AA158" s="835">
        <v>1980.324</v>
      </c>
      <c r="AB158" s="950" t="s">
        <v>3887</v>
      </c>
      <c r="AC158" s="836" t="s">
        <v>590</v>
      </c>
      <c r="AD158" s="837">
        <f>J158</f>
        <v>28002</v>
      </c>
      <c r="AE158" s="837"/>
      <c r="AF158" s="838"/>
      <c r="AG158" s="865">
        <f t="shared" si="104"/>
        <v>28002</v>
      </c>
      <c r="AH158" s="865"/>
      <c r="AI158" s="865">
        <f t="shared" si="105"/>
        <v>28002</v>
      </c>
      <c r="AJ158" s="865"/>
      <c r="AK158" s="865"/>
      <c r="AL158" s="866"/>
      <c r="AM158" s="866"/>
      <c r="AN158" s="867" t="s">
        <v>577</v>
      </c>
      <c r="AO158" s="884">
        <f t="shared" si="106"/>
        <v>4667</v>
      </c>
      <c r="AP158" s="884">
        <f t="shared" si="107"/>
        <v>4667</v>
      </c>
      <c r="AQ158" s="884">
        <f t="shared" si="108"/>
        <v>4667</v>
      </c>
      <c r="AR158" s="884">
        <f t="shared" si="109"/>
        <v>4667</v>
      </c>
      <c r="AS158" s="884">
        <f t="shared" si="110"/>
        <v>4667</v>
      </c>
      <c r="AT158" s="884">
        <f t="shared" si="111"/>
        <v>4667</v>
      </c>
      <c r="AU158" s="932">
        <f t="shared" si="103"/>
        <v>28002</v>
      </c>
      <c r="AV158" s="933">
        <f t="shared" si="76"/>
        <v>0</v>
      </c>
      <c r="AW158" s="939"/>
      <c r="AX158" s="884">
        <f t="shared" si="77"/>
        <v>14127</v>
      </c>
      <c r="AY158" s="884">
        <f t="shared" si="78"/>
        <v>14161</v>
      </c>
      <c r="AZ158" s="884">
        <f t="shared" si="79"/>
        <v>11811</v>
      </c>
      <c r="BA158" s="884">
        <f t="shared" si="80"/>
        <v>14496</v>
      </c>
      <c r="BB158" s="884">
        <f t="shared" si="81"/>
        <v>19998</v>
      </c>
      <c r="BC158" s="884">
        <f t="shared" si="82"/>
        <v>15379</v>
      </c>
    </row>
    <row r="159" s="711" customFormat="1" ht="39" customHeight="1" spans="1:55">
      <c r="A159" s="736">
        <v>45897</v>
      </c>
      <c r="B159" s="737" t="s">
        <v>1308</v>
      </c>
      <c r="C159" s="738" t="s">
        <v>1309</v>
      </c>
      <c r="D159" s="739">
        <v>4500178155</v>
      </c>
      <c r="E159" s="910"/>
      <c r="F159" s="739" t="s">
        <v>3888</v>
      </c>
      <c r="G159" s="742" t="s">
        <v>3338</v>
      </c>
      <c r="H159" s="742" t="s">
        <v>3338</v>
      </c>
      <c r="I159" s="785" t="s">
        <v>3346</v>
      </c>
      <c r="J159" s="780">
        <v>498</v>
      </c>
      <c r="K159" s="780">
        <v>0</v>
      </c>
      <c r="L159" s="780">
        <v>6</v>
      </c>
      <c r="M159" s="784">
        <f t="shared" si="102"/>
        <v>83</v>
      </c>
      <c r="N159" s="782">
        <v>45944</v>
      </c>
      <c r="O159" s="782">
        <v>45940</v>
      </c>
      <c r="P159" s="783"/>
      <c r="Q159" s="783" t="s">
        <v>582</v>
      </c>
      <c r="R159" s="783" t="s">
        <v>3889</v>
      </c>
      <c r="S159" s="810" t="s">
        <v>2526</v>
      </c>
      <c r="T159" s="810"/>
      <c r="U159" s="810" t="s">
        <v>3890</v>
      </c>
      <c r="V159" s="811"/>
      <c r="W159" s="811"/>
      <c r="X159" s="812" t="s">
        <v>3891</v>
      </c>
      <c r="Y159" s="783" t="s">
        <v>1064</v>
      </c>
      <c r="Z159" s="835">
        <v>5.5009</v>
      </c>
      <c r="AA159" s="835">
        <f>J159*Z159</f>
        <v>2739.4482</v>
      </c>
      <c r="AB159" s="784" t="s">
        <v>3892</v>
      </c>
      <c r="AC159" s="836" t="s">
        <v>590</v>
      </c>
      <c r="AD159" s="837">
        <f>J159</f>
        <v>498</v>
      </c>
      <c r="AE159" s="837"/>
      <c r="AF159" s="838"/>
      <c r="AG159" s="865">
        <f t="shared" si="104"/>
        <v>498</v>
      </c>
      <c r="AH159" s="865"/>
      <c r="AI159" s="865">
        <f t="shared" si="105"/>
        <v>498</v>
      </c>
      <c r="AJ159" s="865"/>
      <c r="AK159" s="865"/>
      <c r="AL159" s="866"/>
      <c r="AM159" s="866"/>
      <c r="AN159" s="867" t="s">
        <v>577</v>
      </c>
      <c r="AO159" s="884">
        <f t="shared" si="106"/>
        <v>83</v>
      </c>
      <c r="AP159" s="884">
        <f t="shared" si="107"/>
        <v>83</v>
      </c>
      <c r="AQ159" s="884">
        <f t="shared" si="108"/>
        <v>83</v>
      </c>
      <c r="AR159" s="884">
        <f t="shared" si="109"/>
        <v>83</v>
      </c>
      <c r="AS159" s="884">
        <f t="shared" si="110"/>
        <v>83</v>
      </c>
      <c r="AT159" s="884">
        <f t="shared" si="111"/>
        <v>83</v>
      </c>
      <c r="AU159" s="932">
        <f t="shared" si="103"/>
        <v>498</v>
      </c>
      <c r="AV159" s="933">
        <f t="shared" si="76"/>
        <v>0</v>
      </c>
      <c r="AW159" s="939"/>
      <c r="AX159" s="884">
        <f t="shared" si="77"/>
        <v>14044</v>
      </c>
      <c r="AY159" s="884">
        <f t="shared" si="78"/>
        <v>14078</v>
      </c>
      <c r="AZ159" s="884">
        <f t="shared" si="79"/>
        <v>11728</v>
      </c>
      <c r="BA159" s="884">
        <f t="shared" si="80"/>
        <v>14413</v>
      </c>
      <c r="BB159" s="884">
        <f t="shared" si="81"/>
        <v>19915</v>
      </c>
      <c r="BC159" s="884">
        <f t="shared" si="82"/>
        <v>15296</v>
      </c>
    </row>
    <row r="160" s="711" customFormat="1" ht="39" customHeight="1" spans="1:55">
      <c r="A160" s="736">
        <v>45898</v>
      </c>
      <c r="B160" s="737" t="s">
        <v>3893</v>
      </c>
      <c r="C160" s="738" t="s">
        <v>1433</v>
      </c>
      <c r="D160" s="739">
        <v>4500178326</v>
      </c>
      <c r="E160" s="910" t="s">
        <v>3894</v>
      </c>
      <c r="F160" s="739" t="s">
        <v>3895</v>
      </c>
      <c r="G160" s="742" t="s">
        <v>3354</v>
      </c>
      <c r="H160" s="742" t="s">
        <v>3338</v>
      </c>
      <c r="I160" s="785" t="s">
        <v>3346</v>
      </c>
      <c r="J160" s="780">
        <v>504</v>
      </c>
      <c r="K160" s="780">
        <v>0</v>
      </c>
      <c r="L160" s="780">
        <v>6</v>
      </c>
      <c r="M160" s="784">
        <f t="shared" si="102"/>
        <v>84</v>
      </c>
      <c r="N160" s="782">
        <v>45946</v>
      </c>
      <c r="O160" s="782">
        <v>45943</v>
      </c>
      <c r="P160" s="783" t="s">
        <v>3896</v>
      </c>
      <c r="Q160" s="783" t="s">
        <v>582</v>
      </c>
      <c r="R160" s="783" t="s">
        <v>2491</v>
      </c>
      <c r="S160" s="810" t="s">
        <v>3897</v>
      </c>
      <c r="T160" s="810"/>
      <c r="U160" s="810" t="s">
        <v>3898</v>
      </c>
      <c r="V160" s="811"/>
      <c r="W160" s="811"/>
      <c r="X160" s="812" t="s">
        <v>3899</v>
      </c>
      <c r="Y160" s="783" t="s">
        <v>1152</v>
      </c>
      <c r="Z160" s="835">
        <v>5.5009</v>
      </c>
      <c r="AA160" s="835">
        <f>J160*Z160</f>
        <v>2772.4536</v>
      </c>
      <c r="AB160" s="784" t="s">
        <v>3900</v>
      </c>
      <c r="AC160" s="836" t="s">
        <v>590</v>
      </c>
      <c r="AD160" s="837"/>
      <c r="AE160" s="837">
        <f>J160</f>
        <v>504</v>
      </c>
      <c r="AF160" s="838"/>
      <c r="AG160" s="865">
        <f t="shared" si="104"/>
        <v>504</v>
      </c>
      <c r="AH160" s="865"/>
      <c r="AI160" s="865">
        <f t="shared" si="105"/>
        <v>504</v>
      </c>
      <c r="AJ160" s="865"/>
      <c r="AK160" s="865"/>
      <c r="AL160" s="866"/>
      <c r="AM160" s="866"/>
      <c r="AN160" s="867" t="s">
        <v>577</v>
      </c>
      <c r="AO160" s="884">
        <f t="shared" si="106"/>
        <v>84</v>
      </c>
      <c r="AP160" s="884">
        <f t="shared" si="107"/>
        <v>84</v>
      </c>
      <c r="AQ160" s="884">
        <f t="shared" si="108"/>
        <v>84</v>
      </c>
      <c r="AR160" s="884">
        <f t="shared" si="109"/>
        <v>84</v>
      </c>
      <c r="AS160" s="884">
        <f t="shared" si="110"/>
        <v>84</v>
      </c>
      <c r="AT160" s="884">
        <f t="shared" si="111"/>
        <v>84</v>
      </c>
      <c r="AU160" s="932">
        <f t="shared" si="103"/>
        <v>504</v>
      </c>
      <c r="AV160" s="933">
        <f t="shared" si="76"/>
        <v>0</v>
      </c>
      <c r="AW160" s="939"/>
      <c r="AX160" s="884">
        <f t="shared" si="77"/>
        <v>13960</v>
      </c>
      <c r="AY160" s="884">
        <f t="shared" si="78"/>
        <v>13994</v>
      </c>
      <c r="AZ160" s="884">
        <f t="shared" si="79"/>
        <v>11644</v>
      </c>
      <c r="BA160" s="884">
        <f t="shared" si="80"/>
        <v>14329</v>
      </c>
      <c r="BB160" s="884">
        <f t="shared" si="81"/>
        <v>19831</v>
      </c>
      <c r="BC160" s="884">
        <f t="shared" si="82"/>
        <v>15212</v>
      </c>
    </row>
    <row r="161" s="711" customFormat="1" ht="39" customHeight="1" spans="1:55">
      <c r="A161" s="736">
        <v>45902</v>
      </c>
      <c r="B161" s="737" t="s">
        <v>2543</v>
      </c>
      <c r="C161" s="738" t="s">
        <v>567</v>
      </c>
      <c r="D161" s="739">
        <v>4500178531</v>
      </c>
      <c r="E161" s="910" t="s">
        <v>3901</v>
      </c>
      <c r="F161" s="739" t="s">
        <v>3902</v>
      </c>
      <c r="G161" s="742" t="s">
        <v>3516</v>
      </c>
      <c r="H161" s="742" t="s">
        <v>3483</v>
      </c>
      <c r="I161" s="778" t="s">
        <v>3484</v>
      </c>
      <c r="J161" s="780">
        <v>24</v>
      </c>
      <c r="K161" s="780">
        <v>0</v>
      </c>
      <c r="L161" s="780">
        <v>4</v>
      </c>
      <c r="M161" s="784">
        <f t="shared" si="102"/>
        <v>6</v>
      </c>
      <c r="N161" s="782">
        <v>45950</v>
      </c>
      <c r="O161" s="782">
        <v>45946</v>
      </c>
      <c r="P161" s="783" t="s">
        <v>3903</v>
      </c>
      <c r="Q161" s="783" t="s">
        <v>582</v>
      </c>
      <c r="R161" s="783" t="s">
        <v>2547</v>
      </c>
      <c r="S161" s="810" t="s">
        <v>2548</v>
      </c>
      <c r="T161" s="810"/>
      <c r="U161" s="810" t="s">
        <v>585</v>
      </c>
      <c r="V161" s="811" t="s">
        <v>2549</v>
      </c>
      <c r="W161" s="811"/>
      <c r="X161" s="812" t="s">
        <v>3782</v>
      </c>
      <c r="Y161" s="783" t="s">
        <v>2551</v>
      </c>
      <c r="Z161" s="835">
        <v>6.3758</v>
      </c>
      <c r="AA161" s="835">
        <f>Z161*J161</f>
        <v>153.0192</v>
      </c>
      <c r="AB161" s="784" t="s">
        <v>3904</v>
      </c>
      <c r="AC161" s="836" t="s">
        <v>590</v>
      </c>
      <c r="AD161" s="837"/>
      <c r="AE161" s="837">
        <f>J161</f>
        <v>24</v>
      </c>
      <c r="AF161" s="838"/>
      <c r="AG161" s="865">
        <f t="shared" si="104"/>
        <v>24</v>
      </c>
      <c r="AH161" s="865"/>
      <c r="AI161" s="865">
        <f t="shared" si="105"/>
        <v>24</v>
      </c>
      <c r="AJ161" s="865"/>
      <c r="AK161" s="865"/>
      <c r="AL161" s="866"/>
      <c r="AM161" s="866"/>
      <c r="AN161" s="867" t="s">
        <v>577</v>
      </c>
      <c r="AO161" s="884"/>
      <c r="AP161" s="884"/>
      <c r="AQ161" s="884"/>
      <c r="AR161" s="884"/>
      <c r="AS161" s="884"/>
      <c r="AT161" s="884">
        <f>J161</f>
        <v>24</v>
      </c>
      <c r="AU161" s="932">
        <f t="shared" si="103"/>
        <v>24</v>
      </c>
      <c r="AV161" s="933">
        <f t="shared" si="76"/>
        <v>0</v>
      </c>
      <c r="AW161" s="939"/>
      <c r="AX161" s="884">
        <f t="shared" ref="AX161:AX172" si="112">AX160-AO161</f>
        <v>13960</v>
      </c>
      <c r="AY161" s="884">
        <f t="shared" ref="AY161:AY172" si="113">AY160-AP161</f>
        <v>13994</v>
      </c>
      <c r="AZ161" s="884">
        <f t="shared" ref="AZ161:AZ172" si="114">AZ160-AQ161</f>
        <v>11644</v>
      </c>
      <c r="BA161" s="884">
        <f t="shared" ref="BA161:BA172" si="115">BA160-AR161</f>
        <v>14329</v>
      </c>
      <c r="BB161" s="884">
        <f t="shared" ref="BB161:BB172" si="116">BB160-AS161</f>
        <v>19831</v>
      </c>
      <c r="BC161" s="884">
        <f t="shared" ref="BC161:BC172" si="117">BC160-AT161</f>
        <v>15188</v>
      </c>
    </row>
    <row r="162" s="711" customFormat="1" ht="39" customHeight="1" spans="1:55">
      <c r="A162" s="736">
        <v>45902</v>
      </c>
      <c r="B162" s="737" t="s">
        <v>2543</v>
      </c>
      <c r="C162" s="738" t="s">
        <v>567</v>
      </c>
      <c r="D162" s="739">
        <v>4500178531</v>
      </c>
      <c r="E162" s="910" t="s">
        <v>3905</v>
      </c>
      <c r="F162" s="739" t="s">
        <v>3906</v>
      </c>
      <c r="G162" s="742" t="s">
        <v>3516</v>
      </c>
      <c r="H162" s="742" t="s">
        <v>3483</v>
      </c>
      <c r="I162" s="778" t="s">
        <v>3484</v>
      </c>
      <c r="J162" s="780">
        <v>4</v>
      </c>
      <c r="K162" s="780">
        <v>0</v>
      </c>
      <c r="L162" s="780">
        <v>4</v>
      </c>
      <c r="M162" s="784">
        <f t="shared" si="102"/>
        <v>1</v>
      </c>
      <c r="N162" s="782">
        <v>45950</v>
      </c>
      <c r="O162" s="782">
        <v>45946</v>
      </c>
      <c r="P162" s="783" t="s">
        <v>3903</v>
      </c>
      <c r="Q162" s="783" t="s">
        <v>582</v>
      </c>
      <c r="R162" s="783" t="s">
        <v>2547</v>
      </c>
      <c r="S162" s="810" t="s">
        <v>2548</v>
      </c>
      <c r="T162" s="810"/>
      <c r="U162" s="810" t="s">
        <v>585</v>
      </c>
      <c r="V162" s="811" t="s">
        <v>2549</v>
      </c>
      <c r="W162" s="811"/>
      <c r="X162" s="812" t="s">
        <v>3782</v>
      </c>
      <c r="Y162" s="783" t="s">
        <v>2551</v>
      </c>
      <c r="Z162" s="835">
        <v>6.3758</v>
      </c>
      <c r="AA162" s="835">
        <f>Z162*J162</f>
        <v>25.5032</v>
      </c>
      <c r="AB162" s="784" t="s">
        <v>3904</v>
      </c>
      <c r="AC162" s="836" t="s">
        <v>590</v>
      </c>
      <c r="AD162" s="837"/>
      <c r="AE162" s="837">
        <f>J162</f>
        <v>4</v>
      </c>
      <c r="AF162" s="838"/>
      <c r="AG162" s="865">
        <f t="shared" si="104"/>
        <v>4</v>
      </c>
      <c r="AH162" s="865"/>
      <c r="AI162" s="865">
        <f t="shared" si="105"/>
        <v>4</v>
      </c>
      <c r="AJ162" s="865"/>
      <c r="AK162" s="865"/>
      <c r="AL162" s="866"/>
      <c r="AM162" s="866"/>
      <c r="AN162" s="867" t="s">
        <v>577</v>
      </c>
      <c r="AO162" s="884"/>
      <c r="AP162" s="884"/>
      <c r="AQ162" s="884"/>
      <c r="AR162" s="884"/>
      <c r="AS162" s="884"/>
      <c r="AT162" s="884">
        <f>J162</f>
        <v>4</v>
      </c>
      <c r="AU162" s="932">
        <f t="shared" si="103"/>
        <v>4</v>
      </c>
      <c r="AV162" s="933">
        <f t="shared" si="76"/>
        <v>0</v>
      </c>
      <c r="AW162" s="939"/>
      <c r="AX162" s="884">
        <f t="shared" si="112"/>
        <v>13960</v>
      </c>
      <c r="AY162" s="884">
        <f t="shared" si="113"/>
        <v>13994</v>
      </c>
      <c r="AZ162" s="884">
        <f t="shared" si="114"/>
        <v>11644</v>
      </c>
      <c r="BA162" s="884">
        <f t="shared" si="115"/>
        <v>14329</v>
      </c>
      <c r="BB162" s="884">
        <f t="shared" si="116"/>
        <v>19831</v>
      </c>
      <c r="BC162" s="884">
        <f t="shared" si="117"/>
        <v>15184</v>
      </c>
    </row>
    <row r="163" s="711" customFormat="1" ht="39" customHeight="1" spans="1:55">
      <c r="A163" s="736">
        <v>45917</v>
      </c>
      <c r="B163" s="737" t="s">
        <v>579</v>
      </c>
      <c r="C163" s="738" t="s">
        <v>580</v>
      </c>
      <c r="D163" s="739">
        <v>4500179690</v>
      </c>
      <c r="E163" s="910" t="s">
        <v>3907</v>
      </c>
      <c r="F163" s="739" t="s">
        <v>3908</v>
      </c>
      <c r="G163" s="742" t="s">
        <v>3338</v>
      </c>
      <c r="H163" s="742" t="s">
        <v>3338</v>
      </c>
      <c r="I163" s="785" t="s">
        <v>3346</v>
      </c>
      <c r="J163" s="780">
        <v>588</v>
      </c>
      <c r="K163" s="780">
        <v>0</v>
      </c>
      <c r="L163" s="780">
        <v>6</v>
      </c>
      <c r="M163" s="784">
        <f t="shared" si="102"/>
        <v>98</v>
      </c>
      <c r="N163" s="945">
        <v>45950</v>
      </c>
      <c r="O163" s="945">
        <v>45946</v>
      </c>
      <c r="P163" s="946"/>
      <c r="Q163" s="783" t="s">
        <v>582</v>
      </c>
      <c r="R163" s="946" t="s">
        <v>2533</v>
      </c>
      <c r="S163" s="810" t="s">
        <v>3909</v>
      </c>
      <c r="T163" s="948"/>
      <c r="U163" s="810" t="s">
        <v>585</v>
      </c>
      <c r="V163" s="949"/>
      <c r="W163" s="949"/>
      <c r="X163" s="740" t="s">
        <v>3910</v>
      </c>
      <c r="Y163" s="946" t="s">
        <v>3911</v>
      </c>
      <c r="Z163" s="835">
        <v>5.2547</v>
      </c>
      <c r="AA163" s="835">
        <v>9546.162</v>
      </c>
      <c r="AB163" s="780" t="s">
        <v>3912</v>
      </c>
      <c r="AC163" s="951" t="s">
        <v>590</v>
      </c>
      <c r="AD163" s="837">
        <f>J163</f>
        <v>588</v>
      </c>
      <c r="AE163" s="837"/>
      <c r="AF163" s="838"/>
      <c r="AG163" s="865">
        <f t="shared" si="104"/>
        <v>588</v>
      </c>
      <c r="AH163" s="865"/>
      <c r="AI163" s="865">
        <f t="shared" si="105"/>
        <v>588</v>
      </c>
      <c r="AJ163" s="955"/>
      <c r="AK163" s="865"/>
      <c r="AL163" s="956"/>
      <c r="AM163" s="956"/>
      <c r="AN163" s="867" t="s">
        <v>577</v>
      </c>
      <c r="AO163" s="884">
        <f>J163/6</f>
        <v>98</v>
      </c>
      <c r="AP163" s="884">
        <f>J163/6</f>
        <v>98</v>
      </c>
      <c r="AQ163" s="884">
        <f>J163/6</f>
        <v>98</v>
      </c>
      <c r="AR163" s="884">
        <f>J163/6</f>
        <v>98</v>
      </c>
      <c r="AS163" s="884">
        <f>J163/6</f>
        <v>98</v>
      </c>
      <c r="AT163" s="884">
        <f>J163/6</f>
        <v>98</v>
      </c>
      <c r="AU163" s="932">
        <f t="shared" si="103"/>
        <v>588</v>
      </c>
      <c r="AV163" s="933">
        <f t="shared" si="76"/>
        <v>0</v>
      </c>
      <c r="AW163" s="939"/>
      <c r="AX163" s="884">
        <f t="shared" si="112"/>
        <v>13862</v>
      </c>
      <c r="AY163" s="884">
        <f t="shared" si="113"/>
        <v>13896</v>
      </c>
      <c r="AZ163" s="884">
        <f t="shared" si="114"/>
        <v>11546</v>
      </c>
      <c r="BA163" s="884">
        <f t="shared" si="115"/>
        <v>14231</v>
      </c>
      <c r="BB163" s="884">
        <f t="shared" si="116"/>
        <v>19733</v>
      </c>
      <c r="BC163" s="884">
        <f t="shared" si="117"/>
        <v>15086</v>
      </c>
    </row>
    <row r="164" s="711" customFormat="1" ht="39" customHeight="1" spans="1:55">
      <c r="A164" s="736">
        <v>45917</v>
      </c>
      <c r="B164" s="737" t="s">
        <v>579</v>
      </c>
      <c r="C164" s="738" t="s">
        <v>580</v>
      </c>
      <c r="D164" s="739">
        <v>4500179690</v>
      </c>
      <c r="E164" s="910" t="s">
        <v>3913</v>
      </c>
      <c r="F164" s="739" t="s">
        <v>3914</v>
      </c>
      <c r="G164" s="742" t="s">
        <v>3338</v>
      </c>
      <c r="H164" s="742" t="s">
        <v>3338</v>
      </c>
      <c r="I164" s="785" t="s">
        <v>3346</v>
      </c>
      <c r="J164" s="780">
        <v>1356</v>
      </c>
      <c r="K164" s="780">
        <v>0</v>
      </c>
      <c r="L164" s="780">
        <v>6</v>
      </c>
      <c r="M164" s="784">
        <f t="shared" si="102"/>
        <v>226</v>
      </c>
      <c r="N164" s="945">
        <v>45950</v>
      </c>
      <c r="O164" s="945">
        <v>45946</v>
      </c>
      <c r="P164" s="946"/>
      <c r="Q164" s="783" t="s">
        <v>582</v>
      </c>
      <c r="R164" s="946" t="s">
        <v>2533</v>
      </c>
      <c r="S164" s="810" t="s">
        <v>3909</v>
      </c>
      <c r="T164" s="948"/>
      <c r="U164" s="810" t="s">
        <v>585</v>
      </c>
      <c r="V164" s="949"/>
      <c r="W164" s="949"/>
      <c r="X164" s="740" t="s">
        <v>3910</v>
      </c>
      <c r="Y164" s="946" t="s">
        <v>3911</v>
      </c>
      <c r="Z164" s="835">
        <v>5.2547</v>
      </c>
      <c r="AA164" s="835">
        <v>9546.162</v>
      </c>
      <c r="AB164" s="780" t="s">
        <v>3912</v>
      </c>
      <c r="AC164" s="951" t="s">
        <v>590</v>
      </c>
      <c r="AD164" s="837">
        <f>J164</f>
        <v>1356</v>
      </c>
      <c r="AE164" s="837"/>
      <c r="AF164" s="838"/>
      <c r="AG164" s="865">
        <f t="shared" si="104"/>
        <v>1356</v>
      </c>
      <c r="AH164" s="865"/>
      <c r="AI164" s="865">
        <f t="shared" si="105"/>
        <v>1356</v>
      </c>
      <c r="AJ164" s="955"/>
      <c r="AK164" s="865"/>
      <c r="AL164" s="956"/>
      <c r="AM164" s="956"/>
      <c r="AN164" s="867" t="s">
        <v>577</v>
      </c>
      <c r="AO164" s="884">
        <f>J164/6</f>
        <v>226</v>
      </c>
      <c r="AP164" s="884">
        <f>J164/6</f>
        <v>226</v>
      </c>
      <c r="AQ164" s="884">
        <f>J164/6</f>
        <v>226</v>
      </c>
      <c r="AR164" s="884">
        <f>J164/6</f>
        <v>226</v>
      </c>
      <c r="AS164" s="884">
        <f>J164/6</f>
        <v>226</v>
      </c>
      <c r="AT164" s="884">
        <f>J164/6</f>
        <v>226</v>
      </c>
      <c r="AU164" s="932">
        <f t="shared" si="103"/>
        <v>1356</v>
      </c>
      <c r="AV164" s="933">
        <f t="shared" si="76"/>
        <v>0</v>
      </c>
      <c r="AW164" s="939"/>
      <c r="AX164" s="884">
        <f t="shared" si="112"/>
        <v>13636</v>
      </c>
      <c r="AY164" s="884">
        <f t="shared" si="113"/>
        <v>13670</v>
      </c>
      <c r="AZ164" s="884">
        <f t="shared" si="114"/>
        <v>11320</v>
      </c>
      <c r="BA164" s="884">
        <f t="shared" si="115"/>
        <v>14005</v>
      </c>
      <c r="BB164" s="884">
        <f t="shared" si="116"/>
        <v>19507</v>
      </c>
      <c r="BC164" s="884">
        <f t="shared" si="117"/>
        <v>14860</v>
      </c>
    </row>
    <row r="165" s="711" customFormat="1" ht="39" customHeight="1" spans="1:55">
      <c r="A165" s="736">
        <v>45740</v>
      </c>
      <c r="B165" s="737" t="s">
        <v>856</v>
      </c>
      <c r="C165" s="738" t="s">
        <v>567</v>
      </c>
      <c r="D165" s="739">
        <v>4500161069</v>
      </c>
      <c r="E165" s="910" t="s">
        <v>3915</v>
      </c>
      <c r="F165" s="739" t="s">
        <v>3916</v>
      </c>
      <c r="G165" s="744" t="s">
        <v>3359</v>
      </c>
      <c r="H165" s="742" t="s">
        <v>3360</v>
      </c>
      <c r="I165" s="785" t="s">
        <v>3346</v>
      </c>
      <c r="J165" s="780">
        <v>1442</v>
      </c>
      <c r="K165" s="780">
        <v>0</v>
      </c>
      <c r="L165" s="780">
        <v>1</v>
      </c>
      <c r="M165" s="784">
        <f t="shared" si="102"/>
        <v>1442</v>
      </c>
      <c r="N165" s="782">
        <v>45954</v>
      </c>
      <c r="O165" s="782">
        <v>45950</v>
      </c>
      <c r="P165" s="783" t="s">
        <v>3917</v>
      </c>
      <c r="Q165" s="783" t="s">
        <v>582</v>
      </c>
      <c r="R165" s="783"/>
      <c r="S165" s="810" t="s">
        <v>3918</v>
      </c>
      <c r="T165" s="810"/>
      <c r="U165" s="810" t="s">
        <v>3593</v>
      </c>
      <c r="V165" s="811"/>
      <c r="W165" s="811"/>
      <c r="X165" s="812" t="s">
        <v>3594</v>
      </c>
      <c r="Y165" s="783" t="s">
        <v>865</v>
      </c>
      <c r="Z165" s="835">
        <v>4.6</v>
      </c>
      <c r="AA165" s="835">
        <f>Z165*J165</f>
        <v>6633.2</v>
      </c>
      <c r="AB165" s="784" t="s">
        <v>3919</v>
      </c>
      <c r="AC165" s="836" t="s">
        <v>590</v>
      </c>
      <c r="AD165" s="837"/>
      <c r="AE165" s="837">
        <f>J165</f>
        <v>1442</v>
      </c>
      <c r="AF165" s="838"/>
      <c r="AG165" s="865">
        <f t="shared" si="104"/>
        <v>1442</v>
      </c>
      <c r="AH165" s="865"/>
      <c r="AI165" s="865">
        <f t="shared" si="105"/>
        <v>1442</v>
      </c>
      <c r="AJ165" s="865"/>
      <c r="AK165" s="865"/>
      <c r="AL165" s="866"/>
      <c r="AM165" s="866"/>
      <c r="AN165" s="867" t="s">
        <v>577</v>
      </c>
      <c r="AO165" s="884">
        <f>J165/6</f>
        <v>240.333333333333</v>
      </c>
      <c r="AP165" s="884">
        <f>J165/6</f>
        <v>240.333333333333</v>
      </c>
      <c r="AQ165" s="884">
        <f>J165/6</f>
        <v>240.333333333333</v>
      </c>
      <c r="AR165" s="884">
        <f>J165/6</f>
        <v>240.333333333333</v>
      </c>
      <c r="AS165" s="884">
        <f>J165/6</f>
        <v>240.333333333333</v>
      </c>
      <c r="AT165" s="884">
        <f>J165/6</f>
        <v>240.333333333333</v>
      </c>
      <c r="AU165" s="932">
        <f t="shared" si="103"/>
        <v>1442</v>
      </c>
      <c r="AV165" s="958">
        <f t="shared" si="76"/>
        <v>0</v>
      </c>
      <c r="AW165" s="939"/>
      <c r="AX165" s="884">
        <f t="shared" si="112"/>
        <v>13395.6666666667</v>
      </c>
      <c r="AY165" s="884">
        <f t="shared" si="113"/>
        <v>13429.6666666667</v>
      </c>
      <c r="AZ165" s="884">
        <f t="shared" si="114"/>
        <v>11079.6666666667</v>
      </c>
      <c r="BA165" s="884">
        <f t="shared" si="115"/>
        <v>13764.6666666667</v>
      </c>
      <c r="BB165" s="884">
        <f t="shared" si="116"/>
        <v>19266.6666666667</v>
      </c>
      <c r="BC165" s="884">
        <f t="shared" si="117"/>
        <v>14619.6666666667</v>
      </c>
    </row>
    <row r="166" s="711" customFormat="1" ht="39" customHeight="1" spans="1:55">
      <c r="A166" s="736">
        <v>45895</v>
      </c>
      <c r="B166" s="737" t="s">
        <v>2403</v>
      </c>
      <c r="C166" s="738" t="s">
        <v>2404</v>
      </c>
      <c r="D166" s="739">
        <v>4500177281</v>
      </c>
      <c r="E166" s="910" t="s">
        <v>2405</v>
      </c>
      <c r="F166" s="739" t="s">
        <v>3920</v>
      </c>
      <c r="G166" s="742" t="s">
        <v>3338</v>
      </c>
      <c r="H166" s="742" t="s">
        <v>3338</v>
      </c>
      <c r="I166" s="785" t="s">
        <v>3346</v>
      </c>
      <c r="J166" s="780">
        <v>600</v>
      </c>
      <c r="K166" s="780">
        <v>0</v>
      </c>
      <c r="L166" s="780">
        <v>6</v>
      </c>
      <c r="M166" s="784">
        <f t="shared" si="102"/>
        <v>100</v>
      </c>
      <c r="N166" s="782">
        <v>45952</v>
      </c>
      <c r="O166" s="782">
        <v>45948</v>
      </c>
      <c r="P166" s="783" t="s">
        <v>3921</v>
      </c>
      <c r="Q166" s="783" t="s">
        <v>582</v>
      </c>
      <c r="R166" s="783" t="s">
        <v>2460</v>
      </c>
      <c r="S166" s="810" t="s">
        <v>3922</v>
      </c>
      <c r="T166" s="810"/>
      <c r="U166" s="810" t="s">
        <v>3923</v>
      </c>
      <c r="V166" s="811"/>
      <c r="W166" s="811"/>
      <c r="X166" s="812" t="s">
        <v>3924</v>
      </c>
      <c r="Y166" s="783" t="s">
        <v>627</v>
      </c>
      <c r="Z166" s="835">
        <v>5.5009</v>
      </c>
      <c r="AA166" s="835">
        <v>1980.324</v>
      </c>
      <c r="AB166" s="784" t="s">
        <v>3925</v>
      </c>
      <c r="AC166" s="836" t="s">
        <v>590</v>
      </c>
      <c r="AD166" s="837">
        <f>J166</f>
        <v>600</v>
      </c>
      <c r="AE166" s="837"/>
      <c r="AF166" s="838"/>
      <c r="AG166" s="865">
        <f t="shared" si="104"/>
        <v>600</v>
      </c>
      <c r="AH166" s="865"/>
      <c r="AI166" s="865">
        <f t="shared" si="105"/>
        <v>600</v>
      </c>
      <c r="AJ166" s="865"/>
      <c r="AK166" s="865"/>
      <c r="AL166" s="866"/>
      <c r="AM166" s="866"/>
      <c r="AN166" s="867" t="s">
        <v>577</v>
      </c>
      <c r="AO166" s="884">
        <f>J166/6</f>
        <v>100</v>
      </c>
      <c r="AP166" s="884">
        <f>J166/6</f>
        <v>100</v>
      </c>
      <c r="AQ166" s="884">
        <f>J166/6</f>
        <v>100</v>
      </c>
      <c r="AR166" s="884">
        <f>J166/6</f>
        <v>100</v>
      </c>
      <c r="AS166" s="884">
        <f>J166/6</f>
        <v>100</v>
      </c>
      <c r="AT166" s="884">
        <f>J166/6</f>
        <v>100</v>
      </c>
      <c r="AU166" s="932">
        <f t="shared" si="103"/>
        <v>600</v>
      </c>
      <c r="AV166" s="933">
        <f t="shared" si="76"/>
        <v>0</v>
      </c>
      <c r="AW166" s="939"/>
      <c r="AX166" s="884">
        <f t="shared" si="112"/>
        <v>13295.6666666667</v>
      </c>
      <c r="AY166" s="884">
        <f t="shared" si="113"/>
        <v>13329.6666666667</v>
      </c>
      <c r="AZ166" s="884">
        <f t="shared" si="114"/>
        <v>10979.6666666667</v>
      </c>
      <c r="BA166" s="884">
        <f t="shared" si="115"/>
        <v>13664.6666666667</v>
      </c>
      <c r="BB166" s="884">
        <f t="shared" si="116"/>
        <v>19166.6666666667</v>
      </c>
      <c r="BC166" s="884">
        <f t="shared" si="117"/>
        <v>14519.6666666667</v>
      </c>
    </row>
    <row r="167" s="711" customFormat="1" ht="39" customHeight="1" spans="1:55">
      <c r="A167" s="736">
        <v>45918</v>
      </c>
      <c r="B167" s="737" t="s">
        <v>177</v>
      </c>
      <c r="C167" s="738" t="s">
        <v>600</v>
      </c>
      <c r="D167" s="739">
        <v>4500179810</v>
      </c>
      <c r="E167" s="910" t="s">
        <v>3926</v>
      </c>
      <c r="F167" s="739" t="s">
        <v>3927</v>
      </c>
      <c r="G167" s="742" t="s">
        <v>3338</v>
      </c>
      <c r="H167" s="742" t="s">
        <v>3338</v>
      </c>
      <c r="I167" s="785" t="s">
        <v>3346</v>
      </c>
      <c r="J167" s="780">
        <v>1266</v>
      </c>
      <c r="K167" s="780">
        <v>0</v>
      </c>
      <c r="L167" s="780">
        <v>6</v>
      </c>
      <c r="M167" s="784">
        <f t="shared" si="102"/>
        <v>211</v>
      </c>
      <c r="N167" s="782">
        <v>45953</v>
      </c>
      <c r="O167" s="782">
        <v>45950</v>
      </c>
      <c r="P167" s="783"/>
      <c r="Q167" s="783" t="s">
        <v>582</v>
      </c>
      <c r="R167" s="783" t="s">
        <v>2491</v>
      </c>
      <c r="S167" s="810" t="s">
        <v>2534</v>
      </c>
      <c r="T167" s="810"/>
      <c r="U167" s="810" t="s">
        <v>585</v>
      </c>
      <c r="V167" s="811" t="s">
        <v>2606</v>
      </c>
      <c r="W167" s="811"/>
      <c r="X167" s="812" t="s">
        <v>3928</v>
      </c>
      <c r="Y167" s="783" t="s">
        <v>695</v>
      </c>
      <c r="Z167" s="835">
        <v>3.1441</v>
      </c>
      <c r="AA167" s="835">
        <f>J167*Z167</f>
        <v>3980.4306</v>
      </c>
      <c r="AB167" s="784" t="s">
        <v>3929</v>
      </c>
      <c r="AC167" s="951" t="s">
        <v>590</v>
      </c>
      <c r="AD167" s="837">
        <f>J167</f>
        <v>1266</v>
      </c>
      <c r="AE167" s="837"/>
      <c r="AF167" s="838"/>
      <c r="AG167" s="865">
        <f t="shared" si="104"/>
        <v>1266</v>
      </c>
      <c r="AH167" s="865"/>
      <c r="AI167" s="865">
        <f t="shared" si="105"/>
        <v>1266</v>
      </c>
      <c r="AJ167" s="865"/>
      <c r="AK167" s="865"/>
      <c r="AL167" s="865"/>
      <c r="AM167" s="865"/>
      <c r="AN167" s="867" t="s">
        <v>577</v>
      </c>
      <c r="AO167" s="884">
        <f>J167/6</f>
        <v>211</v>
      </c>
      <c r="AP167" s="884">
        <f>J167/6</f>
        <v>211</v>
      </c>
      <c r="AQ167" s="884">
        <f>J167/6</f>
        <v>211</v>
      </c>
      <c r="AR167" s="884">
        <f>J167/6</f>
        <v>211</v>
      </c>
      <c r="AS167" s="884">
        <f>J167/6</f>
        <v>211</v>
      </c>
      <c r="AT167" s="884">
        <f>J167/6</f>
        <v>211</v>
      </c>
      <c r="AU167" s="932">
        <f t="shared" si="103"/>
        <v>1266</v>
      </c>
      <c r="AV167" s="933">
        <f t="shared" si="76"/>
        <v>0</v>
      </c>
      <c r="AW167" s="939"/>
      <c r="AX167" s="884">
        <f t="shared" si="112"/>
        <v>13084.6666666667</v>
      </c>
      <c r="AY167" s="884">
        <f t="shared" si="113"/>
        <v>13118.6666666667</v>
      </c>
      <c r="AZ167" s="884">
        <f t="shared" si="114"/>
        <v>10768.6666666667</v>
      </c>
      <c r="BA167" s="884">
        <f t="shared" si="115"/>
        <v>13453.6666666667</v>
      </c>
      <c r="BB167" s="884">
        <f t="shared" si="116"/>
        <v>18955.6666666667</v>
      </c>
      <c r="BC167" s="884">
        <f t="shared" si="117"/>
        <v>14308.6666666667</v>
      </c>
    </row>
    <row r="168" s="711" customFormat="1" ht="39" customHeight="1" spans="1:55">
      <c r="A168" s="736">
        <v>45895</v>
      </c>
      <c r="B168" s="737" t="s">
        <v>3930</v>
      </c>
      <c r="C168" s="738" t="s">
        <v>1303</v>
      </c>
      <c r="D168" s="739">
        <v>4500177865</v>
      </c>
      <c r="E168" s="910" t="s">
        <v>3931</v>
      </c>
      <c r="F168" s="739" t="s">
        <v>3932</v>
      </c>
      <c r="G168" s="742" t="s">
        <v>3354</v>
      </c>
      <c r="H168" s="742" t="s">
        <v>3338</v>
      </c>
      <c r="I168" s="785" t="s">
        <v>3346</v>
      </c>
      <c r="J168" s="780">
        <v>1740</v>
      </c>
      <c r="K168" s="780">
        <v>0</v>
      </c>
      <c r="L168" s="780">
        <v>6</v>
      </c>
      <c r="M168" s="784">
        <f t="shared" si="102"/>
        <v>290</v>
      </c>
      <c r="N168" s="945">
        <v>45958</v>
      </c>
      <c r="O168" s="945">
        <v>45954</v>
      </c>
      <c r="P168" s="946"/>
      <c r="Q168" s="783" t="s">
        <v>582</v>
      </c>
      <c r="R168" s="946"/>
      <c r="S168" s="810" t="s">
        <v>3918</v>
      </c>
      <c r="T168" s="948"/>
      <c r="U168" s="810" t="s">
        <v>3933</v>
      </c>
      <c r="V168" s="949"/>
      <c r="W168" s="949"/>
      <c r="X168" s="740" t="s">
        <v>3934</v>
      </c>
      <c r="Y168" s="946" t="s">
        <v>740</v>
      </c>
      <c r="Z168" s="835">
        <v>5.4863</v>
      </c>
      <c r="AA168" s="835">
        <f>J168*Z168</f>
        <v>9546.162</v>
      </c>
      <c r="AB168" s="780" t="s">
        <v>3935</v>
      </c>
      <c r="AC168" s="951" t="s">
        <v>590</v>
      </c>
      <c r="AD168" s="837"/>
      <c r="AE168" s="837">
        <f>J168</f>
        <v>1740</v>
      </c>
      <c r="AF168" s="838"/>
      <c r="AG168" s="865">
        <f t="shared" si="104"/>
        <v>1740</v>
      </c>
      <c r="AH168" s="865"/>
      <c r="AI168" s="865">
        <f t="shared" si="105"/>
        <v>1740</v>
      </c>
      <c r="AJ168" s="955"/>
      <c r="AK168" s="865"/>
      <c r="AL168" s="956"/>
      <c r="AM168" s="956"/>
      <c r="AN168" s="867" t="s">
        <v>577</v>
      </c>
      <c r="AO168" s="884">
        <v>290</v>
      </c>
      <c r="AP168" s="884">
        <v>290</v>
      </c>
      <c r="AQ168" s="884">
        <v>290</v>
      </c>
      <c r="AR168" s="884">
        <v>290</v>
      </c>
      <c r="AS168" s="884">
        <v>290</v>
      </c>
      <c r="AT168" s="884">
        <v>290</v>
      </c>
      <c r="AU168" s="932">
        <f t="shared" si="103"/>
        <v>1740</v>
      </c>
      <c r="AV168" s="933">
        <f t="shared" si="76"/>
        <v>0</v>
      </c>
      <c r="AW168" s="939"/>
      <c r="AX168" s="884">
        <f t="shared" si="112"/>
        <v>12794.6666666667</v>
      </c>
      <c r="AY168" s="884">
        <f t="shared" si="113"/>
        <v>12828.6666666667</v>
      </c>
      <c r="AZ168" s="884">
        <f t="shared" si="114"/>
        <v>10478.6666666667</v>
      </c>
      <c r="BA168" s="884">
        <f t="shared" si="115"/>
        <v>13163.6666666667</v>
      </c>
      <c r="BB168" s="884">
        <f t="shared" si="116"/>
        <v>18665.6666666667</v>
      </c>
      <c r="BC168" s="884">
        <f t="shared" si="117"/>
        <v>14018.6666666667</v>
      </c>
    </row>
    <row r="169" s="711" customFormat="1" ht="39" customHeight="1" spans="1:55">
      <c r="A169" s="736">
        <v>45918</v>
      </c>
      <c r="B169" s="737" t="s">
        <v>177</v>
      </c>
      <c r="C169" s="738" t="s">
        <v>600</v>
      </c>
      <c r="D169" s="739">
        <v>4500179809</v>
      </c>
      <c r="E169" s="910" t="s">
        <v>3936</v>
      </c>
      <c r="F169" s="739" t="s">
        <v>3937</v>
      </c>
      <c r="G169" s="742" t="s">
        <v>3338</v>
      </c>
      <c r="H169" s="742" t="s">
        <v>3338</v>
      </c>
      <c r="I169" s="785" t="s">
        <v>3346</v>
      </c>
      <c r="J169" s="780">
        <v>1734</v>
      </c>
      <c r="K169" s="780">
        <v>0</v>
      </c>
      <c r="L169" s="780">
        <v>6</v>
      </c>
      <c r="M169" s="784">
        <f t="shared" si="102"/>
        <v>289</v>
      </c>
      <c r="N169" s="945">
        <v>45961</v>
      </c>
      <c r="O169" s="945">
        <v>45957</v>
      </c>
      <c r="P169" s="946"/>
      <c r="Q169" s="783" t="s">
        <v>582</v>
      </c>
      <c r="R169" s="946" t="s">
        <v>2601</v>
      </c>
      <c r="S169" s="810" t="s">
        <v>2534</v>
      </c>
      <c r="T169" s="948"/>
      <c r="U169" s="810" t="s">
        <v>585</v>
      </c>
      <c r="V169" s="811" t="s">
        <v>2606</v>
      </c>
      <c r="W169" s="949"/>
      <c r="X169" s="740" t="s">
        <v>3928</v>
      </c>
      <c r="Y169" s="946" t="s">
        <v>695</v>
      </c>
      <c r="Z169" s="835">
        <v>3.1441</v>
      </c>
      <c r="AA169" s="835">
        <f>J169*Z169</f>
        <v>5451.8694</v>
      </c>
      <c r="AB169" s="780" t="s">
        <v>3938</v>
      </c>
      <c r="AC169" s="951" t="s">
        <v>590</v>
      </c>
      <c r="AD169" s="837">
        <f>J169</f>
        <v>1734</v>
      </c>
      <c r="AE169" s="837"/>
      <c r="AF169" s="838"/>
      <c r="AG169" s="865">
        <f t="shared" si="104"/>
        <v>1734</v>
      </c>
      <c r="AH169" s="865"/>
      <c r="AI169" s="865">
        <f t="shared" si="105"/>
        <v>1734</v>
      </c>
      <c r="AJ169" s="955"/>
      <c r="AK169" s="865"/>
      <c r="AL169" s="956"/>
      <c r="AM169" s="956"/>
      <c r="AN169" s="867" t="s">
        <v>577</v>
      </c>
      <c r="AO169" s="884">
        <f t="shared" ref="AO169:AO175" si="118">J169/6</f>
        <v>289</v>
      </c>
      <c r="AP169" s="884">
        <f t="shared" ref="AP169:AP175" si="119">J169/6</f>
        <v>289</v>
      </c>
      <c r="AQ169" s="884">
        <f t="shared" ref="AQ169:AQ175" si="120">J169/6</f>
        <v>289</v>
      </c>
      <c r="AR169" s="884">
        <f t="shared" ref="AR169:AR175" si="121">J169/6</f>
        <v>289</v>
      </c>
      <c r="AS169" s="884">
        <f t="shared" ref="AS169:AS175" si="122">J169/6</f>
        <v>289</v>
      </c>
      <c r="AT169" s="884">
        <f t="shared" ref="AT169:AT175" si="123">J169/6</f>
        <v>289</v>
      </c>
      <c r="AU169" s="932">
        <f t="shared" si="103"/>
        <v>1734</v>
      </c>
      <c r="AV169" s="933">
        <f t="shared" ref="AV169:AV175" si="124">J169-AU169</f>
        <v>0</v>
      </c>
      <c r="AW169" s="939"/>
      <c r="AX169" s="884">
        <f t="shared" si="112"/>
        <v>12505.6666666667</v>
      </c>
      <c r="AY169" s="884">
        <f t="shared" si="113"/>
        <v>12539.6666666667</v>
      </c>
      <c r="AZ169" s="884">
        <f t="shared" si="114"/>
        <v>10189.6666666667</v>
      </c>
      <c r="BA169" s="884">
        <f t="shared" si="115"/>
        <v>12874.6666666667</v>
      </c>
      <c r="BB169" s="884">
        <f t="shared" si="116"/>
        <v>18376.6666666667</v>
      </c>
      <c r="BC169" s="884">
        <f t="shared" si="117"/>
        <v>13729.6666666667</v>
      </c>
    </row>
    <row r="170" s="711" customFormat="1" ht="39" customHeight="1" spans="1:55">
      <c r="A170" s="736">
        <v>45875</v>
      </c>
      <c r="B170" s="737" t="s">
        <v>1552</v>
      </c>
      <c r="C170" s="738" t="s">
        <v>1553</v>
      </c>
      <c r="D170" s="739">
        <v>4500175983</v>
      </c>
      <c r="E170" s="910"/>
      <c r="F170" s="739" t="s">
        <v>3939</v>
      </c>
      <c r="G170" s="944" t="s">
        <v>3940</v>
      </c>
      <c r="H170" s="742" t="s">
        <v>3342</v>
      </c>
      <c r="I170" s="785" t="s">
        <v>3474</v>
      </c>
      <c r="J170" s="780">
        <v>3600</v>
      </c>
      <c r="K170" s="801">
        <v>0</v>
      </c>
      <c r="L170" s="801">
        <v>36</v>
      </c>
      <c r="M170" s="784">
        <f t="shared" si="102"/>
        <v>100</v>
      </c>
      <c r="N170" s="945">
        <v>45957</v>
      </c>
      <c r="O170" s="945">
        <v>45955</v>
      </c>
      <c r="P170" s="946"/>
      <c r="Q170" s="783" t="s">
        <v>582</v>
      </c>
      <c r="R170" s="946" t="s">
        <v>2601</v>
      </c>
      <c r="S170" s="948" t="s">
        <v>2639</v>
      </c>
      <c r="T170" s="948"/>
      <c r="U170" s="948" t="s">
        <v>585</v>
      </c>
      <c r="V170" s="949"/>
      <c r="W170" s="949"/>
      <c r="X170" s="740" t="s">
        <v>3941</v>
      </c>
      <c r="Y170" s="946" t="s">
        <v>1558</v>
      </c>
      <c r="Z170" s="952">
        <v>69.1945</v>
      </c>
      <c r="AA170" s="952">
        <f>Z170*M170</f>
        <v>6919.45</v>
      </c>
      <c r="AB170" s="780" t="s">
        <v>3942</v>
      </c>
      <c r="AC170" s="951" t="s">
        <v>590</v>
      </c>
      <c r="AD170" s="837">
        <f>J170</f>
        <v>3600</v>
      </c>
      <c r="AE170" s="837"/>
      <c r="AF170" s="838"/>
      <c r="AG170" s="865">
        <f t="shared" si="104"/>
        <v>3600</v>
      </c>
      <c r="AH170" s="865"/>
      <c r="AI170" s="865">
        <f t="shared" si="105"/>
        <v>3600</v>
      </c>
      <c r="AJ170" s="955"/>
      <c r="AK170" s="865">
        <f>M170</f>
        <v>100</v>
      </c>
      <c r="AL170" s="956"/>
      <c r="AM170" s="956"/>
      <c r="AN170" s="957" t="s">
        <v>577</v>
      </c>
      <c r="AO170" s="884">
        <f t="shared" si="118"/>
        <v>600</v>
      </c>
      <c r="AP170" s="884">
        <f t="shared" si="119"/>
        <v>600</v>
      </c>
      <c r="AQ170" s="884">
        <f t="shared" si="120"/>
        <v>600</v>
      </c>
      <c r="AR170" s="884">
        <f t="shared" si="121"/>
        <v>600</v>
      </c>
      <c r="AS170" s="884">
        <f t="shared" si="122"/>
        <v>600</v>
      </c>
      <c r="AT170" s="884">
        <f t="shared" si="123"/>
        <v>600</v>
      </c>
      <c r="AU170" s="932">
        <f t="shared" si="103"/>
        <v>3600</v>
      </c>
      <c r="AV170" s="933">
        <f t="shared" si="124"/>
        <v>0</v>
      </c>
      <c r="AW170" s="939"/>
      <c r="AX170" s="884">
        <f t="shared" si="112"/>
        <v>11905.6666666667</v>
      </c>
      <c r="AY170" s="884">
        <f t="shared" si="113"/>
        <v>11939.6666666667</v>
      </c>
      <c r="AZ170" s="884">
        <f t="shared" si="114"/>
        <v>9589.66666666667</v>
      </c>
      <c r="BA170" s="884">
        <f t="shared" si="115"/>
        <v>12274.6666666667</v>
      </c>
      <c r="BB170" s="884">
        <f t="shared" si="116"/>
        <v>17776.6666666667</v>
      </c>
      <c r="BC170" s="884">
        <f t="shared" si="117"/>
        <v>13129.6666666667</v>
      </c>
    </row>
    <row r="171" s="711" customFormat="1" ht="39" customHeight="1" spans="1:55">
      <c r="A171" s="736">
        <v>45926</v>
      </c>
      <c r="B171" s="737" t="s">
        <v>177</v>
      </c>
      <c r="C171" s="738" t="s">
        <v>600</v>
      </c>
      <c r="D171" s="739">
        <v>4500180518</v>
      </c>
      <c r="E171" s="910" t="s">
        <v>3943</v>
      </c>
      <c r="F171" s="739" t="s">
        <v>3944</v>
      </c>
      <c r="G171" s="742" t="s">
        <v>3338</v>
      </c>
      <c r="H171" s="742" t="s">
        <v>3338</v>
      </c>
      <c r="I171" s="785" t="s">
        <v>3346</v>
      </c>
      <c r="J171" s="780">
        <v>1266</v>
      </c>
      <c r="K171" s="780">
        <v>0</v>
      </c>
      <c r="L171" s="780">
        <v>6</v>
      </c>
      <c r="M171" s="784">
        <f t="shared" si="102"/>
        <v>211</v>
      </c>
      <c r="N171" s="945">
        <v>45962</v>
      </c>
      <c r="O171" s="945">
        <f>N171-4</f>
        <v>45958</v>
      </c>
      <c r="P171" s="946"/>
      <c r="Q171" s="783" t="s">
        <v>582</v>
      </c>
      <c r="R171" s="946" t="s">
        <v>2601</v>
      </c>
      <c r="S171" s="948" t="s">
        <v>2669</v>
      </c>
      <c r="T171" s="948"/>
      <c r="U171" s="810" t="s">
        <v>585</v>
      </c>
      <c r="V171" s="811" t="s">
        <v>2657</v>
      </c>
      <c r="W171" s="949"/>
      <c r="X171" s="740" t="s">
        <v>3928</v>
      </c>
      <c r="Y171" s="946" t="s">
        <v>695</v>
      </c>
      <c r="Z171" s="835">
        <v>3.1441</v>
      </c>
      <c r="AA171" s="835">
        <f>J171*Z171</f>
        <v>3980.4306</v>
      </c>
      <c r="AB171" s="780" t="s">
        <v>3945</v>
      </c>
      <c r="AC171" s="951" t="s">
        <v>590</v>
      </c>
      <c r="AD171" s="837">
        <f>J171</f>
        <v>1266</v>
      </c>
      <c r="AE171" s="837"/>
      <c r="AF171" s="838"/>
      <c r="AG171" s="865">
        <f t="shared" si="104"/>
        <v>1266</v>
      </c>
      <c r="AH171" s="865"/>
      <c r="AI171" s="865">
        <f t="shared" si="105"/>
        <v>1266</v>
      </c>
      <c r="AJ171" s="955"/>
      <c r="AK171" s="865"/>
      <c r="AL171" s="956"/>
      <c r="AM171" s="956"/>
      <c r="AN171" s="867" t="s">
        <v>577</v>
      </c>
      <c r="AO171" s="884">
        <f t="shared" si="118"/>
        <v>211</v>
      </c>
      <c r="AP171" s="884">
        <f t="shared" si="119"/>
        <v>211</v>
      </c>
      <c r="AQ171" s="884">
        <f t="shared" si="120"/>
        <v>211</v>
      </c>
      <c r="AR171" s="884">
        <f t="shared" si="121"/>
        <v>211</v>
      </c>
      <c r="AS171" s="884">
        <f t="shared" si="122"/>
        <v>211</v>
      </c>
      <c r="AT171" s="884">
        <f t="shared" si="123"/>
        <v>211</v>
      </c>
      <c r="AU171" s="932">
        <f t="shared" si="103"/>
        <v>1266</v>
      </c>
      <c r="AV171" s="933">
        <f t="shared" si="124"/>
        <v>0</v>
      </c>
      <c r="AW171" s="939"/>
      <c r="AX171" s="884">
        <f t="shared" si="112"/>
        <v>11694.6666666667</v>
      </c>
      <c r="AY171" s="884">
        <f t="shared" si="113"/>
        <v>11728.6666666667</v>
      </c>
      <c r="AZ171" s="884">
        <f t="shared" si="114"/>
        <v>9378.66666666667</v>
      </c>
      <c r="BA171" s="884">
        <f t="shared" si="115"/>
        <v>12063.6666666667</v>
      </c>
      <c r="BB171" s="884">
        <f t="shared" si="116"/>
        <v>17565.6666666667</v>
      </c>
      <c r="BC171" s="884">
        <f t="shared" si="117"/>
        <v>12918.6666666667</v>
      </c>
    </row>
    <row r="172" s="711" customFormat="1" ht="39" customHeight="1" spans="1:55">
      <c r="A172" s="736">
        <v>45917</v>
      </c>
      <c r="B172" s="737" t="s">
        <v>3946</v>
      </c>
      <c r="C172" s="738" t="s">
        <v>1111</v>
      </c>
      <c r="D172" s="739">
        <v>4500179713</v>
      </c>
      <c r="E172" s="910"/>
      <c r="F172" s="739" t="s">
        <v>3947</v>
      </c>
      <c r="G172" s="744" t="s">
        <v>3423</v>
      </c>
      <c r="H172" s="742" t="s">
        <v>3948</v>
      </c>
      <c r="I172" s="785" t="s">
        <v>3346</v>
      </c>
      <c r="J172" s="780">
        <v>300</v>
      </c>
      <c r="K172" s="780">
        <v>0</v>
      </c>
      <c r="L172" s="780">
        <v>3</v>
      </c>
      <c r="M172" s="784">
        <f t="shared" si="102"/>
        <v>100</v>
      </c>
      <c r="N172" s="945">
        <v>45966</v>
      </c>
      <c r="O172" s="945">
        <v>45962</v>
      </c>
      <c r="P172" s="946"/>
      <c r="Q172" s="783" t="s">
        <v>582</v>
      </c>
      <c r="R172" s="946" t="s">
        <v>3949</v>
      </c>
      <c r="S172" s="810" t="s">
        <v>3950</v>
      </c>
      <c r="T172" s="948"/>
      <c r="U172" s="810" t="s">
        <v>3951</v>
      </c>
      <c r="V172" s="949"/>
      <c r="W172" s="949"/>
      <c r="X172" s="740" t="s">
        <v>3952</v>
      </c>
      <c r="Y172" s="946" t="s">
        <v>352</v>
      </c>
      <c r="Z172" s="835">
        <v>5.5009</v>
      </c>
      <c r="AA172" s="835">
        <v>9546.162</v>
      </c>
      <c r="AB172" s="780" t="s">
        <v>3953</v>
      </c>
      <c r="AC172" s="951" t="s">
        <v>590</v>
      </c>
      <c r="AD172" s="837"/>
      <c r="AE172" s="837">
        <f>J172</f>
        <v>300</v>
      </c>
      <c r="AF172" s="838"/>
      <c r="AG172" s="865">
        <f t="shared" si="104"/>
        <v>300</v>
      </c>
      <c r="AH172" s="865"/>
      <c r="AI172" s="865">
        <f t="shared" si="105"/>
        <v>300</v>
      </c>
      <c r="AJ172" s="955"/>
      <c r="AK172" s="865"/>
      <c r="AL172" s="956"/>
      <c r="AM172" s="956"/>
      <c r="AN172" s="867" t="s">
        <v>577</v>
      </c>
      <c r="AO172" s="884">
        <f t="shared" si="118"/>
        <v>50</v>
      </c>
      <c r="AP172" s="884">
        <f t="shared" si="119"/>
        <v>50</v>
      </c>
      <c r="AQ172" s="884">
        <f t="shared" si="120"/>
        <v>50</v>
      </c>
      <c r="AR172" s="884">
        <f t="shared" si="121"/>
        <v>50</v>
      </c>
      <c r="AS172" s="884">
        <f t="shared" si="122"/>
        <v>50</v>
      </c>
      <c r="AT172" s="884">
        <f t="shared" si="123"/>
        <v>50</v>
      </c>
      <c r="AU172" s="932">
        <f t="shared" si="103"/>
        <v>300</v>
      </c>
      <c r="AV172" s="933">
        <f t="shared" si="124"/>
        <v>0</v>
      </c>
      <c r="AW172" s="939"/>
      <c r="AX172" s="884">
        <f t="shared" si="112"/>
        <v>11644.6666666667</v>
      </c>
      <c r="AY172" s="884">
        <f t="shared" si="113"/>
        <v>11678.6666666667</v>
      </c>
      <c r="AZ172" s="884">
        <f t="shared" si="114"/>
        <v>9328.66666666667</v>
      </c>
      <c r="BA172" s="884">
        <f t="shared" si="115"/>
        <v>12013.6666666667</v>
      </c>
      <c r="BB172" s="884">
        <f t="shared" si="116"/>
        <v>17515.6666666667</v>
      </c>
      <c r="BC172" s="884">
        <f t="shared" si="117"/>
        <v>12868.6666666667</v>
      </c>
    </row>
    <row r="173" s="711" customFormat="1" ht="39" customHeight="1" spans="1:55">
      <c r="A173" s="736">
        <v>45925</v>
      </c>
      <c r="B173" s="737" t="s">
        <v>2190</v>
      </c>
      <c r="C173" s="738" t="s">
        <v>762</v>
      </c>
      <c r="D173" s="739">
        <v>4500180233</v>
      </c>
      <c r="E173" s="910" t="s">
        <v>3954</v>
      </c>
      <c r="F173" s="739" t="s">
        <v>3955</v>
      </c>
      <c r="G173" s="742" t="s">
        <v>3338</v>
      </c>
      <c r="H173" s="742" t="s">
        <v>3338</v>
      </c>
      <c r="I173" s="785" t="s">
        <v>3346</v>
      </c>
      <c r="J173" s="780">
        <v>504</v>
      </c>
      <c r="K173" s="780">
        <v>0</v>
      </c>
      <c r="L173" s="780">
        <v>6</v>
      </c>
      <c r="M173" s="784">
        <f t="shared" si="102"/>
        <v>84</v>
      </c>
      <c r="N173" s="945">
        <v>45967</v>
      </c>
      <c r="O173" s="945">
        <v>45964</v>
      </c>
      <c r="P173" s="946"/>
      <c r="Q173" s="783" t="s">
        <v>582</v>
      </c>
      <c r="R173" s="783" t="s">
        <v>2601</v>
      </c>
      <c r="S173" s="810" t="s">
        <v>2595</v>
      </c>
      <c r="T173" s="948"/>
      <c r="U173" s="810" t="s">
        <v>585</v>
      </c>
      <c r="V173" s="949"/>
      <c r="W173" s="949"/>
      <c r="X173" s="740" t="s">
        <v>3956</v>
      </c>
      <c r="Y173" s="946" t="s">
        <v>1140</v>
      </c>
      <c r="Z173" s="835">
        <v>5.5009</v>
      </c>
      <c r="AA173" s="835">
        <f t="shared" ref="AA173:AA179" si="125">J173*Z173</f>
        <v>2772.4536</v>
      </c>
      <c r="AB173" s="780"/>
      <c r="AC173" s="953" t="s">
        <v>590</v>
      </c>
      <c r="AD173" s="837">
        <f>J173</f>
        <v>504</v>
      </c>
      <c r="AE173" s="837"/>
      <c r="AF173" s="954"/>
      <c r="AG173" s="865">
        <f t="shared" si="104"/>
        <v>504</v>
      </c>
      <c r="AH173" s="865"/>
      <c r="AI173" s="865">
        <f t="shared" si="105"/>
        <v>504</v>
      </c>
      <c r="AJ173" s="955"/>
      <c r="AK173" s="865"/>
      <c r="AL173" s="955"/>
      <c r="AM173" s="955"/>
      <c r="AN173" s="867" t="s">
        <v>577</v>
      </c>
      <c r="AO173" s="884">
        <f t="shared" si="118"/>
        <v>84</v>
      </c>
      <c r="AP173" s="884">
        <f t="shared" si="119"/>
        <v>84</v>
      </c>
      <c r="AQ173" s="884">
        <f t="shared" si="120"/>
        <v>84</v>
      </c>
      <c r="AR173" s="884">
        <f t="shared" si="121"/>
        <v>84</v>
      </c>
      <c r="AS173" s="884">
        <f t="shared" si="122"/>
        <v>84</v>
      </c>
      <c r="AT173" s="884">
        <f t="shared" si="123"/>
        <v>84</v>
      </c>
      <c r="AU173" s="932">
        <f t="shared" si="103"/>
        <v>504</v>
      </c>
      <c r="AV173" s="933">
        <f t="shared" si="124"/>
        <v>0</v>
      </c>
      <c r="AW173" s="939"/>
      <c r="AX173" s="884">
        <f t="shared" ref="AX173:AX183" si="126">AX172-AO173</f>
        <v>11560.6666666667</v>
      </c>
      <c r="AY173" s="884">
        <f t="shared" ref="AY173:AY183" si="127">AY172-AP173</f>
        <v>11594.6666666667</v>
      </c>
      <c r="AZ173" s="884">
        <f t="shared" ref="AZ173:AZ183" si="128">AZ172-AQ173</f>
        <v>9244.66666666667</v>
      </c>
      <c r="BA173" s="884">
        <f t="shared" ref="BA173:BA183" si="129">BA172-AR173</f>
        <v>11929.6666666667</v>
      </c>
      <c r="BB173" s="884">
        <f t="shared" ref="BB173:BB183" si="130">BB172-AS173</f>
        <v>17431.6666666667</v>
      </c>
      <c r="BC173" s="884">
        <f t="shared" ref="BC173:BC183" si="131">BC172-AT173</f>
        <v>12784.6666666667</v>
      </c>
    </row>
    <row r="174" s="711" customFormat="1" ht="39" customHeight="1" spans="1:55">
      <c r="A174" s="736">
        <v>45905</v>
      </c>
      <c r="B174" s="737" t="s">
        <v>2479</v>
      </c>
      <c r="C174" s="738" t="s">
        <v>1684</v>
      </c>
      <c r="D174" s="739">
        <v>4500178897</v>
      </c>
      <c r="E174" s="910" t="s">
        <v>3957</v>
      </c>
      <c r="F174" s="739" t="s">
        <v>3958</v>
      </c>
      <c r="G174" s="742" t="s">
        <v>3959</v>
      </c>
      <c r="H174" s="742" t="s">
        <v>3338</v>
      </c>
      <c r="I174" s="785" t="s">
        <v>3346</v>
      </c>
      <c r="J174" s="780">
        <v>330</v>
      </c>
      <c r="K174" s="780">
        <v>0</v>
      </c>
      <c r="L174" s="780">
        <v>6</v>
      </c>
      <c r="M174" s="784">
        <f t="shared" si="102"/>
        <v>55</v>
      </c>
      <c r="N174" s="782">
        <v>45953</v>
      </c>
      <c r="O174" s="782">
        <v>45968</v>
      </c>
      <c r="P174" s="783" t="s">
        <v>3960</v>
      </c>
      <c r="Q174" s="783" t="s">
        <v>582</v>
      </c>
      <c r="R174" s="783" t="s">
        <v>2702</v>
      </c>
      <c r="S174" s="810" t="s">
        <v>2534</v>
      </c>
      <c r="T174" s="810"/>
      <c r="U174" s="810" t="s">
        <v>3961</v>
      </c>
      <c r="V174" s="811" t="s">
        <v>3962</v>
      </c>
      <c r="W174" s="811"/>
      <c r="X174" s="740" t="s">
        <v>3963</v>
      </c>
      <c r="Y174" s="783" t="s">
        <v>1690</v>
      </c>
      <c r="Z174" s="835">
        <v>5.2189</v>
      </c>
      <c r="AA174" s="835">
        <f t="shared" si="125"/>
        <v>1722.237</v>
      </c>
      <c r="AB174" s="784"/>
      <c r="AC174" s="836" t="s">
        <v>590</v>
      </c>
      <c r="AD174" s="837">
        <f>J174</f>
        <v>330</v>
      </c>
      <c r="AE174" s="837"/>
      <c r="AF174" s="838"/>
      <c r="AG174" s="865"/>
      <c r="AH174" s="865">
        <f t="shared" ref="AH174:AH179" si="132">J174</f>
        <v>330</v>
      </c>
      <c r="AI174" s="865">
        <f t="shared" si="105"/>
        <v>330</v>
      </c>
      <c r="AJ174" s="865"/>
      <c r="AK174" s="865"/>
      <c r="AL174" s="865">
        <f t="shared" ref="AL174:AL179" si="133">J174</f>
        <v>330</v>
      </c>
      <c r="AM174" s="865">
        <f t="shared" ref="AM174:AM179" si="134">J174</f>
        <v>330</v>
      </c>
      <c r="AN174" s="867" t="s">
        <v>577</v>
      </c>
      <c r="AO174" s="884">
        <f t="shared" si="118"/>
        <v>55</v>
      </c>
      <c r="AP174" s="884">
        <f t="shared" si="119"/>
        <v>55</v>
      </c>
      <c r="AQ174" s="884">
        <f t="shared" si="120"/>
        <v>55</v>
      </c>
      <c r="AR174" s="884">
        <f t="shared" si="121"/>
        <v>55</v>
      </c>
      <c r="AS174" s="884">
        <f t="shared" si="122"/>
        <v>55</v>
      </c>
      <c r="AT174" s="884">
        <f t="shared" si="123"/>
        <v>55</v>
      </c>
      <c r="AU174" s="932">
        <f t="shared" si="103"/>
        <v>330</v>
      </c>
      <c r="AV174" s="933">
        <f t="shared" si="124"/>
        <v>0</v>
      </c>
      <c r="AW174" s="939"/>
      <c r="AX174" s="884">
        <f t="shared" si="126"/>
        <v>11505.6666666667</v>
      </c>
      <c r="AY174" s="884">
        <f t="shared" si="127"/>
        <v>11539.6666666667</v>
      </c>
      <c r="AZ174" s="884">
        <f t="shared" si="128"/>
        <v>9189.66666666667</v>
      </c>
      <c r="BA174" s="884">
        <f t="shared" si="129"/>
        <v>11874.6666666667</v>
      </c>
      <c r="BB174" s="884">
        <f t="shared" si="130"/>
        <v>17376.6666666667</v>
      </c>
      <c r="BC174" s="884">
        <f t="shared" si="131"/>
        <v>12729.6666666667</v>
      </c>
    </row>
    <row r="175" s="711" customFormat="1" ht="39" customHeight="1" spans="1:55">
      <c r="A175" s="736">
        <v>45905</v>
      </c>
      <c r="B175" s="737" t="s">
        <v>2479</v>
      </c>
      <c r="C175" s="738" t="s">
        <v>1684</v>
      </c>
      <c r="D175" s="739">
        <v>4500178897</v>
      </c>
      <c r="E175" s="910" t="s">
        <v>3957</v>
      </c>
      <c r="F175" s="739" t="s">
        <v>3964</v>
      </c>
      <c r="G175" s="742" t="s">
        <v>3959</v>
      </c>
      <c r="H175" s="742" t="s">
        <v>3338</v>
      </c>
      <c r="I175" s="785" t="s">
        <v>3346</v>
      </c>
      <c r="J175" s="780">
        <v>3210</v>
      </c>
      <c r="K175" s="780">
        <v>0</v>
      </c>
      <c r="L175" s="780">
        <v>6</v>
      </c>
      <c r="M175" s="784">
        <f t="shared" si="102"/>
        <v>535</v>
      </c>
      <c r="N175" s="782">
        <v>45953</v>
      </c>
      <c r="O175" s="782">
        <v>45968</v>
      </c>
      <c r="P175" s="783" t="s">
        <v>3960</v>
      </c>
      <c r="Q175" s="783" t="s">
        <v>582</v>
      </c>
      <c r="R175" s="783" t="s">
        <v>2702</v>
      </c>
      <c r="S175" s="810" t="s">
        <v>2534</v>
      </c>
      <c r="T175" s="810"/>
      <c r="U175" s="810" t="s">
        <v>3961</v>
      </c>
      <c r="V175" s="811" t="s">
        <v>3962</v>
      </c>
      <c r="W175" s="811"/>
      <c r="X175" s="740" t="s">
        <v>3965</v>
      </c>
      <c r="Y175" s="783" t="s">
        <v>1690</v>
      </c>
      <c r="Z175" s="835">
        <v>5.2189</v>
      </c>
      <c r="AA175" s="835">
        <f t="shared" si="125"/>
        <v>16752.669</v>
      </c>
      <c r="AB175" s="784"/>
      <c r="AC175" s="836" t="s">
        <v>590</v>
      </c>
      <c r="AD175" s="837">
        <f>J175</f>
        <v>3210</v>
      </c>
      <c r="AE175" s="837"/>
      <c r="AF175" s="838"/>
      <c r="AG175" s="865"/>
      <c r="AH175" s="865">
        <f t="shared" si="132"/>
        <v>3210</v>
      </c>
      <c r="AI175" s="865">
        <f t="shared" si="105"/>
        <v>3210</v>
      </c>
      <c r="AJ175" s="865"/>
      <c r="AK175" s="865"/>
      <c r="AL175" s="865">
        <f t="shared" si="133"/>
        <v>3210</v>
      </c>
      <c r="AM175" s="865">
        <f t="shared" si="134"/>
        <v>3210</v>
      </c>
      <c r="AN175" s="867" t="s">
        <v>577</v>
      </c>
      <c r="AO175" s="884">
        <f t="shared" si="118"/>
        <v>535</v>
      </c>
      <c r="AP175" s="884">
        <f t="shared" si="119"/>
        <v>535</v>
      </c>
      <c r="AQ175" s="884">
        <f t="shared" si="120"/>
        <v>535</v>
      </c>
      <c r="AR175" s="884">
        <f t="shared" si="121"/>
        <v>535</v>
      </c>
      <c r="AS175" s="884">
        <f t="shared" si="122"/>
        <v>535</v>
      </c>
      <c r="AT175" s="884">
        <f t="shared" si="123"/>
        <v>535</v>
      </c>
      <c r="AU175" s="932">
        <f t="shared" si="103"/>
        <v>3210</v>
      </c>
      <c r="AV175" s="933">
        <f t="shared" si="124"/>
        <v>0</v>
      </c>
      <c r="AW175" s="939"/>
      <c r="AX175" s="884">
        <f t="shared" si="126"/>
        <v>10970.6666666667</v>
      </c>
      <c r="AY175" s="884">
        <f t="shared" si="127"/>
        <v>11004.6666666667</v>
      </c>
      <c r="AZ175" s="884">
        <f t="shared" si="128"/>
        <v>8654.66666666667</v>
      </c>
      <c r="BA175" s="884">
        <f t="shared" si="129"/>
        <v>11339.6666666667</v>
      </c>
      <c r="BB175" s="884">
        <f t="shared" si="130"/>
        <v>16841.6666666667</v>
      </c>
      <c r="BC175" s="884">
        <f t="shared" si="131"/>
        <v>12194.6666666667</v>
      </c>
    </row>
    <row r="176" s="711" customFormat="1" ht="39" customHeight="1" spans="1:55">
      <c r="A176" s="736">
        <v>45922</v>
      </c>
      <c r="B176" s="737" t="s">
        <v>2479</v>
      </c>
      <c r="C176" s="738" t="s">
        <v>1684</v>
      </c>
      <c r="D176" s="739">
        <v>4500178897</v>
      </c>
      <c r="E176" s="910" t="s">
        <v>3957</v>
      </c>
      <c r="F176" s="739" t="s">
        <v>3966</v>
      </c>
      <c r="G176" s="742" t="s">
        <v>3959</v>
      </c>
      <c r="H176" s="742" t="s">
        <v>3338</v>
      </c>
      <c r="I176" s="785" t="s">
        <v>3346</v>
      </c>
      <c r="J176" s="780">
        <v>21198</v>
      </c>
      <c r="K176" s="780">
        <v>0</v>
      </c>
      <c r="L176" s="780">
        <v>6</v>
      </c>
      <c r="M176" s="784">
        <f t="shared" si="102"/>
        <v>3533</v>
      </c>
      <c r="N176" s="945">
        <v>45968</v>
      </c>
      <c r="O176" s="945">
        <v>45964</v>
      </c>
      <c r="P176" s="946"/>
      <c r="Q176" s="783" t="s">
        <v>582</v>
      </c>
      <c r="R176" s="783" t="s">
        <v>2702</v>
      </c>
      <c r="S176" s="810" t="s">
        <v>2534</v>
      </c>
      <c r="T176" s="948"/>
      <c r="U176" s="810" t="s">
        <v>3961</v>
      </c>
      <c r="V176" s="811" t="s">
        <v>3967</v>
      </c>
      <c r="W176" s="949"/>
      <c r="X176" s="740" t="s">
        <v>3968</v>
      </c>
      <c r="Y176" s="946" t="s">
        <v>1690</v>
      </c>
      <c r="Z176" s="835">
        <v>5.1335</v>
      </c>
      <c r="AA176" s="835">
        <f t="shared" si="125"/>
        <v>108819.933</v>
      </c>
      <c r="AB176" s="780"/>
      <c r="AC176" s="836" t="s">
        <v>590</v>
      </c>
      <c r="AD176" s="837">
        <f t="shared" ref="AD176:AD184" si="135">J176</f>
        <v>21198</v>
      </c>
      <c r="AE176" s="837"/>
      <c r="AF176" s="838"/>
      <c r="AG176" s="865"/>
      <c r="AH176" s="865">
        <f t="shared" si="132"/>
        <v>21198</v>
      </c>
      <c r="AI176" s="865">
        <f t="shared" ref="AI176:AI203" si="136">J176</f>
        <v>21198</v>
      </c>
      <c r="AJ176" s="955"/>
      <c r="AK176" s="865"/>
      <c r="AL176" s="865">
        <f t="shared" si="133"/>
        <v>21198</v>
      </c>
      <c r="AM176" s="865">
        <f t="shared" si="134"/>
        <v>21198</v>
      </c>
      <c r="AN176" s="867" t="s">
        <v>1692</v>
      </c>
      <c r="AO176" s="884">
        <f t="shared" ref="AO176:AO189" si="137">J176/6</f>
        <v>3533</v>
      </c>
      <c r="AP176" s="884">
        <f t="shared" ref="AP176:AP189" si="138">J176/6</f>
        <v>3533</v>
      </c>
      <c r="AQ176" s="884">
        <f t="shared" ref="AQ176:AQ189" si="139">J176/6</f>
        <v>3533</v>
      </c>
      <c r="AR176" s="884">
        <f t="shared" ref="AR176:AR189" si="140">J176/6</f>
        <v>3533</v>
      </c>
      <c r="AS176" s="884">
        <f t="shared" ref="AS176:AS189" si="141">J176/6</f>
        <v>3533</v>
      </c>
      <c r="AT176" s="884">
        <f t="shared" ref="AT176:AT189" si="142">J176/6</f>
        <v>3533</v>
      </c>
      <c r="AU176" s="932">
        <f t="shared" ref="AU176:AU223" si="143">SUM(AO176:AT176)</f>
        <v>21198</v>
      </c>
      <c r="AV176" s="933">
        <f t="shared" ref="AV176:AV223" si="144">J176-AU176</f>
        <v>0</v>
      </c>
      <c r="AW176" s="939"/>
      <c r="AX176" s="884">
        <f t="shared" si="126"/>
        <v>7437.66666666667</v>
      </c>
      <c r="AY176" s="884">
        <f t="shared" si="127"/>
        <v>7471.66666666667</v>
      </c>
      <c r="AZ176" s="884">
        <f t="shared" si="128"/>
        <v>5121.66666666667</v>
      </c>
      <c r="BA176" s="884">
        <f t="shared" si="129"/>
        <v>7806.66666666667</v>
      </c>
      <c r="BB176" s="884">
        <f t="shared" si="130"/>
        <v>13308.6666666667</v>
      </c>
      <c r="BC176" s="884">
        <f t="shared" si="131"/>
        <v>8661.66666666667</v>
      </c>
    </row>
    <row r="177" s="711" customFormat="1" ht="39" customHeight="1" spans="1:55">
      <c r="A177" s="736">
        <v>45922</v>
      </c>
      <c r="B177" s="737" t="s">
        <v>2479</v>
      </c>
      <c r="C177" s="738" t="s">
        <v>1684</v>
      </c>
      <c r="D177" s="739">
        <v>4500178897</v>
      </c>
      <c r="E177" s="910" t="s">
        <v>3957</v>
      </c>
      <c r="F177" s="739" t="s">
        <v>3969</v>
      </c>
      <c r="G177" s="742" t="s">
        <v>3959</v>
      </c>
      <c r="H177" s="742" t="s">
        <v>3338</v>
      </c>
      <c r="I177" s="785" t="s">
        <v>3346</v>
      </c>
      <c r="J177" s="780">
        <v>20004</v>
      </c>
      <c r="K177" s="780">
        <v>0</v>
      </c>
      <c r="L177" s="780">
        <v>6</v>
      </c>
      <c r="M177" s="784">
        <f t="shared" si="102"/>
        <v>3334</v>
      </c>
      <c r="N177" s="945">
        <v>45968</v>
      </c>
      <c r="O177" s="945">
        <v>45964</v>
      </c>
      <c r="P177" s="946"/>
      <c r="Q177" s="783" t="s">
        <v>582</v>
      </c>
      <c r="R177" s="783" t="s">
        <v>2702</v>
      </c>
      <c r="S177" s="810" t="s">
        <v>2534</v>
      </c>
      <c r="T177" s="948"/>
      <c r="U177" s="810" t="s">
        <v>3961</v>
      </c>
      <c r="V177" s="811" t="s">
        <v>3967</v>
      </c>
      <c r="W177" s="949"/>
      <c r="X177" s="740" t="s">
        <v>3968</v>
      </c>
      <c r="Y177" s="946" t="s">
        <v>1690</v>
      </c>
      <c r="Z177" s="835">
        <v>5.1335</v>
      </c>
      <c r="AA177" s="835">
        <f t="shared" si="125"/>
        <v>102690.534</v>
      </c>
      <c r="AB177" s="780"/>
      <c r="AC177" s="836" t="s">
        <v>590</v>
      </c>
      <c r="AD177" s="837">
        <f t="shared" si="135"/>
        <v>20004</v>
      </c>
      <c r="AE177" s="837"/>
      <c r="AF177" s="838"/>
      <c r="AG177" s="865"/>
      <c r="AH177" s="865">
        <f t="shared" si="132"/>
        <v>20004</v>
      </c>
      <c r="AI177" s="865">
        <f t="shared" si="136"/>
        <v>20004</v>
      </c>
      <c r="AJ177" s="955"/>
      <c r="AK177" s="865"/>
      <c r="AL177" s="865">
        <f t="shared" si="133"/>
        <v>20004</v>
      </c>
      <c r="AM177" s="865">
        <f t="shared" si="134"/>
        <v>20004</v>
      </c>
      <c r="AN177" s="867" t="s">
        <v>1692</v>
      </c>
      <c r="AO177" s="884">
        <f t="shared" si="137"/>
        <v>3334</v>
      </c>
      <c r="AP177" s="884">
        <f t="shared" si="138"/>
        <v>3334</v>
      </c>
      <c r="AQ177" s="884">
        <f t="shared" si="139"/>
        <v>3334</v>
      </c>
      <c r="AR177" s="884">
        <f t="shared" si="140"/>
        <v>3334</v>
      </c>
      <c r="AS177" s="884">
        <f t="shared" si="141"/>
        <v>3334</v>
      </c>
      <c r="AT177" s="884">
        <f t="shared" si="142"/>
        <v>3334</v>
      </c>
      <c r="AU177" s="932">
        <f t="shared" si="143"/>
        <v>20004</v>
      </c>
      <c r="AV177" s="933">
        <f t="shared" si="144"/>
        <v>0</v>
      </c>
      <c r="AW177" s="939"/>
      <c r="AX177" s="884">
        <f t="shared" si="126"/>
        <v>4103.66666666667</v>
      </c>
      <c r="AY177" s="884">
        <f t="shared" si="127"/>
        <v>4137.66666666667</v>
      </c>
      <c r="AZ177" s="884">
        <f t="shared" si="128"/>
        <v>1787.66666666667</v>
      </c>
      <c r="BA177" s="884">
        <f t="shared" si="129"/>
        <v>4472.66666666667</v>
      </c>
      <c r="BB177" s="884">
        <f t="shared" si="130"/>
        <v>9974.66666666668</v>
      </c>
      <c r="BC177" s="884">
        <f t="shared" si="131"/>
        <v>5327.66666666667</v>
      </c>
    </row>
    <row r="178" s="711" customFormat="1" ht="39" customHeight="1" spans="1:55">
      <c r="A178" s="736">
        <v>45922</v>
      </c>
      <c r="B178" s="737" t="s">
        <v>2479</v>
      </c>
      <c r="C178" s="738" t="s">
        <v>1684</v>
      </c>
      <c r="D178" s="739">
        <v>4500178897</v>
      </c>
      <c r="E178" s="910" t="s">
        <v>3957</v>
      </c>
      <c r="F178" s="739" t="s">
        <v>3970</v>
      </c>
      <c r="G178" s="742" t="s">
        <v>3959</v>
      </c>
      <c r="H178" s="742" t="s">
        <v>3338</v>
      </c>
      <c r="I178" s="785" t="s">
        <v>3346</v>
      </c>
      <c r="J178" s="780">
        <v>360</v>
      </c>
      <c r="K178" s="780">
        <v>0</v>
      </c>
      <c r="L178" s="780">
        <v>6</v>
      </c>
      <c r="M178" s="784">
        <f t="shared" si="102"/>
        <v>60</v>
      </c>
      <c r="N178" s="945">
        <v>45968</v>
      </c>
      <c r="O178" s="945">
        <v>45964</v>
      </c>
      <c r="P178" s="946"/>
      <c r="Q178" s="783" t="s">
        <v>582</v>
      </c>
      <c r="R178" s="783" t="s">
        <v>2702</v>
      </c>
      <c r="S178" s="810" t="s">
        <v>2534</v>
      </c>
      <c r="T178" s="948"/>
      <c r="U178" s="810" t="s">
        <v>3961</v>
      </c>
      <c r="V178" s="811" t="s">
        <v>3967</v>
      </c>
      <c r="W178" s="949"/>
      <c r="X178" s="740" t="s">
        <v>3968</v>
      </c>
      <c r="Y178" s="946" t="s">
        <v>1690</v>
      </c>
      <c r="Z178" s="835">
        <v>5.1335</v>
      </c>
      <c r="AA178" s="835">
        <f t="shared" si="125"/>
        <v>1848.06</v>
      </c>
      <c r="AB178" s="780"/>
      <c r="AC178" s="836" t="s">
        <v>590</v>
      </c>
      <c r="AD178" s="837">
        <f t="shared" si="135"/>
        <v>360</v>
      </c>
      <c r="AE178" s="837"/>
      <c r="AF178" s="838"/>
      <c r="AG178" s="865"/>
      <c r="AH178" s="865">
        <f t="shared" si="132"/>
        <v>360</v>
      </c>
      <c r="AI178" s="865">
        <f t="shared" si="136"/>
        <v>360</v>
      </c>
      <c r="AJ178" s="955"/>
      <c r="AK178" s="865"/>
      <c r="AL178" s="865">
        <f t="shared" si="133"/>
        <v>360</v>
      </c>
      <c r="AM178" s="865">
        <f t="shared" si="134"/>
        <v>360</v>
      </c>
      <c r="AN178" s="867" t="s">
        <v>577</v>
      </c>
      <c r="AO178" s="884">
        <f t="shared" si="137"/>
        <v>60</v>
      </c>
      <c r="AP178" s="884">
        <f t="shared" si="138"/>
        <v>60</v>
      </c>
      <c r="AQ178" s="884">
        <f t="shared" si="139"/>
        <v>60</v>
      </c>
      <c r="AR178" s="884">
        <f t="shared" si="140"/>
        <v>60</v>
      </c>
      <c r="AS178" s="884">
        <f t="shared" si="141"/>
        <v>60</v>
      </c>
      <c r="AT178" s="884">
        <f t="shared" si="142"/>
        <v>60</v>
      </c>
      <c r="AU178" s="932">
        <f t="shared" si="143"/>
        <v>360</v>
      </c>
      <c r="AV178" s="933">
        <f t="shared" si="144"/>
        <v>0</v>
      </c>
      <c r="AW178" s="939"/>
      <c r="AX178" s="884">
        <f t="shared" si="126"/>
        <v>4043.66666666667</v>
      </c>
      <c r="AY178" s="884">
        <f t="shared" si="127"/>
        <v>4077.66666666667</v>
      </c>
      <c r="AZ178" s="884">
        <f t="shared" si="128"/>
        <v>1727.66666666667</v>
      </c>
      <c r="BA178" s="884">
        <f t="shared" si="129"/>
        <v>4412.66666666667</v>
      </c>
      <c r="BB178" s="884">
        <f t="shared" si="130"/>
        <v>9914.66666666668</v>
      </c>
      <c r="BC178" s="884">
        <f t="shared" si="131"/>
        <v>5267.66666666667</v>
      </c>
    </row>
    <row r="179" s="711" customFormat="1" ht="39" customHeight="1" spans="1:55">
      <c r="A179" s="736">
        <v>45922</v>
      </c>
      <c r="B179" s="737" t="s">
        <v>2479</v>
      </c>
      <c r="C179" s="738" t="s">
        <v>1684</v>
      </c>
      <c r="D179" s="739">
        <v>4500178897</v>
      </c>
      <c r="E179" s="910" t="s">
        <v>3957</v>
      </c>
      <c r="F179" s="739" t="s">
        <v>3971</v>
      </c>
      <c r="G179" s="742" t="s">
        <v>3959</v>
      </c>
      <c r="H179" s="742" t="s">
        <v>3338</v>
      </c>
      <c r="I179" s="785" t="s">
        <v>3346</v>
      </c>
      <c r="J179" s="780">
        <v>3000</v>
      </c>
      <c r="K179" s="780">
        <v>0</v>
      </c>
      <c r="L179" s="780">
        <v>6</v>
      </c>
      <c r="M179" s="784">
        <f t="shared" si="102"/>
        <v>500</v>
      </c>
      <c r="N179" s="945">
        <v>45968</v>
      </c>
      <c r="O179" s="945">
        <v>45964</v>
      </c>
      <c r="P179" s="946"/>
      <c r="Q179" s="783" t="s">
        <v>582</v>
      </c>
      <c r="R179" s="783" t="s">
        <v>2702</v>
      </c>
      <c r="S179" s="810" t="s">
        <v>2534</v>
      </c>
      <c r="T179" s="948"/>
      <c r="U179" s="810" t="s">
        <v>3961</v>
      </c>
      <c r="V179" s="811" t="s">
        <v>3967</v>
      </c>
      <c r="W179" s="949"/>
      <c r="X179" s="740" t="s">
        <v>3968</v>
      </c>
      <c r="Y179" s="946" t="s">
        <v>1690</v>
      </c>
      <c r="Z179" s="835">
        <v>5.1335</v>
      </c>
      <c r="AA179" s="835">
        <f t="shared" si="125"/>
        <v>15400.5</v>
      </c>
      <c r="AB179" s="780"/>
      <c r="AC179" s="836" t="s">
        <v>590</v>
      </c>
      <c r="AD179" s="837">
        <f t="shared" si="135"/>
        <v>3000</v>
      </c>
      <c r="AE179" s="837"/>
      <c r="AF179" s="838"/>
      <c r="AG179" s="865"/>
      <c r="AH179" s="865">
        <f t="shared" si="132"/>
        <v>3000</v>
      </c>
      <c r="AI179" s="865">
        <f t="shared" si="136"/>
        <v>3000</v>
      </c>
      <c r="AJ179" s="955"/>
      <c r="AK179" s="865"/>
      <c r="AL179" s="865">
        <f t="shared" si="133"/>
        <v>3000</v>
      </c>
      <c r="AM179" s="865">
        <f t="shared" si="134"/>
        <v>3000</v>
      </c>
      <c r="AN179" s="867" t="s">
        <v>577</v>
      </c>
      <c r="AO179" s="884">
        <f t="shared" si="137"/>
        <v>500</v>
      </c>
      <c r="AP179" s="884">
        <f t="shared" si="138"/>
        <v>500</v>
      </c>
      <c r="AQ179" s="884">
        <f t="shared" si="139"/>
        <v>500</v>
      </c>
      <c r="AR179" s="884">
        <f t="shared" si="140"/>
        <v>500</v>
      </c>
      <c r="AS179" s="884">
        <f t="shared" si="141"/>
        <v>500</v>
      </c>
      <c r="AT179" s="884">
        <f t="shared" si="142"/>
        <v>500</v>
      </c>
      <c r="AU179" s="932">
        <f t="shared" si="143"/>
        <v>3000</v>
      </c>
      <c r="AV179" s="933">
        <f t="shared" si="144"/>
        <v>0</v>
      </c>
      <c r="AW179" s="939"/>
      <c r="AX179" s="884">
        <f t="shared" si="126"/>
        <v>3543.66666666667</v>
      </c>
      <c r="AY179" s="884">
        <f t="shared" si="127"/>
        <v>3577.66666666667</v>
      </c>
      <c r="AZ179" s="884">
        <f t="shared" si="128"/>
        <v>1227.66666666667</v>
      </c>
      <c r="BA179" s="884">
        <f t="shared" si="129"/>
        <v>3912.66666666667</v>
      </c>
      <c r="BB179" s="884">
        <f t="shared" si="130"/>
        <v>9414.66666666668</v>
      </c>
      <c r="BC179" s="884">
        <f t="shared" si="131"/>
        <v>4767.66666666667</v>
      </c>
    </row>
    <row r="180" s="711" customFormat="1" ht="39" customHeight="1" spans="1:55">
      <c r="A180" s="736">
        <v>45902</v>
      </c>
      <c r="B180" s="737" t="s">
        <v>976</v>
      </c>
      <c r="C180" s="738" t="s">
        <v>600</v>
      </c>
      <c r="D180" s="739">
        <v>4500178517</v>
      </c>
      <c r="E180" s="910" t="s">
        <v>3972</v>
      </c>
      <c r="F180" s="739" t="s">
        <v>3973</v>
      </c>
      <c r="G180" s="744" t="s">
        <v>3368</v>
      </c>
      <c r="H180" s="742" t="s">
        <v>3368</v>
      </c>
      <c r="I180" s="785" t="s">
        <v>3346</v>
      </c>
      <c r="J180" s="780">
        <v>840</v>
      </c>
      <c r="K180" s="780">
        <v>0</v>
      </c>
      <c r="L180" s="780">
        <v>2</v>
      </c>
      <c r="M180" s="784">
        <f t="shared" si="102"/>
        <v>420</v>
      </c>
      <c r="N180" s="782">
        <v>45972</v>
      </c>
      <c r="O180" s="782">
        <v>45968</v>
      </c>
      <c r="P180" s="783"/>
      <c r="Q180" s="783" t="s">
        <v>582</v>
      </c>
      <c r="R180" s="783" t="s">
        <v>3974</v>
      </c>
      <c r="S180" s="810" t="s">
        <v>2595</v>
      </c>
      <c r="T180" s="810"/>
      <c r="U180" s="810" t="s">
        <v>585</v>
      </c>
      <c r="V180" s="811"/>
      <c r="W180" s="811"/>
      <c r="X180" s="812" t="s">
        <v>981</v>
      </c>
      <c r="Y180" s="783" t="s">
        <v>3294</v>
      </c>
      <c r="Z180" s="835">
        <v>3.6014</v>
      </c>
      <c r="AA180" s="835">
        <f>Z180*J180</f>
        <v>3025.176</v>
      </c>
      <c r="AB180" s="784" t="s">
        <v>3975</v>
      </c>
      <c r="AC180" s="836" t="s">
        <v>590</v>
      </c>
      <c r="AD180" s="837">
        <f t="shared" si="135"/>
        <v>840</v>
      </c>
      <c r="AE180" s="837"/>
      <c r="AF180" s="838"/>
      <c r="AG180" s="865">
        <f t="shared" ref="AG180:AG203" si="145">J180</f>
        <v>840</v>
      </c>
      <c r="AH180" s="865"/>
      <c r="AI180" s="865">
        <f t="shared" si="136"/>
        <v>840</v>
      </c>
      <c r="AJ180" s="865"/>
      <c r="AK180" s="865"/>
      <c r="AL180" s="866"/>
      <c r="AM180" s="866"/>
      <c r="AN180" s="867" t="s">
        <v>577</v>
      </c>
      <c r="AO180" s="884">
        <f t="shared" si="137"/>
        <v>140</v>
      </c>
      <c r="AP180" s="884">
        <f t="shared" si="138"/>
        <v>140</v>
      </c>
      <c r="AQ180" s="884">
        <f t="shared" si="139"/>
        <v>140</v>
      </c>
      <c r="AR180" s="884">
        <f t="shared" si="140"/>
        <v>140</v>
      </c>
      <c r="AS180" s="884">
        <f t="shared" si="141"/>
        <v>140</v>
      </c>
      <c r="AT180" s="884">
        <f t="shared" si="142"/>
        <v>140</v>
      </c>
      <c r="AU180" s="932">
        <f t="shared" si="143"/>
        <v>840</v>
      </c>
      <c r="AV180" s="933">
        <f t="shared" si="144"/>
        <v>0</v>
      </c>
      <c r="AW180" s="939"/>
      <c r="AX180" s="884">
        <f t="shared" si="126"/>
        <v>3403.66666666667</v>
      </c>
      <c r="AY180" s="884">
        <f t="shared" si="127"/>
        <v>3437.66666666667</v>
      </c>
      <c r="AZ180" s="884">
        <f t="shared" si="128"/>
        <v>1087.66666666667</v>
      </c>
      <c r="BA180" s="884">
        <f t="shared" si="129"/>
        <v>3772.66666666667</v>
      </c>
      <c r="BB180" s="884">
        <f t="shared" si="130"/>
        <v>9274.66666666668</v>
      </c>
      <c r="BC180" s="884">
        <f t="shared" si="131"/>
        <v>4627.66666666667</v>
      </c>
    </row>
    <row r="181" s="711" customFormat="1" ht="39" customHeight="1" spans="1:55">
      <c r="A181" s="736">
        <v>45902</v>
      </c>
      <c r="B181" s="737" t="s">
        <v>976</v>
      </c>
      <c r="C181" s="738" t="s">
        <v>600</v>
      </c>
      <c r="D181" s="739">
        <v>4500178515</v>
      </c>
      <c r="E181" s="910" t="s">
        <v>3976</v>
      </c>
      <c r="F181" s="739" t="s">
        <v>3977</v>
      </c>
      <c r="G181" s="744" t="s">
        <v>3368</v>
      </c>
      <c r="H181" s="742" t="s">
        <v>3368</v>
      </c>
      <c r="I181" s="785" t="s">
        <v>3346</v>
      </c>
      <c r="J181" s="780">
        <v>1560</v>
      </c>
      <c r="K181" s="780">
        <v>0</v>
      </c>
      <c r="L181" s="780">
        <v>2</v>
      </c>
      <c r="M181" s="784">
        <f t="shared" si="102"/>
        <v>780</v>
      </c>
      <c r="N181" s="782">
        <v>45972</v>
      </c>
      <c r="O181" s="782">
        <v>45968</v>
      </c>
      <c r="P181" s="783"/>
      <c r="Q181" s="783" t="s">
        <v>582</v>
      </c>
      <c r="R181" s="783" t="s">
        <v>2716</v>
      </c>
      <c r="S181" s="810" t="s">
        <v>2595</v>
      </c>
      <c r="T181" s="810"/>
      <c r="U181" s="810" t="s">
        <v>585</v>
      </c>
      <c r="V181" s="811"/>
      <c r="W181" s="811"/>
      <c r="X181" s="812" t="s">
        <v>981</v>
      </c>
      <c r="Y181" s="783" t="s">
        <v>3294</v>
      </c>
      <c r="Z181" s="835">
        <v>3.5926</v>
      </c>
      <c r="AA181" s="835">
        <f>Z181*J181</f>
        <v>5604.456</v>
      </c>
      <c r="AB181" s="784" t="s">
        <v>3978</v>
      </c>
      <c r="AC181" s="836" t="s">
        <v>590</v>
      </c>
      <c r="AD181" s="837">
        <f t="shared" si="135"/>
        <v>1560</v>
      </c>
      <c r="AE181" s="837"/>
      <c r="AF181" s="838"/>
      <c r="AG181" s="865">
        <f t="shared" si="145"/>
        <v>1560</v>
      </c>
      <c r="AH181" s="865"/>
      <c r="AI181" s="865">
        <f t="shared" si="136"/>
        <v>1560</v>
      </c>
      <c r="AJ181" s="865"/>
      <c r="AK181" s="865"/>
      <c r="AL181" s="866"/>
      <c r="AM181" s="866"/>
      <c r="AN181" s="867" t="s">
        <v>577</v>
      </c>
      <c r="AO181" s="884">
        <f t="shared" si="137"/>
        <v>260</v>
      </c>
      <c r="AP181" s="884">
        <f t="shared" si="138"/>
        <v>260</v>
      </c>
      <c r="AQ181" s="884">
        <f t="shared" si="139"/>
        <v>260</v>
      </c>
      <c r="AR181" s="884">
        <f t="shared" si="140"/>
        <v>260</v>
      </c>
      <c r="AS181" s="884">
        <f t="shared" si="141"/>
        <v>260</v>
      </c>
      <c r="AT181" s="884">
        <f t="shared" si="142"/>
        <v>260</v>
      </c>
      <c r="AU181" s="932">
        <f t="shared" si="143"/>
        <v>1560</v>
      </c>
      <c r="AV181" s="933">
        <f t="shared" si="144"/>
        <v>0</v>
      </c>
      <c r="AW181" s="939"/>
      <c r="AX181" s="884">
        <f t="shared" si="126"/>
        <v>3143.66666666667</v>
      </c>
      <c r="AY181" s="884">
        <f t="shared" si="127"/>
        <v>3177.66666666667</v>
      </c>
      <c r="AZ181" s="884">
        <f t="shared" si="128"/>
        <v>827.666666666666</v>
      </c>
      <c r="BA181" s="884">
        <f t="shared" si="129"/>
        <v>3512.66666666667</v>
      </c>
      <c r="BB181" s="884">
        <f t="shared" si="130"/>
        <v>9014.66666666668</v>
      </c>
      <c r="BC181" s="884">
        <f t="shared" si="131"/>
        <v>4367.66666666667</v>
      </c>
    </row>
    <row r="182" s="711" customFormat="1" ht="39" customHeight="1" spans="1:55">
      <c r="A182" s="736">
        <v>45894</v>
      </c>
      <c r="B182" s="737" t="s">
        <v>2684</v>
      </c>
      <c r="C182" s="738" t="s">
        <v>911</v>
      </c>
      <c r="D182" s="739">
        <v>4500177426</v>
      </c>
      <c r="E182" s="910" t="s">
        <v>2685</v>
      </c>
      <c r="F182" s="739" t="s">
        <v>3979</v>
      </c>
      <c r="G182" s="742" t="s">
        <v>3354</v>
      </c>
      <c r="H182" s="742" t="s">
        <v>3338</v>
      </c>
      <c r="I182" s="785" t="s">
        <v>3346</v>
      </c>
      <c r="J182" s="780">
        <v>402</v>
      </c>
      <c r="K182" s="780">
        <v>0</v>
      </c>
      <c r="L182" s="780">
        <v>6</v>
      </c>
      <c r="M182" s="784">
        <f t="shared" si="102"/>
        <v>67</v>
      </c>
      <c r="N182" s="945">
        <v>45978</v>
      </c>
      <c r="O182" s="945">
        <v>45974</v>
      </c>
      <c r="P182" s="946"/>
      <c r="Q182" s="783" t="s">
        <v>582</v>
      </c>
      <c r="R182" s="946" t="s">
        <v>2687</v>
      </c>
      <c r="S182" s="810" t="s">
        <v>2681</v>
      </c>
      <c r="T182" s="948"/>
      <c r="U182" s="948" t="s">
        <v>3980</v>
      </c>
      <c r="V182" s="949"/>
      <c r="W182" s="949"/>
      <c r="X182" s="740" t="s">
        <v>3981</v>
      </c>
      <c r="Y182" s="946" t="s">
        <v>352</v>
      </c>
      <c r="Z182" s="835">
        <v>5.5009</v>
      </c>
      <c r="AA182" s="835">
        <f>J182*Z182</f>
        <v>2211.3618</v>
      </c>
      <c r="AB182" s="780" t="s">
        <v>2690</v>
      </c>
      <c r="AC182" s="951" t="s">
        <v>590</v>
      </c>
      <c r="AD182" s="837"/>
      <c r="AE182" s="837">
        <f>J182</f>
        <v>402</v>
      </c>
      <c r="AF182" s="838"/>
      <c r="AG182" s="865">
        <f t="shared" si="145"/>
        <v>402</v>
      </c>
      <c r="AH182" s="865"/>
      <c r="AI182" s="865">
        <f t="shared" si="136"/>
        <v>402</v>
      </c>
      <c r="AJ182" s="955"/>
      <c r="AK182" s="865"/>
      <c r="AL182" s="956"/>
      <c r="AM182" s="956"/>
      <c r="AN182" s="867" t="s">
        <v>577</v>
      </c>
      <c r="AO182" s="884">
        <f t="shared" si="137"/>
        <v>67</v>
      </c>
      <c r="AP182" s="884">
        <f t="shared" si="138"/>
        <v>67</v>
      </c>
      <c r="AQ182" s="884">
        <f t="shared" si="139"/>
        <v>67</v>
      </c>
      <c r="AR182" s="884">
        <f t="shared" si="140"/>
        <v>67</v>
      </c>
      <c r="AS182" s="884">
        <f t="shared" si="141"/>
        <v>67</v>
      </c>
      <c r="AT182" s="884">
        <f t="shared" si="142"/>
        <v>67</v>
      </c>
      <c r="AU182" s="932">
        <f t="shared" si="143"/>
        <v>402</v>
      </c>
      <c r="AV182" s="933">
        <f t="shared" si="144"/>
        <v>0</v>
      </c>
      <c r="AW182" s="939"/>
      <c r="AX182" s="884">
        <f t="shared" ref="AX182:BC182" si="146">AX195-AO182</f>
        <v>2325.33333333334</v>
      </c>
      <c r="AY182" s="884">
        <f t="shared" si="146"/>
        <v>2359.33333333334</v>
      </c>
      <c r="AZ182" s="884">
        <f t="shared" si="146"/>
        <v>9.33333333333269</v>
      </c>
      <c r="BA182" s="884">
        <f t="shared" si="146"/>
        <v>2694.33333333334</v>
      </c>
      <c r="BB182" s="884">
        <f t="shared" si="146"/>
        <v>8196.33333333334</v>
      </c>
      <c r="BC182" s="884">
        <f t="shared" si="146"/>
        <v>3549.33333333334</v>
      </c>
    </row>
    <row r="183" s="711" customFormat="1" ht="39" customHeight="1" spans="1:55">
      <c r="A183" s="736">
        <v>45929</v>
      </c>
      <c r="B183" s="737" t="s">
        <v>1560</v>
      </c>
      <c r="C183" s="738" t="s">
        <v>600</v>
      </c>
      <c r="D183" s="739">
        <v>4500180967</v>
      </c>
      <c r="E183" s="910" t="s">
        <v>3982</v>
      </c>
      <c r="F183" s="739" t="s">
        <v>3983</v>
      </c>
      <c r="G183" s="744" t="s">
        <v>3368</v>
      </c>
      <c r="H183" s="742" t="s">
        <v>3368</v>
      </c>
      <c r="I183" s="785" t="s">
        <v>3346</v>
      </c>
      <c r="J183" s="780">
        <v>1508</v>
      </c>
      <c r="K183" s="780">
        <v>0</v>
      </c>
      <c r="L183" s="780">
        <v>2</v>
      </c>
      <c r="M183" s="784">
        <f t="shared" si="102"/>
        <v>754</v>
      </c>
      <c r="N183" s="945">
        <v>45973</v>
      </c>
      <c r="O183" s="945">
        <v>45969</v>
      </c>
      <c r="P183" s="946" t="s">
        <v>3984</v>
      </c>
      <c r="Q183" s="783" t="s">
        <v>582</v>
      </c>
      <c r="R183" s="946" t="s">
        <v>3985</v>
      </c>
      <c r="S183" s="810" t="s">
        <v>3986</v>
      </c>
      <c r="T183" s="948"/>
      <c r="U183" s="948" t="s">
        <v>585</v>
      </c>
      <c r="V183" s="949"/>
      <c r="W183" s="949"/>
      <c r="X183" s="740" t="s">
        <v>3987</v>
      </c>
      <c r="Y183" s="946" t="s">
        <v>1567</v>
      </c>
      <c r="Z183" s="835">
        <v>3.2813</v>
      </c>
      <c r="AA183" s="835">
        <f>Z183*J183</f>
        <v>4948.2004</v>
      </c>
      <c r="AB183" s="780"/>
      <c r="AC183" s="951" t="s">
        <v>590</v>
      </c>
      <c r="AD183" s="837">
        <f>J183</f>
        <v>1508</v>
      </c>
      <c r="AE183" s="837"/>
      <c r="AF183" s="838"/>
      <c r="AG183" s="865">
        <f t="shared" si="145"/>
        <v>1508</v>
      </c>
      <c r="AH183" s="865"/>
      <c r="AI183" s="865">
        <f t="shared" si="136"/>
        <v>1508</v>
      </c>
      <c r="AJ183" s="955"/>
      <c r="AK183" s="865"/>
      <c r="AL183" s="956"/>
      <c r="AM183" s="956"/>
      <c r="AN183" s="867" t="s">
        <v>577</v>
      </c>
      <c r="AO183" s="884">
        <f t="shared" si="137"/>
        <v>251.333333333333</v>
      </c>
      <c r="AP183" s="884">
        <f t="shared" si="138"/>
        <v>251.333333333333</v>
      </c>
      <c r="AQ183" s="884">
        <f t="shared" si="139"/>
        <v>251.333333333333</v>
      </c>
      <c r="AR183" s="884">
        <f t="shared" si="140"/>
        <v>251.333333333333</v>
      </c>
      <c r="AS183" s="884">
        <f t="shared" si="141"/>
        <v>251.333333333333</v>
      </c>
      <c r="AT183" s="884">
        <f t="shared" si="142"/>
        <v>251.333333333333</v>
      </c>
      <c r="AU183" s="932">
        <f t="shared" si="143"/>
        <v>1508</v>
      </c>
      <c r="AV183" s="933">
        <f t="shared" si="144"/>
        <v>0</v>
      </c>
      <c r="AW183" s="939"/>
      <c r="AX183" s="884">
        <f t="shared" ref="AX183:BC183" si="147">AX181-AO183</f>
        <v>2892.33333333334</v>
      </c>
      <c r="AY183" s="884">
        <f t="shared" si="147"/>
        <v>2926.33333333334</v>
      </c>
      <c r="AZ183" s="884">
        <f t="shared" si="147"/>
        <v>576.333333333333</v>
      </c>
      <c r="BA183" s="884">
        <f t="shared" si="147"/>
        <v>3261.33333333334</v>
      </c>
      <c r="BB183" s="884">
        <f t="shared" si="147"/>
        <v>8763.33333333334</v>
      </c>
      <c r="BC183" s="884">
        <f t="shared" si="147"/>
        <v>4116.33333333334</v>
      </c>
    </row>
    <row r="184" s="711" customFormat="1" ht="39" customHeight="1" spans="1:55">
      <c r="A184" s="736">
        <v>45940</v>
      </c>
      <c r="B184" s="737" t="s">
        <v>177</v>
      </c>
      <c r="C184" s="738" t="s">
        <v>600</v>
      </c>
      <c r="D184" s="739">
        <v>4500181437</v>
      </c>
      <c r="E184" s="910" t="s">
        <v>3988</v>
      </c>
      <c r="F184" s="739" t="s">
        <v>3989</v>
      </c>
      <c r="G184" s="742" t="s">
        <v>3338</v>
      </c>
      <c r="H184" s="742" t="s">
        <v>3338</v>
      </c>
      <c r="I184" s="785" t="s">
        <v>3346</v>
      </c>
      <c r="J184" s="780">
        <v>1734</v>
      </c>
      <c r="K184" s="780">
        <v>0</v>
      </c>
      <c r="L184" s="780">
        <v>6</v>
      </c>
      <c r="M184" s="784">
        <f t="shared" si="102"/>
        <v>289</v>
      </c>
      <c r="N184" s="945">
        <v>45975</v>
      </c>
      <c r="O184" s="945">
        <v>45971</v>
      </c>
      <c r="P184" s="946"/>
      <c r="Q184" s="783" t="s">
        <v>582</v>
      </c>
      <c r="R184" s="946" t="s">
        <v>3990</v>
      </c>
      <c r="S184" s="810" t="s">
        <v>2631</v>
      </c>
      <c r="T184" s="948"/>
      <c r="U184" s="948" t="s">
        <v>585</v>
      </c>
      <c r="V184" s="949" t="s">
        <v>2718</v>
      </c>
      <c r="W184" s="949"/>
      <c r="X184" s="740" t="s">
        <v>3928</v>
      </c>
      <c r="Y184" s="946" t="s">
        <v>695</v>
      </c>
      <c r="Z184" s="835">
        <v>3.1441</v>
      </c>
      <c r="AA184" s="835">
        <f>J184*Z184</f>
        <v>5451.8694</v>
      </c>
      <c r="AB184" s="780" t="s">
        <v>3991</v>
      </c>
      <c r="AC184" s="951" t="s">
        <v>590</v>
      </c>
      <c r="AD184" s="837">
        <f>J184</f>
        <v>1734</v>
      </c>
      <c r="AE184" s="837"/>
      <c r="AF184" s="838"/>
      <c r="AG184" s="865">
        <f t="shared" si="145"/>
        <v>1734</v>
      </c>
      <c r="AH184" s="865"/>
      <c r="AI184" s="865">
        <f t="shared" si="136"/>
        <v>1734</v>
      </c>
      <c r="AJ184" s="955"/>
      <c r="AK184" s="865"/>
      <c r="AL184" s="956"/>
      <c r="AM184" s="956"/>
      <c r="AN184" s="867" t="s">
        <v>577</v>
      </c>
      <c r="AO184" s="884">
        <f t="shared" si="137"/>
        <v>289</v>
      </c>
      <c r="AP184" s="884">
        <f t="shared" si="138"/>
        <v>289</v>
      </c>
      <c r="AQ184" s="884">
        <f t="shared" si="139"/>
        <v>289</v>
      </c>
      <c r="AR184" s="884">
        <f t="shared" si="140"/>
        <v>289</v>
      </c>
      <c r="AS184" s="884">
        <f t="shared" si="141"/>
        <v>289</v>
      </c>
      <c r="AT184" s="884">
        <f t="shared" si="142"/>
        <v>289</v>
      </c>
      <c r="AU184" s="932">
        <f t="shared" si="143"/>
        <v>1734</v>
      </c>
      <c r="AV184" s="933">
        <f t="shared" si="144"/>
        <v>0</v>
      </c>
      <c r="AW184" s="939"/>
      <c r="AX184" s="884">
        <f t="shared" ref="AX184:BC184" si="148">AX183-AO184</f>
        <v>2603.33333333334</v>
      </c>
      <c r="AY184" s="884">
        <f t="shared" si="148"/>
        <v>2637.33333333334</v>
      </c>
      <c r="AZ184" s="884">
        <f t="shared" si="148"/>
        <v>287.333333333333</v>
      </c>
      <c r="BA184" s="884">
        <f t="shared" si="148"/>
        <v>2972.33333333334</v>
      </c>
      <c r="BB184" s="884">
        <f t="shared" si="148"/>
        <v>8474.33333333334</v>
      </c>
      <c r="BC184" s="884">
        <f t="shared" si="148"/>
        <v>3827.33333333334</v>
      </c>
    </row>
    <row r="185" s="711" customFormat="1" ht="39" customHeight="1" spans="1:55">
      <c r="A185" s="736">
        <v>45929</v>
      </c>
      <c r="B185" s="737" t="s">
        <v>976</v>
      </c>
      <c r="C185" s="738" t="s">
        <v>600</v>
      </c>
      <c r="D185" s="739">
        <v>4500180920</v>
      </c>
      <c r="E185" s="910" t="s">
        <v>3992</v>
      </c>
      <c r="F185" s="739" t="s">
        <v>3993</v>
      </c>
      <c r="G185" s="744" t="s">
        <v>3368</v>
      </c>
      <c r="H185" s="742" t="s">
        <v>3368</v>
      </c>
      <c r="I185" s="785" t="s">
        <v>3346</v>
      </c>
      <c r="J185" s="780">
        <v>630</v>
      </c>
      <c r="K185" s="780">
        <v>0</v>
      </c>
      <c r="L185" s="780">
        <v>2</v>
      </c>
      <c r="M185" s="784">
        <f t="shared" si="102"/>
        <v>315</v>
      </c>
      <c r="N185" s="945">
        <v>45978</v>
      </c>
      <c r="O185" s="945">
        <v>45974</v>
      </c>
      <c r="P185" s="946"/>
      <c r="Q185" s="783" t="s">
        <v>582</v>
      </c>
      <c r="R185" s="946"/>
      <c r="S185" s="810" t="s">
        <v>3994</v>
      </c>
      <c r="T185" s="948"/>
      <c r="U185" s="948" t="s">
        <v>585</v>
      </c>
      <c r="V185" s="949"/>
      <c r="W185" s="949"/>
      <c r="X185" s="740" t="s">
        <v>3995</v>
      </c>
      <c r="Y185" s="946" t="s">
        <v>3294</v>
      </c>
      <c r="Z185" s="835">
        <v>3.1434</v>
      </c>
      <c r="AA185" s="835">
        <f>Z185*J185</f>
        <v>1980.342</v>
      </c>
      <c r="AB185" s="780"/>
      <c r="AC185" s="951" t="s">
        <v>590</v>
      </c>
      <c r="AD185" s="837">
        <f>J185</f>
        <v>630</v>
      </c>
      <c r="AE185" s="837"/>
      <c r="AF185" s="838"/>
      <c r="AG185" s="865">
        <f t="shared" si="145"/>
        <v>630</v>
      </c>
      <c r="AH185" s="865"/>
      <c r="AI185" s="865">
        <f t="shared" si="136"/>
        <v>630</v>
      </c>
      <c r="AJ185" s="955"/>
      <c r="AK185" s="865"/>
      <c r="AL185" s="956"/>
      <c r="AM185" s="956"/>
      <c r="AN185" s="867" t="s">
        <v>577</v>
      </c>
      <c r="AO185" s="884">
        <f t="shared" si="137"/>
        <v>105</v>
      </c>
      <c r="AP185" s="884">
        <f t="shared" si="138"/>
        <v>105</v>
      </c>
      <c r="AQ185" s="884">
        <f t="shared" si="139"/>
        <v>105</v>
      </c>
      <c r="AR185" s="884">
        <f t="shared" si="140"/>
        <v>105</v>
      </c>
      <c r="AS185" s="884">
        <f t="shared" si="141"/>
        <v>105</v>
      </c>
      <c r="AT185" s="884">
        <f t="shared" si="142"/>
        <v>105</v>
      </c>
      <c r="AU185" s="932">
        <f t="shared" si="143"/>
        <v>630</v>
      </c>
      <c r="AV185" s="933">
        <f t="shared" si="144"/>
        <v>0</v>
      </c>
      <c r="AW185" s="939"/>
      <c r="AX185" s="884">
        <f t="shared" ref="AX185:BC185" si="149">AX182-AO185</f>
        <v>2220.33333333334</v>
      </c>
      <c r="AY185" s="884">
        <f t="shared" si="149"/>
        <v>2254.33333333334</v>
      </c>
      <c r="AZ185" s="884">
        <f t="shared" si="149"/>
        <v>-95.6666666666673</v>
      </c>
      <c r="BA185" s="884">
        <f t="shared" si="149"/>
        <v>2589.33333333334</v>
      </c>
      <c r="BB185" s="884">
        <f t="shared" si="149"/>
        <v>8091.33333333334</v>
      </c>
      <c r="BC185" s="884">
        <f t="shared" si="149"/>
        <v>3444.33333333334</v>
      </c>
    </row>
    <row r="186" s="711" customFormat="1" ht="39" customHeight="1" spans="1:55">
      <c r="A186" s="736">
        <v>45929</v>
      </c>
      <c r="B186" s="737" t="s">
        <v>976</v>
      </c>
      <c r="C186" s="738" t="s">
        <v>600</v>
      </c>
      <c r="D186" s="739">
        <v>4500180920</v>
      </c>
      <c r="E186" s="910" t="s">
        <v>3996</v>
      </c>
      <c r="F186" s="739" t="s">
        <v>3997</v>
      </c>
      <c r="G186" s="744" t="s">
        <v>3368</v>
      </c>
      <c r="H186" s="742" t="s">
        <v>3368</v>
      </c>
      <c r="I186" s="785" t="s">
        <v>3346</v>
      </c>
      <c r="J186" s="780">
        <v>370</v>
      </c>
      <c r="K186" s="780">
        <v>0</v>
      </c>
      <c r="L186" s="780">
        <v>2</v>
      </c>
      <c r="M186" s="784">
        <f t="shared" si="102"/>
        <v>185</v>
      </c>
      <c r="N186" s="945">
        <v>45978</v>
      </c>
      <c r="O186" s="945">
        <v>45974</v>
      </c>
      <c r="P186" s="946"/>
      <c r="Q186" s="783" t="s">
        <v>582</v>
      </c>
      <c r="R186" s="946"/>
      <c r="S186" s="810" t="s">
        <v>3994</v>
      </c>
      <c r="T186" s="948"/>
      <c r="U186" s="948" t="s">
        <v>585</v>
      </c>
      <c r="V186" s="949"/>
      <c r="W186" s="949"/>
      <c r="X186" s="740" t="s">
        <v>3995</v>
      </c>
      <c r="Y186" s="946" t="s">
        <v>3294</v>
      </c>
      <c r="Z186" s="835">
        <v>3.1434</v>
      </c>
      <c r="AA186" s="835">
        <f>Z186*J186</f>
        <v>1163.058</v>
      </c>
      <c r="AB186" s="780"/>
      <c r="AC186" s="951" t="s">
        <v>590</v>
      </c>
      <c r="AD186" s="837">
        <f>J186</f>
        <v>370</v>
      </c>
      <c r="AE186" s="837"/>
      <c r="AF186" s="838"/>
      <c r="AG186" s="865">
        <f t="shared" si="145"/>
        <v>370</v>
      </c>
      <c r="AH186" s="865"/>
      <c r="AI186" s="865">
        <f t="shared" si="136"/>
        <v>370</v>
      </c>
      <c r="AJ186" s="955"/>
      <c r="AK186" s="865"/>
      <c r="AL186" s="956"/>
      <c r="AM186" s="956"/>
      <c r="AN186" s="867" t="s">
        <v>577</v>
      </c>
      <c r="AO186" s="884">
        <f t="shared" si="137"/>
        <v>61.6666666666667</v>
      </c>
      <c r="AP186" s="884">
        <f t="shared" si="138"/>
        <v>61.6666666666667</v>
      </c>
      <c r="AQ186" s="884">
        <f t="shared" si="139"/>
        <v>61.6666666666667</v>
      </c>
      <c r="AR186" s="884">
        <f t="shared" si="140"/>
        <v>61.6666666666667</v>
      </c>
      <c r="AS186" s="884">
        <f t="shared" si="141"/>
        <v>61.6666666666667</v>
      </c>
      <c r="AT186" s="884">
        <f t="shared" si="142"/>
        <v>61.6666666666667</v>
      </c>
      <c r="AU186" s="932">
        <f t="shared" si="143"/>
        <v>370</v>
      </c>
      <c r="AV186" s="933">
        <f t="shared" si="144"/>
        <v>0</v>
      </c>
      <c r="AW186" s="939"/>
      <c r="AX186" s="884">
        <f t="shared" ref="AX186:BC186" si="150">AX185-AO186</f>
        <v>2158.66666666667</v>
      </c>
      <c r="AY186" s="884">
        <f t="shared" si="150"/>
        <v>2192.66666666667</v>
      </c>
      <c r="AZ186" s="884">
        <f t="shared" si="150"/>
        <v>-157.333333333334</v>
      </c>
      <c r="BA186" s="884">
        <f t="shared" si="150"/>
        <v>2527.66666666667</v>
      </c>
      <c r="BB186" s="884">
        <f t="shared" si="150"/>
        <v>8029.66666666667</v>
      </c>
      <c r="BC186" s="884">
        <f t="shared" si="150"/>
        <v>3382.66666666667</v>
      </c>
    </row>
    <row r="187" s="711" customFormat="1" ht="39" customHeight="1" spans="1:55">
      <c r="A187" s="736">
        <v>45929</v>
      </c>
      <c r="B187" s="737" t="s">
        <v>3998</v>
      </c>
      <c r="C187" s="738" t="s">
        <v>630</v>
      </c>
      <c r="D187" s="739">
        <v>4500180918</v>
      </c>
      <c r="E187" s="910">
        <v>249727</v>
      </c>
      <c r="F187" s="739" t="s">
        <v>3999</v>
      </c>
      <c r="G187" s="742" t="s">
        <v>3354</v>
      </c>
      <c r="H187" s="742" t="s">
        <v>3338</v>
      </c>
      <c r="I187" s="785" t="s">
        <v>3346</v>
      </c>
      <c r="J187" s="780">
        <v>1800</v>
      </c>
      <c r="K187" s="780">
        <v>0</v>
      </c>
      <c r="L187" s="780">
        <v>6</v>
      </c>
      <c r="M187" s="784">
        <f t="shared" si="102"/>
        <v>300</v>
      </c>
      <c r="N187" s="945">
        <v>45979</v>
      </c>
      <c r="O187" s="945">
        <v>45975</v>
      </c>
      <c r="P187" s="946"/>
      <c r="Q187" s="783" t="s">
        <v>582</v>
      </c>
      <c r="R187" s="946" t="s">
        <v>2687</v>
      </c>
      <c r="S187" s="949" t="s">
        <v>3986</v>
      </c>
      <c r="T187" s="948"/>
      <c r="U187" s="949" t="s">
        <v>4000</v>
      </c>
      <c r="V187" s="949"/>
      <c r="W187" s="949"/>
      <c r="X187" s="740" t="s">
        <v>4001</v>
      </c>
      <c r="Y187" s="946" t="s">
        <v>3318</v>
      </c>
      <c r="Z187" s="835">
        <v>5.4863</v>
      </c>
      <c r="AA187" s="835">
        <f>J187*Z187</f>
        <v>9875.34</v>
      </c>
      <c r="AB187" s="780" t="s">
        <v>4002</v>
      </c>
      <c r="AC187" s="951" t="s">
        <v>590</v>
      </c>
      <c r="AD187" s="837"/>
      <c r="AE187" s="837">
        <f>J187</f>
        <v>1800</v>
      </c>
      <c r="AF187" s="838"/>
      <c r="AG187" s="865">
        <f t="shared" si="145"/>
        <v>1800</v>
      </c>
      <c r="AH187" s="865"/>
      <c r="AI187" s="865">
        <f t="shared" si="136"/>
        <v>1800</v>
      </c>
      <c r="AJ187" s="955"/>
      <c r="AK187" s="865"/>
      <c r="AL187" s="956"/>
      <c r="AM187" s="956"/>
      <c r="AN187" s="867" t="s">
        <v>577</v>
      </c>
      <c r="AO187" s="884">
        <f t="shared" si="137"/>
        <v>300</v>
      </c>
      <c r="AP187" s="884">
        <f t="shared" si="138"/>
        <v>300</v>
      </c>
      <c r="AQ187" s="884">
        <f t="shared" si="139"/>
        <v>300</v>
      </c>
      <c r="AR187" s="884">
        <f t="shared" si="140"/>
        <v>300</v>
      </c>
      <c r="AS187" s="884">
        <f t="shared" si="141"/>
        <v>300</v>
      </c>
      <c r="AT187" s="884">
        <f t="shared" si="142"/>
        <v>300</v>
      </c>
      <c r="AU187" s="932">
        <f t="shared" si="143"/>
        <v>1800</v>
      </c>
      <c r="AV187" s="933">
        <f t="shared" si="144"/>
        <v>0</v>
      </c>
      <c r="AW187" s="939"/>
      <c r="AX187" s="884">
        <f t="shared" ref="AX187:BC187" si="151">AX186-AO187</f>
        <v>1858.66666666667</v>
      </c>
      <c r="AY187" s="884">
        <f t="shared" si="151"/>
        <v>1892.66666666667</v>
      </c>
      <c r="AZ187" s="884">
        <f t="shared" si="151"/>
        <v>-457.333333333334</v>
      </c>
      <c r="BA187" s="884">
        <f t="shared" si="151"/>
        <v>2227.66666666667</v>
      </c>
      <c r="BB187" s="884">
        <f t="shared" si="151"/>
        <v>7729.66666666667</v>
      </c>
      <c r="BC187" s="884">
        <f t="shared" si="151"/>
        <v>3082.66666666667</v>
      </c>
    </row>
    <row r="188" s="711" customFormat="1" ht="39" customHeight="1" spans="1:55">
      <c r="A188" s="736">
        <v>45943</v>
      </c>
      <c r="B188" s="737" t="s">
        <v>2543</v>
      </c>
      <c r="C188" s="738" t="s">
        <v>567</v>
      </c>
      <c r="D188" s="739">
        <v>4500181602</v>
      </c>
      <c r="E188" s="910" t="s">
        <v>4003</v>
      </c>
      <c r="F188" s="739" t="s">
        <v>4004</v>
      </c>
      <c r="G188" s="742" t="s">
        <v>3516</v>
      </c>
      <c r="H188" s="742" t="s">
        <v>3483</v>
      </c>
      <c r="I188" s="778" t="s">
        <v>3484</v>
      </c>
      <c r="J188" s="780">
        <v>28</v>
      </c>
      <c r="K188" s="780">
        <v>0</v>
      </c>
      <c r="L188" s="780">
        <v>4</v>
      </c>
      <c r="M188" s="784">
        <f t="shared" si="102"/>
        <v>7</v>
      </c>
      <c r="N188" s="945">
        <v>45981</v>
      </c>
      <c r="O188" s="945">
        <v>45978</v>
      </c>
      <c r="P188" s="946" t="s">
        <v>4005</v>
      </c>
      <c r="Q188" s="783" t="s">
        <v>582</v>
      </c>
      <c r="R188" s="946" t="s">
        <v>4006</v>
      </c>
      <c r="S188" s="949" t="s">
        <v>4007</v>
      </c>
      <c r="T188" s="948"/>
      <c r="U188" s="949" t="s">
        <v>585</v>
      </c>
      <c r="V188" s="949" t="s">
        <v>4008</v>
      </c>
      <c r="W188" s="949"/>
      <c r="X188" s="740" t="s">
        <v>4009</v>
      </c>
      <c r="Y188" s="946" t="s">
        <v>2551</v>
      </c>
      <c r="Z188" s="835">
        <v>6.3758</v>
      </c>
      <c r="AA188" s="835">
        <f t="shared" ref="AA188:AA194" si="152">Z188*J188</f>
        <v>178.5224</v>
      </c>
      <c r="AB188" s="780" t="s">
        <v>4010</v>
      </c>
      <c r="AC188" s="951" t="s">
        <v>590</v>
      </c>
      <c r="AD188" s="837"/>
      <c r="AE188" s="837">
        <f t="shared" ref="AE188:AE194" si="153">J188</f>
        <v>28</v>
      </c>
      <c r="AF188" s="838"/>
      <c r="AG188" s="865">
        <f t="shared" si="145"/>
        <v>28</v>
      </c>
      <c r="AH188" s="865"/>
      <c r="AI188" s="865">
        <f t="shared" si="136"/>
        <v>28</v>
      </c>
      <c r="AJ188" s="955"/>
      <c r="AK188" s="865"/>
      <c r="AL188" s="956"/>
      <c r="AM188" s="956"/>
      <c r="AN188" s="867" t="s">
        <v>577</v>
      </c>
      <c r="AO188" s="884"/>
      <c r="AP188" s="884"/>
      <c r="AQ188" s="884"/>
      <c r="AR188" s="884"/>
      <c r="AS188" s="884"/>
      <c r="AT188" s="884">
        <f t="shared" ref="AT188:AT194" si="154">J188</f>
        <v>28</v>
      </c>
      <c r="AU188" s="932">
        <f t="shared" si="143"/>
        <v>28</v>
      </c>
      <c r="AV188" s="933">
        <f t="shared" si="144"/>
        <v>0</v>
      </c>
      <c r="AW188" s="939"/>
      <c r="AX188" s="884">
        <f t="shared" ref="AX188:BC188" si="155">AX197-AO188</f>
        <v>1739.66666666667</v>
      </c>
      <c r="AY188" s="884">
        <f t="shared" si="155"/>
        <v>1773.66666666667</v>
      </c>
      <c r="AZ188" s="884">
        <f t="shared" si="155"/>
        <v>-576.333333333334</v>
      </c>
      <c r="BA188" s="884">
        <f t="shared" si="155"/>
        <v>2108.66666666667</v>
      </c>
      <c r="BB188" s="884">
        <f t="shared" si="155"/>
        <v>7610.66666666667</v>
      </c>
      <c r="BC188" s="884">
        <f t="shared" si="155"/>
        <v>2935.66666666667</v>
      </c>
    </row>
    <row r="189" s="711" customFormat="1" ht="39" customHeight="1" spans="1:55">
      <c r="A189" s="736">
        <v>45943</v>
      </c>
      <c r="B189" s="737" t="s">
        <v>2543</v>
      </c>
      <c r="C189" s="738" t="s">
        <v>567</v>
      </c>
      <c r="D189" s="739">
        <v>4500181602</v>
      </c>
      <c r="E189" s="910" t="s">
        <v>4011</v>
      </c>
      <c r="F189" s="739" t="s">
        <v>4012</v>
      </c>
      <c r="G189" s="742" t="s">
        <v>3516</v>
      </c>
      <c r="H189" s="742" t="s">
        <v>3483</v>
      </c>
      <c r="I189" s="778" t="s">
        <v>3484</v>
      </c>
      <c r="J189" s="780">
        <v>4</v>
      </c>
      <c r="K189" s="780">
        <v>0</v>
      </c>
      <c r="L189" s="780">
        <v>4</v>
      </c>
      <c r="M189" s="784">
        <f t="shared" si="102"/>
        <v>1</v>
      </c>
      <c r="N189" s="945">
        <v>45981</v>
      </c>
      <c r="O189" s="945">
        <v>45978</v>
      </c>
      <c r="P189" s="946" t="s">
        <v>4005</v>
      </c>
      <c r="Q189" s="783" t="s">
        <v>582</v>
      </c>
      <c r="R189" s="946" t="s">
        <v>4006</v>
      </c>
      <c r="S189" s="949" t="s">
        <v>4007</v>
      </c>
      <c r="T189" s="948"/>
      <c r="U189" s="949" t="s">
        <v>585</v>
      </c>
      <c r="V189" s="949" t="s">
        <v>4008</v>
      </c>
      <c r="W189" s="949"/>
      <c r="X189" s="740" t="s">
        <v>4009</v>
      </c>
      <c r="Y189" s="946" t="s">
        <v>2551</v>
      </c>
      <c r="Z189" s="835">
        <v>6.3758</v>
      </c>
      <c r="AA189" s="835">
        <f t="shared" si="152"/>
        <v>25.5032</v>
      </c>
      <c r="AB189" s="780" t="s">
        <v>4010</v>
      </c>
      <c r="AC189" s="951" t="s">
        <v>590</v>
      </c>
      <c r="AD189" s="837"/>
      <c r="AE189" s="837">
        <f t="shared" si="153"/>
        <v>4</v>
      </c>
      <c r="AF189" s="838"/>
      <c r="AG189" s="865">
        <f t="shared" si="145"/>
        <v>4</v>
      </c>
      <c r="AH189" s="865"/>
      <c r="AI189" s="865">
        <f t="shared" si="136"/>
        <v>4</v>
      </c>
      <c r="AJ189" s="955"/>
      <c r="AK189" s="865"/>
      <c r="AL189" s="956"/>
      <c r="AM189" s="956"/>
      <c r="AN189" s="867" t="s">
        <v>577</v>
      </c>
      <c r="AO189" s="884"/>
      <c r="AP189" s="884"/>
      <c r="AQ189" s="884"/>
      <c r="AR189" s="884"/>
      <c r="AS189" s="884"/>
      <c r="AT189" s="884">
        <f t="shared" si="154"/>
        <v>4</v>
      </c>
      <c r="AU189" s="932">
        <f t="shared" si="143"/>
        <v>4</v>
      </c>
      <c r="AV189" s="933">
        <f t="shared" si="144"/>
        <v>0</v>
      </c>
      <c r="AW189" s="939"/>
      <c r="AX189" s="884">
        <f t="shared" ref="AX189:BC189" si="156">AX188-AO189</f>
        <v>1739.66666666667</v>
      </c>
      <c r="AY189" s="884">
        <f t="shared" si="156"/>
        <v>1773.66666666667</v>
      </c>
      <c r="AZ189" s="884">
        <f t="shared" si="156"/>
        <v>-576.333333333334</v>
      </c>
      <c r="BA189" s="884">
        <f t="shared" si="156"/>
        <v>2108.66666666667</v>
      </c>
      <c r="BB189" s="884">
        <f t="shared" si="156"/>
        <v>7610.66666666667</v>
      </c>
      <c r="BC189" s="884">
        <f t="shared" si="156"/>
        <v>2931.66666666667</v>
      </c>
    </row>
    <row r="190" s="711" customFormat="1" ht="39" customHeight="1" spans="1:55">
      <c r="A190" s="736">
        <v>45943</v>
      </c>
      <c r="B190" s="737" t="s">
        <v>2543</v>
      </c>
      <c r="C190" s="738" t="s">
        <v>567</v>
      </c>
      <c r="D190" s="739">
        <v>4500181602</v>
      </c>
      <c r="E190" s="910" t="s">
        <v>4013</v>
      </c>
      <c r="F190" s="739" t="s">
        <v>4014</v>
      </c>
      <c r="G190" s="742" t="s">
        <v>3516</v>
      </c>
      <c r="H190" s="742" t="s">
        <v>3483</v>
      </c>
      <c r="I190" s="778" t="s">
        <v>3484</v>
      </c>
      <c r="J190" s="780">
        <v>8</v>
      </c>
      <c r="K190" s="780">
        <v>0</v>
      </c>
      <c r="L190" s="780">
        <v>4</v>
      </c>
      <c r="M190" s="784">
        <f t="shared" si="102"/>
        <v>2</v>
      </c>
      <c r="N190" s="945">
        <v>45981</v>
      </c>
      <c r="O190" s="945">
        <v>45978</v>
      </c>
      <c r="P190" s="946" t="s">
        <v>4005</v>
      </c>
      <c r="Q190" s="783" t="s">
        <v>582</v>
      </c>
      <c r="R190" s="946" t="s">
        <v>4006</v>
      </c>
      <c r="S190" s="949" t="s">
        <v>4007</v>
      </c>
      <c r="T190" s="948"/>
      <c r="U190" s="949" t="s">
        <v>585</v>
      </c>
      <c r="V190" s="949" t="s">
        <v>4008</v>
      </c>
      <c r="W190" s="949"/>
      <c r="X190" s="740" t="s">
        <v>4009</v>
      </c>
      <c r="Y190" s="946" t="s">
        <v>2551</v>
      </c>
      <c r="Z190" s="835">
        <v>6.3758</v>
      </c>
      <c r="AA190" s="835">
        <f t="shared" si="152"/>
        <v>51.0064</v>
      </c>
      <c r="AB190" s="780" t="s">
        <v>4010</v>
      </c>
      <c r="AC190" s="951" t="s">
        <v>590</v>
      </c>
      <c r="AD190" s="837"/>
      <c r="AE190" s="837">
        <f t="shared" si="153"/>
        <v>8</v>
      </c>
      <c r="AF190" s="838"/>
      <c r="AG190" s="865">
        <f t="shared" si="145"/>
        <v>8</v>
      </c>
      <c r="AH190" s="865"/>
      <c r="AI190" s="865">
        <f t="shared" si="136"/>
        <v>8</v>
      </c>
      <c r="AJ190" s="955"/>
      <c r="AK190" s="865"/>
      <c r="AL190" s="956"/>
      <c r="AM190" s="956"/>
      <c r="AN190" s="867" t="s">
        <v>577</v>
      </c>
      <c r="AO190" s="884"/>
      <c r="AP190" s="884"/>
      <c r="AQ190" s="884"/>
      <c r="AR190" s="884"/>
      <c r="AS190" s="884"/>
      <c r="AT190" s="884">
        <f t="shared" si="154"/>
        <v>8</v>
      </c>
      <c r="AU190" s="932">
        <f t="shared" si="143"/>
        <v>8</v>
      </c>
      <c r="AV190" s="933">
        <f t="shared" si="144"/>
        <v>0</v>
      </c>
      <c r="AW190" s="939"/>
      <c r="AX190" s="884">
        <f t="shared" ref="AX190:BC190" si="157">AX189-AO190</f>
        <v>1739.66666666667</v>
      </c>
      <c r="AY190" s="884">
        <f t="shared" si="157"/>
        <v>1773.66666666667</v>
      </c>
      <c r="AZ190" s="884">
        <f t="shared" si="157"/>
        <v>-576.333333333334</v>
      </c>
      <c r="BA190" s="884">
        <f t="shared" si="157"/>
        <v>2108.66666666667</v>
      </c>
      <c r="BB190" s="884">
        <f t="shared" si="157"/>
        <v>7610.66666666667</v>
      </c>
      <c r="BC190" s="884">
        <f t="shared" si="157"/>
        <v>2923.66666666667</v>
      </c>
    </row>
    <row r="191" s="711" customFormat="1" ht="39" customHeight="1" spans="1:55">
      <c r="A191" s="736">
        <v>45943</v>
      </c>
      <c r="B191" s="737" t="s">
        <v>2543</v>
      </c>
      <c r="C191" s="738" t="s">
        <v>567</v>
      </c>
      <c r="D191" s="739">
        <v>4500181602</v>
      </c>
      <c r="E191" s="910" t="s">
        <v>4015</v>
      </c>
      <c r="F191" s="739" t="s">
        <v>4016</v>
      </c>
      <c r="G191" s="742" t="s">
        <v>3516</v>
      </c>
      <c r="H191" s="742" t="s">
        <v>3483</v>
      </c>
      <c r="I191" s="778" t="s">
        <v>3484</v>
      </c>
      <c r="J191" s="780">
        <v>4</v>
      </c>
      <c r="K191" s="780">
        <v>0</v>
      </c>
      <c r="L191" s="780">
        <v>4</v>
      </c>
      <c r="M191" s="784">
        <f t="shared" si="102"/>
        <v>1</v>
      </c>
      <c r="N191" s="945">
        <v>45981</v>
      </c>
      <c r="O191" s="945">
        <v>45978</v>
      </c>
      <c r="P191" s="946" t="s">
        <v>4005</v>
      </c>
      <c r="Q191" s="783" t="s">
        <v>582</v>
      </c>
      <c r="R191" s="946" t="s">
        <v>4006</v>
      </c>
      <c r="S191" s="949" t="s">
        <v>4007</v>
      </c>
      <c r="T191" s="948"/>
      <c r="U191" s="949" t="s">
        <v>585</v>
      </c>
      <c r="V191" s="949" t="s">
        <v>4008</v>
      </c>
      <c r="W191" s="949"/>
      <c r="X191" s="740" t="s">
        <v>4009</v>
      </c>
      <c r="Y191" s="946" t="s">
        <v>2551</v>
      </c>
      <c r="Z191" s="835">
        <v>6.3758</v>
      </c>
      <c r="AA191" s="835">
        <f t="shared" si="152"/>
        <v>25.5032</v>
      </c>
      <c r="AB191" s="780" t="s">
        <v>4010</v>
      </c>
      <c r="AC191" s="951" t="s">
        <v>590</v>
      </c>
      <c r="AD191" s="837"/>
      <c r="AE191" s="837">
        <f t="shared" si="153"/>
        <v>4</v>
      </c>
      <c r="AF191" s="838"/>
      <c r="AG191" s="865">
        <f t="shared" si="145"/>
        <v>4</v>
      </c>
      <c r="AH191" s="865"/>
      <c r="AI191" s="865">
        <f t="shared" si="136"/>
        <v>4</v>
      </c>
      <c r="AJ191" s="955"/>
      <c r="AK191" s="865"/>
      <c r="AL191" s="956"/>
      <c r="AM191" s="956"/>
      <c r="AN191" s="867" t="s">
        <v>577</v>
      </c>
      <c r="AO191" s="884"/>
      <c r="AP191" s="884"/>
      <c r="AQ191" s="884"/>
      <c r="AR191" s="884"/>
      <c r="AS191" s="884"/>
      <c r="AT191" s="884">
        <f t="shared" si="154"/>
        <v>4</v>
      </c>
      <c r="AU191" s="932">
        <f t="shared" si="143"/>
        <v>4</v>
      </c>
      <c r="AV191" s="933">
        <f t="shared" si="144"/>
        <v>0</v>
      </c>
      <c r="AW191" s="939"/>
      <c r="AX191" s="884">
        <f t="shared" ref="AX191:BC191" si="158">AX190-AO191</f>
        <v>1739.66666666667</v>
      </c>
      <c r="AY191" s="884">
        <f t="shared" si="158"/>
        <v>1773.66666666667</v>
      </c>
      <c r="AZ191" s="884">
        <f t="shared" si="158"/>
        <v>-576.333333333334</v>
      </c>
      <c r="BA191" s="884">
        <f t="shared" si="158"/>
        <v>2108.66666666667</v>
      </c>
      <c r="BB191" s="884">
        <f t="shared" si="158"/>
        <v>7610.66666666667</v>
      </c>
      <c r="BC191" s="884">
        <f t="shared" si="158"/>
        <v>2919.66666666667</v>
      </c>
    </row>
    <row r="192" s="711" customFormat="1" ht="39" customHeight="1" spans="1:55">
      <c r="A192" s="736">
        <v>45943</v>
      </c>
      <c r="B192" s="737" t="s">
        <v>2543</v>
      </c>
      <c r="C192" s="738" t="s">
        <v>567</v>
      </c>
      <c r="D192" s="739">
        <v>4500181602</v>
      </c>
      <c r="E192" s="910" t="s">
        <v>4017</v>
      </c>
      <c r="F192" s="739" t="s">
        <v>4018</v>
      </c>
      <c r="G192" s="742" t="s">
        <v>3516</v>
      </c>
      <c r="H192" s="742" t="s">
        <v>3483</v>
      </c>
      <c r="I192" s="778" t="s">
        <v>3484</v>
      </c>
      <c r="J192" s="780">
        <v>24</v>
      </c>
      <c r="K192" s="780">
        <v>0</v>
      </c>
      <c r="L192" s="780">
        <v>4</v>
      </c>
      <c r="M192" s="784">
        <f t="shared" si="102"/>
        <v>6</v>
      </c>
      <c r="N192" s="945">
        <v>45981</v>
      </c>
      <c r="O192" s="945">
        <v>45978</v>
      </c>
      <c r="P192" s="946" t="s">
        <v>4005</v>
      </c>
      <c r="Q192" s="783" t="s">
        <v>582</v>
      </c>
      <c r="R192" s="946" t="s">
        <v>4006</v>
      </c>
      <c r="S192" s="949" t="s">
        <v>4007</v>
      </c>
      <c r="T192" s="948"/>
      <c r="U192" s="949" t="s">
        <v>585</v>
      </c>
      <c r="V192" s="949" t="s">
        <v>4008</v>
      </c>
      <c r="W192" s="949"/>
      <c r="X192" s="740" t="s">
        <v>4009</v>
      </c>
      <c r="Y192" s="946" t="s">
        <v>2551</v>
      </c>
      <c r="Z192" s="835">
        <v>6.3758</v>
      </c>
      <c r="AA192" s="835">
        <f t="shared" si="152"/>
        <v>153.0192</v>
      </c>
      <c r="AB192" s="780" t="s">
        <v>4010</v>
      </c>
      <c r="AC192" s="951" t="s">
        <v>590</v>
      </c>
      <c r="AD192" s="837"/>
      <c r="AE192" s="837">
        <f t="shared" si="153"/>
        <v>24</v>
      </c>
      <c r="AF192" s="838"/>
      <c r="AG192" s="865">
        <f t="shared" si="145"/>
        <v>24</v>
      </c>
      <c r="AH192" s="865"/>
      <c r="AI192" s="865">
        <f t="shared" si="136"/>
        <v>24</v>
      </c>
      <c r="AJ192" s="955"/>
      <c r="AK192" s="865"/>
      <c r="AL192" s="956"/>
      <c r="AM192" s="956"/>
      <c r="AN192" s="867" t="s">
        <v>577</v>
      </c>
      <c r="AO192" s="884"/>
      <c r="AP192" s="884"/>
      <c r="AQ192" s="884"/>
      <c r="AR192" s="884"/>
      <c r="AS192" s="884"/>
      <c r="AT192" s="884">
        <f t="shared" si="154"/>
        <v>24</v>
      </c>
      <c r="AU192" s="932">
        <f t="shared" si="143"/>
        <v>24</v>
      </c>
      <c r="AV192" s="933">
        <f t="shared" si="144"/>
        <v>0</v>
      </c>
      <c r="AW192" s="939"/>
      <c r="AX192" s="884">
        <f t="shared" ref="AX192:BC192" si="159">AX191-AO192</f>
        <v>1739.66666666667</v>
      </c>
      <c r="AY192" s="884">
        <f t="shared" si="159"/>
        <v>1773.66666666667</v>
      </c>
      <c r="AZ192" s="884">
        <f t="shared" si="159"/>
        <v>-576.333333333334</v>
      </c>
      <c r="BA192" s="884">
        <f t="shared" si="159"/>
        <v>2108.66666666667</v>
      </c>
      <c r="BB192" s="884">
        <f t="shared" si="159"/>
        <v>7610.66666666667</v>
      </c>
      <c r="BC192" s="884">
        <f t="shared" si="159"/>
        <v>2895.66666666667</v>
      </c>
    </row>
    <row r="193" s="711" customFormat="1" ht="39" customHeight="1" spans="1:55">
      <c r="A193" s="736">
        <v>45943</v>
      </c>
      <c r="B193" s="737" t="s">
        <v>2543</v>
      </c>
      <c r="C193" s="738" t="s">
        <v>567</v>
      </c>
      <c r="D193" s="739">
        <v>4500181602</v>
      </c>
      <c r="E193" s="910" t="s">
        <v>4019</v>
      </c>
      <c r="F193" s="739" t="s">
        <v>4020</v>
      </c>
      <c r="G193" s="742" t="s">
        <v>3516</v>
      </c>
      <c r="H193" s="742" t="s">
        <v>3483</v>
      </c>
      <c r="I193" s="778" t="s">
        <v>3484</v>
      </c>
      <c r="J193" s="780">
        <v>20</v>
      </c>
      <c r="K193" s="780">
        <v>0</v>
      </c>
      <c r="L193" s="780">
        <v>4</v>
      </c>
      <c r="M193" s="784">
        <f t="shared" si="102"/>
        <v>5</v>
      </c>
      <c r="N193" s="945">
        <v>45981</v>
      </c>
      <c r="O193" s="945">
        <v>45978</v>
      </c>
      <c r="P193" s="946" t="s">
        <v>4005</v>
      </c>
      <c r="Q193" s="783" t="s">
        <v>582</v>
      </c>
      <c r="R193" s="946" t="s">
        <v>4006</v>
      </c>
      <c r="S193" s="949" t="s">
        <v>4007</v>
      </c>
      <c r="T193" s="948"/>
      <c r="U193" s="949" t="s">
        <v>585</v>
      </c>
      <c r="V193" s="949" t="s">
        <v>4008</v>
      </c>
      <c r="W193" s="949"/>
      <c r="X193" s="740" t="s">
        <v>4009</v>
      </c>
      <c r="Y193" s="946" t="s">
        <v>2551</v>
      </c>
      <c r="Z193" s="835">
        <v>6.3758</v>
      </c>
      <c r="AA193" s="835">
        <f t="shared" si="152"/>
        <v>127.516</v>
      </c>
      <c r="AB193" s="780" t="s">
        <v>4010</v>
      </c>
      <c r="AC193" s="951" t="s">
        <v>590</v>
      </c>
      <c r="AD193" s="837"/>
      <c r="AE193" s="837">
        <f t="shared" si="153"/>
        <v>20</v>
      </c>
      <c r="AF193" s="838"/>
      <c r="AG193" s="865">
        <f t="shared" si="145"/>
        <v>20</v>
      </c>
      <c r="AH193" s="865"/>
      <c r="AI193" s="865">
        <f t="shared" si="136"/>
        <v>20</v>
      </c>
      <c r="AJ193" s="955"/>
      <c r="AK193" s="865"/>
      <c r="AL193" s="956"/>
      <c r="AM193" s="956"/>
      <c r="AN193" s="867" t="s">
        <v>577</v>
      </c>
      <c r="AO193" s="884"/>
      <c r="AP193" s="884"/>
      <c r="AQ193" s="884"/>
      <c r="AR193" s="884"/>
      <c r="AS193" s="884"/>
      <c r="AT193" s="884">
        <f t="shared" si="154"/>
        <v>20</v>
      </c>
      <c r="AU193" s="932">
        <f t="shared" si="143"/>
        <v>20</v>
      </c>
      <c r="AV193" s="933">
        <f t="shared" si="144"/>
        <v>0</v>
      </c>
      <c r="AW193" s="939"/>
      <c r="AX193" s="884">
        <f t="shared" ref="AX193:BC193" si="160">AX192-AO193</f>
        <v>1739.66666666667</v>
      </c>
      <c r="AY193" s="884">
        <f t="shared" si="160"/>
        <v>1773.66666666667</v>
      </c>
      <c r="AZ193" s="884">
        <f t="shared" si="160"/>
        <v>-576.333333333334</v>
      </c>
      <c r="BA193" s="884">
        <f t="shared" si="160"/>
        <v>2108.66666666667</v>
      </c>
      <c r="BB193" s="884">
        <f t="shared" si="160"/>
        <v>7610.66666666667</v>
      </c>
      <c r="BC193" s="884">
        <f t="shared" si="160"/>
        <v>2875.66666666667</v>
      </c>
    </row>
    <row r="194" s="711" customFormat="1" ht="39" customHeight="1" spans="1:55">
      <c r="A194" s="736">
        <v>45943</v>
      </c>
      <c r="B194" s="737" t="s">
        <v>2543</v>
      </c>
      <c r="C194" s="738" t="s">
        <v>567</v>
      </c>
      <c r="D194" s="739">
        <v>4500181602</v>
      </c>
      <c r="E194" s="910" t="s">
        <v>4021</v>
      </c>
      <c r="F194" s="739" t="s">
        <v>4022</v>
      </c>
      <c r="G194" s="742" t="s">
        <v>3516</v>
      </c>
      <c r="H194" s="742" t="s">
        <v>3483</v>
      </c>
      <c r="I194" s="778" t="s">
        <v>3484</v>
      </c>
      <c r="J194" s="780">
        <v>12</v>
      </c>
      <c r="K194" s="780">
        <v>0</v>
      </c>
      <c r="L194" s="780">
        <v>4</v>
      </c>
      <c r="M194" s="784">
        <f t="shared" si="102"/>
        <v>3</v>
      </c>
      <c r="N194" s="945">
        <v>45981</v>
      </c>
      <c r="O194" s="945">
        <v>45978</v>
      </c>
      <c r="P194" s="946" t="s">
        <v>4005</v>
      </c>
      <c r="Q194" s="783" t="s">
        <v>582</v>
      </c>
      <c r="R194" s="946" t="s">
        <v>4006</v>
      </c>
      <c r="S194" s="949" t="s">
        <v>4007</v>
      </c>
      <c r="T194" s="948"/>
      <c r="U194" s="949" t="s">
        <v>585</v>
      </c>
      <c r="V194" s="949" t="s">
        <v>4008</v>
      </c>
      <c r="W194" s="949"/>
      <c r="X194" s="740" t="s">
        <v>4009</v>
      </c>
      <c r="Y194" s="946" t="s">
        <v>2551</v>
      </c>
      <c r="Z194" s="835">
        <v>6.3758</v>
      </c>
      <c r="AA194" s="835">
        <f t="shared" si="152"/>
        <v>76.5096</v>
      </c>
      <c r="AB194" s="780" t="s">
        <v>4010</v>
      </c>
      <c r="AC194" s="951" t="s">
        <v>590</v>
      </c>
      <c r="AD194" s="837"/>
      <c r="AE194" s="837">
        <f t="shared" si="153"/>
        <v>12</v>
      </c>
      <c r="AF194" s="838"/>
      <c r="AG194" s="865">
        <f t="shared" si="145"/>
        <v>12</v>
      </c>
      <c r="AH194" s="865"/>
      <c r="AI194" s="865">
        <f t="shared" si="136"/>
        <v>12</v>
      </c>
      <c r="AJ194" s="955"/>
      <c r="AK194" s="865"/>
      <c r="AL194" s="956"/>
      <c r="AM194" s="956"/>
      <c r="AN194" s="867" t="s">
        <v>577</v>
      </c>
      <c r="AO194" s="884"/>
      <c r="AP194" s="884"/>
      <c r="AQ194" s="884"/>
      <c r="AR194" s="884"/>
      <c r="AS194" s="884"/>
      <c r="AT194" s="884">
        <f t="shared" si="154"/>
        <v>12</v>
      </c>
      <c r="AU194" s="932">
        <f t="shared" si="143"/>
        <v>12</v>
      </c>
      <c r="AV194" s="933">
        <f t="shared" si="144"/>
        <v>0</v>
      </c>
      <c r="AW194" s="939"/>
      <c r="AX194" s="884">
        <f t="shared" ref="AX194:BC194" si="161">AX193-AO194</f>
        <v>1739.66666666667</v>
      </c>
      <c r="AY194" s="884">
        <f t="shared" si="161"/>
        <v>1773.66666666667</v>
      </c>
      <c r="AZ194" s="884">
        <f t="shared" si="161"/>
        <v>-576.333333333334</v>
      </c>
      <c r="BA194" s="884">
        <f t="shared" si="161"/>
        <v>2108.66666666667</v>
      </c>
      <c r="BB194" s="884">
        <f t="shared" si="161"/>
        <v>7610.66666666667</v>
      </c>
      <c r="BC194" s="884">
        <f t="shared" si="161"/>
        <v>2863.66666666667</v>
      </c>
    </row>
    <row r="195" s="711" customFormat="1" ht="39" customHeight="1" spans="1:55">
      <c r="A195" s="736">
        <v>45940</v>
      </c>
      <c r="B195" s="737" t="s">
        <v>177</v>
      </c>
      <c r="C195" s="738" t="s">
        <v>600</v>
      </c>
      <c r="D195" s="739">
        <v>4500181436</v>
      </c>
      <c r="E195" s="910" t="s">
        <v>4023</v>
      </c>
      <c r="F195" s="739" t="s">
        <v>4024</v>
      </c>
      <c r="G195" s="742" t="s">
        <v>3338</v>
      </c>
      <c r="H195" s="742" t="s">
        <v>3338</v>
      </c>
      <c r="I195" s="785" t="s">
        <v>3346</v>
      </c>
      <c r="J195" s="780">
        <v>1266</v>
      </c>
      <c r="K195" s="780">
        <v>0</v>
      </c>
      <c r="L195" s="780">
        <v>6</v>
      </c>
      <c r="M195" s="784">
        <f t="shared" si="102"/>
        <v>211</v>
      </c>
      <c r="N195" s="945">
        <v>45976</v>
      </c>
      <c r="O195" s="945">
        <v>45973</v>
      </c>
      <c r="P195" s="946"/>
      <c r="Q195" s="783" t="s">
        <v>582</v>
      </c>
      <c r="R195" s="946" t="s">
        <v>4025</v>
      </c>
      <c r="S195" s="810" t="s">
        <v>2631</v>
      </c>
      <c r="T195" s="948"/>
      <c r="U195" s="948" t="s">
        <v>585</v>
      </c>
      <c r="V195" s="949" t="s">
        <v>2718</v>
      </c>
      <c r="W195" s="949"/>
      <c r="X195" s="740" t="s">
        <v>3928</v>
      </c>
      <c r="Y195" s="946" t="s">
        <v>695</v>
      </c>
      <c r="Z195" s="835">
        <v>3.1441</v>
      </c>
      <c r="AA195" s="835">
        <f>J195*Z195</f>
        <v>3980.4306</v>
      </c>
      <c r="AB195" s="780" t="s">
        <v>4026</v>
      </c>
      <c r="AC195" s="951" t="s">
        <v>590</v>
      </c>
      <c r="AD195" s="837">
        <f>J195</f>
        <v>1266</v>
      </c>
      <c r="AE195" s="837"/>
      <c r="AF195" s="838"/>
      <c r="AG195" s="865">
        <f t="shared" si="145"/>
        <v>1266</v>
      </c>
      <c r="AH195" s="865"/>
      <c r="AI195" s="865">
        <f t="shared" si="136"/>
        <v>1266</v>
      </c>
      <c r="AJ195" s="955"/>
      <c r="AK195" s="865"/>
      <c r="AL195" s="956"/>
      <c r="AM195" s="956"/>
      <c r="AN195" s="867" t="s">
        <v>577</v>
      </c>
      <c r="AO195" s="884">
        <f>J195/6</f>
        <v>211</v>
      </c>
      <c r="AP195" s="884">
        <f>J195/6</f>
        <v>211</v>
      </c>
      <c r="AQ195" s="884">
        <f>J195/6</f>
        <v>211</v>
      </c>
      <c r="AR195" s="884">
        <f>J195/6</f>
        <v>211</v>
      </c>
      <c r="AS195" s="884">
        <f>J195/6</f>
        <v>211</v>
      </c>
      <c r="AT195" s="884">
        <f>J195/6</f>
        <v>211</v>
      </c>
      <c r="AU195" s="932">
        <f t="shared" si="143"/>
        <v>1266</v>
      </c>
      <c r="AV195" s="933">
        <f t="shared" si="144"/>
        <v>0</v>
      </c>
      <c r="AW195" s="939"/>
      <c r="AX195" s="884">
        <f t="shared" ref="AX195:BC195" si="162">AX184-AO195</f>
        <v>2392.33333333334</v>
      </c>
      <c r="AY195" s="884">
        <f t="shared" si="162"/>
        <v>2426.33333333334</v>
      </c>
      <c r="AZ195" s="884">
        <f t="shared" si="162"/>
        <v>76.3333333333327</v>
      </c>
      <c r="BA195" s="884">
        <f t="shared" si="162"/>
        <v>2761.33333333334</v>
      </c>
      <c r="BB195" s="884">
        <f t="shared" si="162"/>
        <v>8263.33333333334</v>
      </c>
      <c r="BC195" s="884">
        <f t="shared" si="162"/>
        <v>3616.33333333334</v>
      </c>
    </row>
    <row r="196" s="711" customFormat="1" ht="39" customHeight="1" spans="1:55">
      <c r="A196" s="736">
        <v>45950</v>
      </c>
      <c r="B196" s="737" t="s">
        <v>362</v>
      </c>
      <c r="C196" s="738" t="s">
        <v>1495</v>
      </c>
      <c r="D196" s="739">
        <v>4500182466</v>
      </c>
      <c r="E196" s="910" t="s">
        <v>4027</v>
      </c>
      <c r="F196" s="739" t="s">
        <v>4028</v>
      </c>
      <c r="G196" s="742" t="s">
        <v>3338</v>
      </c>
      <c r="H196" s="742" t="s">
        <v>3338</v>
      </c>
      <c r="I196" s="785" t="s">
        <v>3346</v>
      </c>
      <c r="J196" s="780">
        <v>2970</v>
      </c>
      <c r="K196" s="780">
        <v>0</v>
      </c>
      <c r="L196" s="780">
        <v>6</v>
      </c>
      <c r="M196" s="784">
        <f t="shared" si="102"/>
        <v>495</v>
      </c>
      <c r="N196" s="945">
        <v>45980</v>
      </c>
      <c r="O196" s="945">
        <v>45980</v>
      </c>
      <c r="P196" s="946"/>
      <c r="Q196" s="783" t="s">
        <v>582</v>
      </c>
      <c r="R196" s="946" t="s">
        <v>2716</v>
      </c>
      <c r="S196" s="949" t="s">
        <v>4029</v>
      </c>
      <c r="T196" s="948"/>
      <c r="U196" s="949" t="s">
        <v>4030</v>
      </c>
      <c r="V196" s="949"/>
      <c r="W196" s="949"/>
      <c r="X196" s="740" t="s">
        <v>4031</v>
      </c>
      <c r="Y196" s="946" t="s">
        <v>2364</v>
      </c>
      <c r="Z196" s="835">
        <v>5.4863</v>
      </c>
      <c r="AA196" s="835">
        <f>J196*Z196</f>
        <v>16294.311</v>
      </c>
      <c r="AB196" s="780" t="s">
        <v>4032</v>
      </c>
      <c r="AC196" s="951" t="s">
        <v>590</v>
      </c>
      <c r="AD196" s="837">
        <f>J196</f>
        <v>2970</v>
      </c>
      <c r="AE196" s="987"/>
      <c r="AF196" s="838"/>
      <c r="AG196" s="865">
        <f t="shared" si="145"/>
        <v>2970</v>
      </c>
      <c r="AH196" s="865"/>
      <c r="AI196" s="865">
        <f t="shared" si="136"/>
        <v>2970</v>
      </c>
      <c r="AJ196" s="955"/>
      <c r="AK196" s="865"/>
      <c r="AL196" s="956"/>
      <c r="AM196" s="956"/>
      <c r="AN196" s="867" t="s">
        <v>577</v>
      </c>
      <c r="AO196" s="884">
        <f>J196/6</f>
        <v>495</v>
      </c>
      <c r="AP196" s="884">
        <f>J196/6</f>
        <v>495</v>
      </c>
      <c r="AQ196" s="884">
        <f>J196/6</f>
        <v>495</v>
      </c>
      <c r="AR196" s="884">
        <f>J196/6</f>
        <v>495</v>
      </c>
      <c r="AS196" s="884">
        <f>J196/6</f>
        <v>495</v>
      </c>
      <c r="AT196" s="884">
        <f>J196/6</f>
        <v>495</v>
      </c>
      <c r="AU196" s="932">
        <f t="shared" si="143"/>
        <v>2970</v>
      </c>
      <c r="AV196" s="933">
        <f t="shared" si="144"/>
        <v>0</v>
      </c>
      <c r="AW196" s="939"/>
      <c r="AX196" s="884">
        <f t="shared" ref="AX196:BC196" si="163">AX199-AO196</f>
        <v>1244.66666666667</v>
      </c>
      <c r="AY196" s="884">
        <f t="shared" si="163"/>
        <v>1278.66666666667</v>
      </c>
      <c r="AZ196" s="884">
        <f t="shared" si="163"/>
        <v>-1071.33333333333</v>
      </c>
      <c r="BA196" s="884">
        <f t="shared" si="163"/>
        <v>1613.66666666667</v>
      </c>
      <c r="BB196" s="884">
        <f t="shared" si="163"/>
        <v>7115.66666666667</v>
      </c>
      <c r="BC196" s="884">
        <f t="shared" si="163"/>
        <v>964.666666666674</v>
      </c>
    </row>
    <row r="197" s="711" customFormat="1" ht="39" customHeight="1" spans="1:55">
      <c r="A197" s="736">
        <v>45941</v>
      </c>
      <c r="B197" s="737" t="s">
        <v>2719</v>
      </c>
      <c r="C197" s="738" t="s">
        <v>911</v>
      </c>
      <c r="D197" s="739">
        <v>4500181278</v>
      </c>
      <c r="E197" s="910" t="s">
        <v>2766</v>
      </c>
      <c r="F197" s="739" t="s">
        <v>4033</v>
      </c>
      <c r="G197" s="744" t="s">
        <v>3423</v>
      </c>
      <c r="H197" s="742" t="s">
        <v>3424</v>
      </c>
      <c r="I197" s="785" t="s">
        <v>3346</v>
      </c>
      <c r="J197" s="780">
        <v>714</v>
      </c>
      <c r="K197" s="780">
        <v>0</v>
      </c>
      <c r="L197" s="780">
        <v>3</v>
      </c>
      <c r="M197" s="784">
        <f t="shared" si="102"/>
        <v>238</v>
      </c>
      <c r="N197" s="782">
        <v>45981</v>
      </c>
      <c r="O197" s="782">
        <v>45978</v>
      </c>
      <c r="P197" s="783"/>
      <c r="Q197" s="783" t="s">
        <v>582</v>
      </c>
      <c r="R197" s="783" t="s">
        <v>2716</v>
      </c>
      <c r="S197" s="810" t="s">
        <v>2753</v>
      </c>
      <c r="T197" s="810"/>
      <c r="U197" s="810" t="s">
        <v>4034</v>
      </c>
      <c r="V197" s="811"/>
      <c r="W197" s="811"/>
      <c r="X197" s="740" t="s">
        <v>4035</v>
      </c>
      <c r="Y197" s="783" t="s">
        <v>2770</v>
      </c>
      <c r="Z197" s="835">
        <v>5.4739</v>
      </c>
      <c r="AA197" s="835">
        <f>Z197*J197</f>
        <v>3908.3646</v>
      </c>
      <c r="AB197" s="784" t="s">
        <v>4036</v>
      </c>
      <c r="AC197" s="836" t="s">
        <v>590</v>
      </c>
      <c r="AD197" s="837"/>
      <c r="AE197" s="837">
        <f>J197</f>
        <v>714</v>
      </c>
      <c r="AF197" s="838"/>
      <c r="AG197" s="865">
        <f t="shared" si="145"/>
        <v>714</v>
      </c>
      <c r="AH197" s="865"/>
      <c r="AI197" s="865">
        <f t="shared" si="136"/>
        <v>714</v>
      </c>
      <c r="AJ197" s="865"/>
      <c r="AK197" s="865"/>
      <c r="AL197" s="865"/>
      <c r="AM197" s="865"/>
      <c r="AN197" s="867" t="s">
        <v>577</v>
      </c>
      <c r="AO197" s="884">
        <f>J197/6</f>
        <v>119</v>
      </c>
      <c r="AP197" s="884">
        <f>J197/6</f>
        <v>119</v>
      </c>
      <c r="AQ197" s="884">
        <f>J197/6</f>
        <v>119</v>
      </c>
      <c r="AR197" s="884">
        <f>J197/6</f>
        <v>119</v>
      </c>
      <c r="AS197" s="884">
        <f>J197/6</f>
        <v>119</v>
      </c>
      <c r="AT197" s="884">
        <f>J197/6</f>
        <v>119</v>
      </c>
      <c r="AU197" s="932">
        <f t="shared" si="143"/>
        <v>714</v>
      </c>
      <c r="AV197" s="933">
        <f t="shared" si="144"/>
        <v>0</v>
      </c>
      <c r="AW197" s="939"/>
      <c r="AX197" s="884">
        <f t="shared" ref="AX197:BC197" si="164">AX187-AO197</f>
        <v>1739.66666666667</v>
      </c>
      <c r="AY197" s="884">
        <f t="shared" si="164"/>
        <v>1773.66666666667</v>
      </c>
      <c r="AZ197" s="884">
        <f t="shared" si="164"/>
        <v>-576.333333333334</v>
      </c>
      <c r="BA197" s="884">
        <f t="shared" si="164"/>
        <v>2108.66666666667</v>
      </c>
      <c r="BB197" s="884">
        <f t="shared" si="164"/>
        <v>7610.66666666667</v>
      </c>
      <c r="BC197" s="884">
        <f t="shared" si="164"/>
        <v>2963.66666666667</v>
      </c>
    </row>
    <row r="198" s="711" customFormat="1" ht="39" customHeight="1" spans="1:55">
      <c r="A198" s="736">
        <v>45952</v>
      </c>
      <c r="B198" s="737" t="s">
        <v>2106</v>
      </c>
      <c r="C198" s="738" t="s">
        <v>630</v>
      </c>
      <c r="D198" s="739">
        <v>4500182608</v>
      </c>
      <c r="E198" s="910" t="s">
        <v>4037</v>
      </c>
      <c r="F198" s="739" t="s">
        <v>4038</v>
      </c>
      <c r="G198" s="744" t="s">
        <v>3577</v>
      </c>
      <c r="H198" s="742" t="s">
        <v>3578</v>
      </c>
      <c r="I198" s="785" t="s">
        <v>3579</v>
      </c>
      <c r="J198" s="780">
        <v>774</v>
      </c>
      <c r="K198" s="780">
        <v>0</v>
      </c>
      <c r="L198" s="780">
        <v>6</v>
      </c>
      <c r="M198" s="784">
        <f t="shared" si="102"/>
        <v>129</v>
      </c>
      <c r="N198" s="945">
        <v>45981</v>
      </c>
      <c r="O198" s="945">
        <v>45978</v>
      </c>
      <c r="P198" s="946"/>
      <c r="Q198" s="783" t="s">
        <v>582</v>
      </c>
      <c r="R198" s="946" t="s">
        <v>4025</v>
      </c>
      <c r="S198" s="949" t="s">
        <v>4039</v>
      </c>
      <c r="T198" s="948"/>
      <c r="U198" s="949" t="s">
        <v>4040</v>
      </c>
      <c r="V198" s="949"/>
      <c r="W198" s="949"/>
      <c r="X198" s="740" t="s">
        <v>4041</v>
      </c>
      <c r="Y198" s="946" t="s">
        <v>1766</v>
      </c>
      <c r="Z198" s="835">
        <v>5.5009</v>
      </c>
      <c r="AA198" s="835">
        <f>Z198*J198</f>
        <v>4257.6966</v>
      </c>
      <c r="AB198" s="780" t="s">
        <v>4042</v>
      </c>
      <c r="AC198" s="951" t="s">
        <v>590</v>
      </c>
      <c r="AD198" s="837"/>
      <c r="AE198" s="987">
        <f>J198</f>
        <v>774</v>
      </c>
      <c r="AF198" s="838"/>
      <c r="AG198" s="865">
        <f t="shared" si="145"/>
        <v>774</v>
      </c>
      <c r="AH198" s="865"/>
      <c r="AI198" s="865">
        <f t="shared" si="136"/>
        <v>774</v>
      </c>
      <c r="AJ198" s="955"/>
      <c r="AK198" s="865"/>
      <c r="AL198" s="956"/>
      <c r="AM198" s="956"/>
      <c r="AN198" s="867" t="s">
        <v>577</v>
      </c>
      <c r="AO198" s="884"/>
      <c r="AP198" s="884"/>
      <c r="AQ198" s="884"/>
      <c r="AR198" s="884"/>
      <c r="AS198" s="884"/>
      <c r="AT198" s="884">
        <f>J198</f>
        <v>774</v>
      </c>
      <c r="AU198" s="932">
        <f t="shared" si="143"/>
        <v>774</v>
      </c>
      <c r="AV198" s="933">
        <f t="shared" si="144"/>
        <v>0</v>
      </c>
      <c r="AW198" s="939"/>
      <c r="AX198" s="884">
        <f t="shared" ref="AX198:BC198" si="165">AX194-AO198</f>
        <v>1739.66666666667</v>
      </c>
      <c r="AY198" s="884">
        <f t="shared" si="165"/>
        <v>1773.66666666667</v>
      </c>
      <c r="AZ198" s="884">
        <f t="shared" si="165"/>
        <v>-576.333333333334</v>
      </c>
      <c r="BA198" s="884">
        <f t="shared" si="165"/>
        <v>2108.66666666667</v>
      </c>
      <c r="BB198" s="884">
        <f t="shared" si="165"/>
        <v>7610.66666666667</v>
      </c>
      <c r="BC198" s="884">
        <f t="shared" si="165"/>
        <v>2089.66666666667</v>
      </c>
    </row>
    <row r="199" s="711" customFormat="1" ht="39" customHeight="1" spans="1:55">
      <c r="A199" s="736">
        <v>45952</v>
      </c>
      <c r="B199" s="737" t="s">
        <v>2106</v>
      </c>
      <c r="C199" s="738" t="s">
        <v>630</v>
      </c>
      <c r="D199" s="739">
        <v>4500182608</v>
      </c>
      <c r="E199" s="910" t="s">
        <v>4043</v>
      </c>
      <c r="F199" s="739" t="s">
        <v>4044</v>
      </c>
      <c r="G199" s="744" t="s">
        <v>3577</v>
      </c>
      <c r="H199" s="742" t="s">
        <v>3578</v>
      </c>
      <c r="I199" s="785" t="s">
        <v>3579</v>
      </c>
      <c r="J199" s="780">
        <v>630</v>
      </c>
      <c r="K199" s="780">
        <v>0</v>
      </c>
      <c r="L199" s="780">
        <v>6</v>
      </c>
      <c r="M199" s="784">
        <f t="shared" si="102"/>
        <v>105</v>
      </c>
      <c r="N199" s="945">
        <v>45981</v>
      </c>
      <c r="O199" s="945">
        <v>45978</v>
      </c>
      <c r="P199" s="946"/>
      <c r="Q199" s="783" t="s">
        <v>582</v>
      </c>
      <c r="R199" s="946" t="s">
        <v>4025</v>
      </c>
      <c r="S199" s="949" t="s">
        <v>4039</v>
      </c>
      <c r="T199" s="948"/>
      <c r="U199" s="949" t="s">
        <v>4040</v>
      </c>
      <c r="V199" s="949"/>
      <c r="W199" s="949"/>
      <c r="X199" s="740" t="s">
        <v>4041</v>
      </c>
      <c r="Y199" s="946" t="s">
        <v>1766</v>
      </c>
      <c r="Z199" s="835">
        <v>5.5009</v>
      </c>
      <c r="AA199" s="835">
        <f>Z199*J199</f>
        <v>3465.567</v>
      </c>
      <c r="AB199" s="780" t="s">
        <v>4045</v>
      </c>
      <c r="AC199" s="951" t="s">
        <v>590</v>
      </c>
      <c r="AD199" s="837"/>
      <c r="AE199" s="987">
        <f>J199</f>
        <v>630</v>
      </c>
      <c r="AF199" s="838"/>
      <c r="AG199" s="865">
        <f t="shared" si="145"/>
        <v>630</v>
      </c>
      <c r="AH199" s="865"/>
      <c r="AI199" s="865">
        <f t="shared" si="136"/>
        <v>630</v>
      </c>
      <c r="AJ199" s="955"/>
      <c r="AK199" s="865"/>
      <c r="AL199" s="956"/>
      <c r="AM199" s="956"/>
      <c r="AN199" s="867" t="s">
        <v>577</v>
      </c>
      <c r="AO199" s="884"/>
      <c r="AP199" s="884"/>
      <c r="AQ199" s="884"/>
      <c r="AR199" s="884"/>
      <c r="AS199" s="884"/>
      <c r="AT199" s="884">
        <f>J199</f>
        <v>630</v>
      </c>
      <c r="AU199" s="932">
        <f t="shared" si="143"/>
        <v>630</v>
      </c>
      <c r="AV199" s="933">
        <f t="shared" si="144"/>
        <v>0</v>
      </c>
      <c r="AW199" s="939"/>
      <c r="AX199" s="884">
        <f t="shared" ref="AX199:BC199" si="166">AX198-AO199</f>
        <v>1739.66666666667</v>
      </c>
      <c r="AY199" s="884">
        <f t="shared" si="166"/>
        <v>1773.66666666667</v>
      </c>
      <c r="AZ199" s="884">
        <f t="shared" si="166"/>
        <v>-576.333333333334</v>
      </c>
      <c r="BA199" s="884">
        <f t="shared" si="166"/>
        <v>2108.66666666667</v>
      </c>
      <c r="BB199" s="884">
        <f t="shared" si="166"/>
        <v>7610.66666666667</v>
      </c>
      <c r="BC199" s="884">
        <f t="shared" si="166"/>
        <v>1459.66666666667</v>
      </c>
    </row>
    <row r="200" s="711" customFormat="1" ht="39" customHeight="1" spans="1:55">
      <c r="A200" s="736">
        <v>45952</v>
      </c>
      <c r="B200" s="737" t="s">
        <v>2212</v>
      </c>
      <c r="C200" s="738" t="s">
        <v>762</v>
      </c>
      <c r="D200" s="739">
        <v>4500182609</v>
      </c>
      <c r="E200" s="910" t="s">
        <v>4046</v>
      </c>
      <c r="F200" s="739" t="s">
        <v>4047</v>
      </c>
      <c r="G200" s="744" t="s">
        <v>3577</v>
      </c>
      <c r="H200" s="742" t="s">
        <v>3578</v>
      </c>
      <c r="I200" s="785" t="s">
        <v>3579</v>
      </c>
      <c r="J200" s="780">
        <v>1002</v>
      </c>
      <c r="K200" s="780">
        <v>0</v>
      </c>
      <c r="L200" s="780">
        <v>6</v>
      </c>
      <c r="M200" s="784">
        <f t="shared" si="102"/>
        <v>167</v>
      </c>
      <c r="N200" s="945">
        <v>45987</v>
      </c>
      <c r="O200" s="945">
        <v>45983</v>
      </c>
      <c r="P200" s="946"/>
      <c r="Q200" s="783" t="s">
        <v>582</v>
      </c>
      <c r="R200" s="946" t="s">
        <v>2716</v>
      </c>
      <c r="S200" s="949" t="s">
        <v>4039</v>
      </c>
      <c r="T200" s="948"/>
      <c r="U200" s="949" t="s">
        <v>4048</v>
      </c>
      <c r="V200" s="949"/>
      <c r="W200" s="949"/>
      <c r="X200" s="740" t="s">
        <v>4049</v>
      </c>
      <c r="Y200" s="946" t="s">
        <v>1766</v>
      </c>
      <c r="Z200" s="835">
        <v>5.4863</v>
      </c>
      <c r="AA200" s="835">
        <f>Z200*J200</f>
        <v>5497.2726</v>
      </c>
      <c r="AB200" s="780" t="s">
        <v>4050</v>
      </c>
      <c r="AC200" s="951" t="s">
        <v>590</v>
      </c>
      <c r="AD200" s="837"/>
      <c r="AE200" s="987">
        <f>J200</f>
        <v>1002</v>
      </c>
      <c r="AF200" s="838"/>
      <c r="AG200" s="865">
        <f t="shared" si="145"/>
        <v>1002</v>
      </c>
      <c r="AH200" s="865"/>
      <c r="AI200" s="865">
        <f t="shared" si="136"/>
        <v>1002</v>
      </c>
      <c r="AJ200" s="955"/>
      <c r="AK200" s="865"/>
      <c r="AL200" s="956"/>
      <c r="AM200" s="956"/>
      <c r="AN200" s="867" t="s">
        <v>577</v>
      </c>
      <c r="AO200" s="884"/>
      <c r="AP200" s="884"/>
      <c r="AQ200" s="884"/>
      <c r="AR200" s="884"/>
      <c r="AS200" s="884"/>
      <c r="AT200" s="884">
        <f>J200</f>
        <v>1002</v>
      </c>
      <c r="AU200" s="932">
        <f t="shared" si="143"/>
        <v>1002</v>
      </c>
      <c r="AV200" s="933">
        <f t="shared" si="144"/>
        <v>0</v>
      </c>
      <c r="AW200" s="939"/>
      <c r="AX200" s="884">
        <f t="shared" ref="AX200:BC200" si="167">AX196-AO200</f>
        <v>1244.66666666667</v>
      </c>
      <c r="AY200" s="884">
        <f t="shared" si="167"/>
        <v>1278.66666666667</v>
      </c>
      <c r="AZ200" s="884">
        <f t="shared" si="167"/>
        <v>-1071.33333333333</v>
      </c>
      <c r="BA200" s="884">
        <f t="shared" si="167"/>
        <v>1613.66666666667</v>
      </c>
      <c r="BB200" s="884">
        <f t="shared" si="167"/>
        <v>7115.66666666667</v>
      </c>
      <c r="BC200" s="884">
        <f t="shared" si="167"/>
        <v>-37.3333333333262</v>
      </c>
    </row>
    <row r="201" s="711" customFormat="1" ht="39" customHeight="1" spans="1:55">
      <c r="A201" s="736">
        <v>45953</v>
      </c>
      <c r="B201" s="737" t="s">
        <v>2507</v>
      </c>
      <c r="C201" s="738" t="s">
        <v>771</v>
      </c>
      <c r="D201" s="739">
        <v>4500182649</v>
      </c>
      <c r="E201" s="910">
        <v>5200008005</v>
      </c>
      <c r="F201" s="739" t="s">
        <v>4051</v>
      </c>
      <c r="G201" s="744" t="s">
        <v>3423</v>
      </c>
      <c r="H201" s="742" t="s">
        <v>3424</v>
      </c>
      <c r="I201" s="785" t="s">
        <v>3346</v>
      </c>
      <c r="J201" s="780">
        <v>1002</v>
      </c>
      <c r="K201" s="780">
        <v>0</v>
      </c>
      <c r="L201" s="780">
        <v>3</v>
      </c>
      <c r="M201" s="784">
        <f t="shared" si="102"/>
        <v>334</v>
      </c>
      <c r="N201" s="945">
        <v>45992</v>
      </c>
      <c r="O201" s="945">
        <f>N201-4</f>
        <v>45988</v>
      </c>
      <c r="P201" s="946"/>
      <c r="Q201" s="783" t="s">
        <v>582</v>
      </c>
      <c r="R201" s="946" t="s">
        <v>2723</v>
      </c>
      <c r="S201" s="949" t="s">
        <v>4052</v>
      </c>
      <c r="T201" s="948"/>
      <c r="U201" s="949" t="s">
        <v>4053</v>
      </c>
      <c r="V201" s="949"/>
      <c r="W201" s="949"/>
      <c r="X201" s="740" t="s">
        <v>4054</v>
      </c>
      <c r="Y201" s="946" t="s">
        <v>1070</v>
      </c>
      <c r="Z201" s="835">
        <v>5.4594</v>
      </c>
      <c r="AA201" s="835">
        <f>Z201*J201</f>
        <v>5470.3188</v>
      </c>
      <c r="AB201" s="780" t="s">
        <v>4055</v>
      </c>
      <c r="AC201" s="951" t="s">
        <v>590</v>
      </c>
      <c r="AD201" s="837"/>
      <c r="AE201" s="987">
        <f>J201</f>
        <v>1002</v>
      </c>
      <c r="AF201" s="838"/>
      <c r="AG201" s="865">
        <f t="shared" si="145"/>
        <v>1002</v>
      </c>
      <c r="AH201" s="865"/>
      <c r="AI201" s="865">
        <f t="shared" si="136"/>
        <v>1002</v>
      </c>
      <c r="AJ201" s="955"/>
      <c r="AK201" s="865"/>
      <c r="AL201" s="956"/>
      <c r="AM201" s="956"/>
      <c r="AN201" s="867" t="s">
        <v>577</v>
      </c>
      <c r="AO201" s="884">
        <f>J201/6</f>
        <v>167</v>
      </c>
      <c r="AP201" s="884">
        <f>J201/6</f>
        <v>167</v>
      </c>
      <c r="AQ201" s="884">
        <f>J201/6</f>
        <v>167</v>
      </c>
      <c r="AR201" s="884">
        <f>J201/6</f>
        <v>167</v>
      </c>
      <c r="AS201" s="884">
        <f>J201/6</f>
        <v>167</v>
      </c>
      <c r="AT201" s="884">
        <f>J201/6</f>
        <v>167</v>
      </c>
      <c r="AU201" s="932">
        <f t="shared" si="143"/>
        <v>1002</v>
      </c>
      <c r="AV201" s="933">
        <f t="shared" si="144"/>
        <v>0</v>
      </c>
      <c r="AW201" s="939"/>
      <c r="AX201" s="884">
        <f t="shared" ref="AX201:BC201" si="168">AX203-AO201</f>
        <v>764.666666666673</v>
      </c>
      <c r="AY201" s="884">
        <f t="shared" si="168"/>
        <v>798.666666666673</v>
      </c>
      <c r="AZ201" s="884">
        <f t="shared" si="168"/>
        <v>-1551.33333333333</v>
      </c>
      <c r="BA201" s="884">
        <f t="shared" si="168"/>
        <v>1133.66666666667</v>
      </c>
      <c r="BB201" s="884">
        <f t="shared" si="168"/>
        <v>6635.66666666667</v>
      </c>
      <c r="BC201" s="884">
        <f t="shared" si="168"/>
        <v>-517.333333333326</v>
      </c>
    </row>
    <row r="202" s="900" customFormat="1" ht="39" customHeight="1" spans="1:55">
      <c r="A202" s="959">
        <v>45943</v>
      </c>
      <c r="B202" s="960" t="s">
        <v>177</v>
      </c>
      <c r="C202" s="961" t="s">
        <v>600</v>
      </c>
      <c r="D202" s="962">
        <v>4500181676</v>
      </c>
      <c r="E202" s="963" t="s">
        <v>4056</v>
      </c>
      <c r="F202" s="962" t="s">
        <v>4057</v>
      </c>
      <c r="G202" s="964" t="s">
        <v>3338</v>
      </c>
      <c r="H202" s="964" t="s">
        <v>3338</v>
      </c>
      <c r="I202" s="972" t="s">
        <v>3346</v>
      </c>
      <c r="J202" s="973">
        <v>1734</v>
      </c>
      <c r="K202" s="973">
        <v>0</v>
      </c>
      <c r="L202" s="973">
        <v>6</v>
      </c>
      <c r="M202" s="943">
        <f t="shared" si="102"/>
        <v>289</v>
      </c>
      <c r="N202" s="974">
        <v>45989</v>
      </c>
      <c r="O202" s="974">
        <v>45985</v>
      </c>
      <c r="P202" s="975"/>
      <c r="Q202" s="977" t="s">
        <v>582</v>
      </c>
      <c r="R202" s="975"/>
      <c r="S202" s="981" t="s">
        <v>2717</v>
      </c>
      <c r="T202" s="982"/>
      <c r="U202" s="981" t="s">
        <v>585</v>
      </c>
      <c r="V202" s="981" t="s">
        <v>2718</v>
      </c>
      <c r="W202" s="981"/>
      <c r="X202" s="983" t="s">
        <v>3928</v>
      </c>
      <c r="Y202" s="975" t="s">
        <v>695</v>
      </c>
      <c r="Z202" s="988">
        <v>3.1441</v>
      </c>
      <c r="AA202" s="988">
        <f>J202*Z202</f>
        <v>5451.8694</v>
      </c>
      <c r="AB202" s="973"/>
      <c r="AC202" s="989" t="s">
        <v>590</v>
      </c>
      <c r="AD202" s="990">
        <f>J202</f>
        <v>1734</v>
      </c>
      <c r="AE202" s="990"/>
      <c r="AF202" s="991"/>
      <c r="AG202" s="995">
        <f t="shared" si="145"/>
        <v>1734</v>
      </c>
      <c r="AH202" s="995"/>
      <c r="AI202" s="995">
        <f t="shared" si="136"/>
        <v>1734</v>
      </c>
      <c r="AJ202" s="996"/>
      <c r="AK202" s="995"/>
      <c r="AL202" s="997"/>
      <c r="AM202" s="997"/>
      <c r="AN202" s="998" t="s">
        <v>577</v>
      </c>
      <c r="AO202" s="1000">
        <f>J202/6</f>
        <v>289</v>
      </c>
      <c r="AP202" s="1000">
        <f>J202/6</f>
        <v>289</v>
      </c>
      <c r="AQ202" s="1000">
        <f>J202/6</f>
        <v>289</v>
      </c>
      <c r="AR202" s="1000">
        <f>J202/6</f>
        <v>289</v>
      </c>
      <c r="AS202" s="1000">
        <f>J202/6</f>
        <v>289</v>
      </c>
      <c r="AT202" s="1000">
        <f>J202/6</f>
        <v>289</v>
      </c>
      <c r="AU202" s="1001">
        <f t="shared" si="143"/>
        <v>1734</v>
      </c>
      <c r="AV202" s="1002">
        <f t="shared" si="144"/>
        <v>0</v>
      </c>
      <c r="AW202" s="1003"/>
      <c r="AX202" s="1000">
        <f t="shared" ref="AX202:BC202" si="169">AX200-AO202</f>
        <v>955.666666666673</v>
      </c>
      <c r="AY202" s="1000">
        <f t="shared" si="169"/>
        <v>989.666666666673</v>
      </c>
      <c r="AZ202" s="1000">
        <f t="shared" si="169"/>
        <v>-1360.33333333333</v>
      </c>
      <c r="BA202" s="1000">
        <f t="shared" si="169"/>
        <v>1324.66666666667</v>
      </c>
      <c r="BB202" s="1000">
        <f t="shared" si="169"/>
        <v>6826.66666666667</v>
      </c>
      <c r="BC202" s="1000">
        <f t="shared" si="169"/>
        <v>-326.333333333326</v>
      </c>
    </row>
    <row r="203" s="900" customFormat="1" ht="39" customHeight="1" spans="1:55">
      <c r="A203" s="959">
        <v>45946</v>
      </c>
      <c r="B203" s="960" t="s">
        <v>1215</v>
      </c>
      <c r="C203" s="961" t="s">
        <v>1032</v>
      </c>
      <c r="D203" s="962">
        <v>4500182163</v>
      </c>
      <c r="E203" s="963" t="s">
        <v>2756</v>
      </c>
      <c r="F203" s="962" t="s">
        <v>4058</v>
      </c>
      <c r="G203" s="964" t="s">
        <v>3354</v>
      </c>
      <c r="H203" s="964" t="s">
        <v>3338</v>
      </c>
      <c r="I203" s="972" t="s">
        <v>3346</v>
      </c>
      <c r="J203" s="973">
        <v>144</v>
      </c>
      <c r="K203" s="973">
        <v>0</v>
      </c>
      <c r="L203" s="973">
        <v>6</v>
      </c>
      <c r="M203" s="943">
        <f t="shared" si="102"/>
        <v>24</v>
      </c>
      <c r="N203" s="974">
        <v>45989</v>
      </c>
      <c r="O203" s="974">
        <v>45985</v>
      </c>
      <c r="P203" s="975"/>
      <c r="Q203" s="977" t="s">
        <v>582</v>
      </c>
      <c r="R203" s="977" t="s">
        <v>2752</v>
      </c>
      <c r="S203" s="984" t="s">
        <v>2758</v>
      </c>
      <c r="T203" s="984"/>
      <c r="U203" s="981" t="s">
        <v>4059</v>
      </c>
      <c r="V203" s="981"/>
      <c r="W203" s="981"/>
      <c r="X203" s="983" t="s">
        <v>4060</v>
      </c>
      <c r="Y203" s="975" t="s">
        <v>1146</v>
      </c>
      <c r="Z203" s="988">
        <v>5.5009</v>
      </c>
      <c r="AA203" s="988">
        <f>J203*Z203</f>
        <v>792.1296</v>
      </c>
      <c r="AB203" s="973"/>
      <c r="AC203" s="989" t="s">
        <v>590</v>
      </c>
      <c r="AD203" s="990"/>
      <c r="AE203" s="990">
        <f>J203</f>
        <v>144</v>
      </c>
      <c r="AF203" s="991"/>
      <c r="AG203" s="995">
        <f t="shared" si="145"/>
        <v>144</v>
      </c>
      <c r="AH203" s="995"/>
      <c r="AI203" s="995">
        <f t="shared" si="136"/>
        <v>144</v>
      </c>
      <c r="AJ203" s="996"/>
      <c r="AK203" s="995"/>
      <c r="AL203" s="997"/>
      <c r="AM203" s="997"/>
      <c r="AN203" s="998" t="s">
        <v>577</v>
      </c>
      <c r="AO203" s="1000">
        <f>J203/6</f>
        <v>24</v>
      </c>
      <c r="AP203" s="1000">
        <f>J203/6</f>
        <v>24</v>
      </c>
      <c r="AQ203" s="1000">
        <f>J203/6</f>
        <v>24</v>
      </c>
      <c r="AR203" s="1000">
        <f>J203/6</f>
        <v>24</v>
      </c>
      <c r="AS203" s="1000">
        <f>J203/6</f>
        <v>24</v>
      </c>
      <c r="AT203" s="1000">
        <f>J203/6</f>
        <v>24</v>
      </c>
      <c r="AU203" s="1001">
        <f t="shared" si="143"/>
        <v>144</v>
      </c>
      <c r="AV203" s="1002">
        <f t="shared" si="144"/>
        <v>0</v>
      </c>
      <c r="AW203" s="1003"/>
      <c r="AX203" s="1000">
        <f t="shared" ref="AX203:BC203" si="170">AX202-AO203</f>
        <v>931.666666666673</v>
      </c>
      <c r="AY203" s="1000">
        <f t="shared" si="170"/>
        <v>965.666666666673</v>
      </c>
      <c r="AZ203" s="1000">
        <f t="shared" si="170"/>
        <v>-1384.33333333333</v>
      </c>
      <c r="BA203" s="1000">
        <f t="shared" si="170"/>
        <v>1300.66666666667</v>
      </c>
      <c r="BB203" s="1000">
        <f t="shared" si="170"/>
        <v>6802.66666666667</v>
      </c>
      <c r="BC203" s="1000">
        <f t="shared" si="170"/>
        <v>-350.333333333326</v>
      </c>
    </row>
    <row r="204" s="900" customFormat="1" ht="39" customHeight="1" spans="1:55">
      <c r="A204" s="959">
        <v>45954</v>
      </c>
      <c r="B204" s="960" t="s">
        <v>177</v>
      </c>
      <c r="C204" s="961" t="s">
        <v>600</v>
      </c>
      <c r="D204" s="962">
        <v>4500183032</v>
      </c>
      <c r="E204" s="963" t="s">
        <v>4061</v>
      </c>
      <c r="F204" s="962" t="s">
        <v>4062</v>
      </c>
      <c r="G204" s="964" t="s">
        <v>3338</v>
      </c>
      <c r="H204" s="964" t="s">
        <v>3338</v>
      </c>
      <c r="I204" s="972" t="s">
        <v>3346</v>
      </c>
      <c r="J204" s="973">
        <v>1266</v>
      </c>
      <c r="K204" s="973">
        <v>0</v>
      </c>
      <c r="L204" s="973">
        <v>6</v>
      </c>
      <c r="M204" s="943">
        <f t="shared" si="102"/>
        <v>211</v>
      </c>
      <c r="N204" s="974">
        <v>45992</v>
      </c>
      <c r="O204" s="974">
        <f>N204-4</f>
        <v>45988</v>
      </c>
      <c r="P204" s="975"/>
      <c r="Q204" s="977" t="s">
        <v>582</v>
      </c>
      <c r="R204" s="975" t="s">
        <v>2796</v>
      </c>
      <c r="S204" s="981" t="s">
        <v>2801</v>
      </c>
      <c r="T204" s="982"/>
      <c r="U204" s="981" t="s">
        <v>585</v>
      </c>
      <c r="V204" s="981" t="s">
        <v>2835</v>
      </c>
      <c r="W204" s="981"/>
      <c r="X204" s="983" t="s">
        <v>3928</v>
      </c>
      <c r="Y204" s="975" t="s">
        <v>695</v>
      </c>
      <c r="Z204" s="988">
        <v>3.1441</v>
      </c>
      <c r="AA204" s="988">
        <f t="shared" ref="AA204:AA215" si="171">J204*Z204</f>
        <v>3980.4306</v>
      </c>
      <c r="AB204" s="973"/>
      <c r="AC204" s="989" t="s">
        <v>590</v>
      </c>
      <c r="AD204" s="990">
        <f>J204</f>
        <v>1266</v>
      </c>
      <c r="AE204" s="990"/>
      <c r="AF204" s="991"/>
      <c r="AG204" s="995">
        <f t="shared" ref="AG203:AG222" si="172">J204</f>
        <v>1266</v>
      </c>
      <c r="AH204" s="995"/>
      <c r="AI204" s="995">
        <f t="shared" ref="AI203:AI222" si="173">J204</f>
        <v>1266</v>
      </c>
      <c r="AJ204" s="996"/>
      <c r="AK204" s="995"/>
      <c r="AL204" s="997"/>
      <c r="AM204" s="997"/>
      <c r="AN204" s="998" t="s">
        <v>577</v>
      </c>
      <c r="AO204" s="1000">
        <f t="shared" ref="AO201:AO220" si="174">J204/6</f>
        <v>211</v>
      </c>
      <c r="AP204" s="1000">
        <f t="shared" ref="AP201:AP220" si="175">J204/6</f>
        <v>211</v>
      </c>
      <c r="AQ204" s="1000">
        <f t="shared" ref="AQ201:AQ220" si="176">J204/6</f>
        <v>211</v>
      </c>
      <c r="AR204" s="1000">
        <f t="shared" ref="AR201:AR220" si="177">J204/6</f>
        <v>211</v>
      </c>
      <c r="AS204" s="1000">
        <f t="shared" ref="AS201:AS220" si="178">J204/6</f>
        <v>211</v>
      </c>
      <c r="AT204" s="1000">
        <f t="shared" ref="AT201:AT220" si="179">J204/6</f>
        <v>211</v>
      </c>
      <c r="AU204" s="1001">
        <f t="shared" ref="AU203:AU221" si="180">SUM(AO204:AT204)</f>
        <v>1266</v>
      </c>
      <c r="AV204" s="1002">
        <f t="shared" ref="AV203:AV221" si="181">J204-AU204</f>
        <v>0</v>
      </c>
      <c r="AW204" s="1003"/>
      <c r="AX204" s="1000">
        <f t="shared" ref="AX204:BC204" si="182">AX201-AO204</f>
        <v>553.666666666673</v>
      </c>
      <c r="AY204" s="1000">
        <f t="shared" si="182"/>
        <v>587.666666666673</v>
      </c>
      <c r="AZ204" s="1000">
        <f t="shared" si="182"/>
        <v>-1762.33333333333</v>
      </c>
      <c r="BA204" s="1000">
        <f t="shared" si="182"/>
        <v>922.666666666673</v>
      </c>
      <c r="BB204" s="1000">
        <f t="shared" si="182"/>
        <v>6424.66666666667</v>
      </c>
      <c r="BC204" s="1000">
        <f t="shared" si="182"/>
        <v>-728.333333333326</v>
      </c>
    </row>
    <row r="205" s="900" customFormat="1" ht="39" customHeight="1" spans="1:55">
      <c r="A205" s="959">
        <v>45943</v>
      </c>
      <c r="B205" s="960" t="s">
        <v>4063</v>
      </c>
      <c r="C205" s="961" t="s">
        <v>1251</v>
      </c>
      <c r="D205" s="962">
        <v>4500176686</v>
      </c>
      <c r="E205" s="963" t="s">
        <v>4064</v>
      </c>
      <c r="F205" s="962" t="s">
        <v>4065</v>
      </c>
      <c r="G205" s="964" t="s">
        <v>3452</v>
      </c>
      <c r="H205" s="964" t="s">
        <v>3453</v>
      </c>
      <c r="I205" s="972" t="s">
        <v>3346</v>
      </c>
      <c r="J205" s="973">
        <v>360</v>
      </c>
      <c r="K205" s="973">
        <v>0</v>
      </c>
      <c r="L205" s="973">
        <v>4</v>
      </c>
      <c r="M205" s="943">
        <f t="shared" si="102"/>
        <v>90</v>
      </c>
      <c r="N205" s="974">
        <v>45993</v>
      </c>
      <c r="O205" s="974">
        <v>45989</v>
      </c>
      <c r="P205" s="975"/>
      <c r="Q205" s="977" t="s">
        <v>582</v>
      </c>
      <c r="R205" s="977" t="s">
        <v>2732</v>
      </c>
      <c r="S205" s="984" t="s">
        <v>2758</v>
      </c>
      <c r="T205" s="982"/>
      <c r="U205" s="981" t="s">
        <v>4066</v>
      </c>
      <c r="V205" s="981"/>
      <c r="W205" s="981"/>
      <c r="X205" s="983" t="s">
        <v>4067</v>
      </c>
      <c r="Y205" s="975" t="s">
        <v>4068</v>
      </c>
      <c r="Z205" s="988">
        <v>5.4515</v>
      </c>
      <c r="AA205" s="988">
        <f t="shared" si="171"/>
        <v>1962.54</v>
      </c>
      <c r="AB205" s="973"/>
      <c r="AC205" s="989" t="s">
        <v>590</v>
      </c>
      <c r="AD205" s="990"/>
      <c r="AE205" s="990">
        <f>J205</f>
        <v>360</v>
      </c>
      <c r="AF205" s="991"/>
      <c r="AG205" s="995">
        <f t="shared" si="172"/>
        <v>360</v>
      </c>
      <c r="AH205" s="995"/>
      <c r="AI205" s="995">
        <f t="shared" si="173"/>
        <v>360</v>
      </c>
      <c r="AJ205" s="996"/>
      <c r="AK205" s="995"/>
      <c r="AL205" s="997"/>
      <c r="AM205" s="997"/>
      <c r="AN205" s="998" t="s">
        <v>577</v>
      </c>
      <c r="AO205" s="1000">
        <f t="shared" si="174"/>
        <v>60</v>
      </c>
      <c r="AP205" s="1000">
        <f t="shared" si="175"/>
        <v>60</v>
      </c>
      <c r="AQ205" s="1000">
        <f t="shared" si="176"/>
        <v>60</v>
      </c>
      <c r="AR205" s="1000">
        <f t="shared" si="177"/>
        <v>60</v>
      </c>
      <c r="AS205" s="1000">
        <f t="shared" si="178"/>
        <v>60</v>
      </c>
      <c r="AT205" s="1000">
        <f t="shared" si="179"/>
        <v>60</v>
      </c>
      <c r="AU205" s="1001">
        <f t="shared" si="180"/>
        <v>360</v>
      </c>
      <c r="AV205" s="1002">
        <f t="shared" si="181"/>
        <v>0</v>
      </c>
      <c r="AW205" s="1003"/>
      <c r="AX205" s="1000">
        <f t="shared" ref="AX203:AX212" si="183">AX204-AO205</f>
        <v>493.666666666673</v>
      </c>
      <c r="AY205" s="1000">
        <f t="shared" ref="AY203:AY212" si="184">AY204-AP205</f>
        <v>527.666666666673</v>
      </c>
      <c r="AZ205" s="1000">
        <f t="shared" ref="AZ203:AZ212" si="185">AZ204-AQ205</f>
        <v>-1822.33333333333</v>
      </c>
      <c r="BA205" s="1000">
        <f t="shared" ref="BA203:BA212" si="186">BA204-AR205</f>
        <v>862.666666666673</v>
      </c>
      <c r="BB205" s="1000">
        <f t="shared" ref="BB203:BB212" si="187">BB204-AS205</f>
        <v>6364.66666666667</v>
      </c>
      <c r="BC205" s="1000">
        <f t="shared" ref="BC203:BC212" si="188">BC204-AT205</f>
        <v>-788.333333333326</v>
      </c>
    </row>
    <row r="206" s="900" customFormat="1" ht="39" customHeight="1" spans="1:55">
      <c r="A206" s="959">
        <v>45960</v>
      </c>
      <c r="B206" s="960" t="s">
        <v>2812</v>
      </c>
      <c r="C206" s="961" t="s">
        <v>600</v>
      </c>
      <c r="D206" s="962">
        <v>4500183696</v>
      </c>
      <c r="E206" s="963" t="s">
        <v>2813</v>
      </c>
      <c r="F206" s="962" t="s">
        <v>4069</v>
      </c>
      <c r="G206" s="964" t="s">
        <v>3338</v>
      </c>
      <c r="H206" s="964" t="s">
        <v>3338</v>
      </c>
      <c r="I206" s="972" t="s">
        <v>3346</v>
      </c>
      <c r="J206" s="973">
        <v>132</v>
      </c>
      <c r="K206" s="973">
        <v>0</v>
      </c>
      <c r="L206" s="973">
        <v>6</v>
      </c>
      <c r="M206" s="943">
        <f t="shared" si="102"/>
        <v>22</v>
      </c>
      <c r="N206" s="974">
        <v>45999</v>
      </c>
      <c r="O206" s="974">
        <v>45995</v>
      </c>
      <c r="P206" s="975"/>
      <c r="Q206" s="977" t="s">
        <v>582</v>
      </c>
      <c r="R206" s="975" t="s">
        <v>2807</v>
      </c>
      <c r="S206" s="985" t="s">
        <v>2815</v>
      </c>
      <c r="T206" s="982"/>
      <c r="U206" s="981" t="s">
        <v>585</v>
      </c>
      <c r="V206" s="981"/>
      <c r="W206" s="981"/>
      <c r="X206" s="983" t="s">
        <v>2816</v>
      </c>
      <c r="Y206" s="975" t="s">
        <v>1545</v>
      </c>
      <c r="Z206" s="988">
        <v>3.1528</v>
      </c>
      <c r="AA206" s="988">
        <f t="shared" si="171"/>
        <v>416.1696</v>
      </c>
      <c r="AB206" s="973"/>
      <c r="AC206" s="989" t="s">
        <v>590</v>
      </c>
      <c r="AD206" s="990">
        <f>J206</f>
        <v>132</v>
      </c>
      <c r="AE206" s="990"/>
      <c r="AF206" s="991"/>
      <c r="AG206" s="995">
        <f t="shared" si="172"/>
        <v>132</v>
      </c>
      <c r="AH206" s="995"/>
      <c r="AI206" s="995">
        <f t="shared" si="173"/>
        <v>132</v>
      </c>
      <c r="AJ206" s="996"/>
      <c r="AK206" s="995"/>
      <c r="AL206" s="997"/>
      <c r="AM206" s="997"/>
      <c r="AN206" s="998" t="s">
        <v>577</v>
      </c>
      <c r="AO206" s="1000">
        <f t="shared" si="174"/>
        <v>22</v>
      </c>
      <c r="AP206" s="1000">
        <f t="shared" si="175"/>
        <v>22</v>
      </c>
      <c r="AQ206" s="1000">
        <f t="shared" si="176"/>
        <v>22</v>
      </c>
      <c r="AR206" s="1000">
        <f t="shared" si="177"/>
        <v>22</v>
      </c>
      <c r="AS206" s="1000">
        <f t="shared" si="178"/>
        <v>22</v>
      </c>
      <c r="AT206" s="1000">
        <f t="shared" si="179"/>
        <v>22</v>
      </c>
      <c r="AU206" s="1001">
        <f t="shared" si="180"/>
        <v>132</v>
      </c>
      <c r="AV206" s="1002">
        <f t="shared" si="181"/>
        <v>0</v>
      </c>
      <c r="AW206" s="1003"/>
      <c r="AX206" s="1000">
        <f t="shared" si="183"/>
        <v>471.666666666673</v>
      </c>
      <c r="AY206" s="1000">
        <f t="shared" si="184"/>
        <v>505.666666666673</v>
      </c>
      <c r="AZ206" s="1000">
        <f t="shared" si="185"/>
        <v>-1844.33333333333</v>
      </c>
      <c r="BA206" s="1000">
        <f t="shared" si="186"/>
        <v>840.666666666673</v>
      </c>
      <c r="BB206" s="1000">
        <f t="shared" si="187"/>
        <v>6342.66666666667</v>
      </c>
      <c r="BC206" s="1000">
        <f t="shared" si="188"/>
        <v>-810.333333333326</v>
      </c>
    </row>
    <row r="207" s="900" customFormat="1" ht="39" customHeight="1" spans="1:55">
      <c r="A207" s="959">
        <v>45960</v>
      </c>
      <c r="B207" s="960" t="s">
        <v>2812</v>
      </c>
      <c r="C207" s="961" t="s">
        <v>600</v>
      </c>
      <c r="D207" s="962">
        <v>4500183696</v>
      </c>
      <c r="E207" s="963" t="s">
        <v>2817</v>
      </c>
      <c r="F207" s="962" t="s">
        <v>4070</v>
      </c>
      <c r="G207" s="964" t="s">
        <v>3338</v>
      </c>
      <c r="H207" s="964" t="s">
        <v>3338</v>
      </c>
      <c r="I207" s="972" t="s">
        <v>3346</v>
      </c>
      <c r="J207" s="973">
        <v>150</v>
      </c>
      <c r="K207" s="973">
        <v>0</v>
      </c>
      <c r="L207" s="973">
        <v>6</v>
      </c>
      <c r="M207" s="943">
        <f t="shared" si="102"/>
        <v>25</v>
      </c>
      <c r="N207" s="974">
        <v>45999</v>
      </c>
      <c r="O207" s="974">
        <v>45995</v>
      </c>
      <c r="P207" s="975"/>
      <c r="Q207" s="977" t="s">
        <v>582</v>
      </c>
      <c r="R207" s="975" t="s">
        <v>2807</v>
      </c>
      <c r="S207" s="985" t="s">
        <v>2815</v>
      </c>
      <c r="T207" s="984"/>
      <c r="U207" s="981" t="s">
        <v>585</v>
      </c>
      <c r="V207" s="980" t="s">
        <v>2819</v>
      </c>
      <c r="W207" s="981"/>
      <c r="X207" s="983" t="s">
        <v>2816</v>
      </c>
      <c r="Y207" s="975" t="s">
        <v>1545</v>
      </c>
      <c r="Z207" s="988">
        <v>3.1528</v>
      </c>
      <c r="AA207" s="988">
        <f t="shared" si="171"/>
        <v>472.92</v>
      </c>
      <c r="AB207" s="973"/>
      <c r="AC207" s="989" t="s">
        <v>590</v>
      </c>
      <c r="AD207" s="990">
        <f>J207</f>
        <v>150</v>
      </c>
      <c r="AE207" s="990"/>
      <c r="AF207" s="991"/>
      <c r="AG207" s="995">
        <f t="shared" si="172"/>
        <v>150</v>
      </c>
      <c r="AH207" s="995"/>
      <c r="AI207" s="995">
        <f t="shared" si="173"/>
        <v>150</v>
      </c>
      <c r="AJ207" s="996"/>
      <c r="AK207" s="995"/>
      <c r="AL207" s="997"/>
      <c r="AM207" s="997"/>
      <c r="AN207" s="998" t="s">
        <v>577</v>
      </c>
      <c r="AO207" s="1000">
        <f t="shared" si="174"/>
        <v>25</v>
      </c>
      <c r="AP207" s="1000">
        <f t="shared" si="175"/>
        <v>25</v>
      </c>
      <c r="AQ207" s="1000">
        <f t="shared" si="176"/>
        <v>25</v>
      </c>
      <c r="AR207" s="1000">
        <f t="shared" si="177"/>
        <v>25</v>
      </c>
      <c r="AS207" s="1000">
        <f t="shared" si="178"/>
        <v>25</v>
      </c>
      <c r="AT207" s="1000">
        <f t="shared" si="179"/>
        <v>25</v>
      </c>
      <c r="AU207" s="1001">
        <f t="shared" si="180"/>
        <v>150</v>
      </c>
      <c r="AV207" s="1002">
        <f t="shared" si="181"/>
        <v>0</v>
      </c>
      <c r="AW207" s="1003"/>
      <c r="AX207" s="1000">
        <f t="shared" si="183"/>
        <v>446.666666666673</v>
      </c>
      <c r="AY207" s="1000">
        <f t="shared" si="184"/>
        <v>480.666666666673</v>
      </c>
      <c r="AZ207" s="1000">
        <f t="shared" si="185"/>
        <v>-1869.33333333333</v>
      </c>
      <c r="BA207" s="1000">
        <f t="shared" si="186"/>
        <v>815.666666666673</v>
      </c>
      <c r="BB207" s="1000">
        <f t="shared" si="187"/>
        <v>6317.66666666667</v>
      </c>
      <c r="BC207" s="1000">
        <f t="shared" si="188"/>
        <v>-835.333333333326</v>
      </c>
    </row>
    <row r="208" s="900" customFormat="1" ht="39" customHeight="1" spans="1:55">
      <c r="A208" s="959">
        <v>45960</v>
      </c>
      <c r="B208" s="960" t="s">
        <v>2812</v>
      </c>
      <c r="C208" s="961" t="s">
        <v>600</v>
      </c>
      <c r="D208" s="962">
        <v>4500183696</v>
      </c>
      <c r="E208" s="963" t="s">
        <v>2820</v>
      </c>
      <c r="F208" s="962" t="s">
        <v>4071</v>
      </c>
      <c r="G208" s="964" t="s">
        <v>3338</v>
      </c>
      <c r="H208" s="964" t="s">
        <v>3338</v>
      </c>
      <c r="I208" s="972" t="s">
        <v>3346</v>
      </c>
      <c r="J208" s="973">
        <v>132</v>
      </c>
      <c r="K208" s="973">
        <v>0</v>
      </c>
      <c r="L208" s="973">
        <v>6</v>
      </c>
      <c r="M208" s="943">
        <f t="shared" ref="M208:M271" si="189">J208/L208</f>
        <v>22</v>
      </c>
      <c r="N208" s="974">
        <v>45999</v>
      </c>
      <c r="O208" s="974">
        <v>45995</v>
      </c>
      <c r="P208" s="975"/>
      <c r="Q208" s="977" t="s">
        <v>582</v>
      </c>
      <c r="R208" s="975" t="s">
        <v>2807</v>
      </c>
      <c r="S208" s="985" t="s">
        <v>2815</v>
      </c>
      <c r="T208" s="984"/>
      <c r="U208" s="981" t="s">
        <v>585</v>
      </c>
      <c r="V208" s="980" t="s">
        <v>2819</v>
      </c>
      <c r="W208" s="981"/>
      <c r="X208" s="983" t="s">
        <v>2816</v>
      </c>
      <c r="Y208" s="975" t="s">
        <v>1545</v>
      </c>
      <c r="Z208" s="988">
        <v>3.1528</v>
      </c>
      <c r="AA208" s="988">
        <f t="shared" si="171"/>
        <v>416.1696</v>
      </c>
      <c r="AB208" s="973"/>
      <c r="AC208" s="989" t="s">
        <v>590</v>
      </c>
      <c r="AD208" s="990">
        <f>J208</f>
        <v>132</v>
      </c>
      <c r="AE208" s="990"/>
      <c r="AF208" s="991"/>
      <c r="AG208" s="995">
        <f t="shared" si="172"/>
        <v>132</v>
      </c>
      <c r="AH208" s="995"/>
      <c r="AI208" s="995">
        <f t="shared" si="173"/>
        <v>132</v>
      </c>
      <c r="AJ208" s="996"/>
      <c r="AK208" s="995"/>
      <c r="AL208" s="997"/>
      <c r="AM208" s="997"/>
      <c r="AN208" s="998" t="s">
        <v>577</v>
      </c>
      <c r="AO208" s="1000">
        <f t="shared" si="174"/>
        <v>22</v>
      </c>
      <c r="AP208" s="1000">
        <f t="shared" si="175"/>
        <v>22</v>
      </c>
      <c r="AQ208" s="1000">
        <f t="shared" si="176"/>
        <v>22</v>
      </c>
      <c r="AR208" s="1000">
        <f t="shared" si="177"/>
        <v>22</v>
      </c>
      <c r="AS208" s="1000">
        <f t="shared" si="178"/>
        <v>22</v>
      </c>
      <c r="AT208" s="1000">
        <f t="shared" si="179"/>
        <v>22</v>
      </c>
      <c r="AU208" s="1001">
        <f t="shared" si="180"/>
        <v>132</v>
      </c>
      <c r="AV208" s="1002">
        <f t="shared" si="181"/>
        <v>0</v>
      </c>
      <c r="AW208" s="1003"/>
      <c r="AX208" s="1000">
        <f t="shared" si="183"/>
        <v>424.666666666673</v>
      </c>
      <c r="AY208" s="1000">
        <f t="shared" si="184"/>
        <v>458.666666666673</v>
      </c>
      <c r="AZ208" s="1000">
        <f t="shared" si="185"/>
        <v>-1891.33333333333</v>
      </c>
      <c r="BA208" s="1000">
        <f t="shared" si="186"/>
        <v>793.666666666673</v>
      </c>
      <c r="BB208" s="1000">
        <f t="shared" si="187"/>
        <v>6295.66666666667</v>
      </c>
      <c r="BC208" s="1000">
        <f t="shared" si="188"/>
        <v>-857.333333333326</v>
      </c>
    </row>
    <row r="209" s="900" customFormat="1" ht="39" customHeight="1" spans="1:55">
      <c r="A209" s="959">
        <v>45960</v>
      </c>
      <c r="B209" s="960" t="s">
        <v>2812</v>
      </c>
      <c r="C209" s="961" t="s">
        <v>600</v>
      </c>
      <c r="D209" s="962">
        <v>4500183696</v>
      </c>
      <c r="E209" s="963" t="s">
        <v>2822</v>
      </c>
      <c r="F209" s="962" t="s">
        <v>4072</v>
      </c>
      <c r="G209" s="964" t="s">
        <v>3338</v>
      </c>
      <c r="H209" s="964" t="s">
        <v>3338</v>
      </c>
      <c r="I209" s="972" t="s">
        <v>3346</v>
      </c>
      <c r="J209" s="973">
        <v>138</v>
      </c>
      <c r="K209" s="973">
        <v>0</v>
      </c>
      <c r="L209" s="973">
        <v>6</v>
      </c>
      <c r="M209" s="943">
        <f t="shared" si="189"/>
        <v>23</v>
      </c>
      <c r="N209" s="974">
        <v>45999</v>
      </c>
      <c r="O209" s="974">
        <v>45995</v>
      </c>
      <c r="P209" s="975"/>
      <c r="Q209" s="977" t="s">
        <v>582</v>
      </c>
      <c r="R209" s="975" t="s">
        <v>2807</v>
      </c>
      <c r="S209" s="985" t="s">
        <v>2815</v>
      </c>
      <c r="T209" s="984"/>
      <c r="U209" s="981" t="s">
        <v>585</v>
      </c>
      <c r="V209" s="980" t="s">
        <v>2819</v>
      </c>
      <c r="W209" s="981"/>
      <c r="X209" s="983" t="s">
        <v>2816</v>
      </c>
      <c r="Y209" s="975" t="s">
        <v>1545</v>
      </c>
      <c r="Z209" s="988">
        <v>3.1528</v>
      </c>
      <c r="AA209" s="988">
        <f t="shared" si="171"/>
        <v>435.0864</v>
      </c>
      <c r="AB209" s="973"/>
      <c r="AC209" s="989" t="s">
        <v>590</v>
      </c>
      <c r="AD209" s="990">
        <f>J209</f>
        <v>138</v>
      </c>
      <c r="AE209" s="990"/>
      <c r="AF209" s="991"/>
      <c r="AG209" s="995">
        <f t="shared" si="172"/>
        <v>138</v>
      </c>
      <c r="AH209" s="995"/>
      <c r="AI209" s="995">
        <f t="shared" si="173"/>
        <v>138</v>
      </c>
      <c r="AJ209" s="996"/>
      <c r="AK209" s="995"/>
      <c r="AL209" s="997"/>
      <c r="AM209" s="997"/>
      <c r="AN209" s="998" t="s">
        <v>577</v>
      </c>
      <c r="AO209" s="1000">
        <f t="shared" si="174"/>
        <v>23</v>
      </c>
      <c r="AP209" s="1000">
        <f t="shared" si="175"/>
        <v>23</v>
      </c>
      <c r="AQ209" s="1000">
        <f t="shared" si="176"/>
        <v>23</v>
      </c>
      <c r="AR209" s="1000">
        <f t="shared" si="177"/>
        <v>23</v>
      </c>
      <c r="AS209" s="1000">
        <f t="shared" si="178"/>
        <v>23</v>
      </c>
      <c r="AT209" s="1000">
        <f t="shared" si="179"/>
        <v>23</v>
      </c>
      <c r="AU209" s="1001">
        <f t="shared" si="180"/>
        <v>138</v>
      </c>
      <c r="AV209" s="1002">
        <f t="shared" si="181"/>
        <v>0</v>
      </c>
      <c r="AW209" s="1003"/>
      <c r="AX209" s="1000">
        <f t="shared" si="183"/>
        <v>401.666666666673</v>
      </c>
      <c r="AY209" s="1000">
        <f t="shared" si="184"/>
        <v>435.666666666673</v>
      </c>
      <c r="AZ209" s="1000">
        <f t="shared" si="185"/>
        <v>-1914.33333333333</v>
      </c>
      <c r="BA209" s="1000">
        <f t="shared" si="186"/>
        <v>770.666666666673</v>
      </c>
      <c r="BB209" s="1000">
        <f t="shared" si="187"/>
        <v>6272.66666666667</v>
      </c>
      <c r="BC209" s="1000">
        <f t="shared" si="188"/>
        <v>-880.333333333326</v>
      </c>
    </row>
    <row r="210" s="900" customFormat="1" ht="39" customHeight="1" spans="1:55">
      <c r="A210" s="959">
        <v>45960</v>
      </c>
      <c r="B210" s="960" t="s">
        <v>2812</v>
      </c>
      <c r="C210" s="961" t="s">
        <v>600</v>
      </c>
      <c r="D210" s="962">
        <v>4500183696</v>
      </c>
      <c r="E210" s="963" t="s">
        <v>2824</v>
      </c>
      <c r="F210" s="962" t="s">
        <v>4073</v>
      </c>
      <c r="G210" s="964" t="s">
        <v>3338</v>
      </c>
      <c r="H210" s="964" t="s">
        <v>3338</v>
      </c>
      <c r="I210" s="972" t="s">
        <v>3346</v>
      </c>
      <c r="J210" s="973">
        <v>108</v>
      </c>
      <c r="K210" s="973">
        <v>0</v>
      </c>
      <c r="L210" s="973">
        <v>6</v>
      </c>
      <c r="M210" s="943">
        <f t="shared" si="189"/>
        <v>18</v>
      </c>
      <c r="N210" s="974">
        <v>45999</v>
      </c>
      <c r="O210" s="974">
        <v>45995</v>
      </c>
      <c r="P210" s="975"/>
      <c r="Q210" s="977" t="s">
        <v>582</v>
      </c>
      <c r="R210" s="975" t="s">
        <v>2807</v>
      </c>
      <c r="S210" s="985" t="s">
        <v>2815</v>
      </c>
      <c r="T210" s="984"/>
      <c r="U210" s="981" t="s">
        <v>585</v>
      </c>
      <c r="V210" s="980"/>
      <c r="W210" s="981"/>
      <c r="X210" s="983" t="s">
        <v>2816</v>
      </c>
      <c r="Y210" s="975" t="s">
        <v>1545</v>
      </c>
      <c r="Z210" s="988">
        <v>3.1528</v>
      </c>
      <c r="AA210" s="988">
        <f t="shared" si="171"/>
        <v>340.5024</v>
      </c>
      <c r="AB210" s="973"/>
      <c r="AC210" s="989" t="s">
        <v>590</v>
      </c>
      <c r="AD210" s="990">
        <f>J210</f>
        <v>108</v>
      </c>
      <c r="AE210" s="990"/>
      <c r="AF210" s="991"/>
      <c r="AG210" s="995">
        <f t="shared" si="172"/>
        <v>108</v>
      </c>
      <c r="AH210" s="995"/>
      <c r="AI210" s="995">
        <f t="shared" si="173"/>
        <v>108</v>
      </c>
      <c r="AJ210" s="996"/>
      <c r="AK210" s="995"/>
      <c r="AL210" s="997"/>
      <c r="AM210" s="997"/>
      <c r="AN210" s="998" t="s">
        <v>577</v>
      </c>
      <c r="AO210" s="1000">
        <f t="shared" si="174"/>
        <v>18</v>
      </c>
      <c r="AP210" s="1000">
        <f t="shared" si="175"/>
        <v>18</v>
      </c>
      <c r="AQ210" s="1000">
        <f t="shared" si="176"/>
        <v>18</v>
      </c>
      <c r="AR210" s="1000">
        <f t="shared" si="177"/>
        <v>18</v>
      </c>
      <c r="AS210" s="1000">
        <f t="shared" si="178"/>
        <v>18</v>
      </c>
      <c r="AT210" s="1000">
        <f t="shared" si="179"/>
        <v>18</v>
      </c>
      <c r="AU210" s="1001">
        <f t="shared" si="180"/>
        <v>108</v>
      </c>
      <c r="AV210" s="1002">
        <f t="shared" si="181"/>
        <v>0</v>
      </c>
      <c r="AW210" s="1003"/>
      <c r="AX210" s="1000">
        <f t="shared" si="183"/>
        <v>383.666666666673</v>
      </c>
      <c r="AY210" s="1000">
        <f t="shared" si="184"/>
        <v>417.666666666673</v>
      </c>
      <c r="AZ210" s="1000">
        <f t="shared" si="185"/>
        <v>-1932.33333333333</v>
      </c>
      <c r="BA210" s="1000">
        <f t="shared" si="186"/>
        <v>752.666666666673</v>
      </c>
      <c r="BB210" s="1000">
        <f t="shared" si="187"/>
        <v>6254.66666666667</v>
      </c>
      <c r="BC210" s="1000">
        <f t="shared" si="188"/>
        <v>-898.333333333326</v>
      </c>
    </row>
    <row r="211" s="900" customFormat="1" ht="39" customHeight="1" spans="1:55">
      <c r="A211" s="959">
        <v>45964</v>
      </c>
      <c r="B211" s="960" t="s">
        <v>2838</v>
      </c>
      <c r="C211" s="961" t="s">
        <v>1251</v>
      </c>
      <c r="D211" s="962">
        <v>4500183592</v>
      </c>
      <c r="E211" s="963"/>
      <c r="F211" s="962" t="s">
        <v>4074</v>
      </c>
      <c r="G211" s="964" t="s">
        <v>3452</v>
      </c>
      <c r="H211" s="964" t="s">
        <v>3453</v>
      </c>
      <c r="I211" s="972" t="s">
        <v>3346</v>
      </c>
      <c r="J211" s="973">
        <v>300</v>
      </c>
      <c r="K211" s="973">
        <v>0</v>
      </c>
      <c r="L211" s="973">
        <v>4</v>
      </c>
      <c r="M211" s="943">
        <f t="shared" si="189"/>
        <v>75</v>
      </c>
      <c r="N211" s="974">
        <v>46001</v>
      </c>
      <c r="O211" s="974">
        <v>45997</v>
      </c>
      <c r="P211" s="975"/>
      <c r="Q211" s="977" t="s">
        <v>582</v>
      </c>
      <c r="R211" s="975" t="s">
        <v>2840</v>
      </c>
      <c r="S211" s="981" t="s">
        <v>2782</v>
      </c>
      <c r="T211" s="984"/>
      <c r="U211" s="981" t="s">
        <v>4075</v>
      </c>
      <c r="V211" s="980"/>
      <c r="W211" s="981"/>
      <c r="X211" s="983" t="s">
        <v>4076</v>
      </c>
      <c r="Y211" s="975" t="s">
        <v>2844</v>
      </c>
      <c r="Z211" s="988">
        <v>5.2203</v>
      </c>
      <c r="AA211" s="988">
        <f t="shared" si="171"/>
        <v>1566.09</v>
      </c>
      <c r="AB211" s="973"/>
      <c r="AC211" s="989" t="s">
        <v>590</v>
      </c>
      <c r="AD211" s="990"/>
      <c r="AE211" s="990">
        <f>J211</f>
        <v>300</v>
      </c>
      <c r="AF211" s="991"/>
      <c r="AG211" s="995">
        <f t="shared" si="172"/>
        <v>300</v>
      </c>
      <c r="AH211" s="995"/>
      <c r="AI211" s="995">
        <f t="shared" si="173"/>
        <v>300</v>
      </c>
      <c r="AJ211" s="996"/>
      <c r="AK211" s="995"/>
      <c r="AL211" s="997"/>
      <c r="AM211" s="997"/>
      <c r="AN211" s="998" t="s">
        <v>577</v>
      </c>
      <c r="AO211" s="1000">
        <f t="shared" si="174"/>
        <v>50</v>
      </c>
      <c r="AP211" s="1000">
        <f t="shared" si="175"/>
        <v>50</v>
      </c>
      <c r="AQ211" s="1000">
        <f t="shared" si="176"/>
        <v>50</v>
      </c>
      <c r="AR211" s="1000">
        <f t="shared" si="177"/>
        <v>50</v>
      </c>
      <c r="AS211" s="1000">
        <f t="shared" si="178"/>
        <v>50</v>
      </c>
      <c r="AT211" s="1000">
        <f t="shared" si="179"/>
        <v>50</v>
      </c>
      <c r="AU211" s="1001">
        <f t="shared" si="180"/>
        <v>300</v>
      </c>
      <c r="AV211" s="1002">
        <f t="shared" si="181"/>
        <v>0</v>
      </c>
      <c r="AW211" s="1003"/>
      <c r="AX211" s="1000">
        <f t="shared" si="183"/>
        <v>333.666666666673</v>
      </c>
      <c r="AY211" s="1000">
        <f t="shared" si="184"/>
        <v>367.666666666673</v>
      </c>
      <c r="AZ211" s="1000">
        <f t="shared" si="185"/>
        <v>-1982.33333333333</v>
      </c>
      <c r="BA211" s="1000">
        <f t="shared" si="186"/>
        <v>702.666666666673</v>
      </c>
      <c r="BB211" s="1000">
        <f t="shared" si="187"/>
        <v>6204.66666666667</v>
      </c>
      <c r="BC211" s="1000">
        <f t="shared" si="188"/>
        <v>-948.333333333326</v>
      </c>
    </row>
    <row r="212" s="900" customFormat="1" ht="39" customHeight="1" spans="1:55">
      <c r="A212" s="959">
        <v>45959</v>
      </c>
      <c r="B212" s="960" t="s">
        <v>3702</v>
      </c>
      <c r="C212" s="961" t="s">
        <v>3250</v>
      </c>
      <c r="D212" s="962">
        <v>4500183478</v>
      </c>
      <c r="E212" s="963" t="s">
        <v>4077</v>
      </c>
      <c r="F212" s="962" t="s">
        <v>4078</v>
      </c>
      <c r="G212" s="964" t="s">
        <v>3354</v>
      </c>
      <c r="H212" s="964" t="s">
        <v>3338</v>
      </c>
      <c r="I212" s="972" t="s">
        <v>3346</v>
      </c>
      <c r="J212" s="973">
        <v>2580</v>
      </c>
      <c r="K212" s="973">
        <v>0</v>
      </c>
      <c r="L212" s="973">
        <v>6</v>
      </c>
      <c r="M212" s="943">
        <f t="shared" si="189"/>
        <v>430</v>
      </c>
      <c r="N212" s="974">
        <v>46001</v>
      </c>
      <c r="O212" s="974">
        <v>45997</v>
      </c>
      <c r="P212" s="975"/>
      <c r="Q212" s="977" t="s">
        <v>582</v>
      </c>
      <c r="R212" s="975" t="s">
        <v>4079</v>
      </c>
      <c r="S212" s="981" t="s">
        <v>4039</v>
      </c>
      <c r="T212" s="982"/>
      <c r="U212" s="981" t="s">
        <v>4080</v>
      </c>
      <c r="V212" s="981"/>
      <c r="W212" s="981"/>
      <c r="X212" s="983" t="s">
        <v>4081</v>
      </c>
      <c r="Y212" s="975" t="s">
        <v>1841</v>
      </c>
      <c r="Z212" s="988">
        <v>5.4863</v>
      </c>
      <c r="AA212" s="988">
        <f t="shared" si="171"/>
        <v>14154.654</v>
      </c>
      <c r="AB212" s="973"/>
      <c r="AC212" s="989" t="s">
        <v>590</v>
      </c>
      <c r="AD212" s="990"/>
      <c r="AE212" s="990">
        <f>J212</f>
        <v>2580</v>
      </c>
      <c r="AF212" s="991"/>
      <c r="AG212" s="995">
        <f t="shared" si="172"/>
        <v>2580</v>
      </c>
      <c r="AH212" s="995"/>
      <c r="AI212" s="995">
        <f t="shared" si="173"/>
        <v>2580</v>
      </c>
      <c r="AJ212" s="996"/>
      <c r="AK212" s="995"/>
      <c r="AL212" s="997"/>
      <c r="AM212" s="997"/>
      <c r="AN212" s="998" t="s">
        <v>577</v>
      </c>
      <c r="AO212" s="1000">
        <f t="shared" si="174"/>
        <v>430</v>
      </c>
      <c r="AP212" s="1000">
        <f t="shared" si="175"/>
        <v>430</v>
      </c>
      <c r="AQ212" s="1000">
        <f t="shared" si="176"/>
        <v>430</v>
      </c>
      <c r="AR212" s="1000">
        <f t="shared" si="177"/>
        <v>430</v>
      </c>
      <c r="AS212" s="1000">
        <f t="shared" si="178"/>
        <v>430</v>
      </c>
      <c r="AT212" s="1000">
        <f t="shared" si="179"/>
        <v>430</v>
      </c>
      <c r="AU212" s="1001">
        <f t="shared" si="180"/>
        <v>2580</v>
      </c>
      <c r="AV212" s="1002">
        <f t="shared" si="181"/>
        <v>0</v>
      </c>
      <c r="AW212" s="1003"/>
      <c r="AX212" s="1000">
        <f t="shared" si="183"/>
        <v>-96.3333333333267</v>
      </c>
      <c r="AY212" s="1000">
        <f t="shared" si="184"/>
        <v>-62.3333333333267</v>
      </c>
      <c r="AZ212" s="1000">
        <f t="shared" si="185"/>
        <v>-2412.33333333333</v>
      </c>
      <c r="BA212" s="1000">
        <f t="shared" si="186"/>
        <v>272.666666666673</v>
      </c>
      <c r="BB212" s="1000">
        <f t="shared" si="187"/>
        <v>5774.66666666667</v>
      </c>
      <c r="BC212" s="1000">
        <f t="shared" si="188"/>
        <v>-1378.33333333333</v>
      </c>
    </row>
    <row r="213" s="900" customFormat="1" ht="39" customHeight="1" spans="1:55">
      <c r="A213" s="959">
        <v>45972</v>
      </c>
      <c r="B213" s="960" t="s">
        <v>2479</v>
      </c>
      <c r="C213" s="961" t="s">
        <v>1684</v>
      </c>
      <c r="D213" s="962">
        <v>4500185224</v>
      </c>
      <c r="E213" s="963" t="s">
        <v>2923</v>
      </c>
      <c r="F213" s="962" t="s">
        <v>4082</v>
      </c>
      <c r="G213" s="964" t="s">
        <v>4083</v>
      </c>
      <c r="H213" s="964" t="s">
        <v>3338</v>
      </c>
      <c r="I213" s="972" t="s">
        <v>3346</v>
      </c>
      <c r="J213" s="973">
        <v>3000</v>
      </c>
      <c r="K213" s="973">
        <v>0</v>
      </c>
      <c r="L213" s="973">
        <v>6</v>
      </c>
      <c r="M213" s="943">
        <f t="shared" si="189"/>
        <v>500</v>
      </c>
      <c r="N213" s="974">
        <v>46003</v>
      </c>
      <c r="O213" s="974">
        <v>45999</v>
      </c>
      <c r="P213" s="975"/>
      <c r="Q213" s="977" t="s">
        <v>582</v>
      </c>
      <c r="R213" s="975" t="s">
        <v>2925</v>
      </c>
      <c r="S213" s="981" t="s">
        <v>4084</v>
      </c>
      <c r="T213" s="982"/>
      <c r="U213" s="981" t="s">
        <v>4085</v>
      </c>
      <c r="V213" s="981" t="s">
        <v>4086</v>
      </c>
      <c r="W213" s="981"/>
      <c r="X213" s="983" t="s">
        <v>4087</v>
      </c>
      <c r="Y213" s="975" t="s">
        <v>1690</v>
      </c>
      <c r="Z213" s="988">
        <v>5.2189</v>
      </c>
      <c r="AA213" s="988">
        <f t="shared" si="171"/>
        <v>15656.7</v>
      </c>
      <c r="AB213" s="973"/>
      <c r="AC213" s="989" t="s">
        <v>590</v>
      </c>
      <c r="AD213" s="990">
        <f>J213</f>
        <v>3000</v>
      </c>
      <c r="AE213" s="990"/>
      <c r="AF213" s="991"/>
      <c r="AG213" s="995"/>
      <c r="AH213" s="995">
        <f>J213</f>
        <v>3000</v>
      </c>
      <c r="AI213" s="995">
        <f t="shared" si="173"/>
        <v>3000</v>
      </c>
      <c r="AJ213" s="996"/>
      <c r="AK213" s="995"/>
      <c r="AL213" s="997"/>
      <c r="AM213" s="999">
        <f>J213</f>
        <v>3000</v>
      </c>
      <c r="AN213" s="998" t="s">
        <v>577</v>
      </c>
      <c r="AO213" s="1000">
        <f t="shared" si="174"/>
        <v>500</v>
      </c>
      <c r="AP213" s="1000">
        <f t="shared" si="175"/>
        <v>500</v>
      </c>
      <c r="AQ213" s="1000">
        <f t="shared" si="176"/>
        <v>500</v>
      </c>
      <c r="AR213" s="1000">
        <f t="shared" si="177"/>
        <v>500</v>
      </c>
      <c r="AS213" s="1000">
        <f t="shared" si="178"/>
        <v>500</v>
      </c>
      <c r="AT213" s="1000">
        <f t="shared" si="179"/>
        <v>500</v>
      </c>
      <c r="AU213" s="1001">
        <f t="shared" si="180"/>
        <v>3000</v>
      </c>
      <c r="AV213" s="1002">
        <f t="shared" si="181"/>
        <v>0</v>
      </c>
      <c r="AW213" s="1003"/>
      <c r="AX213" s="1000"/>
      <c r="AY213" s="1000"/>
      <c r="AZ213" s="1000"/>
      <c r="BA213" s="1000"/>
      <c r="BB213" s="1000"/>
      <c r="BC213" s="1000"/>
    </row>
    <row r="214" s="900" customFormat="1" ht="39" customHeight="1" spans="1:55">
      <c r="A214" s="959">
        <v>45952</v>
      </c>
      <c r="B214" s="960" t="s">
        <v>4088</v>
      </c>
      <c r="C214" s="961" t="s">
        <v>1303</v>
      </c>
      <c r="D214" s="962">
        <v>4500182578</v>
      </c>
      <c r="E214" s="963" t="s">
        <v>4089</v>
      </c>
      <c r="F214" s="962" t="s">
        <v>4090</v>
      </c>
      <c r="G214" s="964" t="s">
        <v>3354</v>
      </c>
      <c r="H214" s="964" t="s">
        <v>3338</v>
      </c>
      <c r="I214" s="972" t="s">
        <v>3346</v>
      </c>
      <c r="J214" s="973">
        <v>54</v>
      </c>
      <c r="K214" s="973">
        <v>0</v>
      </c>
      <c r="L214" s="973">
        <v>6</v>
      </c>
      <c r="M214" s="943">
        <f t="shared" si="189"/>
        <v>9</v>
      </c>
      <c r="N214" s="974">
        <v>46006</v>
      </c>
      <c r="O214" s="974">
        <v>46002</v>
      </c>
      <c r="P214" s="975"/>
      <c r="Q214" s="977" t="s">
        <v>582</v>
      </c>
      <c r="R214" s="975" t="s">
        <v>3007</v>
      </c>
      <c r="S214" s="981" t="s">
        <v>2885</v>
      </c>
      <c r="T214" s="982"/>
      <c r="U214" s="981" t="s">
        <v>4091</v>
      </c>
      <c r="V214" s="981" t="s">
        <v>4092</v>
      </c>
      <c r="W214" s="981"/>
      <c r="X214" s="983" t="s">
        <v>4093</v>
      </c>
      <c r="Y214" s="975" t="s">
        <v>802</v>
      </c>
      <c r="Z214" s="988">
        <v>5.5009</v>
      </c>
      <c r="AA214" s="988">
        <f t="shared" si="171"/>
        <v>297.0486</v>
      </c>
      <c r="AB214" s="973"/>
      <c r="AC214" s="989" t="s">
        <v>590</v>
      </c>
      <c r="AD214" s="990"/>
      <c r="AE214" s="990">
        <f>J214</f>
        <v>54</v>
      </c>
      <c r="AF214" s="991"/>
      <c r="AG214" s="995">
        <f t="shared" ref="AG214:AG219" si="190">J214</f>
        <v>54</v>
      </c>
      <c r="AH214" s="995"/>
      <c r="AI214" s="995">
        <f t="shared" si="173"/>
        <v>54</v>
      </c>
      <c r="AJ214" s="996"/>
      <c r="AK214" s="995"/>
      <c r="AL214" s="997"/>
      <c r="AM214" s="997"/>
      <c r="AN214" s="998" t="s">
        <v>577</v>
      </c>
      <c r="AO214" s="1000">
        <f t="shared" si="174"/>
        <v>9</v>
      </c>
      <c r="AP214" s="1000">
        <f t="shared" si="175"/>
        <v>9</v>
      </c>
      <c r="AQ214" s="1000">
        <f t="shared" si="176"/>
        <v>9</v>
      </c>
      <c r="AR214" s="1000">
        <f t="shared" si="177"/>
        <v>9</v>
      </c>
      <c r="AS214" s="1000">
        <f t="shared" si="178"/>
        <v>9</v>
      </c>
      <c r="AT214" s="1000">
        <f t="shared" si="179"/>
        <v>9</v>
      </c>
      <c r="AU214" s="1001">
        <f t="shared" si="180"/>
        <v>54</v>
      </c>
      <c r="AV214" s="1002">
        <f t="shared" si="181"/>
        <v>0</v>
      </c>
      <c r="AW214" s="1003"/>
      <c r="AX214" s="1000">
        <f t="shared" ref="AX214:BC214" si="191">AX264-AO214</f>
        <v>-1088.33333333333</v>
      </c>
      <c r="AY214" s="1000">
        <f t="shared" si="191"/>
        <v>-1054.33333333333</v>
      </c>
      <c r="AZ214" s="1000">
        <f t="shared" si="191"/>
        <v>-3404.33333333333</v>
      </c>
      <c r="BA214" s="1000">
        <f t="shared" si="191"/>
        <v>-719.333333333327</v>
      </c>
      <c r="BB214" s="1000">
        <f t="shared" si="191"/>
        <v>4782.66666666667</v>
      </c>
      <c r="BC214" s="1000">
        <f t="shared" si="191"/>
        <v>-2370.33333333333</v>
      </c>
    </row>
    <row r="215" s="900" customFormat="1" ht="39" customHeight="1" spans="1:55">
      <c r="A215" s="959">
        <v>45959</v>
      </c>
      <c r="B215" s="960" t="s">
        <v>4094</v>
      </c>
      <c r="C215" s="961" t="s">
        <v>1316</v>
      </c>
      <c r="D215" s="962">
        <v>4500183507</v>
      </c>
      <c r="E215" s="963" t="s">
        <v>1317</v>
      </c>
      <c r="F215" s="962" t="s">
        <v>4095</v>
      </c>
      <c r="G215" s="964" t="s">
        <v>3338</v>
      </c>
      <c r="H215" s="964" t="s">
        <v>3338</v>
      </c>
      <c r="I215" s="972" t="s">
        <v>3346</v>
      </c>
      <c r="J215" s="973">
        <v>1002</v>
      </c>
      <c r="K215" s="973">
        <v>0</v>
      </c>
      <c r="L215" s="973">
        <v>6</v>
      </c>
      <c r="M215" s="943">
        <f t="shared" si="189"/>
        <v>167</v>
      </c>
      <c r="N215" s="974">
        <v>46008</v>
      </c>
      <c r="O215" s="974">
        <v>46004</v>
      </c>
      <c r="P215" s="975"/>
      <c r="Q215" s="977" t="s">
        <v>582</v>
      </c>
      <c r="R215" s="975" t="s">
        <v>2893</v>
      </c>
      <c r="S215" s="981" t="s">
        <v>4039</v>
      </c>
      <c r="T215" s="982"/>
      <c r="U215" s="981" t="s">
        <v>4096</v>
      </c>
      <c r="V215" s="981"/>
      <c r="W215" s="981"/>
      <c r="X215" s="983" t="s">
        <v>4097</v>
      </c>
      <c r="Y215" s="975" t="s">
        <v>627</v>
      </c>
      <c r="Z215" s="988">
        <v>5.4863</v>
      </c>
      <c r="AA215" s="988">
        <f t="shared" si="171"/>
        <v>5497.2726</v>
      </c>
      <c r="AB215" s="973"/>
      <c r="AC215" s="992" t="s">
        <v>590</v>
      </c>
      <c r="AD215" s="990">
        <f>J215</f>
        <v>1002</v>
      </c>
      <c r="AE215" s="990"/>
      <c r="AF215" s="991"/>
      <c r="AG215" s="995">
        <f t="shared" si="190"/>
        <v>1002</v>
      </c>
      <c r="AH215" s="995"/>
      <c r="AI215" s="995">
        <f t="shared" si="173"/>
        <v>1002</v>
      </c>
      <c r="AJ215" s="996"/>
      <c r="AK215" s="995"/>
      <c r="AL215" s="997"/>
      <c r="AM215" s="997"/>
      <c r="AN215" s="998" t="s">
        <v>577</v>
      </c>
      <c r="AO215" s="1000">
        <f t="shared" si="174"/>
        <v>167</v>
      </c>
      <c r="AP215" s="1000">
        <f t="shared" si="175"/>
        <v>167</v>
      </c>
      <c r="AQ215" s="1000">
        <f t="shared" si="176"/>
        <v>167</v>
      </c>
      <c r="AR215" s="1000">
        <f t="shared" si="177"/>
        <v>167</v>
      </c>
      <c r="AS215" s="1000">
        <f t="shared" si="178"/>
        <v>167</v>
      </c>
      <c r="AT215" s="1000">
        <f t="shared" si="179"/>
        <v>167</v>
      </c>
      <c r="AU215" s="1001">
        <f t="shared" si="180"/>
        <v>1002</v>
      </c>
      <c r="AV215" s="1002">
        <f t="shared" si="181"/>
        <v>0</v>
      </c>
      <c r="AW215" s="1003"/>
      <c r="AX215" s="1000">
        <f t="shared" ref="AX215:BC215" si="192">AX218-AO215</f>
        <v>-2026.33333333333</v>
      </c>
      <c r="AY215" s="1000">
        <f t="shared" si="192"/>
        <v>-1992.33333333333</v>
      </c>
      <c r="AZ215" s="1000">
        <f t="shared" si="192"/>
        <v>-4342.33333333333</v>
      </c>
      <c r="BA215" s="1000">
        <f t="shared" si="192"/>
        <v>-1657.33333333333</v>
      </c>
      <c r="BB215" s="1000">
        <f t="shared" si="192"/>
        <v>3844.66666666667</v>
      </c>
      <c r="BC215" s="1000">
        <f t="shared" si="192"/>
        <v>-3308.33333333333</v>
      </c>
    </row>
    <row r="216" s="900" customFormat="1" ht="39" customHeight="1" spans="1:55">
      <c r="A216" s="959">
        <v>45979</v>
      </c>
      <c r="B216" s="965"/>
      <c r="C216" s="961"/>
      <c r="D216" s="962" t="s">
        <v>4098</v>
      </c>
      <c r="E216" s="963"/>
      <c r="F216" s="962" t="s">
        <v>4099</v>
      </c>
      <c r="G216" s="964" t="s">
        <v>3338</v>
      </c>
      <c r="H216" s="964" t="s">
        <v>3338</v>
      </c>
      <c r="I216" s="972" t="s">
        <v>3346</v>
      </c>
      <c r="J216" s="973">
        <v>180</v>
      </c>
      <c r="K216" s="973">
        <v>0</v>
      </c>
      <c r="L216" s="973">
        <v>6</v>
      </c>
      <c r="M216" s="943">
        <f t="shared" si="189"/>
        <v>30</v>
      </c>
      <c r="N216" s="974">
        <v>46001</v>
      </c>
      <c r="O216" s="974">
        <v>45997</v>
      </c>
      <c r="P216" s="975"/>
      <c r="Q216" s="977" t="s">
        <v>4100</v>
      </c>
      <c r="R216" s="975"/>
      <c r="S216" s="981" t="s">
        <v>616</v>
      </c>
      <c r="T216" s="982"/>
      <c r="U216" s="981" t="s">
        <v>585</v>
      </c>
      <c r="V216" s="981"/>
      <c r="W216" s="981"/>
      <c r="X216" s="983" t="s">
        <v>4101</v>
      </c>
      <c r="Y216" s="975" t="s">
        <v>618</v>
      </c>
      <c r="Z216" s="988"/>
      <c r="AA216" s="988"/>
      <c r="AB216" s="973"/>
      <c r="AC216" s="989" t="s">
        <v>590</v>
      </c>
      <c r="AD216" s="990">
        <f>J216</f>
        <v>180</v>
      </c>
      <c r="AE216" s="990"/>
      <c r="AF216" s="991"/>
      <c r="AG216" s="995">
        <f t="shared" si="190"/>
        <v>180</v>
      </c>
      <c r="AH216" s="995"/>
      <c r="AI216" s="995">
        <f t="shared" si="173"/>
        <v>180</v>
      </c>
      <c r="AJ216" s="996"/>
      <c r="AK216" s="995"/>
      <c r="AL216" s="997"/>
      <c r="AM216" s="997"/>
      <c r="AN216" s="998" t="s">
        <v>577</v>
      </c>
      <c r="AO216" s="1000">
        <f t="shared" si="174"/>
        <v>30</v>
      </c>
      <c r="AP216" s="1000">
        <f t="shared" si="175"/>
        <v>30</v>
      </c>
      <c r="AQ216" s="1000">
        <f t="shared" si="176"/>
        <v>30</v>
      </c>
      <c r="AR216" s="1000">
        <f t="shared" si="177"/>
        <v>30</v>
      </c>
      <c r="AS216" s="1000">
        <f t="shared" si="178"/>
        <v>30</v>
      </c>
      <c r="AT216" s="1000">
        <f t="shared" si="179"/>
        <v>30</v>
      </c>
      <c r="AU216" s="1001">
        <f t="shared" si="180"/>
        <v>180</v>
      </c>
      <c r="AV216" s="1002">
        <f t="shared" si="181"/>
        <v>0</v>
      </c>
      <c r="AW216" s="1003"/>
      <c r="AX216" s="1000"/>
      <c r="AY216" s="1000"/>
      <c r="AZ216" s="1000"/>
      <c r="BA216" s="1000"/>
      <c r="BB216" s="1000"/>
      <c r="BC216" s="1000"/>
    </row>
    <row r="217" s="900" customFormat="1" ht="39" customHeight="1" spans="1:60">
      <c r="A217" s="959">
        <v>45966</v>
      </c>
      <c r="B217" s="960" t="s">
        <v>177</v>
      </c>
      <c r="C217" s="961" t="s">
        <v>600</v>
      </c>
      <c r="D217" s="962">
        <v>4500184519</v>
      </c>
      <c r="E217" s="963" t="s">
        <v>4102</v>
      </c>
      <c r="F217" s="962" t="s">
        <v>4103</v>
      </c>
      <c r="G217" s="964" t="s">
        <v>3338</v>
      </c>
      <c r="H217" s="964" t="s">
        <v>3338</v>
      </c>
      <c r="I217" s="972" t="s">
        <v>3346</v>
      </c>
      <c r="J217" s="973">
        <v>1734</v>
      </c>
      <c r="K217" s="973">
        <v>0</v>
      </c>
      <c r="L217" s="973">
        <v>6</v>
      </c>
      <c r="M217" s="943">
        <f t="shared" si="189"/>
        <v>289</v>
      </c>
      <c r="N217" s="976">
        <v>46003</v>
      </c>
      <c r="O217" s="976">
        <v>45999</v>
      </c>
      <c r="P217" s="977"/>
      <c r="Q217" s="977" t="s">
        <v>582</v>
      </c>
      <c r="R217" s="977" t="s">
        <v>2840</v>
      </c>
      <c r="S217" s="984" t="s">
        <v>4104</v>
      </c>
      <c r="T217" s="984"/>
      <c r="U217" s="984" t="s">
        <v>585</v>
      </c>
      <c r="V217" s="980" t="s">
        <v>4105</v>
      </c>
      <c r="W217" s="980"/>
      <c r="X217" s="247" t="s">
        <v>3928</v>
      </c>
      <c r="Y217" s="977" t="s">
        <v>695</v>
      </c>
      <c r="Z217" s="988">
        <v>3.1441</v>
      </c>
      <c r="AA217" s="988">
        <f>J217*Z217</f>
        <v>5451.8694</v>
      </c>
      <c r="AB217" s="977"/>
      <c r="AC217" s="989" t="s">
        <v>590</v>
      </c>
      <c r="AD217" s="993">
        <f>J217</f>
        <v>1734</v>
      </c>
      <c r="AE217" s="977"/>
      <c r="AF217" s="943"/>
      <c r="AG217" s="995">
        <f t="shared" si="190"/>
        <v>1734</v>
      </c>
      <c r="AH217" s="990"/>
      <c r="AI217" s="995">
        <f t="shared" si="173"/>
        <v>1734</v>
      </c>
      <c r="AJ217" s="990"/>
      <c r="AK217" s="990"/>
      <c r="AL217" s="991"/>
      <c r="AM217" s="995"/>
      <c r="AN217" s="998" t="s">
        <v>577</v>
      </c>
      <c r="AO217" s="1000">
        <f t="shared" si="174"/>
        <v>289</v>
      </c>
      <c r="AP217" s="1000">
        <f t="shared" si="175"/>
        <v>289</v>
      </c>
      <c r="AQ217" s="1000">
        <f t="shared" si="176"/>
        <v>289</v>
      </c>
      <c r="AR217" s="1000">
        <f t="shared" si="177"/>
        <v>289</v>
      </c>
      <c r="AS217" s="1000">
        <f t="shared" si="178"/>
        <v>289</v>
      </c>
      <c r="AT217" s="1000">
        <f t="shared" si="179"/>
        <v>289</v>
      </c>
      <c r="AU217" s="1001">
        <f t="shared" si="180"/>
        <v>1734</v>
      </c>
      <c r="AV217" s="1002">
        <f t="shared" si="181"/>
        <v>0</v>
      </c>
      <c r="AW217" s="1003"/>
      <c r="AX217" s="1000">
        <f t="shared" ref="AX217:BC217" si="193">AX212-AO217</f>
        <v>-385.333333333327</v>
      </c>
      <c r="AY217" s="1000">
        <f t="shared" si="193"/>
        <v>-351.333333333327</v>
      </c>
      <c r="AZ217" s="1000">
        <f t="shared" si="193"/>
        <v>-2701.33333333333</v>
      </c>
      <c r="BA217" s="1000">
        <f t="shared" si="193"/>
        <v>-16.3333333333267</v>
      </c>
      <c r="BB217" s="1000">
        <f t="shared" si="193"/>
        <v>5485.66666666667</v>
      </c>
      <c r="BC217" s="1000">
        <f t="shared" si="193"/>
        <v>-1667.33333333333</v>
      </c>
      <c r="BD217" s="1001"/>
      <c r="BE217" s="1002"/>
      <c r="BF217" s="1004"/>
      <c r="BG217" s="1004"/>
      <c r="BH217" s="1005"/>
    </row>
    <row r="218" s="900" customFormat="1" ht="39" customHeight="1" spans="1:55">
      <c r="A218" s="959">
        <v>45966</v>
      </c>
      <c r="B218" s="960" t="s">
        <v>177</v>
      </c>
      <c r="C218" s="961" t="s">
        <v>600</v>
      </c>
      <c r="D218" s="962">
        <v>4500184518</v>
      </c>
      <c r="E218" s="963" t="s">
        <v>4106</v>
      </c>
      <c r="F218" s="962" t="s">
        <v>4107</v>
      </c>
      <c r="G218" s="964" t="s">
        <v>3338</v>
      </c>
      <c r="H218" s="964" t="s">
        <v>3338</v>
      </c>
      <c r="I218" s="972" t="s">
        <v>3346</v>
      </c>
      <c r="J218" s="973">
        <v>4626</v>
      </c>
      <c r="K218" s="973">
        <v>0</v>
      </c>
      <c r="L218" s="973">
        <v>6</v>
      </c>
      <c r="M218" s="943">
        <f t="shared" si="189"/>
        <v>771</v>
      </c>
      <c r="N218" s="974">
        <v>46006</v>
      </c>
      <c r="O218" s="974">
        <v>46002</v>
      </c>
      <c r="P218" s="975"/>
      <c r="Q218" s="977" t="s">
        <v>582</v>
      </c>
      <c r="R218" s="975" t="s">
        <v>4108</v>
      </c>
      <c r="S218" s="984" t="s">
        <v>4104</v>
      </c>
      <c r="T218" s="982"/>
      <c r="U218" s="984" t="s">
        <v>585</v>
      </c>
      <c r="V218" s="980" t="s">
        <v>2906</v>
      </c>
      <c r="W218" s="981"/>
      <c r="X218" s="983" t="s">
        <v>3928</v>
      </c>
      <c r="Y218" s="975" t="s">
        <v>695</v>
      </c>
      <c r="Z218" s="988">
        <v>3.1313</v>
      </c>
      <c r="AA218" s="988">
        <f>J218*Z218</f>
        <v>14485.3938</v>
      </c>
      <c r="AB218" s="973"/>
      <c r="AC218" s="989" t="s">
        <v>590</v>
      </c>
      <c r="AD218" s="993">
        <f>J218</f>
        <v>4626</v>
      </c>
      <c r="AE218" s="990"/>
      <c r="AF218" s="991"/>
      <c r="AG218" s="995">
        <f t="shared" si="190"/>
        <v>4626</v>
      </c>
      <c r="AH218" s="995"/>
      <c r="AI218" s="995">
        <f t="shared" si="173"/>
        <v>4626</v>
      </c>
      <c r="AJ218" s="996"/>
      <c r="AK218" s="995"/>
      <c r="AL218" s="997"/>
      <c r="AM218" s="997"/>
      <c r="AN218" s="998" t="s">
        <v>577</v>
      </c>
      <c r="AO218" s="1000">
        <f t="shared" si="174"/>
        <v>771</v>
      </c>
      <c r="AP218" s="1000">
        <f t="shared" si="175"/>
        <v>771</v>
      </c>
      <c r="AQ218" s="1000">
        <f t="shared" si="176"/>
        <v>771</v>
      </c>
      <c r="AR218" s="1000">
        <f t="shared" si="177"/>
        <v>771</v>
      </c>
      <c r="AS218" s="1000">
        <f t="shared" si="178"/>
        <v>771</v>
      </c>
      <c r="AT218" s="1000">
        <f t="shared" si="179"/>
        <v>771</v>
      </c>
      <c r="AU218" s="1001">
        <f t="shared" si="180"/>
        <v>4626</v>
      </c>
      <c r="AV218" s="1002">
        <f t="shared" si="181"/>
        <v>0</v>
      </c>
      <c r="AW218" s="1003"/>
      <c r="AX218" s="1000">
        <f t="shared" ref="AX218:BC218" si="194">AX214-AO218</f>
        <v>-1859.33333333333</v>
      </c>
      <c r="AY218" s="1000">
        <f t="shared" si="194"/>
        <v>-1825.33333333333</v>
      </c>
      <c r="AZ218" s="1000">
        <f t="shared" si="194"/>
        <v>-4175.33333333333</v>
      </c>
      <c r="BA218" s="1000">
        <f t="shared" si="194"/>
        <v>-1490.33333333333</v>
      </c>
      <c r="BB218" s="1000">
        <f t="shared" si="194"/>
        <v>4011.66666666667</v>
      </c>
      <c r="BC218" s="1000">
        <f t="shared" si="194"/>
        <v>-3141.33333333333</v>
      </c>
    </row>
    <row r="219" s="900" customFormat="1" ht="39" customHeight="1" spans="1:55">
      <c r="A219" s="959">
        <v>45968</v>
      </c>
      <c r="B219" s="960" t="s">
        <v>2543</v>
      </c>
      <c r="C219" s="961" t="s">
        <v>567</v>
      </c>
      <c r="D219" s="962">
        <v>4500184839</v>
      </c>
      <c r="E219" s="963" t="s">
        <v>4109</v>
      </c>
      <c r="F219" s="962" t="s">
        <v>4110</v>
      </c>
      <c r="G219" s="964" t="s">
        <v>3516</v>
      </c>
      <c r="H219" s="964" t="s">
        <v>3483</v>
      </c>
      <c r="I219" s="978" t="s">
        <v>3484</v>
      </c>
      <c r="J219" s="973">
        <v>8</v>
      </c>
      <c r="K219" s="973">
        <v>0</v>
      </c>
      <c r="L219" s="973">
        <v>4</v>
      </c>
      <c r="M219" s="943">
        <f t="shared" si="189"/>
        <v>2</v>
      </c>
      <c r="N219" s="974">
        <v>46009</v>
      </c>
      <c r="O219" s="974">
        <v>46006</v>
      </c>
      <c r="P219" s="975" t="s">
        <v>4111</v>
      </c>
      <c r="Q219" s="977" t="s">
        <v>582</v>
      </c>
      <c r="R219" s="975" t="s">
        <v>2905</v>
      </c>
      <c r="S219" s="984" t="s">
        <v>2830</v>
      </c>
      <c r="T219" s="982"/>
      <c r="U219" s="981" t="s">
        <v>585</v>
      </c>
      <c r="V219" s="980" t="s">
        <v>2906</v>
      </c>
      <c r="W219" s="981"/>
      <c r="X219" s="983" t="s">
        <v>4009</v>
      </c>
      <c r="Y219" s="975" t="s">
        <v>2551</v>
      </c>
      <c r="Z219" s="988">
        <v>6.3758</v>
      </c>
      <c r="AA219" s="988">
        <f t="shared" ref="AA219:AA225" si="195">Z219*J219</f>
        <v>51.0064</v>
      </c>
      <c r="AB219" s="973"/>
      <c r="AC219" s="989" t="s">
        <v>590</v>
      </c>
      <c r="AD219" s="990"/>
      <c r="AE219" s="990">
        <f>J219</f>
        <v>8</v>
      </c>
      <c r="AF219" s="991"/>
      <c r="AG219" s="995">
        <f t="shared" si="190"/>
        <v>8</v>
      </c>
      <c r="AH219" s="995"/>
      <c r="AI219" s="995">
        <f t="shared" ref="AI219:AI282" si="196">J219</f>
        <v>8</v>
      </c>
      <c r="AJ219" s="996"/>
      <c r="AK219" s="995"/>
      <c r="AL219" s="997"/>
      <c r="AM219" s="997"/>
      <c r="AN219" s="998" t="s">
        <v>577</v>
      </c>
      <c r="AO219" s="1000"/>
      <c r="AP219" s="1000"/>
      <c r="AQ219" s="1000"/>
      <c r="AR219" s="1000"/>
      <c r="AS219" s="1000"/>
      <c r="AT219" s="1000">
        <f t="shared" ref="AT219:AT225" si="197">J219</f>
        <v>8</v>
      </c>
      <c r="AU219" s="1001">
        <f t="shared" ref="AU219:AU227" si="198">SUM(AO219:AT219)</f>
        <v>8</v>
      </c>
      <c r="AV219" s="1002">
        <f t="shared" ref="AV219:AV227" si="199">J219-AU219</f>
        <v>0</v>
      </c>
      <c r="AW219" s="1003"/>
      <c r="AX219" s="1000"/>
      <c r="AY219" s="1000"/>
      <c r="AZ219" s="1000"/>
      <c r="BA219" s="1000"/>
      <c r="BB219" s="1000"/>
      <c r="BC219" s="1000"/>
    </row>
    <row r="220" s="900" customFormat="1" ht="39" customHeight="1" spans="1:55">
      <c r="A220" s="959">
        <v>45968</v>
      </c>
      <c r="B220" s="960" t="s">
        <v>2543</v>
      </c>
      <c r="C220" s="961" t="s">
        <v>567</v>
      </c>
      <c r="D220" s="962">
        <v>4500184839</v>
      </c>
      <c r="E220" s="963" t="s">
        <v>4112</v>
      </c>
      <c r="F220" s="962" t="s">
        <v>4113</v>
      </c>
      <c r="G220" s="964" t="s">
        <v>3516</v>
      </c>
      <c r="H220" s="964" t="s">
        <v>3483</v>
      </c>
      <c r="I220" s="978" t="s">
        <v>3484</v>
      </c>
      <c r="J220" s="973">
        <v>20</v>
      </c>
      <c r="K220" s="973">
        <v>0</v>
      </c>
      <c r="L220" s="973">
        <v>4</v>
      </c>
      <c r="M220" s="943">
        <f t="shared" si="189"/>
        <v>5</v>
      </c>
      <c r="N220" s="974">
        <v>46009</v>
      </c>
      <c r="O220" s="974">
        <v>46006</v>
      </c>
      <c r="P220" s="975" t="s">
        <v>4111</v>
      </c>
      <c r="Q220" s="977" t="s">
        <v>582</v>
      </c>
      <c r="R220" s="975" t="s">
        <v>2905</v>
      </c>
      <c r="S220" s="984" t="s">
        <v>2830</v>
      </c>
      <c r="T220" s="982"/>
      <c r="U220" s="981" t="s">
        <v>585</v>
      </c>
      <c r="V220" s="980" t="s">
        <v>2906</v>
      </c>
      <c r="W220" s="981"/>
      <c r="X220" s="983" t="s">
        <v>4009</v>
      </c>
      <c r="Y220" s="975" t="s">
        <v>2551</v>
      </c>
      <c r="Z220" s="988">
        <v>6.3758</v>
      </c>
      <c r="AA220" s="988">
        <f t="shared" si="195"/>
        <v>127.516</v>
      </c>
      <c r="AB220" s="973"/>
      <c r="AC220" s="989" t="s">
        <v>590</v>
      </c>
      <c r="AD220" s="990"/>
      <c r="AE220" s="990">
        <f t="shared" ref="AE220:AE227" si="200">J220</f>
        <v>20</v>
      </c>
      <c r="AF220" s="991"/>
      <c r="AG220" s="995">
        <f t="shared" ref="AG220:AG228" si="201">J220</f>
        <v>20</v>
      </c>
      <c r="AH220" s="995"/>
      <c r="AI220" s="995">
        <f t="shared" si="196"/>
        <v>20</v>
      </c>
      <c r="AJ220" s="996"/>
      <c r="AK220" s="995"/>
      <c r="AL220" s="997"/>
      <c r="AM220" s="997"/>
      <c r="AN220" s="998" t="s">
        <v>577</v>
      </c>
      <c r="AO220" s="1000"/>
      <c r="AP220" s="1000"/>
      <c r="AQ220" s="1000"/>
      <c r="AR220" s="1000"/>
      <c r="AS220" s="1000"/>
      <c r="AT220" s="1000">
        <f t="shared" si="197"/>
        <v>20</v>
      </c>
      <c r="AU220" s="1001">
        <f t="shared" si="198"/>
        <v>20</v>
      </c>
      <c r="AV220" s="1002">
        <f t="shared" si="199"/>
        <v>0</v>
      </c>
      <c r="AW220" s="1003"/>
      <c r="AX220" s="1000"/>
      <c r="AY220" s="1000"/>
      <c r="AZ220" s="1000"/>
      <c r="BA220" s="1000"/>
      <c r="BB220" s="1000"/>
      <c r="BC220" s="1000"/>
    </row>
    <row r="221" s="900" customFormat="1" ht="39" customHeight="1" spans="1:55">
      <c r="A221" s="959">
        <v>45968</v>
      </c>
      <c r="B221" s="960" t="s">
        <v>2543</v>
      </c>
      <c r="C221" s="961" t="s">
        <v>567</v>
      </c>
      <c r="D221" s="962">
        <v>4500184839</v>
      </c>
      <c r="E221" s="963" t="s">
        <v>4114</v>
      </c>
      <c r="F221" s="962" t="s">
        <v>4115</v>
      </c>
      <c r="G221" s="964" t="s">
        <v>3516</v>
      </c>
      <c r="H221" s="964" t="s">
        <v>3483</v>
      </c>
      <c r="I221" s="978" t="s">
        <v>3484</v>
      </c>
      <c r="J221" s="973">
        <v>8</v>
      </c>
      <c r="K221" s="973">
        <v>0</v>
      </c>
      <c r="L221" s="973">
        <v>4</v>
      </c>
      <c r="M221" s="943">
        <f t="shared" si="189"/>
        <v>2</v>
      </c>
      <c r="N221" s="974">
        <v>46009</v>
      </c>
      <c r="O221" s="974">
        <v>46006</v>
      </c>
      <c r="P221" s="975" t="s">
        <v>4111</v>
      </c>
      <c r="Q221" s="977" t="s">
        <v>582</v>
      </c>
      <c r="R221" s="975" t="s">
        <v>2905</v>
      </c>
      <c r="S221" s="984" t="s">
        <v>2830</v>
      </c>
      <c r="T221" s="982"/>
      <c r="U221" s="981" t="s">
        <v>585</v>
      </c>
      <c r="V221" s="980" t="s">
        <v>2906</v>
      </c>
      <c r="W221" s="981"/>
      <c r="X221" s="983" t="s">
        <v>4009</v>
      </c>
      <c r="Y221" s="975" t="s">
        <v>2551</v>
      </c>
      <c r="Z221" s="988">
        <v>6.3758</v>
      </c>
      <c r="AA221" s="988">
        <f t="shared" si="195"/>
        <v>51.0064</v>
      </c>
      <c r="AB221" s="973"/>
      <c r="AC221" s="989" t="s">
        <v>590</v>
      </c>
      <c r="AD221" s="990"/>
      <c r="AE221" s="990">
        <f t="shared" si="200"/>
        <v>8</v>
      </c>
      <c r="AF221" s="991"/>
      <c r="AG221" s="995">
        <f t="shared" si="201"/>
        <v>8</v>
      </c>
      <c r="AH221" s="995"/>
      <c r="AI221" s="995">
        <f t="shared" si="196"/>
        <v>8</v>
      </c>
      <c r="AJ221" s="996"/>
      <c r="AK221" s="995"/>
      <c r="AL221" s="997"/>
      <c r="AM221" s="997"/>
      <c r="AN221" s="998" t="s">
        <v>577</v>
      </c>
      <c r="AO221" s="1000"/>
      <c r="AP221" s="1000"/>
      <c r="AQ221" s="1000"/>
      <c r="AR221" s="1000"/>
      <c r="AS221" s="1000"/>
      <c r="AT221" s="1000">
        <f t="shared" si="197"/>
        <v>8</v>
      </c>
      <c r="AU221" s="1001">
        <f t="shared" si="198"/>
        <v>8</v>
      </c>
      <c r="AV221" s="1002">
        <f t="shared" si="199"/>
        <v>0</v>
      </c>
      <c r="AW221" s="1003"/>
      <c r="AX221" s="1000"/>
      <c r="AY221" s="1000"/>
      <c r="AZ221" s="1000"/>
      <c r="BA221" s="1000"/>
      <c r="BB221" s="1000"/>
      <c r="BC221" s="1000"/>
    </row>
    <row r="222" s="900" customFormat="1" ht="39" customHeight="1" spans="1:55">
      <c r="A222" s="959">
        <v>45968</v>
      </c>
      <c r="B222" s="960" t="s">
        <v>2543</v>
      </c>
      <c r="C222" s="961" t="s">
        <v>567</v>
      </c>
      <c r="D222" s="962">
        <v>4500184839</v>
      </c>
      <c r="E222" s="963" t="s">
        <v>4116</v>
      </c>
      <c r="F222" s="962" t="s">
        <v>4117</v>
      </c>
      <c r="G222" s="964" t="s">
        <v>3516</v>
      </c>
      <c r="H222" s="964" t="s">
        <v>3483</v>
      </c>
      <c r="I222" s="978" t="s">
        <v>3484</v>
      </c>
      <c r="J222" s="973">
        <v>12</v>
      </c>
      <c r="K222" s="973">
        <v>0</v>
      </c>
      <c r="L222" s="973">
        <v>4</v>
      </c>
      <c r="M222" s="943">
        <f t="shared" si="189"/>
        <v>3</v>
      </c>
      <c r="N222" s="974">
        <v>46009</v>
      </c>
      <c r="O222" s="974">
        <v>46006</v>
      </c>
      <c r="P222" s="975" t="s">
        <v>4111</v>
      </c>
      <c r="Q222" s="977" t="s">
        <v>582</v>
      </c>
      <c r="R222" s="975" t="s">
        <v>2905</v>
      </c>
      <c r="S222" s="984" t="s">
        <v>2830</v>
      </c>
      <c r="T222" s="982"/>
      <c r="U222" s="981" t="s">
        <v>585</v>
      </c>
      <c r="V222" s="980" t="s">
        <v>2906</v>
      </c>
      <c r="W222" s="981"/>
      <c r="X222" s="983" t="s">
        <v>4009</v>
      </c>
      <c r="Y222" s="975" t="s">
        <v>2551</v>
      </c>
      <c r="Z222" s="988">
        <v>6.3758</v>
      </c>
      <c r="AA222" s="988">
        <f t="shared" si="195"/>
        <v>76.5096</v>
      </c>
      <c r="AB222" s="973"/>
      <c r="AC222" s="989" t="s">
        <v>590</v>
      </c>
      <c r="AD222" s="990"/>
      <c r="AE222" s="990">
        <f t="shared" si="200"/>
        <v>12</v>
      </c>
      <c r="AF222" s="991"/>
      <c r="AG222" s="995">
        <f t="shared" si="201"/>
        <v>12</v>
      </c>
      <c r="AH222" s="995"/>
      <c r="AI222" s="995">
        <f t="shared" si="196"/>
        <v>12</v>
      </c>
      <c r="AJ222" s="996"/>
      <c r="AK222" s="995"/>
      <c r="AL222" s="997"/>
      <c r="AM222" s="997"/>
      <c r="AN222" s="998" t="s">
        <v>577</v>
      </c>
      <c r="AO222" s="1000"/>
      <c r="AP222" s="1000"/>
      <c r="AQ222" s="1000"/>
      <c r="AR222" s="1000"/>
      <c r="AS222" s="1000"/>
      <c r="AT222" s="1000">
        <f t="shared" si="197"/>
        <v>12</v>
      </c>
      <c r="AU222" s="1001">
        <f t="shared" si="198"/>
        <v>12</v>
      </c>
      <c r="AV222" s="1002">
        <f t="shared" si="199"/>
        <v>0</v>
      </c>
      <c r="AW222" s="1003"/>
      <c r="AX222" s="1000"/>
      <c r="AY222" s="1000"/>
      <c r="AZ222" s="1000"/>
      <c r="BA222" s="1000"/>
      <c r="BB222" s="1000"/>
      <c r="BC222" s="1000"/>
    </row>
    <row r="223" s="900" customFormat="1" ht="39" customHeight="1" spans="1:55">
      <c r="A223" s="959">
        <v>45968</v>
      </c>
      <c r="B223" s="960" t="s">
        <v>2543</v>
      </c>
      <c r="C223" s="961" t="s">
        <v>567</v>
      </c>
      <c r="D223" s="962">
        <v>4500184839</v>
      </c>
      <c r="E223" s="963" t="s">
        <v>4118</v>
      </c>
      <c r="F223" s="962" t="s">
        <v>4119</v>
      </c>
      <c r="G223" s="964" t="s">
        <v>3516</v>
      </c>
      <c r="H223" s="964" t="s">
        <v>3483</v>
      </c>
      <c r="I223" s="978" t="s">
        <v>3484</v>
      </c>
      <c r="J223" s="973">
        <v>16</v>
      </c>
      <c r="K223" s="973">
        <v>0</v>
      </c>
      <c r="L223" s="973">
        <v>4</v>
      </c>
      <c r="M223" s="943">
        <f t="shared" si="189"/>
        <v>4</v>
      </c>
      <c r="N223" s="974">
        <v>46009</v>
      </c>
      <c r="O223" s="974">
        <v>46006</v>
      </c>
      <c r="P223" s="975" t="s">
        <v>4111</v>
      </c>
      <c r="Q223" s="977" t="s">
        <v>582</v>
      </c>
      <c r="R223" s="975" t="s">
        <v>2905</v>
      </c>
      <c r="S223" s="984" t="s">
        <v>2830</v>
      </c>
      <c r="T223" s="982"/>
      <c r="U223" s="981" t="s">
        <v>585</v>
      </c>
      <c r="V223" s="980" t="s">
        <v>2906</v>
      </c>
      <c r="W223" s="981"/>
      <c r="X223" s="983" t="s">
        <v>4009</v>
      </c>
      <c r="Y223" s="975" t="s">
        <v>2551</v>
      </c>
      <c r="Z223" s="988">
        <v>6.3758</v>
      </c>
      <c r="AA223" s="988">
        <f t="shared" si="195"/>
        <v>102.0128</v>
      </c>
      <c r="AB223" s="973"/>
      <c r="AC223" s="989" t="s">
        <v>590</v>
      </c>
      <c r="AD223" s="990"/>
      <c r="AE223" s="990">
        <f t="shared" si="200"/>
        <v>16</v>
      </c>
      <c r="AF223" s="991"/>
      <c r="AG223" s="995">
        <f t="shared" si="201"/>
        <v>16</v>
      </c>
      <c r="AH223" s="995"/>
      <c r="AI223" s="995">
        <f t="shared" si="196"/>
        <v>16</v>
      </c>
      <c r="AJ223" s="996"/>
      <c r="AK223" s="995"/>
      <c r="AL223" s="997"/>
      <c r="AM223" s="997"/>
      <c r="AN223" s="998" t="s">
        <v>577</v>
      </c>
      <c r="AO223" s="1000"/>
      <c r="AP223" s="1000"/>
      <c r="AQ223" s="1000"/>
      <c r="AR223" s="1000"/>
      <c r="AS223" s="1000"/>
      <c r="AT223" s="1000">
        <f t="shared" si="197"/>
        <v>16</v>
      </c>
      <c r="AU223" s="1001">
        <f t="shared" si="198"/>
        <v>16</v>
      </c>
      <c r="AV223" s="1002">
        <f t="shared" si="199"/>
        <v>0</v>
      </c>
      <c r="AW223" s="1003"/>
      <c r="AX223" s="1000"/>
      <c r="AY223" s="1000"/>
      <c r="AZ223" s="1000"/>
      <c r="BA223" s="1000"/>
      <c r="BB223" s="1000"/>
      <c r="BC223" s="1000"/>
    </row>
    <row r="224" s="900" customFormat="1" ht="39" customHeight="1" spans="1:55">
      <c r="A224" s="959">
        <v>45968</v>
      </c>
      <c r="B224" s="960" t="s">
        <v>2543</v>
      </c>
      <c r="C224" s="961" t="s">
        <v>567</v>
      </c>
      <c r="D224" s="962">
        <v>4500184839</v>
      </c>
      <c r="E224" s="963" t="s">
        <v>4120</v>
      </c>
      <c r="F224" s="962" t="s">
        <v>4121</v>
      </c>
      <c r="G224" s="964" t="s">
        <v>3516</v>
      </c>
      <c r="H224" s="964" t="s">
        <v>3483</v>
      </c>
      <c r="I224" s="978" t="s">
        <v>3484</v>
      </c>
      <c r="J224" s="973">
        <v>4</v>
      </c>
      <c r="K224" s="973">
        <v>0</v>
      </c>
      <c r="L224" s="973">
        <v>4</v>
      </c>
      <c r="M224" s="943">
        <f t="shared" si="189"/>
        <v>1</v>
      </c>
      <c r="N224" s="974">
        <v>46009</v>
      </c>
      <c r="O224" s="974">
        <v>46006</v>
      </c>
      <c r="P224" s="975" t="s">
        <v>4111</v>
      </c>
      <c r="Q224" s="977" t="s">
        <v>582</v>
      </c>
      <c r="R224" s="975" t="s">
        <v>2905</v>
      </c>
      <c r="S224" s="984" t="s">
        <v>2830</v>
      </c>
      <c r="T224" s="982"/>
      <c r="U224" s="981" t="s">
        <v>585</v>
      </c>
      <c r="V224" s="980" t="s">
        <v>2906</v>
      </c>
      <c r="W224" s="981"/>
      <c r="X224" s="983" t="s">
        <v>4009</v>
      </c>
      <c r="Y224" s="975" t="s">
        <v>2551</v>
      </c>
      <c r="Z224" s="988">
        <v>6.3758</v>
      </c>
      <c r="AA224" s="988">
        <f t="shared" si="195"/>
        <v>25.5032</v>
      </c>
      <c r="AB224" s="973"/>
      <c r="AC224" s="989" t="s">
        <v>590</v>
      </c>
      <c r="AD224" s="990"/>
      <c r="AE224" s="990">
        <f t="shared" si="200"/>
        <v>4</v>
      </c>
      <c r="AF224" s="991"/>
      <c r="AG224" s="995">
        <f t="shared" si="201"/>
        <v>4</v>
      </c>
      <c r="AH224" s="995"/>
      <c r="AI224" s="995">
        <f t="shared" si="196"/>
        <v>4</v>
      </c>
      <c r="AJ224" s="996"/>
      <c r="AK224" s="995"/>
      <c r="AL224" s="997"/>
      <c r="AM224" s="997"/>
      <c r="AN224" s="998" t="s">
        <v>577</v>
      </c>
      <c r="AO224" s="1000"/>
      <c r="AP224" s="1000"/>
      <c r="AQ224" s="1000"/>
      <c r="AR224" s="1000"/>
      <c r="AS224" s="1000"/>
      <c r="AT224" s="1000">
        <f t="shared" si="197"/>
        <v>4</v>
      </c>
      <c r="AU224" s="1001">
        <f t="shared" si="198"/>
        <v>4</v>
      </c>
      <c r="AV224" s="1002">
        <f t="shared" si="199"/>
        <v>0</v>
      </c>
      <c r="AW224" s="1003"/>
      <c r="AX224" s="1000"/>
      <c r="AY224" s="1000"/>
      <c r="AZ224" s="1000"/>
      <c r="BA224" s="1000"/>
      <c r="BB224" s="1000"/>
      <c r="BC224" s="1000"/>
    </row>
    <row r="225" s="900" customFormat="1" ht="39" customHeight="1" spans="1:55">
      <c r="A225" s="959">
        <v>45968</v>
      </c>
      <c r="B225" s="960" t="s">
        <v>2543</v>
      </c>
      <c r="C225" s="961" t="s">
        <v>567</v>
      </c>
      <c r="D225" s="962">
        <v>4500184839</v>
      </c>
      <c r="E225" s="963" t="s">
        <v>4122</v>
      </c>
      <c r="F225" s="962" t="s">
        <v>4123</v>
      </c>
      <c r="G225" s="964" t="s">
        <v>3516</v>
      </c>
      <c r="H225" s="964" t="s">
        <v>3483</v>
      </c>
      <c r="I225" s="978" t="s">
        <v>3484</v>
      </c>
      <c r="J225" s="973">
        <v>4</v>
      </c>
      <c r="K225" s="973">
        <v>0</v>
      </c>
      <c r="L225" s="973">
        <v>4</v>
      </c>
      <c r="M225" s="943">
        <f t="shared" si="189"/>
        <v>1</v>
      </c>
      <c r="N225" s="974">
        <v>46009</v>
      </c>
      <c r="O225" s="974">
        <v>46006</v>
      </c>
      <c r="P225" s="975" t="s">
        <v>4111</v>
      </c>
      <c r="Q225" s="977" t="s">
        <v>582</v>
      </c>
      <c r="R225" s="975" t="s">
        <v>2905</v>
      </c>
      <c r="S225" s="984" t="s">
        <v>2830</v>
      </c>
      <c r="T225" s="982"/>
      <c r="U225" s="981" t="s">
        <v>585</v>
      </c>
      <c r="V225" s="980" t="s">
        <v>2906</v>
      </c>
      <c r="W225" s="981"/>
      <c r="X225" s="983" t="s">
        <v>4009</v>
      </c>
      <c r="Y225" s="975" t="s">
        <v>2551</v>
      </c>
      <c r="Z225" s="988">
        <v>6.3758</v>
      </c>
      <c r="AA225" s="988">
        <f t="shared" si="195"/>
        <v>25.5032</v>
      </c>
      <c r="AB225" s="973"/>
      <c r="AC225" s="989" t="s">
        <v>590</v>
      </c>
      <c r="AD225" s="990"/>
      <c r="AE225" s="990">
        <f t="shared" si="200"/>
        <v>4</v>
      </c>
      <c r="AF225" s="991"/>
      <c r="AG225" s="995">
        <f t="shared" si="201"/>
        <v>4</v>
      </c>
      <c r="AH225" s="995"/>
      <c r="AI225" s="995">
        <f t="shared" si="196"/>
        <v>4</v>
      </c>
      <c r="AJ225" s="996"/>
      <c r="AK225" s="995"/>
      <c r="AL225" s="997"/>
      <c r="AM225" s="997"/>
      <c r="AN225" s="998" t="s">
        <v>577</v>
      </c>
      <c r="AO225" s="1000"/>
      <c r="AP225" s="1000"/>
      <c r="AQ225" s="1000"/>
      <c r="AR225" s="1000"/>
      <c r="AS225" s="1000"/>
      <c r="AT225" s="1000">
        <f t="shared" si="197"/>
        <v>4</v>
      </c>
      <c r="AU225" s="1001">
        <f t="shared" si="198"/>
        <v>4</v>
      </c>
      <c r="AV225" s="1002">
        <f t="shared" si="199"/>
        <v>0</v>
      </c>
      <c r="AW225" s="1003"/>
      <c r="AX225" s="1000"/>
      <c r="AY225" s="1000"/>
      <c r="AZ225" s="1000"/>
      <c r="BA225" s="1000"/>
      <c r="BB225" s="1000"/>
      <c r="BC225" s="1000"/>
    </row>
    <row r="226" s="900" customFormat="1" ht="39" customHeight="1" spans="1:55">
      <c r="A226" s="959">
        <v>45974</v>
      </c>
      <c r="B226" s="960" t="s">
        <v>2543</v>
      </c>
      <c r="C226" s="961" t="s">
        <v>567</v>
      </c>
      <c r="D226" s="962">
        <v>4500185606</v>
      </c>
      <c r="E226" s="963" t="s">
        <v>4124</v>
      </c>
      <c r="F226" s="962" t="s">
        <v>4125</v>
      </c>
      <c r="G226" s="964" t="s">
        <v>4126</v>
      </c>
      <c r="H226" s="964" t="s">
        <v>4127</v>
      </c>
      <c r="I226" s="972" t="s">
        <v>3552</v>
      </c>
      <c r="J226" s="973">
        <v>12</v>
      </c>
      <c r="K226" s="973">
        <v>0</v>
      </c>
      <c r="L226" s="973">
        <v>4</v>
      </c>
      <c r="M226" s="943">
        <f t="shared" si="189"/>
        <v>3</v>
      </c>
      <c r="N226" s="974">
        <v>46013</v>
      </c>
      <c r="O226" s="976">
        <f>N226-4</f>
        <v>46009</v>
      </c>
      <c r="P226" s="975" t="s">
        <v>3903</v>
      </c>
      <c r="Q226" s="977" t="s">
        <v>582</v>
      </c>
      <c r="R226" s="986" t="s">
        <v>2905</v>
      </c>
      <c r="S226" s="984" t="s">
        <v>2912</v>
      </c>
      <c r="T226" s="984"/>
      <c r="U226" s="981" t="s">
        <v>585</v>
      </c>
      <c r="V226" s="981" t="s">
        <v>2906</v>
      </c>
      <c r="W226" s="981"/>
      <c r="X226" s="983" t="s">
        <v>4128</v>
      </c>
      <c r="Y226" s="975" t="s">
        <v>2551</v>
      </c>
      <c r="Z226" s="988">
        <v>4.8</v>
      </c>
      <c r="AA226" s="988">
        <f>J226*Z226</f>
        <v>57.6</v>
      </c>
      <c r="AB226" s="973"/>
      <c r="AC226" s="989" t="s">
        <v>590</v>
      </c>
      <c r="AD226" s="990"/>
      <c r="AE226" s="990">
        <f t="shared" si="200"/>
        <v>12</v>
      </c>
      <c r="AF226" s="991"/>
      <c r="AG226" s="995">
        <f t="shared" si="201"/>
        <v>12</v>
      </c>
      <c r="AH226" s="995"/>
      <c r="AI226" s="995">
        <f t="shared" si="196"/>
        <v>12</v>
      </c>
      <c r="AJ226" s="996"/>
      <c r="AK226" s="995"/>
      <c r="AL226" s="997"/>
      <c r="AM226" s="997"/>
      <c r="AN226" s="998" t="s">
        <v>577</v>
      </c>
      <c r="AO226" s="1000"/>
      <c r="AP226" s="1000">
        <f>J226</f>
        <v>12</v>
      </c>
      <c r="AQ226" s="1000"/>
      <c r="AR226" s="1000"/>
      <c r="AS226" s="1000"/>
      <c r="AT226" s="1000"/>
      <c r="AU226" s="1001"/>
      <c r="AV226" s="1002"/>
      <c r="AW226" s="1003"/>
      <c r="AX226" s="1000"/>
      <c r="AY226" s="1000"/>
      <c r="AZ226" s="1000"/>
      <c r="BA226" s="1000"/>
      <c r="BB226" s="1000"/>
      <c r="BC226" s="1000"/>
    </row>
    <row r="227" s="900" customFormat="1" ht="39" customHeight="1" spans="1:55">
      <c r="A227" s="959">
        <v>45979</v>
      </c>
      <c r="B227" s="960" t="s">
        <v>2479</v>
      </c>
      <c r="C227" s="961" t="s">
        <v>1684</v>
      </c>
      <c r="D227" s="962">
        <v>4500185224</v>
      </c>
      <c r="E227" s="966" t="s">
        <v>2923</v>
      </c>
      <c r="F227" s="962" t="s">
        <v>4129</v>
      </c>
      <c r="G227" s="964" t="s">
        <v>4083</v>
      </c>
      <c r="H227" s="964" t="s">
        <v>3338</v>
      </c>
      <c r="I227" s="972" t="s">
        <v>3346</v>
      </c>
      <c r="J227" s="973">
        <v>2400</v>
      </c>
      <c r="K227" s="973">
        <v>0</v>
      </c>
      <c r="L227" s="973">
        <v>6</v>
      </c>
      <c r="M227" s="943">
        <f t="shared" si="189"/>
        <v>400</v>
      </c>
      <c r="N227" s="974">
        <v>46014</v>
      </c>
      <c r="O227" s="974">
        <v>46010</v>
      </c>
      <c r="P227" s="975"/>
      <c r="Q227" s="975" t="s">
        <v>582</v>
      </c>
      <c r="R227" s="975" t="s">
        <v>2925</v>
      </c>
      <c r="S227" s="981" t="s">
        <v>4084</v>
      </c>
      <c r="T227" s="982"/>
      <c r="U227" s="981" t="s">
        <v>4085</v>
      </c>
      <c r="V227" s="981" t="s">
        <v>4086</v>
      </c>
      <c r="W227" s="981"/>
      <c r="X227" s="983" t="s">
        <v>4087</v>
      </c>
      <c r="Y227" s="975" t="s">
        <v>1690</v>
      </c>
      <c r="Z227" s="988">
        <v>5.1944</v>
      </c>
      <c r="AA227" s="988">
        <f>J227*Z227</f>
        <v>12466.56</v>
      </c>
      <c r="AB227" s="973"/>
      <c r="AC227" s="989" t="s">
        <v>590</v>
      </c>
      <c r="AD227" s="990">
        <f>J227</f>
        <v>2400</v>
      </c>
      <c r="AE227" s="990"/>
      <c r="AF227" s="991"/>
      <c r="AG227" s="995"/>
      <c r="AH227" s="995">
        <f>J227</f>
        <v>2400</v>
      </c>
      <c r="AI227" s="995">
        <f t="shared" si="196"/>
        <v>2400</v>
      </c>
      <c r="AJ227" s="996"/>
      <c r="AK227" s="995"/>
      <c r="AL227" s="997"/>
      <c r="AM227" s="996">
        <f>J227</f>
        <v>2400</v>
      </c>
      <c r="AN227" s="998" t="s">
        <v>577</v>
      </c>
      <c r="AO227" s="1000">
        <f t="shared" ref="AO227:AO240" si="202">J227/6</f>
        <v>400</v>
      </c>
      <c r="AP227" s="1000">
        <f t="shared" ref="AP227:AP240" si="203">J227/6</f>
        <v>400</v>
      </c>
      <c r="AQ227" s="1000">
        <f t="shared" ref="AQ227:AQ240" si="204">J227/6</f>
        <v>400</v>
      </c>
      <c r="AR227" s="1000">
        <f t="shared" ref="AR227:AR240" si="205">J227/6</f>
        <v>400</v>
      </c>
      <c r="AS227" s="1000">
        <f t="shared" ref="AS227:AS240" si="206">J227/6</f>
        <v>400</v>
      </c>
      <c r="AT227" s="1000">
        <f t="shared" ref="AT227:AT240" si="207">J227/6</f>
        <v>400</v>
      </c>
      <c r="AU227" s="1001">
        <f t="shared" ref="AU227:AU290" si="208">SUM(AO227:AT227)</f>
        <v>2400</v>
      </c>
      <c r="AV227" s="1002">
        <f t="shared" ref="AV227:AV290" si="209">J227-AU227</f>
        <v>0</v>
      </c>
      <c r="AW227" s="1003"/>
      <c r="AX227" s="1000"/>
      <c r="AY227" s="1000"/>
      <c r="AZ227" s="1000"/>
      <c r="BA227" s="1000"/>
      <c r="BB227" s="1000"/>
      <c r="BC227" s="1000"/>
    </row>
    <row r="228" s="900" customFormat="1" ht="39" customHeight="1" spans="1:55">
      <c r="A228" s="959">
        <v>45974</v>
      </c>
      <c r="B228" s="960" t="s">
        <v>177</v>
      </c>
      <c r="C228" s="961" t="s">
        <v>600</v>
      </c>
      <c r="D228" s="962">
        <v>4500185515</v>
      </c>
      <c r="E228" s="967" t="s">
        <v>4130</v>
      </c>
      <c r="F228" s="962" t="s">
        <v>4131</v>
      </c>
      <c r="G228" s="964" t="s">
        <v>3338</v>
      </c>
      <c r="H228" s="964" t="s">
        <v>3338</v>
      </c>
      <c r="I228" s="972" t="s">
        <v>3346</v>
      </c>
      <c r="J228" s="973">
        <v>6378</v>
      </c>
      <c r="K228" s="973">
        <v>0</v>
      </c>
      <c r="L228" s="973">
        <v>6</v>
      </c>
      <c r="M228" s="943">
        <f t="shared" si="189"/>
        <v>1063</v>
      </c>
      <c r="N228" s="974">
        <v>46017</v>
      </c>
      <c r="O228" s="974">
        <v>46013</v>
      </c>
      <c r="P228" s="975"/>
      <c r="Q228" s="975" t="s">
        <v>582</v>
      </c>
      <c r="R228" s="975" t="s">
        <v>2922</v>
      </c>
      <c r="S228" s="981" t="s">
        <v>2987</v>
      </c>
      <c r="T228" s="982"/>
      <c r="U228" s="981" t="s">
        <v>585</v>
      </c>
      <c r="V228" s="981" t="s">
        <v>2906</v>
      </c>
      <c r="W228" s="981"/>
      <c r="X228" s="983" t="s">
        <v>3928</v>
      </c>
      <c r="Y228" s="975" t="s">
        <v>695</v>
      </c>
      <c r="Z228" s="988">
        <v>3.1166</v>
      </c>
      <c r="AA228" s="988">
        <f>J228*Z228</f>
        <v>19877.6748</v>
      </c>
      <c r="AB228" s="973"/>
      <c r="AC228" s="989" t="s">
        <v>590</v>
      </c>
      <c r="AD228" s="990">
        <f>J228</f>
        <v>6378</v>
      </c>
      <c r="AE228" s="990"/>
      <c r="AF228" s="991"/>
      <c r="AG228" s="995">
        <f t="shared" ref="AG228:AG260" si="210">J228</f>
        <v>6378</v>
      </c>
      <c r="AH228" s="995"/>
      <c r="AI228" s="995">
        <f t="shared" si="196"/>
        <v>6378</v>
      </c>
      <c r="AJ228" s="996"/>
      <c r="AK228" s="995"/>
      <c r="AL228" s="997"/>
      <c r="AM228" s="997"/>
      <c r="AN228" s="998" t="s">
        <v>577</v>
      </c>
      <c r="AO228" s="1000">
        <f t="shared" si="202"/>
        <v>1063</v>
      </c>
      <c r="AP228" s="1000">
        <f t="shared" si="203"/>
        <v>1063</v>
      </c>
      <c r="AQ228" s="1000">
        <f t="shared" si="204"/>
        <v>1063</v>
      </c>
      <c r="AR228" s="1000">
        <f t="shared" si="205"/>
        <v>1063</v>
      </c>
      <c r="AS228" s="1000">
        <f t="shared" si="206"/>
        <v>1063</v>
      </c>
      <c r="AT228" s="1000">
        <f t="shared" si="207"/>
        <v>1063</v>
      </c>
      <c r="AU228" s="1001">
        <f t="shared" si="208"/>
        <v>6378</v>
      </c>
      <c r="AV228" s="1002">
        <f t="shared" si="209"/>
        <v>0</v>
      </c>
      <c r="AW228" s="1003"/>
      <c r="AX228" s="1000"/>
      <c r="AY228" s="1000"/>
      <c r="AZ228" s="1000"/>
      <c r="BA228" s="1000"/>
      <c r="BB228" s="1000"/>
      <c r="BC228" s="1000"/>
    </row>
    <row r="229" s="900" customFormat="1" ht="39" customHeight="1" spans="1:55">
      <c r="A229" s="959">
        <v>45966</v>
      </c>
      <c r="B229" s="960" t="s">
        <v>2889</v>
      </c>
      <c r="C229" s="961" t="s">
        <v>1303</v>
      </c>
      <c r="D229" s="962">
        <v>4500184485</v>
      </c>
      <c r="E229" s="963" t="s">
        <v>4132</v>
      </c>
      <c r="F229" s="962" t="s">
        <v>4133</v>
      </c>
      <c r="G229" s="964" t="s">
        <v>3354</v>
      </c>
      <c r="H229" s="964" t="s">
        <v>3338</v>
      </c>
      <c r="I229" s="972" t="s">
        <v>4134</v>
      </c>
      <c r="J229" s="973">
        <v>900</v>
      </c>
      <c r="K229" s="973">
        <v>0</v>
      </c>
      <c r="L229" s="973">
        <v>6</v>
      </c>
      <c r="M229" s="943">
        <f t="shared" si="189"/>
        <v>150</v>
      </c>
      <c r="N229" s="974">
        <v>46013</v>
      </c>
      <c r="O229" s="974">
        <v>46009</v>
      </c>
      <c r="P229" s="975"/>
      <c r="Q229" s="975" t="s">
        <v>582</v>
      </c>
      <c r="R229" s="975" t="s">
        <v>728</v>
      </c>
      <c r="S229" s="981" t="s">
        <v>2815</v>
      </c>
      <c r="T229" s="982"/>
      <c r="U229" s="981" t="s">
        <v>4135</v>
      </c>
      <c r="V229" s="981"/>
      <c r="W229" s="981" t="s">
        <v>2895</v>
      </c>
      <c r="X229" s="983" t="s">
        <v>4136</v>
      </c>
      <c r="Y229" s="975" t="s">
        <v>740</v>
      </c>
      <c r="Z229" s="988">
        <v>5.5009</v>
      </c>
      <c r="AA229" s="988">
        <f>J229*Z229</f>
        <v>4950.81</v>
      </c>
      <c r="AB229" s="973"/>
      <c r="AC229" s="989" t="s">
        <v>590</v>
      </c>
      <c r="AD229" s="990"/>
      <c r="AE229" s="990">
        <f>J229</f>
        <v>900</v>
      </c>
      <c r="AF229" s="991"/>
      <c r="AG229" s="995">
        <f t="shared" si="210"/>
        <v>900</v>
      </c>
      <c r="AH229" s="995"/>
      <c r="AI229" s="995">
        <f t="shared" si="196"/>
        <v>900</v>
      </c>
      <c r="AJ229" s="996"/>
      <c r="AK229" s="995"/>
      <c r="AL229" s="997"/>
      <c r="AM229" s="997"/>
      <c r="AN229" s="998" t="s">
        <v>577</v>
      </c>
      <c r="AO229" s="1000">
        <f t="shared" si="202"/>
        <v>150</v>
      </c>
      <c r="AP229" s="1000">
        <f t="shared" si="203"/>
        <v>150</v>
      </c>
      <c r="AQ229" s="1000">
        <f t="shared" si="204"/>
        <v>150</v>
      </c>
      <c r="AR229" s="1000">
        <f t="shared" si="205"/>
        <v>150</v>
      </c>
      <c r="AS229" s="1000">
        <f t="shared" si="206"/>
        <v>150</v>
      </c>
      <c r="AT229" s="1000">
        <f t="shared" si="207"/>
        <v>150</v>
      </c>
      <c r="AU229" s="1001">
        <f t="shared" si="208"/>
        <v>900</v>
      </c>
      <c r="AV229" s="1002">
        <f t="shared" si="209"/>
        <v>0</v>
      </c>
      <c r="AW229" s="1003"/>
      <c r="AX229" s="1000">
        <f t="shared" ref="AX229:BC229" si="211">AX215-AO229</f>
        <v>-2176.33333333333</v>
      </c>
      <c r="AY229" s="1000">
        <f t="shared" si="211"/>
        <v>-2142.33333333333</v>
      </c>
      <c r="AZ229" s="1000">
        <f t="shared" si="211"/>
        <v>-4492.33333333333</v>
      </c>
      <c r="BA229" s="1000">
        <f t="shared" si="211"/>
        <v>-1807.33333333333</v>
      </c>
      <c r="BB229" s="1000">
        <f t="shared" si="211"/>
        <v>3694.66666666667</v>
      </c>
      <c r="BC229" s="1000">
        <f t="shared" si="211"/>
        <v>-3458.33333333333</v>
      </c>
    </row>
    <row r="230" s="900" customFormat="1" ht="39" customHeight="1" spans="1:55">
      <c r="A230" s="959">
        <v>45986</v>
      </c>
      <c r="B230" s="960" t="s">
        <v>177</v>
      </c>
      <c r="C230" s="961" t="s">
        <v>600</v>
      </c>
      <c r="D230" s="962">
        <v>4500186965</v>
      </c>
      <c r="E230" s="968" t="s">
        <v>4137</v>
      </c>
      <c r="F230" s="962" t="s">
        <v>4138</v>
      </c>
      <c r="G230" s="964" t="s">
        <v>3338</v>
      </c>
      <c r="H230" s="964" t="s">
        <v>3338</v>
      </c>
      <c r="I230" s="972" t="s">
        <v>3346</v>
      </c>
      <c r="J230" s="973">
        <v>846</v>
      </c>
      <c r="K230" s="973">
        <v>0</v>
      </c>
      <c r="L230" s="973">
        <v>6</v>
      </c>
      <c r="M230" s="943">
        <f t="shared" si="189"/>
        <v>141</v>
      </c>
      <c r="N230" s="974">
        <v>46015</v>
      </c>
      <c r="O230" s="974">
        <v>46011</v>
      </c>
      <c r="P230" s="975"/>
      <c r="Q230" s="975" t="s">
        <v>582</v>
      </c>
      <c r="R230" s="975" t="s">
        <v>2884</v>
      </c>
      <c r="S230" s="981" t="s">
        <v>4139</v>
      </c>
      <c r="T230" s="982"/>
      <c r="U230" s="981" t="s">
        <v>585</v>
      </c>
      <c r="V230" s="981" t="s">
        <v>3021</v>
      </c>
      <c r="W230" s="981"/>
      <c r="X230" s="983" t="s">
        <v>3928</v>
      </c>
      <c r="Y230" s="975" t="s">
        <v>695</v>
      </c>
      <c r="Z230" s="988">
        <v>3.1528</v>
      </c>
      <c r="AA230" s="988">
        <f t="shared" ref="AA230:AA238" si="212">J230*Z230</f>
        <v>2667.2688</v>
      </c>
      <c r="AB230" s="973"/>
      <c r="AC230" s="989" t="s">
        <v>590</v>
      </c>
      <c r="AD230" s="990">
        <f>J230</f>
        <v>846</v>
      </c>
      <c r="AE230" s="990"/>
      <c r="AF230" s="991"/>
      <c r="AG230" s="995">
        <f t="shared" si="210"/>
        <v>846</v>
      </c>
      <c r="AH230" s="995"/>
      <c r="AI230" s="995">
        <f t="shared" si="196"/>
        <v>846</v>
      </c>
      <c r="AJ230" s="996"/>
      <c r="AK230" s="995"/>
      <c r="AL230" s="997"/>
      <c r="AM230" s="997"/>
      <c r="AN230" s="998" t="s">
        <v>577</v>
      </c>
      <c r="AO230" s="1000">
        <f t="shared" si="202"/>
        <v>141</v>
      </c>
      <c r="AP230" s="1000">
        <f t="shared" si="203"/>
        <v>141</v>
      </c>
      <c r="AQ230" s="1000">
        <f t="shared" si="204"/>
        <v>141</v>
      </c>
      <c r="AR230" s="1000">
        <f t="shared" si="205"/>
        <v>141</v>
      </c>
      <c r="AS230" s="1000">
        <f t="shared" si="206"/>
        <v>141</v>
      </c>
      <c r="AT230" s="1000">
        <f t="shared" si="207"/>
        <v>141</v>
      </c>
      <c r="AU230" s="1001">
        <f t="shared" si="208"/>
        <v>846</v>
      </c>
      <c r="AV230" s="1002">
        <f t="shared" si="209"/>
        <v>0</v>
      </c>
      <c r="AW230" s="1003"/>
      <c r="AX230" s="1000"/>
      <c r="AY230" s="1000"/>
      <c r="AZ230" s="1000"/>
      <c r="BA230" s="1000"/>
      <c r="BB230" s="1000"/>
      <c r="BC230" s="1000"/>
    </row>
    <row r="231" s="900" customFormat="1" ht="39" customHeight="1" spans="1:55">
      <c r="A231" s="959">
        <v>45986</v>
      </c>
      <c r="B231" s="960" t="s">
        <v>177</v>
      </c>
      <c r="C231" s="961" t="s">
        <v>600</v>
      </c>
      <c r="D231" s="962">
        <v>4500186964</v>
      </c>
      <c r="E231" s="968" t="s">
        <v>4140</v>
      </c>
      <c r="F231" s="962" t="s">
        <v>4141</v>
      </c>
      <c r="G231" s="964" t="s">
        <v>3338</v>
      </c>
      <c r="H231" s="964" t="s">
        <v>3338</v>
      </c>
      <c r="I231" s="972" t="s">
        <v>3346</v>
      </c>
      <c r="J231" s="973">
        <v>6378</v>
      </c>
      <c r="K231" s="973">
        <v>0</v>
      </c>
      <c r="L231" s="973">
        <v>6</v>
      </c>
      <c r="M231" s="943">
        <f t="shared" si="189"/>
        <v>1063</v>
      </c>
      <c r="N231" s="974">
        <v>46015</v>
      </c>
      <c r="O231" s="974">
        <v>46011</v>
      </c>
      <c r="P231" s="975"/>
      <c r="Q231" s="975" t="s">
        <v>582</v>
      </c>
      <c r="R231" s="975" t="s">
        <v>2922</v>
      </c>
      <c r="S231" s="981" t="s">
        <v>4139</v>
      </c>
      <c r="T231" s="982"/>
      <c r="U231" s="981" t="s">
        <v>585</v>
      </c>
      <c r="V231" s="981" t="s">
        <v>3021</v>
      </c>
      <c r="W231" s="981"/>
      <c r="X231" s="983" t="s">
        <v>3928</v>
      </c>
      <c r="Y231" s="975" t="s">
        <v>695</v>
      </c>
      <c r="Z231" s="988">
        <v>3.1166</v>
      </c>
      <c r="AA231" s="988">
        <f t="shared" si="212"/>
        <v>19877.6748</v>
      </c>
      <c r="AB231" s="973"/>
      <c r="AC231" s="989" t="s">
        <v>590</v>
      </c>
      <c r="AD231" s="990">
        <f>J231</f>
        <v>6378</v>
      </c>
      <c r="AE231" s="990"/>
      <c r="AF231" s="991"/>
      <c r="AG231" s="995">
        <f t="shared" si="210"/>
        <v>6378</v>
      </c>
      <c r="AH231" s="995"/>
      <c r="AI231" s="995">
        <f t="shared" si="196"/>
        <v>6378</v>
      </c>
      <c r="AJ231" s="996"/>
      <c r="AK231" s="995"/>
      <c r="AL231" s="997"/>
      <c r="AM231" s="997"/>
      <c r="AN231" s="998" t="s">
        <v>577</v>
      </c>
      <c r="AO231" s="1000">
        <f t="shared" si="202"/>
        <v>1063</v>
      </c>
      <c r="AP231" s="1000">
        <f t="shared" si="203"/>
        <v>1063</v>
      </c>
      <c r="AQ231" s="1000">
        <f t="shared" si="204"/>
        <v>1063</v>
      </c>
      <c r="AR231" s="1000">
        <f t="shared" si="205"/>
        <v>1063</v>
      </c>
      <c r="AS231" s="1000">
        <f t="shared" si="206"/>
        <v>1063</v>
      </c>
      <c r="AT231" s="1000">
        <f t="shared" si="207"/>
        <v>1063</v>
      </c>
      <c r="AU231" s="1001">
        <f t="shared" si="208"/>
        <v>6378</v>
      </c>
      <c r="AV231" s="1002">
        <f t="shared" si="209"/>
        <v>0</v>
      </c>
      <c r="AW231" s="1003"/>
      <c r="AX231" s="1000"/>
      <c r="AY231" s="1000"/>
      <c r="AZ231" s="1000"/>
      <c r="BA231" s="1000"/>
      <c r="BB231" s="1000"/>
      <c r="BC231" s="1000"/>
    </row>
    <row r="232" s="900" customFormat="1" ht="39" customHeight="1" spans="1:55">
      <c r="A232" s="959">
        <v>45985</v>
      </c>
      <c r="B232" s="960" t="s">
        <v>4142</v>
      </c>
      <c r="C232" s="961" t="s">
        <v>630</v>
      </c>
      <c r="D232" s="962">
        <v>4500186835</v>
      </c>
      <c r="E232" s="969">
        <v>8424631</v>
      </c>
      <c r="F232" s="962" t="s">
        <v>4143</v>
      </c>
      <c r="G232" s="964" t="s">
        <v>3354</v>
      </c>
      <c r="H232" s="964" t="s">
        <v>3338</v>
      </c>
      <c r="I232" s="972" t="s">
        <v>3346</v>
      </c>
      <c r="J232" s="973">
        <v>2520</v>
      </c>
      <c r="K232" s="973">
        <v>0</v>
      </c>
      <c r="L232" s="973">
        <v>6</v>
      </c>
      <c r="M232" s="943">
        <f t="shared" si="189"/>
        <v>420</v>
      </c>
      <c r="N232" s="974">
        <v>46017</v>
      </c>
      <c r="O232" s="974">
        <v>46013</v>
      </c>
      <c r="P232" s="975"/>
      <c r="Q232" s="975" t="s">
        <v>582</v>
      </c>
      <c r="R232" s="975" t="s">
        <v>4144</v>
      </c>
      <c r="S232" s="981" t="s">
        <v>4145</v>
      </c>
      <c r="T232" s="982"/>
      <c r="U232" s="981" t="s">
        <v>4146</v>
      </c>
      <c r="V232" s="981"/>
      <c r="W232" s="981" t="s">
        <v>4147</v>
      </c>
      <c r="X232" s="983" t="s">
        <v>4148</v>
      </c>
      <c r="Y232" s="975" t="s">
        <v>1014</v>
      </c>
      <c r="Z232" s="988">
        <v>5.4863</v>
      </c>
      <c r="AA232" s="988">
        <f t="shared" si="212"/>
        <v>13825.476</v>
      </c>
      <c r="AB232" s="973"/>
      <c r="AC232" s="989" t="s">
        <v>590</v>
      </c>
      <c r="AD232" s="990"/>
      <c r="AE232" s="990">
        <f>J232</f>
        <v>2520</v>
      </c>
      <c r="AF232" s="991"/>
      <c r="AG232" s="995">
        <f t="shared" si="210"/>
        <v>2520</v>
      </c>
      <c r="AH232" s="995"/>
      <c r="AI232" s="995">
        <f t="shared" si="196"/>
        <v>2520</v>
      </c>
      <c r="AJ232" s="996"/>
      <c r="AK232" s="995"/>
      <c r="AL232" s="997"/>
      <c r="AM232" s="996"/>
      <c r="AN232" s="998" t="s">
        <v>577</v>
      </c>
      <c r="AO232" s="1000">
        <f t="shared" si="202"/>
        <v>420</v>
      </c>
      <c r="AP232" s="1000">
        <f t="shared" si="203"/>
        <v>420</v>
      </c>
      <c r="AQ232" s="1000">
        <f t="shared" si="204"/>
        <v>420</v>
      </c>
      <c r="AR232" s="1000">
        <f t="shared" si="205"/>
        <v>420</v>
      </c>
      <c r="AS232" s="1000">
        <f t="shared" si="206"/>
        <v>420</v>
      </c>
      <c r="AT232" s="1000">
        <f t="shared" si="207"/>
        <v>420</v>
      </c>
      <c r="AU232" s="1001">
        <f t="shared" si="208"/>
        <v>2520</v>
      </c>
      <c r="AV232" s="1002">
        <f t="shared" si="209"/>
        <v>0</v>
      </c>
      <c r="AW232" s="1003"/>
      <c r="AX232" s="1000"/>
      <c r="AY232" s="1000"/>
      <c r="AZ232" s="1000"/>
      <c r="BA232" s="1000"/>
      <c r="BB232" s="1000"/>
      <c r="BC232" s="1000"/>
    </row>
    <row r="233" s="900" customFormat="1" ht="39" customHeight="1" spans="1:55">
      <c r="A233" s="959">
        <v>45974</v>
      </c>
      <c r="B233" s="960" t="s">
        <v>177</v>
      </c>
      <c r="C233" s="961" t="s">
        <v>600</v>
      </c>
      <c r="D233" s="962">
        <v>4500185514</v>
      </c>
      <c r="E233" s="967" t="s">
        <v>4149</v>
      </c>
      <c r="F233" s="962" t="s">
        <v>4150</v>
      </c>
      <c r="G233" s="964" t="s">
        <v>3338</v>
      </c>
      <c r="H233" s="964" t="s">
        <v>3338</v>
      </c>
      <c r="I233" s="972" t="s">
        <v>3346</v>
      </c>
      <c r="J233" s="973">
        <v>4626</v>
      </c>
      <c r="K233" s="973">
        <v>0</v>
      </c>
      <c r="L233" s="973">
        <v>6</v>
      </c>
      <c r="M233" s="943">
        <f t="shared" si="189"/>
        <v>771</v>
      </c>
      <c r="N233" s="974">
        <v>46017</v>
      </c>
      <c r="O233" s="974">
        <v>46013</v>
      </c>
      <c r="P233" s="975"/>
      <c r="Q233" s="975" t="s">
        <v>582</v>
      </c>
      <c r="R233" s="975" t="s">
        <v>3000</v>
      </c>
      <c r="S233" s="981" t="s">
        <v>2987</v>
      </c>
      <c r="T233" s="982"/>
      <c r="U233" s="981" t="s">
        <v>585</v>
      </c>
      <c r="V233" s="981" t="s">
        <v>2906</v>
      </c>
      <c r="W233" s="981"/>
      <c r="X233" s="983" t="s">
        <v>3928</v>
      </c>
      <c r="Y233" s="975" t="s">
        <v>695</v>
      </c>
      <c r="Z233" s="988">
        <v>3.1313</v>
      </c>
      <c r="AA233" s="988">
        <f t="shared" si="212"/>
        <v>14485.3938</v>
      </c>
      <c r="AB233" s="973"/>
      <c r="AC233" s="989" t="s">
        <v>590</v>
      </c>
      <c r="AD233" s="990">
        <f>J233</f>
        <v>4626</v>
      </c>
      <c r="AE233" s="990"/>
      <c r="AF233" s="991"/>
      <c r="AG233" s="995">
        <f t="shared" si="210"/>
        <v>4626</v>
      </c>
      <c r="AH233" s="995"/>
      <c r="AI233" s="995">
        <f t="shared" si="196"/>
        <v>4626</v>
      </c>
      <c r="AJ233" s="996"/>
      <c r="AK233" s="995"/>
      <c r="AL233" s="997"/>
      <c r="AM233" s="997"/>
      <c r="AN233" s="998" t="s">
        <v>577</v>
      </c>
      <c r="AO233" s="1000">
        <f t="shared" si="202"/>
        <v>771</v>
      </c>
      <c r="AP233" s="1000">
        <f t="shared" si="203"/>
        <v>771</v>
      </c>
      <c r="AQ233" s="1000">
        <f t="shared" si="204"/>
        <v>771</v>
      </c>
      <c r="AR233" s="1000">
        <f t="shared" si="205"/>
        <v>771</v>
      </c>
      <c r="AS233" s="1000">
        <f t="shared" si="206"/>
        <v>771</v>
      </c>
      <c r="AT233" s="1000">
        <f t="shared" si="207"/>
        <v>771</v>
      </c>
      <c r="AU233" s="1001">
        <f t="shared" si="208"/>
        <v>4626</v>
      </c>
      <c r="AV233" s="1002">
        <f t="shared" si="209"/>
        <v>0</v>
      </c>
      <c r="AW233" s="1003"/>
      <c r="AX233" s="1000"/>
      <c r="AY233" s="1000"/>
      <c r="AZ233" s="1000"/>
      <c r="BA233" s="1000"/>
      <c r="BB233" s="1000"/>
      <c r="BC233" s="1000"/>
    </row>
    <row r="234" s="900" customFormat="1" ht="39" customHeight="1" spans="1:55">
      <c r="A234" s="959">
        <v>45985</v>
      </c>
      <c r="B234" s="960" t="s">
        <v>1584</v>
      </c>
      <c r="C234" s="961" t="s">
        <v>1585</v>
      </c>
      <c r="D234" s="962">
        <v>4500186722</v>
      </c>
      <c r="E234" s="968" t="s">
        <v>2984</v>
      </c>
      <c r="F234" s="962" t="s">
        <v>4151</v>
      </c>
      <c r="G234" s="964" t="s">
        <v>3338</v>
      </c>
      <c r="H234" s="964" t="s">
        <v>3338</v>
      </c>
      <c r="I234" s="972" t="s">
        <v>3346</v>
      </c>
      <c r="J234" s="973">
        <v>978</v>
      </c>
      <c r="K234" s="973">
        <v>0</v>
      </c>
      <c r="L234" s="973">
        <v>6</v>
      </c>
      <c r="M234" s="943">
        <f t="shared" si="189"/>
        <v>163</v>
      </c>
      <c r="N234" s="979">
        <v>46017</v>
      </c>
      <c r="O234" s="974">
        <v>46014</v>
      </c>
      <c r="P234" s="977" t="s">
        <v>2986</v>
      </c>
      <c r="Q234" s="975" t="s">
        <v>582</v>
      </c>
      <c r="R234" s="977" t="s">
        <v>2941</v>
      </c>
      <c r="S234" s="984" t="s">
        <v>2987</v>
      </c>
      <c r="T234" s="984"/>
      <c r="U234" s="984" t="s">
        <v>585</v>
      </c>
      <c r="V234" s="981"/>
      <c r="W234" s="981"/>
      <c r="X234" s="983" t="s">
        <v>4152</v>
      </c>
      <c r="Y234" s="975" t="s">
        <v>627</v>
      </c>
      <c r="Z234" s="988">
        <v>5.5009</v>
      </c>
      <c r="AA234" s="988">
        <f t="shared" si="212"/>
        <v>5379.8802</v>
      </c>
      <c r="AB234" s="973"/>
      <c r="AC234" s="989" t="s">
        <v>590</v>
      </c>
      <c r="AD234" s="990">
        <f>J234</f>
        <v>978</v>
      </c>
      <c r="AE234" s="990"/>
      <c r="AF234" s="991"/>
      <c r="AG234" s="995">
        <f t="shared" si="210"/>
        <v>978</v>
      </c>
      <c r="AH234" s="995"/>
      <c r="AI234" s="995">
        <f t="shared" si="196"/>
        <v>978</v>
      </c>
      <c r="AJ234" s="996"/>
      <c r="AK234" s="995"/>
      <c r="AL234" s="997"/>
      <c r="AM234" s="997"/>
      <c r="AN234" s="998" t="s">
        <v>577</v>
      </c>
      <c r="AO234" s="1000">
        <f t="shared" si="202"/>
        <v>163</v>
      </c>
      <c r="AP234" s="1000">
        <f t="shared" si="203"/>
        <v>163</v>
      </c>
      <c r="AQ234" s="1000">
        <f t="shared" si="204"/>
        <v>163</v>
      </c>
      <c r="AR234" s="1000">
        <f t="shared" si="205"/>
        <v>163</v>
      </c>
      <c r="AS234" s="1000">
        <f t="shared" si="206"/>
        <v>163</v>
      </c>
      <c r="AT234" s="1000">
        <f t="shared" si="207"/>
        <v>163</v>
      </c>
      <c r="AU234" s="1001">
        <f t="shared" si="208"/>
        <v>978</v>
      </c>
      <c r="AV234" s="1002">
        <f t="shared" si="209"/>
        <v>0</v>
      </c>
      <c r="AW234" s="1003"/>
      <c r="AX234" s="1000"/>
      <c r="AY234" s="1000"/>
      <c r="AZ234" s="1000"/>
      <c r="BA234" s="1000"/>
      <c r="BB234" s="1000"/>
      <c r="BC234" s="1000"/>
    </row>
    <row r="235" s="900" customFormat="1" ht="39" customHeight="1" spans="1:55">
      <c r="A235" s="959">
        <v>45961</v>
      </c>
      <c r="B235" s="960" t="s">
        <v>4153</v>
      </c>
      <c r="C235" s="961" t="s">
        <v>4154</v>
      </c>
      <c r="D235" s="962">
        <v>4500183545</v>
      </c>
      <c r="E235" s="963"/>
      <c r="F235" s="962" t="s">
        <v>4155</v>
      </c>
      <c r="G235" s="964" t="s">
        <v>3338</v>
      </c>
      <c r="H235" s="964" t="s">
        <v>3338</v>
      </c>
      <c r="I235" s="972" t="s">
        <v>3346</v>
      </c>
      <c r="J235" s="973">
        <v>120</v>
      </c>
      <c r="K235" s="973">
        <v>0</v>
      </c>
      <c r="L235" s="973">
        <v>6</v>
      </c>
      <c r="M235" s="943">
        <f t="shared" si="189"/>
        <v>20</v>
      </c>
      <c r="N235" s="974">
        <v>46020</v>
      </c>
      <c r="O235" s="974">
        <v>46016</v>
      </c>
      <c r="P235" s="975"/>
      <c r="Q235" s="975" t="s">
        <v>582</v>
      </c>
      <c r="R235" s="975" t="s">
        <v>2884</v>
      </c>
      <c r="S235" s="981" t="s">
        <v>3121</v>
      </c>
      <c r="T235" s="982"/>
      <c r="U235" s="981" t="s">
        <v>4156</v>
      </c>
      <c r="V235" s="981"/>
      <c r="W235" s="981"/>
      <c r="X235" s="983" t="s">
        <v>4157</v>
      </c>
      <c r="Y235" s="975" t="s">
        <v>248</v>
      </c>
      <c r="Z235" s="988">
        <v>5.5009</v>
      </c>
      <c r="AA235" s="988">
        <f t="shared" si="212"/>
        <v>660.108</v>
      </c>
      <c r="AB235" s="973"/>
      <c r="AC235" s="989" t="s">
        <v>590</v>
      </c>
      <c r="AD235" s="990">
        <f>J235</f>
        <v>120</v>
      </c>
      <c r="AE235" s="990"/>
      <c r="AF235" s="991"/>
      <c r="AG235" s="995">
        <f t="shared" si="210"/>
        <v>120</v>
      </c>
      <c r="AH235" s="995"/>
      <c r="AI235" s="995">
        <f t="shared" si="196"/>
        <v>120</v>
      </c>
      <c r="AJ235" s="996"/>
      <c r="AK235" s="995"/>
      <c r="AL235" s="997"/>
      <c r="AM235" s="997"/>
      <c r="AN235" s="998" t="s">
        <v>577</v>
      </c>
      <c r="AO235" s="1000">
        <f t="shared" si="202"/>
        <v>20</v>
      </c>
      <c r="AP235" s="1000">
        <f t="shared" si="203"/>
        <v>20</v>
      </c>
      <c r="AQ235" s="1000">
        <f t="shared" si="204"/>
        <v>20</v>
      </c>
      <c r="AR235" s="1000">
        <f t="shared" si="205"/>
        <v>20</v>
      </c>
      <c r="AS235" s="1000">
        <f t="shared" si="206"/>
        <v>20</v>
      </c>
      <c r="AT235" s="1000">
        <f t="shared" si="207"/>
        <v>20</v>
      </c>
      <c r="AU235" s="1001">
        <f t="shared" si="208"/>
        <v>120</v>
      </c>
      <c r="AV235" s="1002">
        <f t="shared" si="209"/>
        <v>0</v>
      </c>
      <c r="AW235" s="1003"/>
      <c r="AX235" s="1000">
        <f t="shared" ref="AX235:BC235" si="213">AX237-AO235</f>
        <v>-2356.33333333333</v>
      </c>
      <c r="AY235" s="1000">
        <f t="shared" si="213"/>
        <v>-2322.33333333333</v>
      </c>
      <c r="AZ235" s="1000">
        <f t="shared" si="213"/>
        <v>-4672.33333333333</v>
      </c>
      <c r="BA235" s="1000">
        <f t="shared" si="213"/>
        <v>-1987.33333333333</v>
      </c>
      <c r="BB235" s="1000">
        <f t="shared" si="213"/>
        <v>3514.66666666667</v>
      </c>
      <c r="BC235" s="1000">
        <f t="shared" si="213"/>
        <v>-3638.33333333333</v>
      </c>
    </row>
    <row r="236" s="900" customFormat="1" ht="39" customHeight="1" spans="1:55">
      <c r="A236" s="959">
        <v>45972</v>
      </c>
      <c r="B236" s="960" t="s">
        <v>143</v>
      </c>
      <c r="C236" s="961" t="s">
        <v>2998</v>
      </c>
      <c r="D236" s="962">
        <v>4500185070</v>
      </c>
      <c r="E236" s="963"/>
      <c r="F236" s="962" t="s">
        <v>4158</v>
      </c>
      <c r="G236" s="964" t="s">
        <v>3354</v>
      </c>
      <c r="H236" s="964" t="s">
        <v>3338</v>
      </c>
      <c r="I236" s="972" t="s">
        <v>3346</v>
      </c>
      <c r="J236" s="973">
        <v>2004</v>
      </c>
      <c r="K236" s="973">
        <v>0</v>
      </c>
      <c r="L236" s="973">
        <v>6</v>
      </c>
      <c r="M236" s="943">
        <f t="shared" si="189"/>
        <v>334</v>
      </c>
      <c r="N236" s="974">
        <v>46021</v>
      </c>
      <c r="O236" s="974">
        <v>46017</v>
      </c>
      <c r="P236" s="975"/>
      <c r="Q236" s="975" t="s">
        <v>582</v>
      </c>
      <c r="R236" s="977" t="s">
        <v>3000</v>
      </c>
      <c r="S236" s="981" t="s">
        <v>3001</v>
      </c>
      <c r="T236" s="982"/>
      <c r="U236" s="981" t="s">
        <v>4159</v>
      </c>
      <c r="V236" s="981"/>
      <c r="W236" s="981"/>
      <c r="X236" s="983" t="s">
        <v>4160</v>
      </c>
      <c r="Y236" s="975" t="s">
        <v>1712</v>
      </c>
      <c r="Z236" s="988">
        <v>5.4863</v>
      </c>
      <c r="AA236" s="988">
        <f t="shared" si="212"/>
        <v>10994.5452</v>
      </c>
      <c r="AB236" s="973"/>
      <c r="AC236" s="989" t="s">
        <v>590</v>
      </c>
      <c r="AD236" s="990"/>
      <c r="AE236" s="990">
        <f>J236</f>
        <v>2004</v>
      </c>
      <c r="AF236" s="991"/>
      <c r="AG236" s="995">
        <f t="shared" si="210"/>
        <v>2004</v>
      </c>
      <c r="AH236" s="995"/>
      <c r="AI236" s="995">
        <f t="shared" si="196"/>
        <v>2004</v>
      </c>
      <c r="AJ236" s="996"/>
      <c r="AK236" s="995"/>
      <c r="AL236" s="997"/>
      <c r="AM236" s="997"/>
      <c r="AN236" s="998" t="s">
        <v>577</v>
      </c>
      <c r="AO236" s="1000">
        <f t="shared" si="202"/>
        <v>334</v>
      </c>
      <c r="AP236" s="1000">
        <f t="shared" si="203"/>
        <v>334</v>
      </c>
      <c r="AQ236" s="1000">
        <f t="shared" si="204"/>
        <v>334</v>
      </c>
      <c r="AR236" s="1000">
        <f t="shared" si="205"/>
        <v>334</v>
      </c>
      <c r="AS236" s="1000">
        <f t="shared" si="206"/>
        <v>334</v>
      </c>
      <c r="AT236" s="1000">
        <f t="shared" si="207"/>
        <v>334</v>
      </c>
      <c r="AU236" s="1001">
        <f t="shared" si="208"/>
        <v>2004</v>
      </c>
      <c r="AV236" s="1002">
        <f t="shared" si="209"/>
        <v>0</v>
      </c>
      <c r="AW236" s="1003"/>
      <c r="AX236" s="1000"/>
      <c r="AY236" s="1000"/>
      <c r="AZ236" s="1000"/>
      <c r="BA236" s="1000"/>
      <c r="BB236" s="1000"/>
      <c r="BC236" s="1000"/>
    </row>
    <row r="237" s="900" customFormat="1" ht="39" customHeight="1" spans="1:55">
      <c r="A237" s="959">
        <v>45968</v>
      </c>
      <c r="B237" s="960" t="s">
        <v>1302</v>
      </c>
      <c r="C237" s="961" t="s">
        <v>1303</v>
      </c>
      <c r="D237" s="962">
        <v>4500184791</v>
      </c>
      <c r="E237" s="969">
        <v>50212600121</v>
      </c>
      <c r="F237" s="962" t="s">
        <v>4161</v>
      </c>
      <c r="G237" s="964" t="s">
        <v>3354</v>
      </c>
      <c r="H237" s="964" t="s">
        <v>3338</v>
      </c>
      <c r="I237" s="972" t="s">
        <v>3346</v>
      </c>
      <c r="J237" s="973">
        <v>960</v>
      </c>
      <c r="K237" s="973">
        <v>0</v>
      </c>
      <c r="L237" s="973">
        <v>6</v>
      </c>
      <c r="M237" s="943">
        <f t="shared" si="189"/>
        <v>160</v>
      </c>
      <c r="N237" s="974">
        <v>46015</v>
      </c>
      <c r="O237" s="974">
        <v>46011</v>
      </c>
      <c r="P237" s="975"/>
      <c r="Q237" s="975" t="s">
        <v>582</v>
      </c>
      <c r="R237" s="986" t="s">
        <v>2941</v>
      </c>
      <c r="S237" s="981" t="s">
        <v>3043</v>
      </c>
      <c r="T237" s="982"/>
      <c r="U237" s="981" t="s">
        <v>4162</v>
      </c>
      <c r="V237" s="981"/>
      <c r="W237" s="981"/>
      <c r="X237" s="983" t="s">
        <v>4163</v>
      </c>
      <c r="Y237" s="975" t="s">
        <v>802</v>
      </c>
      <c r="Z237" s="988">
        <v>5.5009</v>
      </c>
      <c r="AA237" s="988">
        <f t="shared" si="212"/>
        <v>5280.864</v>
      </c>
      <c r="AB237" s="973"/>
      <c r="AC237" s="989" t="s">
        <v>590</v>
      </c>
      <c r="AD237" s="990"/>
      <c r="AE237" s="990">
        <f>J237</f>
        <v>960</v>
      </c>
      <c r="AF237" s="991"/>
      <c r="AG237" s="995">
        <f t="shared" si="210"/>
        <v>960</v>
      </c>
      <c r="AH237" s="995"/>
      <c r="AI237" s="995">
        <f t="shared" si="196"/>
        <v>960</v>
      </c>
      <c r="AJ237" s="996"/>
      <c r="AK237" s="995"/>
      <c r="AL237" s="997"/>
      <c r="AM237" s="997"/>
      <c r="AN237" s="998" t="s">
        <v>577</v>
      </c>
      <c r="AO237" s="1000">
        <f t="shared" si="202"/>
        <v>160</v>
      </c>
      <c r="AP237" s="1000">
        <f t="shared" si="203"/>
        <v>160</v>
      </c>
      <c r="AQ237" s="1000">
        <f t="shared" si="204"/>
        <v>160</v>
      </c>
      <c r="AR237" s="1000">
        <f t="shared" si="205"/>
        <v>160</v>
      </c>
      <c r="AS237" s="1000">
        <f t="shared" si="206"/>
        <v>160</v>
      </c>
      <c r="AT237" s="1000">
        <f t="shared" si="207"/>
        <v>160</v>
      </c>
      <c r="AU237" s="1001">
        <f t="shared" si="208"/>
        <v>960</v>
      </c>
      <c r="AV237" s="1002">
        <f t="shared" si="209"/>
        <v>0</v>
      </c>
      <c r="AW237" s="1003"/>
      <c r="AX237" s="1000">
        <f t="shared" ref="AX237:BC237" si="214">AX229-AO237</f>
        <v>-2336.33333333333</v>
      </c>
      <c r="AY237" s="1000">
        <f t="shared" si="214"/>
        <v>-2302.33333333333</v>
      </c>
      <c r="AZ237" s="1000">
        <f t="shared" si="214"/>
        <v>-4652.33333333333</v>
      </c>
      <c r="BA237" s="1000">
        <f t="shared" si="214"/>
        <v>-1967.33333333333</v>
      </c>
      <c r="BB237" s="1000">
        <f t="shared" si="214"/>
        <v>3534.66666666667</v>
      </c>
      <c r="BC237" s="1000">
        <f t="shared" si="214"/>
        <v>-3618.33333333333</v>
      </c>
    </row>
    <row r="238" s="900" customFormat="1" ht="39" customHeight="1" spans="1:55">
      <c r="A238" s="959">
        <v>45980</v>
      </c>
      <c r="B238" s="960" t="s">
        <v>3758</v>
      </c>
      <c r="C238" s="961" t="s">
        <v>1154</v>
      </c>
      <c r="D238" s="962">
        <v>4500185039</v>
      </c>
      <c r="E238" s="963" t="s">
        <v>4164</v>
      </c>
      <c r="F238" s="962" t="s">
        <v>4165</v>
      </c>
      <c r="G238" s="964" t="s">
        <v>3354</v>
      </c>
      <c r="H238" s="964" t="s">
        <v>3338</v>
      </c>
      <c r="I238" s="972" t="s">
        <v>3346</v>
      </c>
      <c r="J238" s="973">
        <v>3798</v>
      </c>
      <c r="K238" s="973">
        <v>0</v>
      </c>
      <c r="L238" s="973">
        <v>6</v>
      </c>
      <c r="M238" s="943">
        <f t="shared" si="189"/>
        <v>633</v>
      </c>
      <c r="N238" s="974">
        <v>46028</v>
      </c>
      <c r="O238" s="974">
        <v>46024</v>
      </c>
      <c r="P238" s="975"/>
      <c r="Q238" s="975" t="s">
        <v>582</v>
      </c>
      <c r="R238" s="975" t="s">
        <v>2955</v>
      </c>
      <c r="S238" s="981" t="s">
        <v>4166</v>
      </c>
      <c r="T238" s="982"/>
      <c r="U238" s="981" t="s">
        <v>4167</v>
      </c>
      <c r="V238" s="981"/>
      <c r="W238" s="981"/>
      <c r="X238" s="983" t="s">
        <v>4168</v>
      </c>
      <c r="Y238" s="975" t="s">
        <v>685</v>
      </c>
      <c r="Z238" s="988">
        <v>5.465</v>
      </c>
      <c r="AA238" s="988">
        <f t="shared" si="212"/>
        <v>20756.07</v>
      </c>
      <c r="AB238" s="973"/>
      <c r="AC238" s="989" t="s">
        <v>590</v>
      </c>
      <c r="AD238" s="990"/>
      <c r="AE238" s="990">
        <f>J238</f>
        <v>3798</v>
      </c>
      <c r="AF238" s="991"/>
      <c r="AG238" s="995">
        <f t="shared" si="210"/>
        <v>3798</v>
      </c>
      <c r="AH238" s="995"/>
      <c r="AI238" s="995">
        <f t="shared" si="196"/>
        <v>3798</v>
      </c>
      <c r="AJ238" s="996"/>
      <c r="AK238" s="995"/>
      <c r="AL238" s="997"/>
      <c r="AM238" s="997"/>
      <c r="AN238" s="998" t="s">
        <v>577</v>
      </c>
      <c r="AO238" s="1000">
        <f t="shared" si="202"/>
        <v>633</v>
      </c>
      <c r="AP238" s="1000">
        <f t="shared" si="203"/>
        <v>633</v>
      </c>
      <c r="AQ238" s="1000">
        <f t="shared" si="204"/>
        <v>633</v>
      </c>
      <c r="AR238" s="1000">
        <f t="shared" si="205"/>
        <v>633</v>
      </c>
      <c r="AS238" s="1000">
        <f t="shared" si="206"/>
        <v>633</v>
      </c>
      <c r="AT238" s="1000">
        <f t="shared" si="207"/>
        <v>633</v>
      </c>
      <c r="AU238" s="1001">
        <f t="shared" si="208"/>
        <v>3798</v>
      </c>
      <c r="AV238" s="1002">
        <f t="shared" si="209"/>
        <v>0</v>
      </c>
      <c r="AW238" s="1003"/>
      <c r="AX238" s="1000"/>
      <c r="AY238" s="1000"/>
      <c r="AZ238" s="1000"/>
      <c r="BA238" s="1000"/>
      <c r="BB238" s="1000"/>
      <c r="BC238" s="1000"/>
    </row>
    <row r="239" s="711" customFormat="1" ht="39" customHeight="1" spans="1:55">
      <c r="A239" s="736">
        <v>45968</v>
      </c>
      <c r="B239" s="737" t="s">
        <v>1560</v>
      </c>
      <c r="C239" s="738" t="s">
        <v>600</v>
      </c>
      <c r="D239" s="739">
        <v>4500184978</v>
      </c>
      <c r="E239" s="910" t="s">
        <v>4169</v>
      </c>
      <c r="F239" s="739" t="s">
        <v>4170</v>
      </c>
      <c r="G239" s="744" t="s">
        <v>3368</v>
      </c>
      <c r="H239" s="742" t="s">
        <v>3368</v>
      </c>
      <c r="I239" s="785" t="s">
        <v>3346</v>
      </c>
      <c r="J239" s="780">
        <v>1508</v>
      </c>
      <c r="K239" s="780">
        <v>0</v>
      </c>
      <c r="L239" s="780">
        <v>2</v>
      </c>
      <c r="M239" s="784">
        <f t="shared" si="189"/>
        <v>754</v>
      </c>
      <c r="N239" s="945">
        <v>46021</v>
      </c>
      <c r="O239" s="945">
        <v>46017</v>
      </c>
      <c r="P239" s="946" t="s">
        <v>3010</v>
      </c>
      <c r="Q239" s="946" t="s">
        <v>582</v>
      </c>
      <c r="R239" s="946" t="s">
        <v>2995</v>
      </c>
      <c r="S239" s="949" t="s">
        <v>2987</v>
      </c>
      <c r="T239" s="948"/>
      <c r="U239" s="949" t="s">
        <v>585</v>
      </c>
      <c r="V239" s="949"/>
      <c r="W239" s="949"/>
      <c r="X239" s="740" t="s">
        <v>4171</v>
      </c>
      <c r="Y239" s="946" t="s">
        <v>1567</v>
      </c>
      <c r="Z239" s="835">
        <v>3.2813</v>
      </c>
      <c r="AA239" s="835">
        <f>Z239*J239</f>
        <v>4948.2004</v>
      </c>
      <c r="AB239" s="780"/>
      <c r="AC239" s="951" t="s">
        <v>590</v>
      </c>
      <c r="AD239" s="837">
        <f>J239</f>
        <v>1508</v>
      </c>
      <c r="AE239" s="837"/>
      <c r="AF239" s="838"/>
      <c r="AG239" s="865">
        <f t="shared" si="210"/>
        <v>1508</v>
      </c>
      <c r="AH239" s="865"/>
      <c r="AI239" s="865">
        <f t="shared" si="196"/>
        <v>1508</v>
      </c>
      <c r="AJ239" s="955"/>
      <c r="AK239" s="865"/>
      <c r="AL239" s="956"/>
      <c r="AM239" s="956"/>
      <c r="AN239" s="867" t="s">
        <v>577</v>
      </c>
      <c r="AO239" s="884">
        <f t="shared" si="202"/>
        <v>251.333333333333</v>
      </c>
      <c r="AP239" s="884">
        <f t="shared" si="203"/>
        <v>251.333333333333</v>
      </c>
      <c r="AQ239" s="884">
        <f t="shared" si="204"/>
        <v>251.333333333333</v>
      </c>
      <c r="AR239" s="884">
        <f t="shared" si="205"/>
        <v>251.333333333333</v>
      </c>
      <c r="AS239" s="884">
        <f t="shared" si="206"/>
        <v>251.333333333333</v>
      </c>
      <c r="AT239" s="884">
        <f t="shared" si="207"/>
        <v>251.333333333333</v>
      </c>
      <c r="AU239" s="932">
        <f t="shared" si="208"/>
        <v>1508</v>
      </c>
      <c r="AV239" s="933">
        <f t="shared" si="209"/>
        <v>0</v>
      </c>
      <c r="AW239" s="939"/>
      <c r="AX239" s="884"/>
      <c r="AY239" s="884"/>
      <c r="AZ239" s="884"/>
      <c r="BA239" s="884"/>
      <c r="BB239" s="884"/>
      <c r="BC239" s="884"/>
    </row>
    <row r="240" s="900" customFormat="1" ht="39" customHeight="1" spans="1:55">
      <c r="A240" s="959">
        <v>45990</v>
      </c>
      <c r="B240" s="960" t="s">
        <v>2106</v>
      </c>
      <c r="C240" s="961" t="s">
        <v>630</v>
      </c>
      <c r="D240" s="962">
        <v>4500187356</v>
      </c>
      <c r="E240" s="963" t="s">
        <v>4172</v>
      </c>
      <c r="F240" s="962" t="s">
        <v>4173</v>
      </c>
      <c r="G240" s="970" t="s">
        <v>3577</v>
      </c>
      <c r="H240" s="964" t="s">
        <v>3578</v>
      </c>
      <c r="I240" s="972" t="s">
        <v>3579</v>
      </c>
      <c r="J240" s="973">
        <v>1404</v>
      </c>
      <c r="K240" s="973">
        <v>0</v>
      </c>
      <c r="L240" s="973">
        <v>6</v>
      </c>
      <c r="M240" s="943">
        <f t="shared" si="189"/>
        <v>234</v>
      </c>
      <c r="N240" s="974">
        <v>46027</v>
      </c>
      <c r="O240" s="974">
        <v>46023</v>
      </c>
      <c r="P240" s="980"/>
      <c r="Q240" s="975" t="s">
        <v>582</v>
      </c>
      <c r="R240" s="975" t="s">
        <v>4174</v>
      </c>
      <c r="S240" s="984" t="s">
        <v>4175</v>
      </c>
      <c r="T240" s="984"/>
      <c r="U240" s="984" t="s">
        <v>3581</v>
      </c>
      <c r="V240" s="981"/>
      <c r="W240" s="981"/>
      <c r="X240" s="983" t="s">
        <v>4041</v>
      </c>
      <c r="Y240" s="975" t="s">
        <v>1766</v>
      </c>
      <c r="Z240" s="988">
        <v>5.4863</v>
      </c>
      <c r="AA240" s="988">
        <f>Z240*J240</f>
        <v>7702.7652</v>
      </c>
      <c r="AB240" s="973"/>
      <c r="AC240" s="989" t="s">
        <v>590</v>
      </c>
      <c r="AD240" s="990"/>
      <c r="AE240" s="994">
        <f>J240</f>
        <v>1404</v>
      </c>
      <c r="AF240" s="991"/>
      <c r="AG240" s="995">
        <f t="shared" si="210"/>
        <v>1404</v>
      </c>
      <c r="AH240" s="995"/>
      <c r="AI240" s="995">
        <f t="shared" si="196"/>
        <v>1404</v>
      </c>
      <c r="AJ240" s="996"/>
      <c r="AK240" s="995"/>
      <c r="AL240" s="997"/>
      <c r="AM240" s="997"/>
      <c r="AN240" s="998" t="s">
        <v>577</v>
      </c>
      <c r="AO240" s="1000"/>
      <c r="AP240" s="1000"/>
      <c r="AQ240" s="1000"/>
      <c r="AR240" s="1000"/>
      <c r="AS240" s="1000"/>
      <c r="AT240" s="1000">
        <f>J240</f>
        <v>1404</v>
      </c>
      <c r="AU240" s="1001">
        <f t="shared" si="208"/>
        <v>1404</v>
      </c>
      <c r="AV240" s="1002">
        <f t="shared" si="209"/>
        <v>0</v>
      </c>
      <c r="AW240" s="1003"/>
      <c r="AX240" s="1000"/>
      <c r="AY240" s="1000"/>
      <c r="AZ240" s="1000"/>
      <c r="BA240" s="1000"/>
      <c r="BB240" s="1000"/>
      <c r="BC240" s="1000"/>
    </row>
    <row r="241" s="711" customFormat="1" ht="39" customHeight="1" spans="1:55">
      <c r="A241" s="736">
        <v>45999</v>
      </c>
      <c r="B241" s="737" t="s">
        <v>4176</v>
      </c>
      <c r="C241" s="738" t="s">
        <v>1303</v>
      </c>
      <c r="D241" s="739">
        <v>4500188366</v>
      </c>
      <c r="E241" s="910" t="s">
        <v>4177</v>
      </c>
      <c r="F241" s="739" t="s">
        <v>4178</v>
      </c>
      <c r="G241" s="742" t="s">
        <v>4179</v>
      </c>
      <c r="H241" s="742" t="s">
        <v>4180</v>
      </c>
      <c r="I241" s="778" t="s">
        <v>3542</v>
      </c>
      <c r="J241" s="780">
        <v>252</v>
      </c>
      <c r="K241" s="780">
        <v>0</v>
      </c>
      <c r="L241" s="780">
        <v>4</v>
      </c>
      <c r="M241" s="784">
        <f t="shared" si="189"/>
        <v>63</v>
      </c>
      <c r="N241" s="945">
        <v>46030</v>
      </c>
      <c r="O241" s="945">
        <v>46030</v>
      </c>
      <c r="P241" s="946" t="s">
        <v>4181</v>
      </c>
      <c r="Q241" s="946" t="s">
        <v>582</v>
      </c>
      <c r="R241" s="946" t="s">
        <v>583</v>
      </c>
      <c r="S241" s="949" t="s">
        <v>4182</v>
      </c>
      <c r="T241" s="948"/>
      <c r="U241" s="949" t="s">
        <v>4183</v>
      </c>
      <c r="V241" s="949" t="s">
        <v>4184</v>
      </c>
      <c r="W241" s="949"/>
      <c r="X241" s="740" t="s">
        <v>4185</v>
      </c>
      <c r="Y241" s="946" t="s">
        <v>4186</v>
      </c>
      <c r="Z241" s="835">
        <v>5.5048</v>
      </c>
      <c r="AA241" s="835">
        <f t="shared" ref="AA241:AA246" si="215">J241*Z241</f>
        <v>1387.2096</v>
      </c>
      <c r="AB241" s="780"/>
      <c r="AC241" s="951" t="s">
        <v>590</v>
      </c>
      <c r="AD241" s="837"/>
      <c r="AE241" s="837">
        <f>J241</f>
        <v>252</v>
      </c>
      <c r="AF241" s="838"/>
      <c r="AG241" s="865">
        <f t="shared" si="210"/>
        <v>252</v>
      </c>
      <c r="AH241" s="865"/>
      <c r="AI241" s="865">
        <f t="shared" si="196"/>
        <v>252</v>
      </c>
      <c r="AJ241" s="955"/>
      <c r="AK241" s="865"/>
      <c r="AL241" s="956"/>
      <c r="AM241" s="956"/>
      <c r="AN241" s="867" t="s">
        <v>577</v>
      </c>
      <c r="AO241" s="884"/>
      <c r="AP241" s="884"/>
      <c r="AQ241" s="884"/>
      <c r="AR241" s="884"/>
      <c r="AS241" s="884">
        <f>J241</f>
        <v>252</v>
      </c>
      <c r="AT241" s="884"/>
      <c r="AU241" s="932">
        <f t="shared" si="208"/>
        <v>252</v>
      </c>
      <c r="AV241" s="933">
        <f t="shared" si="209"/>
        <v>0</v>
      </c>
      <c r="AW241" s="939"/>
      <c r="AX241" s="884"/>
      <c r="AY241" s="884"/>
      <c r="AZ241" s="884"/>
      <c r="BA241" s="884"/>
      <c r="BB241" s="884"/>
      <c r="BC241" s="884"/>
    </row>
    <row r="242" s="711" customFormat="1" ht="39" customHeight="1" spans="1:55">
      <c r="A242" s="736">
        <v>45999</v>
      </c>
      <c r="B242" s="737" t="s">
        <v>4176</v>
      </c>
      <c r="C242" s="738" t="s">
        <v>1303</v>
      </c>
      <c r="D242" s="739">
        <v>4500188366</v>
      </c>
      <c r="E242" s="910" t="s">
        <v>4177</v>
      </c>
      <c r="F242" s="739" t="s">
        <v>4187</v>
      </c>
      <c r="G242" s="742" t="s">
        <v>4188</v>
      </c>
      <c r="H242" s="742" t="s">
        <v>4189</v>
      </c>
      <c r="I242" s="778" t="s">
        <v>3547</v>
      </c>
      <c r="J242" s="780">
        <v>252</v>
      </c>
      <c r="K242" s="780">
        <v>0</v>
      </c>
      <c r="L242" s="780">
        <v>4</v>
      </c>
      <c r="M242" s="784">
        <f t="shared" si="189"/>
        <v>63</v>
      </c>
      <c r="N242" s="945">
        <v>46030</v>
      </c>
      <c r="O242" s="945">
        <v>46030</v>
      </c>
      <c r="P242" s="946" t="s">
        <v>4181</v>
      </c>
      <c r="Q242" s="946" t="s">
        <v>582</v>
      </c>
      <c r="R242" s="946" t="s">
        <v>583</v>
      </c>
      <c r="S242" s="949" t="s">
        <v>4182</v>
      </c>
      <c r="T242" s="948"/>
      <c r="U242" s="949" t="s">
        <v>4183</v>
      </c>
      <c r="V242" s="949" t="s">
        <v>4184</v>
      </c>
      <c r="W242" s="949"/>
      <c r="X242" s="740" t="s">
        <v>4185</v>
      </c>
      <c r="Y242" s="946" t="s">
        <v>4186</v>
      </c>
      <c r="Z242" s="835">
        <v>5.5048</v>
      </c>
      <c r="AA242" s="835">
        <f t="shared" si="215"/>
        <v>1387.2096</v>
      </c>
      <c r="AB242" s="780"/>
      <c r="AC242" s="951" t="s">
        <v>590</v>
      </c>
      <c r="AD242" s="837"/>
      <c r="AE242" s="837">
        <f>J242</f>
        <v>252</v>
      </c>
      <c r="AF242" s="838"/>
      <c r="AG242" s="865">
        <f t="shared" si="210"/>
        <v>252</v>
      </c>
      <c r="AH242" s="865"/>
      <c r="AI242" s="865">
        <f t="shared" si="196"/>
        <v>252</v>
      </c>
      <c r="AJ242" s="955"/>
      <c r="AK242" s="865"/>
      <c r="AL242" s="956"/>
      <c r="AM242" s="956"/>
      <c r="AN242" s="867" t="s">
        <v>577</v>
      </c>
      <c r="AO242" s="884">
        <f>J242</f>
        <v>252</v>
      </c>
      <c r="AP242" s="884"/>
      <c r="AQ242" s="884"/>
      <c r="AR242" s="884"/>
      <c r="AS242" s="884"/>
      <c r="AT242" s="884"/>
      <c r="AU242" s="932">
        <f t="shared" si="208"/>
        <v>252</v>
      </c>
      <c r="AV242" s="933">
        <f t="shared" si="209"/>
        <v>0</v>
      </c>
      <c r="AW242" s="939"/>
      <c r="AX242" s="884"/>
      <c r="AY242" s="884"/>
      <c r="AZ242" s="884"/>
      <c r="BA242" s="884"/>
      <c r="BB242" s="884"/>
      <c r="BC242" s="884"/>
    </row>
    <row r="243" s="711" customFormat="1" ht="39" customHeight="1" spans="1:55">
      <c r="A243" s="736">
        <v>45999</v>
      </c>
      <c r="B243" s="737" t="s">
        <v>4176</v>
      </c>
      <c r="C243" s="738" t="s">
        <v>1303</v>
      </c>
      <c r="D243" s="739">
        <v>4500188366</v>
      </c>
      <c r="E243" s="910" t="s">
        <v>4177</v>
      </c>
      <c r="F243" s="739" t="s">
        <v>4190</v>
      </c>
      <c r="G243" s="742" t="s">
        <v>3519</v>
      </c>
      <c r="H243" s="742" t="s">
        <v>3520</v>
      </c>
      <c r="I243" s="778" t="s">
        <v>3521</v>
      </c>
      <c r="J243" s="780">
        <v>252</v>
      </c>
      <c r="K243" s="780">
        <v>0</v>
      </c>
      <c r="L243" s="780">
        <v>4</v>
      </c>
      <c r="M243" s="784">
        <f t="shared" si="189"/>
        <v>63</v>
      </c>
      <c r="N243" s="945">
        <v>46030</v>
      </c>
      <c r="O243" s="945">
        <v>46030</v>
      </c>
      <c r="P243" s="946" t="s">
        <v>4181</v>
      </c>
      <c r="Q243" s="946" t="s">
        <v>582</v>
      </c>
      <c r="R243" s="946" t="s">
        <v>583</v>
      </c>
      <c r="S243" s="949" t="s">
        <v>4182</v>
      </c>
      <c r="T243" s="948"/>
      <c r="U243" s="949" t="s">
        <v>4183</v>
      </c>
      <c r="V243" s="949" t="s">
        <v>4184</v>
      </c>
      <c r="W243" s="949"/>
      <c r="X243" s="740" t="s">
        <v>4185</v>
      </c>
      <c r="Y243" s="946" t="s">
        <v>4186</v>
      </c>
      <c r="Z243" s="835">
        <v>6.3758</v>
      </c>
      <c r="AA243" s="835">
        <f t="shared" si="215"/>
        <v>1606.7016</v>
      </c>
      <c r="AB243" s="780"/>
      <c r="AC243" s="951" t="s">
        <v>590</v>
      </c>
      <c r="AD243" s="837"/>
      <c r="AE243" s="837">
        <f>J243</f>
        <v>252</v>
      </c>
      <c r="AF243" s="838"/>
      <c r="AG243" s="865">
        <f t="shared" si="210"/>
        <v>252</v>
      </c>
      <c r="AH243" s="865"/>
      <c r="AI243" s="865">
        <f t="shared" si="196"/>
        <v>252</v>
      </c>
      <c r="AJ243" s="955"/>
      <c r="AK243" s="865"/>
      <c r="AL243" s="956"/>
      <c r="AM243" s="956"/>
      <c r="AN243" s="867" t="s">
        <v>577</v>
      </c>
      <c r="AO243" s="884"/>
      <c r="AP243" s="884"/>
      <c r="AQ243" s="884">
        <f>J243</f>
        <v>252</v>
      </c>
      <c r="AR243" s="884"/>
      <c r="AS243" s="884"/>
      <c r="AT243" s="884"/>
      <c r="AU243" s="932">
        <f t="shared" si="208"/>
        <v>252</v>
      </c>
      <c r="AV243" s="933">
        <f t="shared" si="209"/>
        <v>0</v>
      </c>
      <c r="AW243" s="939"/>
      <c r="AX243" s="884"/>
      <c r="AY243" s="884"/>
      <c r="AZ243" s="884"/>
      <c r="BA243" s="884"/>
      <c r="BB243" s="884"/>
      <c r="BC243" s="884"/>
    </row>
    <row r="244" s="711" customFormat="1" ht="39" customHeight="1" spans="1:55">
      <c r="A244" s="736">
        <v>45971</v>
      </c>
      <c r="B244" s="737" t="s">
        <v>168</v>
      </c>
      <c r="C244" s="738" t="s">
        <v>849</v>
      </c>
      <c r="D244" s="739">
        <v>4500184922</v>
      </c>
      <c r="E244" s="910" t="s">
        <v>2875</v>
      </c>
      <c r="F244" s="739" t="s">
        <v>4191</v>
      </c>
      <c r="G244" s="742" t="s">
        <v>3338</v>
      </c>
      <c r="H244" s="742" t="s">
        <v>3338</v>
      </c>
      <c r="I244" s="785" t="s">
        <v>3346</v>
      </c>
      <c r="J244" s="780">
        <v>3600</v>
      </c>
      <c r="K244" s="780">
        <v>0</v>
      </c>
      <c r="L244" s="780">
        <v>6</v>
      </c>
      <c r="M244" s="784">
        <f t="shared" si="189"/>
        <v>600</v>
      </c>
      <c r="N244" s="945">
        <v>46003</v>
      </c>
      <c r="O244" s="945">
        <v>46022</v>
      </c>
      <c r="P244" s="946"/>
      <c r="Q244" s="946" t="s">
        <v>582</v>
      </c>
      <c r="R244" s="946" t="s">
        <v>2877</v>
      </c>
      <c r="S244" s="949" t="s">
        <v>2878</v>
      </c>
      <c r="T244" s="948"/>
      <c r="U244" s="949" t="s">
        <v>4192</v>
      </c>
      <c r="V244" s="949"/>
      <c r="W244" s="949"/>
      <c r="X244" s="740" t="s">
        <v>4193</v>
      </c>
      <c r="Y244" s="946" t="s">
        <v>2292</v>
      </c>
      <c r="Z244" s="835">
        <v>5.2189</v>
      </c>
      <c r="AA244" s="835">
        <f t="shared" si="215"/>
        <v>18788.04</v>
      </c>
      <c r="AB244" s="780"/>
      <c r="AC244" s="951" t="s">
        <v>590</v>
      </c>
      <c r="AD244" s="837">
        <f>J244</f>
        <v>3600</v>
      </c>
      <c r="AE244" s="837"/>
      <c r="AF244" s="838"/>
      <c r="AG244" s="865">
        <f t="shared" si="210"/>
        <v>3600</v>
      </c>
      <c r="AH244" s="865"/>
      <c r="AI244" s="865">
        <f t="shared" si="196"/>
        <v>3600</v>
      </c>
      <c r="AJ244" s="955"/>
      <c r="AK244" s="865"/>
      <c r="AL244" s="956"/>
      <c r="AM244" s="956"/>
      <c r="AN244" s="867" t="s">
        <v>577</v>
      </c>
      <c r="AO244" s="884">
        <f>J244/6</f>
        <v>600</v>
      </c>
      <c r="AP244" s="884">
        <f>J244/6</f>
        <v>600</v>
      </c>
      <c r="AQ244" s="884">
        <f>J244/6</f>
        <v>600</v>
      </c>
      <c r="AR244" s="884">
        <f>J244/6</f>
        <v>600</v>
      </c>
      <c r="AS244" s="884">
        <f>J244/6</f>
        <v>600</v>
      </c>
      <c r="AT244" s="884">
        <f>J244/6</f>
        <v>600</v>
      </c>
      <c r="AU244" s="932">
        <f t="shared" si="208"/>
        <v>3600</v>
      </c>
      <c r="AV244" s="933">
        <f t="shared" si="209"/>
        <v>0</v>
      </c>
      <c r="AW244" s="939"/>
      <c r="AX244" s="884"/>
      <c r="AY244" s="884"/>
      <c r="AZ244" s="884"/>
      <c r="BA244" s="884"/>
      <c r="BB244" s="884"/>
      <c r="BC244" s="884"/>
    </row>
    <row r="245" s="711" customFormat="1" ht="39" customHeight="1" spans="1:55">
      <c r="A245" s="736">
        <v>45980</v>
      </c>
      <c r="B245" s="737" t="s">
        <v>4194</v>
      </c>
      <c r="C245" s="738" t="s">
        <v>1303</v>
      </c>
      <c r="D245" s="739">
        <v>4500186234</v>
      </c>
      <c r="E245" s="910" t="s">
        <v>4195</v>
      </c>
      <c r="F245" s="739" t="s">
        <v>4196</v>
      </c>
      <c r="G245" s="742" t="s">
        <v>3354</v>
      </c>
      <c r="H245" s="742" t="s">
        <v>3338</v>
      </c>
      <c r="I245" s="785" t="s">
        <v>3346</v>
      </c>
      <c r="J245" s="780">
        <v>360</v>
      </c>
      <c r="K245" s="780">
        <v>0</v>
      </c>
      <c r="L245" s="780">
        <v>6</v>
      </c>
      <c r="M245" s="784">
        <f t="shared" si="189"/>
        <v>60</v>
      </c>
      <c r="N245" s="945">
        <v>46030</v>
      </c>
      <c r="O245" s="945">
        <v>46027</v>
      </c>
      <c r="P245" s="946"/>
      <c r="Q245" s="946" t="s">
        <v>582</v>
      </c>
      <c r="R245" s="946" t="s">
        <v>3007</v>
      </c>
      <c r="S245" s="949" t="s">
        <v>593</v>
      </c>
      <c r="T245" s="948"/>
      <c r="U245" s="949" t="s">
        <v>4197</v>
      </c>
      <c r="V245" s="949"/>
      <c r="W245" s="949"/>
      <c r="X245" s="740" t="s">
        <v>4198</v>
      </c>
      <c r="Y245" s="946" t="s">
        <v>740</v>
      </c>
      <c r="Z245" s="835">
        <v>5.5009</v>
      </c>
      <c r="AA245" s="835">
        <f t="shared" si="215"/>
        <v>1980.324</v>
      </c>
      <c r="AB245" s="780"/>
      <c r="AC245" s="951" t="s">
        <v>590</v>
      </c>
      <c r="AD245" s="837"/>
      <c r="AE245" s="837">
        <f>J245</f>
        <v>360</v>
      </c>
      <c r="AF245" s="838"/>
      <c r="AG245" s="865">
        <f t="shared" si="210"/>
        <v>360</v>
      </c>
      <c r="AH245" s="865"/>
      <c r="AI245" s="865">
        <f t="shared" si="196"/>
        <v>360</v>
      </c>
      <c r="AJ245" s="955"/>
      <c r="AK245" s="865"/>
      <c r="AL245" s="956"/>
      <c r="AM245" s="956"/>
      <c r="AN245" s="867" t="s">
        <v>577</v>
      </c>
      <c r="AO245" s="884">
        <f>J245/6</f>
        <v>60</v>
      </c>
      <c r="AP245" s="884">
        <f>J245/6</f>
        <v>60</v>
      </c>
      <c r="AQ245" s="884">
        <f>J245/6</f>
        <v>60</v>
      </c>
      <c r="AR245" s="884">
        <f>J245/6</f>
        <v>60</v>
      </c>
      <c r="AS245" s="884">
        <f>J245/6</f>
        <v>60</v>
      </c>
      <c r="AT245" s="884">
        <f>J245/6</f>
        <v>60</v>
      </c>
      <c r="AU245" s="932">
        <f t="shared" si="208"/>
        <v>360</v>
      </c>
      <c r="AV245" s="933">
        <f t="shared" si="209"/>
        <v>0</v>
      </c>
      <c r="AW245" s="939"/>
      <c r="AX245" s="884"/>
      <c r="AY245" s="884"/>
      <c r="AZ245" s="884"/>
      <c r="BA245" s="884"/>
      <c r="BB245" s="884"/>
      <c r="BC245" s="884"/>
    </row>
    <row r="246" s="711" customFormat="1" ht="39" customHeight="1" spans="1:55">
      <c r="A246" s="736">
        <v>45994</v>
      </c>
      <c r="B246" s="737" t="s">
        <v>2826</v>
      </c>
      <c r="C246" s="738" t="s">
        <v>2827</v>
      </c>
      <c r="D246" s="739">
        <v>4500187931</v>
      </c>
      <c r="E246" s="910"/>
      <c r="F246" s="739" t="s">
        <v>4199</v>
      </c>
      <c r="G246" s="742" t="s">
        <v>3338</v>
      </c>
      <c r="H246" s="742" t="s">
        <v>3338</v>
      </c>
      <c r="I246" s="785" t="s">
        <v>3346</v>
      </c>
      <c r="J246" s="780">
        <v>300</v>
      </c>
      <c r="K246" s="780">
        <v>0</v>
      </c>
      <c r="L246" s="780">
        <v>6</v>
      </c>
      <c r="M246" s="784">
        <f t="shared" si="189"/>
        <v>50</v>
      </c>
      <c r="N246" s="945">
        <v>46034</v>
      </c>
      <c r="O246" s="945">
        <v>46030</v>
      </c>
      <c r="P246" s="811"/>
      <c r="Q246" s="946" t="s">
        <v>582</v>
      </c>
      <c r="R246" s="946" t="s">
        <v>3007</v>
      </c>
      <c r="S246" s="810" t="s">
        <v>3020</v>
      </c>
      <c r="T246" s="810"/>
      <c r="U246" s="810" t="s">
        <v>585</v>
      </c>
      <c r="V246" s="949"/>
      <c r="W246" s="949"/>
      <c r="X246" s="740" t="s">
        <v>4200</v>
      </c>
      <c r="Y246" s="946" t="s">
        <v>2364</v>
      </c>
      <c r="Z246" s="835">
        <v>5.2547</v>
      </c>
      <c r="AA246" s="835">
        <f t="shared" si="215"/>
        <v>1576.41</v>
      </c>
      <c r="AB246" s="780"/>
      <c r="AC246" s="951" t="s">
        <v>590</v>
      </c>
      <c r="AD246" s="837">
        <f>J246</f>
        <v>300</v>
      </c>
      <c r="AE246" s="837"/>
      <c r="AF246" s="838"/>
      <c r="AG246" s="865">
        <f t="shared" si="210"/>
        <v>300</v>
      </c>
      <c r="AH246" s="865"/>
      <c r="AI246" s="865">
        <f t="shared" si="196"/>
        <v>300</v>
      </c>
      <c r="AJ246" s="955"/>
      <c r="AK246" s="865"/>
      <c r="AL246" s="956"/>
      <c r="AM246" s="956"/>
      <c r="AN246" s="867" t="s">
        <v>577</v>
      </c>
      <c r="AO246" s="884">
        <f>J246/6</f>
        <v>50</v>
      </c>
      <c r="AP246" s="884">
        <f>J246/6</f>
        <v>50</v>
      </c>
      <c r="AQ246" s="884">
        <f>J246/6</f>
        <v>50</v>
      </c>
      <c r="AR246" s="884">
        <f>J246/6</f>
        <v>50</v>
      </c>
      <c r="AS246" s="884">
        <f>J246/6</f>
        <v>50</v>
      </c>
      <c r="AT246" s="884">
        <f>J246/6</f>
        <v>50</v>
      </c>
      <c r="AU246" s="932">
        <f t="shared" si="208"/>
        <v>300</v>
      </c>
      <c r="AV246" s="933">
        <f t="shared" si="209"/>
        <v>0</v>
      </c>
      <c r="AW246" s="939"/>
      <c r="AX246" s="884"/>
      <c r="AY246" s="884"/>
      <c r="AZ246" s="884"/>
      <c r="BA246" s="884"/>
      <c r="BB246" s="884"/>
      <c r="BC246" s="884"/>
    </row>
    <row r="247" s="711" customFormat="1" ht="39" customHeight="1" spans="1:55">
      <c r="A247" s="736">
        <v>45989</v>
      </c>
      <c r="B247" s="737" t="s">
        <v>2543</v>
      </c>
      <c r="C247" s="738" t="s">
        <v>567</v>
      </c>
      <c r="D247" s="739">
        <v>4500187446</v>
      </c>
      <c r="E247" s="910" t="s">
        <v>4201</v>
      </c>
      <c r="F247" s="739" t="s">
        <v>4202</v>
      </c>
      <c r="G247" s="742" t="s">
        <v>3516</v>
      </c>
      <c r="H247" s="742" t="s">
        <v>3483</v>
      </c>
      <c r="I247" s="778" t="s">
        <v>3484</v>
      </c>
      <c r="J247" s="780">
        <v>8</v>
      </c>
      <c r="K247" s="780">
        <v>0</v>
      </c>
      <c r="L247" s="780">
        <v>4</v>
      </c>
      <c r="M247" s="784">
        <f t="shared" si="189"/>
        <v>2</v>
      </c>
      <c r="N247" s="945">
        <v>46038</v>
      </c>
      <c r="O247" s="945">
        <v>46034</v>
      </c>
      <c r="P247" s="946" t="s">
        <v>4111</v>
      </c>
      <c r="Q247" s="946" t="s">
        <v>582</v>
      </c>
      <c r="R247" s="946" t="s">
        <v>4203</v>
      </c>
      <c r="S247" s="810" t="s">
        <v>2980</v>
      </c>
      <c r="T247" s="810"/>
      <c r="U247" s="810" t="s">
        <v>585</v>
      </c>
      <c r="V247" s="949" t="s">
        <v>4204</v>
      </c>
      <c r="W247" s="949"/>
      <c r="X247" s="740" t="s">
        <v>4205</v>
      </c>
      <c r="Y247" s="946" t="s">
        <v>2551</v>
      </c>
      <c r="Z247" s="835">
        <v>6.3758</v>
      </c>
      <c r="AA247" s="835">
        <f>Z247*J247</f>
        <v>51.0064</v>
      </c>
      <c r="AB247" s="780"/>
      <c r="AC247" s="951" t="s">
        <v>590</v>
      </c>
      <c r="AD247" s="837"/>
      <c r="AE247" s="837">
        <f>J247</f>
        <v>8</v>
      </c>
      <c r="AF247" s="838"/>
      <c r="AG247" s="865">
        <f t="shared" si="210"/>
        <v>8</v>
      </c>
      <c r="AH247" s="865"/>
      <c r="AI247" s="865">
        <f t="shared" si="196"/>
        <v>8</v>
      </c>
      <c r="AJ247" s="955"/>
      <c r="AK247" s="865"/>
      <c r="AL247" s="956"/>
      <c r="AM247" s="956"/>
      <c r="AN247" s="867" t="s">
        <v>577</v>
      </c>
      <c r="AO247" s="884"/>
      <c r="AP247" s="884"/>
      <c r="AQ247" s="884"/>
      <c r="AR247" s="884"/>
      <c r="AS247" s="884"/>
      <c r="AT247" s="884">
        <f>J247</f>
        <v>8</v>
      </c>
      <c r="AU247" s="932">
        <f t="shared" si="208"/>
        <v>8</v>
      </c>
      <c r="AV247" s="933">
        <f t="shared" si="209"/>
        <v>0</v>
      </c>
      <c r="AW247" s="939"/>
      <c r="AX247" s="884"/>
      <c r="AY247" s="884"/>
      <c r="AZ247" s="884"/>
      <c r="BA247" s="884"/>
      <c r="BB247" s="884"/>
      <c r="BC247" s="884"/>
    </row>
    <row r="248" s="711" customFormat="1" ht="39" customHeight="1" spans="1:55">
      <c r="A248" s="736">
        <v>45989</v>
      </c>
      <c r="B248" s="737" t="s">
        <v>2543</v>
      </c>
      <c r="C248" s="738" t="s">
        <v>567</v>
      </c>
      <c r="D248" s="739">
        <v>4500187446</v>
      </c>
      <c r="E248" s="910" t="s">
        <v>4206</v>
      </c>
      <c r="F248" s="739" t="s">
        <v>4207</v>
      </c>
      <c r="G248" s="742" t="s">
        <v>3516</v>
      </c>
      <c r="H248" s="742" t="s">
        <v>3483</v>
      </c>
      <c r="I248" s="778" t="s">
        <v>3484</v>
      </c>
      <c r="J248" s="780">
        <v>4</v>
      </c>
      <c r="K248" s="780">
        <v>0</v>
      </c>
      <c r="L248" s="780">
        <v>4</v>
      </c>
      <c r="M248" s="784">
        <f t="shared" si="189"/>
        <v>1</v>
      </c>
      <c r="N248" s="945">
        <v>46038</v>
      </c>
      <c r="O248" s="945">
        <v>46034</v>
      </c>
      <c r="P248" s="946" t="s">
        <v>4111</v>
      </c>
      <c r="Q248" s="946" t="s">
        <v>582</v>
      </c>
      <c r="R248" s="946" t="s">
        <v>4203</v>
      </c>
      <c r="S248" s="810" t="s">
        <v>2980</v>
      </c>
      <c r="T248" s="810"/>
      <c r="U248" s="810" t="s">
        <v>585</v>
      </c>
      <c r="V248" s="949" t="s">
        <v>4204</v>
      </c>
      <c r="W248" s="949"/>
      <c r="X248" s="740" t="s">
        <v>4205</v>
      </c>
      <c r="Y248" s="946" t="s">
        <v>2551</v>
      </c>
      <c r="Z248" s="835">
        <v>6.3758</v>
      </c>
      <c r="AA248" s="835">
        <f>Z248*J248</f>
        <v>25.5032</v>
      </c>
      <c r="AB248" s="780"/>
      <c r="AC248" s="951" t="s">
        <v>590</v>
      </c>
      <c r="AD248" s="837"/>
      <c r="AE248" s="837">
        <f>J248</f>
        <v>4</v>
      </c>
      <c r="AF248" s="838"/>
      <c r="AG248" s="865">
        <f t="shared" si="210"/>
        <v>4</v>
      </c>
      <c r="AH248" s="865"/>
      <c r="AI248" s="865">
        <f t="shared" si="196"/>
        <v>4</v>
      </c>
      <c r="AJ248" s="955"/>
      <c r="AK248" s="865"/>
      <c r="AL248" s="956"/>
      <c r="AM248" s="956"/>
      <c r="AN248" s="867" t="s">
        <v>577</v>
      </c>
      <c r="AO248" s="884"/>
      <c r="AP248" s="884"/>
      <c r="AQ248" s="884"/>
      <c r="AR248" s="884"/>
      <c r="AS248" s="884"/>
      <c r="AT248" s="884">
        <f>J248</f>
        <v>4</v>
      </c>
      <c r="AU248" s="932">
        <f t="shared" si="208"/>
        <v>4</v>
      </c>
      <c r="AV248" s="933">
        <f t="shared" si="209"/>
        <v>0</v>
      </c>
      <c r="AW248" s="939"/>
      <c r="AX248" s="884"/>
      <c r="AY248" s="884"/>
      <c r="AZ248" s="884"/>
      <c r="BA248" s="884"/>
      <c r="BB248" s="884"/>
      <c r="BC248" s="884"/>
    </row>
    <row r="249" s="711" customFormat="1" ht="39" customHeight="1" spans="1:55">
      <c r="A249" s="736">
        <v>45989</v>
      </c>
      <c r="B249" s="737" t="s">
        <v>2543</v>
      </c>
      <c r="C249" s="738" t="s">
        <v>567</v>
      </c>
      <c r="D249" s="739">
        <v>4500187446</v>
      </c>
      <c r="E249" s="910" t="s">
        <v>4208</v>
      </c>
      <c r="F249" s="739" t="s">
        <v>4209</v>
      </c>
      <c r="G249" s="742" t="s">
        <v>3516</v>
      </c>
      <c r="H249" s="742" t="s">
        <v>3483</v>
      </c>
      <c r="I249" s="778" t="s">
        <v>3484</v>
      </c>
      <c r="J249" s="780">
        <v>16</v>
      </c>
      <c r="K249" s="780">
        <v>0</v>
      </c>
      <c r="L249" s="780">
        <v>4</v>
      </c>
      <c r="M249" s="784">
        <f t="shared" si="189"/>
        <v>4</v>
      </c>
      <c r="N249" s="945">
        <v>46038</v>
      </c>
      <c r="O249" s="945">
        <v>46034</v>
      </c>
      <c r="P249" s="946" t="s">
        <v>4111</v>
      </c>
      <c r="Q249" s="946" t="s">
        <v>582</v>
      </c>
      <c r="R249" s="946" t="s">
        <v>4203</v>
      </c>
      <c r="S249" s="810" t="s">
        <v>2980</v>
      </c>
      <c r="T249" s="810"/>
      <c r="U249" s="810" t="s">
        <v>585</v>
      </c>
      <c r="V249" s="949" t="s">
        <v>4204</v>
      </c>
      <c r="W249" s="949"/>
      <c r="X249" s="740" t="s">
        <v>4205</v>
      </c>
      <c r="Y249" s="946" t="s">
        <v>2551</v>
      </c>
      <c r="Z249" s="835">
        <v>6.3758</v>
      </c>
      <c r="AA249" s="835">
        <f>Z249*J249</f>
        <v>102.0128</v>
      </c>
      <c r="AB249" s="780"/>
      <c r="AC249" s="951" t="s">
        <v>590</v>
      </c>
      <c r="AD249" s="837"/>
      <c r="AE249" s="837">
        <f>J249</f>
        <v>16</v>
      </c>
      <c r="AF249" s="838"/>
      <c r="AG249" s="865">
        <f t="shared" si="210"/>
        <v>16</v>
      </c>
      <c r="AH249" s="865"/>
      <c r="AI249" s="865">
        <f t="shared" si="196"/>
        <v>16</v>
      </c>
      <c r="AJ249" s="955"/>
      <c r="AK249" s="865"/>
      <c r="AL249" s="956"/>
      <c r="AM249" s="956"/>
      <c r="AN249" s="867" t="s">
        <v>577</v>
      </c>
      <c r="AO249" s="884"/>
      <c r="AP249" s="884"/>
      <c r="AQ249" s="884"/>
      <c r="AR249" s="884"/>
      <c r="AS249" s="884"/>
      <c r="AT249" s="884">
        <f>J249</f>
        <v>16</v>
      </c>
      <c r="AU249" s="932">
        <f t="shared" si="208"/>
        <v>16</v>
      </c>
      <c r="AV249" s="933">
        <f t="shared" si="209"/>
        <v>0</v>
      </c>
      <c r="AW249" s="939"/>
      <c r="AX249" s="884"/>
      <c r="AY249" s="884"/>
      <c r="AZ249" s="884"/>
      <c r="BA249" s="884"/>
      <c r="BB249" s="884"/>
      <c r="BC249" s="884"/>
    </row>
    <row r="250" s="711" customFormat="1" ht="39" customHeight="1" spans="1:55">
      <c r="A250" s="736">
        <v>45995</v>
      </c>
      <c r="B250" s="737" t="s">
        <v>4210</v>
      </c>
      <c r="C250" s="738" t="s">
        <v>1433</v>
      </c>
      <c r="D250" s="739">
        <v>4500187921</v>
      </c>
      <c r="E250" s="910"/>
      <c r="F250" s="739" t="s">
        <v>4211</v>
      </c>
      <c r="G250" s="742" t="s">
        <v>3354</v>
      </c>
      <c r="H250" s="742" t="s">
        <v>3338</v>
      </c>
      <c r="I250" s="785" t="s">
        <v>3346</v>
      </c>
      <c r="J250" s="780">
        <v>486</v>
      </c>
      <c r="K250" s="780">
        <v>0</v>
      </c>
      <c r="L250" s="780">
        <v>6</v>
      </c>
      <c r="M250" s="784">
        <f t="shared" si="189"/>
        <v>81</v>
      </c>
      <c r="N250" s="945">
        <v>46038</v>
      </c>
      <c r="O250" s="945">
        <v>46034</v>
      </c>
      <c r="P250" s="946"/>
      <c r="Q250" s="946" t="s">
        <v>582</v>
      </c>
      <c r="R250" s="946" t="s">
        <v>4212</v>
      </c>
      <c r="S250" s="810" t="s">
        <v>4213</v>
      </c>
      <c r="T250" s="810"/>
      <c r="U250" s="810" t="s">
        <v>4214</v>
      </c>
      <c r="V250" s="949"/>
      <c r="W250" s="949"/>
      <c r="X250" s="740" t="s">
        <v>4215</v>
      </c>
      <c r="Y250" s="946" t="s">
        <v>3150</v>
      </c>
      <c r="Z250" s="835">
        <v>5.2547</v>
      </c>
      <c r="AA250" s="835">
        <f t="shared" ref="AA250:AA272" si="216">J250*Z250</f>
        <v>2553.7842</v>
      </c>
      <c r="AB250" s="780"/>
      <c r="AC250" s="951" t="s">
        <v>590</v>
      </c>
      <c r="AD250" s="837"/>
      <c r="AE250" s="837">
        <f>J250</f>
        <v>486</v>
      </c>
      <c r="AF250" s="838"/>
      <c r="AG250" s="865">
        <f t="shared" si="210"/>
        <v>486</v>
      </c>
      <c r="AH250" s="865"/>
      <c r="AI250" s="865">
        <f t="shared" si="196"/>
        <v>486</v>
      </c>
      <c r="AJ250" s="955"/>
      <c r="AK250" s="865"/>
      <c r="AL250" s="956"/>
      <c r="AM250" s="956"/>
      <c r="AN250" s="867" t="s">
        <v>577</v>
      </c>
      <c r="AO250" s="884">
        <f t="shared" ref="AO250:AO277" si="217">J250/6</f>
        <v>81</v>
      </c>
      <c r="AP250" s="884">
        <f t="shared" ref="AP250:AP277" si="218">J250/6</f>
        <v>81</v>
      </c>
      <c r="AQ250" s="884">
        <f t="shared" ref="AQ250:AQ277" si="219">J250/6</f>
        <v>81</v>
      </c>
      <c r="AR250" s="884">
        <f t="shared" ref="AR250:AR277" si="220">J250/6</f>
        <v>81</v>
      </c>
      <c r="AS250" s="884">
        <f t="shared" ref="AS250:AS277" si="221">J250/6</f>
        <v>81</v>
      </c>
      <c r="AT250" s="884">
        <f t="shared" ref="AT250:AT277" si="222">J250/6</f>
        <v>81</v>
      </c>
      <c r="AU250" s="932">
        <f t="shared" si="208"/>
        <v>486</v>
      </c>
      <c r="AV250" s="933">
        <f t="shared" si="209"/>
        <v>0</v>
      </c>
      <c r="AW250" s="939"/>
      <c r="AX250" s="884"/>
      <c r="AY250" s="884"/>
      <c r="AZ250" s="884"/>
      <c r="BA250" s="884"/>
      <c r="BB250" s="884"/>
      <c r="BC250" s="884"/>
    </row>
    <row r="251" s="711" customFormat="1" ht="39" customHeight="1" spans="1:55">
      <c r="A251" s="736">
        <v>46001</v>
      </c>
      <c r="B251" s="737" t="s">
        <v>177</v>
      </c>
      <c r="C251" s="971" t="s">
        <v>600</v>
      </c>
      <c r="D251" s="739">
        <v>4500188563</v>
      </c>
      <c r="E251" s="910" t="s">
        <v>4216</v>
      </c>
      <c r="F251" s="739" t="s">
        <v>4217</v>
      </c>
      <c r="G251" s="742" t="s">
        <v>3338</v>
      </c>
      <c r="H251" s="742" t="s">
        <v>3338</v>
      </c>
      <c r="I251" s="785" t="s">
        <v>3346</v>
      </c>
      <c r="J251" s="780">
        <v>846</v>
      </c>
      <c r="K251" s="780">
        <v>0</v>
      </c>
      <c r="L251" s="780">
        <v>6</v>
      </c>
      <c r="M251" s="784">
        <f t="shared" si="189"/>
        <v>141</v>
      </c>
      <c r="N251" s="945">
        <v>46045</v>
      </c>
      <c r="O251" s="945">
        <v>46041</v>
      </c>
      <c r="P251" s="946"/>
      <c r="Q251" s="946" t="s">
        <v>582</v>
      </c>
      <c r="R251" s="946" t="s">
        <v>4218</v>
      </c>
      <c r="S251" s="810" t="s">
        <v>4219</v>
      </c>
      <c r="T251" s="810"/>
      <c r="U251" s="810" t="s">
        <v>585</v>
      </c>
      <c r="V251" s="949" t="s">
        <v>3079</v>
      </c>
      <c r="W251" s="949"/>
      <c r="X251" s="740" t="s">
        <v>3928</v>
      </c>
      <c r="Y251" s="783" t="s">
        <v>695</v>
      </c>
      <c r="Z251" s="835">
        <v>3.1528</v>
      </c>
      <c r="AA251" s="835">
        <f t="shared" si="216"/>
        <v>2667.2688</v>
      </c>
      <c r="AB251" s="780"/>
      <c r="AC251" s="951" t="s">
        <v>590</v>
      </c>
      <c r="AD251" s="837">
        <f>J251</f>
        <v>846</v>
      </c>
      <c r="AE251" s="837"/>
      <c r="AF251" s="838"/>
      <c r="AG251" s="865">
        <f t="shared" si="210"/>
        <v>846</v>
      </c>
      <c r="AH251" s="865"/>
      <c r="AI251" s="865">
        <f t="shared" si="196"/>
        <v>846</v>
      </c>
      <c r="AJ251" s="955"/>
      <c r="AK251" s="865"/>
      <c r="AL251" s="956"/>
      <c r="AM251" s="956"/>
      <c r="AN251" s="867" t="s">
        <v>577</v>
      </c>
      <c r="AO251" s="884">
        <f t="shared" si="217"/>
        <v>141</v>
      </c>
      <c r="AP251" s="884">
        <f t="shared" si="218"/>
        <v>141</v>
      </c>
      <c r="AQ251" s="884">
        <f t="shared" si="219"/>
        <v>141</v>
      </c>
      <c r="AR251" s="884">
        <f t="shared" si="220"/>
        <v>141</v>
      </c>
      <c r="AS251" s="884">
        <f t="shared" si="221"/>
        <v>141</v>
      </c>
      <c r="AT251" s="884">
        <f t="shared" si="222"/>
        <v>141</v>
      </c>
      <c r="AU251" s="932">
        <f t="shared" si="208"/>
        <v>846</v>
      </c>
      <c r="AV251" s="933">
        <f t="shared" si="209"/>
        <v>0</v>
      </c>
      <c r="AW251" s="939"/>
      <c r="AX251" s="884"/>
      <c r="AY251" s="884"/>
      <c r="AZ251" s="884"/>
      <c r="BA251" s="884"/>
      <c r="BB251" s="884"/>
      <c r="BC251" s="884"/>
    </row>
    <row r="252" s="711" customFormat="1" ht="39" customHeight="1" spans="1:55">
      <c r="A252" s="736">
        <v>46001</v>
      </c>
      <c r="B252" s="737" t="s">
        <v>177</v>
      </c>
      <c r="C252" s="971" t="s">
        <v>600</v>
      </c>
      <c r="D252" s="739">
        <v>4500188564</v>
      </c>
      <c r="E252" s="910" t="s">
        <v>4220</v>
      </c>
      <c r="F252" s="739" t="s">
        <v>4221</v>
      </c>
      <c r="G252" s="742" t="s">
        <v>3338</v>
      </c>
      <c r="H252" s="742" t="s">
        <v>3338</v>
      </c>
      <c r="I252" s="785" t="s">
        <v>3346</v>
      </c>
      <c r="J252" s="780">
        <v>1158</v>
      </c>
      <c r="K252" s="780">
        <v>0</v>
      </c>
      <c r="L252" s="780">
        <v>6</v>
      </c>
      <c r="M252" s="784">
        <f t="shared" si="189"/>
        <v>193</v>
      </c>
      <c r="N252" s="945">
        <v>46045</v>
      </c>
      <c r="O252" s="945">
        <v>46041</v>
      </c>
      <c r="P252" s="946"/>
      <c r="Q252" s="946" t="s">
        <v>582</v>
      </c>
      <c r="R252" s="946" t="s">
        <v>4218</v>
      </c>
      <c r="S252" s="810" t="s">
        <v>4219</v>
      </c>
      <c r="T252" s="810"/>
      <c r="U252" s="810" t="s">
        <v>585</v>
      </c>
      <c r="V252" s="949" t="s">
        <v>3079</v>
      </c>
      <c r="W252" s="949"/>
      <c r="X252" s="740" t="s">
        <v>3928</v>
      </c>
      <c r="Y252" s="783" t="s">
        <v>695</v>
      </c>
      <c r="Z252" s="835">
        <v>3.1441</v>
      </c>
      <c r="AA252" s="835">
        <f t="shared" si="216"/>
        <v>3640.8678</v>
      </c>
      <c r="AB252" s="780"/>
      <c r="AC252" s="951" t="s">
        <v>590</v>
      </c>
      <c r="AD252" s="837">
        <f>J252</f>
        <v>1158</v>
      </c>
      <c r="AE252" s="837"/>
      <c r="AF252" s="838"/>
      <c r="AG252" s="865">
        <f t="shared" si="210"/>
        <v>1158</v>
      </c>
      <c r="AH252" s="865"/>
      <c r="AI252" s="865">
        <f t="shared" si="196"/>
        <v>1158</v>
      </c>
      <c r="AJ252" s="955"/>
      <c r="AK252" s="865"/>
      <c r="AL252" s="956"/>
      <c r="AM252" s="956"/>
      <c r="AN252" s="867" t="s">
        <v>577</v>
      </c>
      <c r="AO252" s="884">
        <f t="shared" si="217"/>
        <v>193</v>
      </c>
      <c r="AP252" s="884">
        <f t="shared" si="218"/>
        <v>193</v>
      </c>
      <c r="AQ252" s="884">
        <f t="shared" si="219"/>
        <v>193</v>
      </c>
      <c r="AR252" s="884">
        <f t="shared" si="220"/>
        <v>193</v>
      </c>
      <c r="AS252" s="884">
        <f t="shared" si="221"/>
        <v>193</v>
      </c>
      <c r="AT252" s="884">
        <f t="shared" si="222"/>
        <v>193</v>
      </c>
      <c r="AU252" s="932">
        <f t="shared" si="208"/>
        <v>1158</v>
      </c>
      <c r="AV252" s="933">
        <f t="shared" si="209"/>
        <v>0</v>
      </c>
      <c r="AW252" s="939"/>
      <c r="AX252" s="884"/>
      <c r="AY252" s="884"/>
      <c r="AZ252" s="884"/>
      <c r="BA252" s="884"/>
      <c r="BB252" s="884"/>
      <c r="BC252" s="884"/>
    </row>
    <row r="253" s="901" customFormat="1" ht="39" customHeight="1" spans="1:56">
      <c r="A253" s="736">
        <v>46008</v>
      </c>
      <c r="B253" s="737" t="s">
        <v>1981</v>
      </c>
      <c r="C253" s="738" t="s">
        <v>1982</v>
      </c>
      <c r="D253" s="739">
        <v>4500189190</v>
      </c>
      <c r="E253" s="910"/>
      <c r="F253" s="739" t="s">
        <v>4222</v>
      </c>
      <c r="G253" s="742" t="s">
        <v>3338</v>
      </c>
      <c r="H253" s="742" t="s">
        <v>3338</v>
      </c>
      <c r="I253" s="785" t="s">
        <v>3346</v>
      </c>
      <c r="J253" s="780">
        <v>1044</v>
      </c>
      <c r="K253" s="780">
        <v>0</v>
      </c>
      <c r="L253" s="780">
        <v>6</v>
      </c>
      <c r="M253" s="784">
        <f t="shared" si="189"/>
        <v>174</v>
      </c>
      <c r="N253" s="945">
        <v>46046</v>
      </c>
      <c r="O253" s="945">
        <v>46042</v>
      </c>
      <c r="P253" s="946"/>
      <c r="Q253" s="946" t="s">
        <v>582</v>
      </c>
      <c r="R253" s="946" t="s">
        <v>4218</v>
      </c>
      <c r="S253" s="810" t="s">
        <v>3154</v>
      </c>
      <c r="T253" s="810"/>
      <c r="U253" s="810" t="s">
        <v>4223</v>
      </c>
      <c r="V253" s="949"/>
      <c r="W253" s="949"/>
      <c r="X253" s="740" t="s">
        <v>4224</v>
      </c>
      <c r="Y253" s="946" t="s">
        <v>1558</v>
      </c>
      <c r="Z253" s="835">
        <v>5.2401</v>
      </c>
      <c r="AA253" s="835">
        <f t="shared" si="216"/>
        <v>5470.6644</v>
      </c>
      <c r="AB253" s="780"/>
      <c r="AC253" s="951" t="s">
        <v>590</v>
      </c>
      <c r="AD253" s="837">
        <f>J253</f>
        <v>1044</v>
      </c>
      <c r="AE253" s="837"/>
      <c r="AF253" s="838"/>
      <c r="AG253" s="865">
        <f t="shared" si="210"/>
        <v>1044</v>
      </c>
      <c r="AH253" s="865"/>
      <c r="AI253" s="865">
        <f t="shared" si="196"/>
        <v>1044</v>
      </c>
      <c r="AJ253" s="955"/>
      <c r="AK253" s="865"/>
      <c r="AL253" s="956"/>
      <c r="AM253" s="956"/>
      <c r="AN253" s="867" t="s">
        <v>577</v>
      </c>
      <c r="AO253" s="884">
        <f t="shared" si="217"/>
        <v>174</v>
      </c>
      <c r="AP253" s="884">
        <f t="shared" si="218"/>
        <v>174</v>
      </c>
      <c r="AQ253" s="884">
        <f t="shared" si="219"/>
        <v>174</v>
      </c>
      <c r="AR253" s="884">
        <f t="shared" si="220"/>
        <v>174</v>
      </c>
      <c r="AS253" s="884">
        <f t="shared" si="221"/>
        <v>174</v>
      </c>
      <c r="AT253" s="884">
        <f t="shared" si="222"/>
        <v>174</v>
      </c>
      <c r="AU253" s="932">
        <f t="shared" si="208"/>
        <v>1044</v>
      </c>
      <c r="AV253" s="933">
        <f t="shared" si="209"/>
        <v>0</v>
      </c>
      <c r="AW253" s="939"/>
      <c r="AX253" s="884"/>
      <c r="AY253" s="884"/>
      <c r="AZ253" s="884"/>
      <c r="BA253" s="884"/>
      <c r="BB253" s="884"/>
      <c r="BC253" s="884"/>
      <c r="BD253" s="711"/>
    </row>
    <row r="254" s="711" customFormat="1" ht="39" customHeight="1" spans="1:55">
      <c r="A254" s="736">
        <v>45993</v>
      </c>
      <c r="B254" s="737" t="s">
        <v>3151</v>
      </c>
      <c r="C254" s="738" t="s">
        <v>832</v>
      </c>
      <c r="D254" s="739">
        <v>4500187657</v>
      </c>
      <c r="E254" s="910"/>
      <c r="F254" s="739" t="s">
        <v>4225</v>
      </c>
      <c r="G254" s="742" t="s">
        <v>3354</v>
      </c>
      <c r="H254" s="742" t="s">
        <v>3338</v>
      </c>
      <c r="I254" s="785" t="s">
        <v>3346</v>
      </c>
      <c r="J254" s="780">
        <v>360</v>
      </c>
      <c r="K254" s="780">
        <v>0</v>
      </c>
      <c r="L254" s="780">
        <v>6</v>
      </c>
      <c r="M254" s="784">
        <f t="shared" si="189"/>
        <v>60</v>
      </c>
      <c r="N254" s="945">
        <v>46051</v>
      </c>
      <c r="O254" s="945">
        <v>46048</v>
      </c>
      <c r="P254" s="946"/>
      <c r="Q254" s="946" t="s">
        <v>582</v>
      </c>
      <c r="R254" s="946" t="s">
        <v>3153</v>
      </c>
      <c r="S254" s="810" t="s">
        <v>3154</v>
      </c>
      <c r="T254" s="810"/>
      <c r="U254" s="810" t="s">
        <v>3155</v>
      </c>
      <c r="V254" s="949"/>
      <c r="W254" s="949"/>
      <c r="X254" s="740" t="s">
        <v>4226</v>
      </c>
      <c r="Y254" s="946" t="s">
        <v>802</v>
      </c>
      <c r="Z254" s="835">
        <v>5.2547</v>
      </c>
      <c r="AA254" s="835">
        <f t="shared" si="216"/>
        <v>1891.692</v>
      </c>
      <c r="AB254" s="780"/>
      <c r="AC254" s="951" t="s">
        <v>590</v>
      </c>
      <c r="AD254" s="837"/>
      <c r="AE254" s="837">
        <f>J254</f>
        <v>360</v>
      </c>
      <c r="AF254" s="838"/>
      <c r="AG254" s="865">
        <f t="shared" si="210"/>
        <v>360</v>
      </c>
      <c r="AH254" s="865"/>
      <c r="AI254" s="865">
        <f t="shared" si="196"/>
        <v>360</v>
      </c>
      <c r="AJ254" s="955"/>
      <c r="AK254" s="865"/>
      <c r="AL254" s="956"/>
      <c r="AM254" s="956"/>
      <c r="AN254" s="867" t="s">
        <v>577</v>
      </c>
      <c r="AO254" s="884">
        <f t="shared" si="217"/>
        <v>60</v>
      </c>
      <c r="AP254" s="884">
        <f t="shared" si="218"/>
        <v>60</v>
      </c>
      <c r="AQ254" s="884">
        <f t="shared" si="219"/>
        <v>60</v>
      </c>
      <c r="AR254" s="884">
        <f t="shared" si="220"/>
        <v>60</v>
      </c>
      <c r="AS254" s="884">
        <f t="shared" si="221"/>
        <v>60</v>
      </c>
      <c r="AT254" s="884">
        <f t="shared" si="222"/>
        <v>60</v>
      </c>
      <c r="AU254" s="932">
        <f t="shared" si="208"/>
        <v>360</v>
      </c>
      <c r="AV254" s="933">
        <f t="shared" si="209"/>
        <v>0</v>
      </c>
      <c r="AW254" s="939"/>
      <c r="AX254" s="884"/>
      <c r="AY254" s="884"/>
      <c r="AZ254" s="884"/>
      <c r="BA254" s="884"/>
      <c r="BB254" s="884"/>
      <c r="BC254" s="884"/>
    </row>
    <row r="255" s="711" customFormat="1" ht="39" customHeight="1" spans="1:55">
      <c r="A255" s="736">
        <v>45996</v>
      </c>
      <c r="B255" s="737" t="s">
        <v>2023</v>
      </c>
      <c r="C255" s="738" t="s">
        <v>2024</v>
      </c>
      <c r="D255" s="739">
        <v>4500188302</v>
      </c>
      <c r="E255" s="910"/>
      <c r="F255" s="739" t="s">
        <v>4227</v>
      </c>
      <c r="G255" s="742" t="s">
        <v>3338</v>
      </c>
      <c r="H255" s="742" t="s">
        <v>3338</v>
      </c>
      <c r="I255" s="785" t="s">
        <v>3346</v>
      </c>
      <c r="J255" s="780">
        <v>360</v>
      </c>
      <c r="K255" s="780">
        <v>0</v>
      </c>
      <c r="L255" s="780">
        <v>6</v>
      </c>
      <c r="M255" s="784">
        <f t="shared" si="189"/>
        <v>60</v>
      </c>
      <c r="N255" s="945">
        <v>46052</v>
      </c>
      <c r="O255" s="945">
        <v>46048</v>
      </c>
      <c r="P255" s="946"/>
      <c r="Q255" s="946" t="s">
        <v>582</v>
      </c>
      <c r="R255" s="783" t="s">
        <v>3093</v>
      </c>
      <c r="S255" s="810" t="s">
        <v>3159</v>
      </c>
      <c r="T255" s="810"/>
      <c r="U255" s="810" t="s">
        <v>3162</v>
      </c>
      <c r="V255" s="949"/>
      <c r="W255" s="949"/>
      <c r="X255" s="740" t="s">
        <v>4228</v>
      </c>
      <c r="Y255" s="946" t="s">
        <v>1712</v>
      </c>
      <c r="Z255" s="835">
        <v>5.5009</v>
      </c>
      <c r="AA255" s="835">
        <f t="shared" si="216"/>
        <v>1980.324</v>
      </c>
      <c r="AB255" s="780"/>
      <c r="AC255" s="951" t="s">
        <v>590</v>
      </c>
      <c r="AD255" s="837"/>
      <c r="AE255" s="837">
        <f>J255</f>
        <v>360</v>
      </c>
      <c r="AF255" s="838"/>
      <c r="AG255" s="865">
        <f t="shared" si="210"/>
        <v>360</v>
      </c>
      <c r="AH255" s="865"/>
      <c r="AI255" s="865">
        <f t="shared" si="196"/>
        <v>360</v>
      </c>
      <c r="AJ255" s="955"/>
      <c r="AK255" s="865"/>
      <c r="AL255" s="956"/>
      <c r="AM255" s="956"/>
      <c r="AN255" s="867" t="s">
        <v>577</v>
      </c>
      <c r="AO255" s="884">
        <f t="shared" si="217"/>
        <v>60</v>
      </c>
      <c r="AP255" s="884">
        <f t="shared" si="218"/>
        <v>60</v>
      </c>
      <c r="AQ255" s="884">
        <f t="shared" si="219"/>
        <v>60</v>
      </c>
      <c r="AR255" s="884">
        <f t="shared" si="220"/>
        <v>60</v>
      </c>
      <c r="AS255" s="884">
        <f t="shared" si="221"/>
        <v>60</v>
      </c>
      <c r="AT255" s="884">
        <f t="shared" si="222"/>
        <v>60</v>
      </c>
      <c r="AU255" s="932">
        <f t="shared" si="208"/>
        <v>360</v>
      </c>
      <c r="AV255" s="933">
        <f t="shared" si="209"/>
        <v>0</v>
      </c>
      <c r="AW255" s="939"/>
      <c r="AX255" s="884"/>
      <c r="AY255" s="884"/>
      <c r="AZ255" s="884"/>
      <c r="BA255" s="884"/>
      <c r="BB255" s="884"/>
      <c r="BC255" s="884"/>
    </row>
    <row r="256" s="711" customFormat="1" ht="39" customHeight="1" spans="1:55">
      <c r="A256" s="736">
        <v>46014</v>
      </c>
      <c r="B256" s="737" t="s">
        <v>2023</v>
      </c>
      <c r="C256" s="738" t="s">
        <v>2024</v>
      </c>
      <c r="D256" s="739">
        <v>4500189691</v>
      </c>
      <c r="E256" s="910"/>
      <c r="F256" s="739" t="s">
        <v>4229</v>
      </c>
      <c r="G256" s="742" t="s">
        <v>3354</v>
      </c>
      <c r="H256" s="742" t="s">
        <v>3338</v>
      </c>
      <c r="I256" s="785" t="s">
        <v>3346</v>
      </c>
      <c r="J256" s="780">
        <v>120</v>
      </c>
      <c r="K256" s="780">
        <v>0</v>
      </c>
      <c r="L256" s="780">
        <v>6</v>
      </c>
      <c r="M256" s="784">
        <f t="shared" si="189"/>
        <v>20</v>
      </c>
      <c r="N256" s="945">
        <v>46052</v>
      </c>
      <c r="O256" s="945">
        <v>46048</v>
      </c>
      <c r="P256" s="783" t="s">
        <v>3093</v>
      </c>
      <c r="Q256" s="946" t="s">
        <v>582</v>
      </c>
      <c r="R256" s="946" t="s">
        <v>3100</v>
      </c>
      <c r="S256" s="810" t="s">
        <v>3159</v>
      </c>
      <c r="T256" s="810"/>
      <c r="U256" s="810" t="s">
        <v>3162</v>
      </c>
      <c r="V256" s="949"/>
      <c r="W256" s="949"/>
      <c r="X256" s="740" t="s">
        <v>4230</v>
      </c>
      <c r="Y256" s="946" t="s">
        <v>1712</v>
      </c>
      <c r="Z256" s="835">
        <v>5.5009</v>
      </c>
      <c r="AA256" s="835">
        <f t="shared" si="216"/>
        <v>660.108</v>
      </c>
      <c r="AB256" s="780"/>
      <c r="AC256" s="951" t="s">
        <v>590</v>
      </c>
      <c r="AD256" s="837"/>
      <c r="AE256" s="837">
        <f>J256</f>
        <v>120</v>
      </c>
      <c r="AF256" s="838"/>
      <c r="AG256" s="865">
        <f t="shared" si="210"/>
        <v>120</v>
      </c>
      <c r="AH256" s="865"/>
      <c r="AI256" s="865">
        <f t="shared" si="196"/>
        <v>120</v>
      </c>
      <c r="AJ256" s="955"/>
      <c r="AK256" s="865"/>
      <c r="AL256" s="956"/>
      <c r="AM256" s="956"/>
      <c r="AN256" s="867" t="s">
        <v>577</v>
      </c>
      <c r="AO256" s="884">
        <f t="shared" si="217"/>
        <v>20</v>
      </c>
      <c r="AP256" s="884">
        <f t="shared" si="218"/>
        <v>20</v>
      </c>
      <c r="AQ256" s="884">
        <f t="shared" si="219"/>
        <v>20</v>
      </c>
      <c r="AR256" s="884">
        <f t="shared" si="220"/>
        <v>20</v>
      </c>
      <c r="AS256" s="884">
        <f t="shared" si="221"/>
        <v>20</v>
      </c>
      <c r="AT256" s="884">
        <f t="shared" si="222"/>
        <v>20</v>
      </c>
      <c r="AU256" s="932">
        <f t="shared" si="208"/>
        <v>120</v>
      </c>
      <c r="AV256" s="933">
        <f t="shared" si="209"/>
        <v>0</v>
      </c>
      <c r="AW256" s="939"/>
      <c r="AX256" s="884"/>
      <c r="AY256" s="884"/>
      <c r="AZ256" s="884"/>
      <c r="BA256" s="884"/>
      <c r="BB256" s="884"/>
      <c r="BC256" s="884"/>
    </row>
    <row r="257" s="711" customFormat="1" ht="39" customHeight="1" spans="1:55">
      <c r="A257" s="736">
        <v>45999</v>
      </c>
      <c r="B257" s="737" t="s">
        <v>2023</v>
      </c>
      <c r="C257" s="971" t="s">
        <v>2024</v>
      </c>
      <c r="D257" s="739">
        <v>4500188248</v>
      </c>
      <c r="E257" s="910"/>
      <c r="F257" s="739" t="s">
        <v>4231</v>
      </c>
      <c r="G257" s="742" t="s">
        <v>3354</v>
      </c>
      <c r="H257" s="742" t="s">
        <v>3338</v>
      </c>
      <c r="I257" s="785" t="s">
        <v>3346</v>
      </c>
      <c r="J257" s="780">
        <v>360</v>
      </c>
      <c r="K257" s="780">
        <v>0</v>
      </c>
      <c r="L257" s="780">
        <v>6</v>
      </c>
      <c r="M257" s="784">
        <f t="shared" si="189"/>
        <v>60</v>
      </c>
      <c r="N257" s="945">
        <v>46052</v>
      </c>
      <c r="O257" s="945">
        <v>46048</v>
      </c>
      <c r="P257" s="946"/>
      <c r="Q257" s="946" t="s">
        <v>582</v>
      </c>
      <c r="R257" s="783" t="s">
        <v>3093</v>
      </c>
      <c r="S257" s="810" t="s">
        <v>3159</v>
      </c>
      <c r="T257" s="810"/>
      <c r="U257" s="810" t="s">
        <v>3162</v>
      </c>
      <c r="V257" s="949"/>
      <c r="W257" s="949"/>
      <c r="X257" s="740" t="s">
        <v>4232</v>
      </c>
      <c r="Y257" s="783" t="s">
        <v>1712</v>
      </c>
      <c r="Z257" s="835">
        <v>5.5009</v>
      </c>
      <c r="AA257" s="835">
        <f t="shared" si="216"/>
        <v>1980.324</v>
      </c>
      <c r="AB257" s="780"/>
      <c r="AC257" s="951" t="s">
        <v>590</v>
      </c>
      <c r="AD257" s="837"/>
      <c r="AE257" s="837">
        <f>J257</f>
        <v>360</v>
      </c>
      <c r="AF257" s="838"/>
      <c r="AG257" s="865">
        <f t="shared" si="210"/>
        <v>360</v>
      </c>
      <c r="AH257" s="865"/>
      <c r="AI257" s="865">
        <f t="shared" si="196"/>
        <v>360</v>
      </c>
      <c r="AJ257" s="955"/>
      <c r="AK257" s="865"/>
      <c r="AL257" s="956"/>
      <c r="AM257" s="956"/>
      <c r="AN257" s="867" t="s">
        <v>577</v>
      </c>
      <c r="AO257" s="884">
        <f t="shared" si="217"/>
        <v>60</v>
      </c>
      <c r="AP257" s="884">
        <f t="shared" si="218"/>
        <v>60</v>
      </c>
      <c r="AQ257" s="884">
        <f t="shared" si="219"/>
        <v>60</v>
      </c>
      <c r="AR257" s="884">
        <f t="shared" si="220"/>
        <v>60</v>
      </c>
      <c r="AS257" s="884">
        <f t="shared" si="221"/>
        <v>60</v>
      </c>
      <c r="AT257" s="884">
        <f t="shared" si="222"/>
        <v>60</v>
      </c>
      <c r="AU257" s="932">
        <f t="shared" si="208"/>
        <v>360</v>
      </c>
      <c r="AV257" s="933">
        <f t="shared" si="209"/>
        <v>0</v>
      </c>
      <c r="AW257" s="939"/>
      <c r="AX257" s="884"/>
      <c r="AY257" s="884"/>
      <c r="AZ257" s="884"/>
      <c r="BA257" s="884"/>
      <c r="BB257" s="884"/>
      <c r="BC257" s="884"/>
    </row>
    <row r="258" s="711" customFormat="1" ht="39" customHeight="1" spans="1:55">
      <c r="A258" s="736">
        <v>45971</v>
      </c>
      <c r="B258" s="737" t="s">
        <v>3067</v>
      </c>
      <c r="C258" s="738" t="s">
        <v>3068</v>
      </c>
      <c r="D258" s="739">
        <v>4500185120</v>
      </c>
      <c r="E258" s="910"/>
      <c r="F258" s="739" t="s">
        <v>4233</v>
      </c>
      <c r="G258" s="742" t="s">
        <v>3354</v>
      </c>
      <c r="H258" s="742" t="s">
        <v>3338</v>
      </c>
      <c r="I258" s="785" t="s">
        <v>3346</v>
      </c>
      <c r="J258" s="780">
        <v>222</v>
      </c>
      <c r="K258" s="780">
        <v>0</v>
      </c>
      <c r="L258" s="780">
        <v>6</v>
      </c>
      <c r="M258" s="784">
        <f t="shared" si="189"/>
        <v>37</v>
      </c>
      <c r="N258" s="945">
        <v>46037</v>
      </c>
      <c r="O258" s="945">
        <v>46034</v>
      </c>
      <c r="P258" s="946"/>
      <c r="Q258" s="946" t="s">
        <v>582</v>
      </c>
      <c r="R258" s="783" t="s">
        <v>2995</v>
      </c>
      <c r="S258" s="810" t="s">
        <v>2964</v>
      </c>
      <c r="T258" s="810"/>
      <c r="U258" s="810" t="s">
        <v>3070</v>
      </c>
      <c r="V258" s="949"/>
      <c r="W258" s="949"/>
      <c r="X258" s="740" t="s">
        <v>3071</v>
      </c>
      <c r="Y258" s="946" t="s">
        <v>802</v>
      </c>
      <c r="Z258" s="835">
        <v>5.5009</v>
      </c>
      <c r="AA258" s="835">
        <f t="shared" si="216"/>
        <v>1221.1998</v>
      </c>
      <c r="AB258" s="780"/>
      <c r="AC258" s="951" t="s">
        <v>590</v>
      </c>
      <c r="AD258" s="837"/>
      <c r="AE258" s="837">
        <f>J258</f>
        <v>222</v>
      </c>
      <c r="AF258" s="838"/>
      <c r="AG258" s="865">
        <f t="shared" si="210"/>
        <v>222</v>
      </c>
      <c r="AH258" s="865"/>
      <c r="AI258" s="865">
        <f t="shared" si="196"/>
        <v>222</v>
      </c>
      <c r="AJ258" s="955"/>
      <c r="AK258" s="865"/>
      <c r="AL258" s="956"/>
      <c r="AM258" s="956"/>
      <c r="AN258" s="867" t="s">
        <v>577</v>
      </c>
      <c r="AO258" s="884">
        <f t="shared" si="217"/>
        <v>37</v>
      </c>
      <c r="AP258" s="884">
        <f t="shared" si="218"/>
        <v>37</v>
      </c>
      <c r="AQ258" s="884">
        <f t="shared" si="219"/>
        <v>37</v>
      </c>
      <c r="AR258" s="884">
        <f t="shared" si="220"/>
        <v>37</v>
      </c>
      <c r="AS258" s="884">
        <f t="shared" si="221"/>
        <v>37</v>
      </c>
      <c r="AT258" s="884">
        <f t="shared" si="222"/>
        <v>37</v>
      </c>
      <c r="AU258" s="932">
        <f t="shared" si="208"/>
        <v>222</v>
      </c>
      <c r="AV258" s="933">
        <f t="shared" si="209"/>
        <v>0</v>
      </c>
      <c r="AW258" s="939"/>
      <c r="AX258" s="884"/>
      <c r="AY258" s="884"/>
      <c r="AZ258" s="884"/>
      <c r="BA258" s="884"/>
      <c r="BB258" s="884"/>
      <c r="BC258" s="884"/>
    </row>
    <row r="259" s="711" customFormat="1" ht="39" customHeight="1" spans="1:55">
      <c r="A259" s="736">
        <v>45995</v>
      </c>
      <c r="B259" s="737" t="s">
        <v>724</v>
      </c>
      <c r="C259" s="738" t="s">
        <v>725</v>
      </c>
      <c r="D259" s="739">
        <v>4500187990</v>
      </c>
      <c r="E259" s="910" t="s">
        <v>4234</v>
      </c>
      <c r="F259" s="739" t="s">
        <v>4235</v>
      </c>
      <c r="G259" s="742" t="s">
        <v>3338</v>
      </c>
      <c r="H259" s="742" t="s">
        <v>3338</v>
      </c>
      <c r="I259" s="785" t="s">
        <v>3346</v>
      </c>
      <c r="J259" s="780">
        <v>504</v>
      </c>
      <c r="K259" s="780">
        <v>0</v>
      </c>
      <c r="L259" s="780">
        <v>6</v>
      </c>
      <c r="M259" s="784">
        <f t="shared" si="189"/>
        <v>84</v>
      </c>
      <c r="N259" s="945">
        <v>46045</v>
      </c>
      <c r="O259" s="945">
        <v>46041</v>
      </c>
      <c r="P259" s="946"/>
      <c r="Q259" s="946" t="s">
        <v>582</v>
      </c>
      <c r="R259" s="946" t="s">
        <v>4236</v>
      </c>
      <c r="S259" s="810" t="s">
        <v>3020</v>
      </c>
      <c r="T259" s="810"/>
      <c r="U259" s="810" t="s">
        <v>4237</v>
      </c>
      <c r="V259" s="949"/>
      <c r="W259" s="949"/>
      <c r="X259" s="740" t="s">
        <v>4238</v>
      </c>
      <c r="Y259" s="946" t="s">
        <v>627</v>
      </c>
      <c r="Z259" s="835">
        <v>5.5009</v>
      </c>
      <c r="AA259" s="835">
        <f t="shared" si="216"/>
        <v>2772.4536</v>
      </c>
      <c r="AB259" s="780"/>
      <c r="AC259" s="951" t="s">
        <v>590</v>
      </c>
      <c r="AD259" s="837">
        <f>J259</f>
        <v>504</v>
      </c>
      <c r="AE259" s="837"/>
      <c r="AF259" s="838"/>
      <c r="AG259" s="865">
        <f t="shared" si="210"/>
        <v>504</v>
      </c>
      <c r="AH259" s="865"/>
      <c r="AI259" s="865">
        <f t="shared" si="196"/>
        <v>504</v>
      </c>
      <c r="AJ259" s="955"/>
      <c r="AK259" s="865"/>
      <c r="AL259" s="956"/>
      <c r="AM259" s="956"/>
      <c r="AN259" s="867" t="s">
        <v>577</v>
      </c>
      <c r="AO259" s="884">
        <f t="shared" si="217"/>
        <v>84</v>
      </c>
      <c r="AP259" s="884">
        <f t="shared" si="218"/>
        <v>84</v>
      </c>
      <c r="AQ259" s="884">
        <f t="shared" si="219"/>
        <v>84</v>
      </c>
      <c r="AR259" s="884">
        <f t="shared" si="220"/>
        <v>84</v>
      </c>
      <c r="AS259" s="884">
        <f t="shared" si="221"/>
        <v>84</v>
      </c>
      <c r="AT259" s="884">
        <f t="shared" si="222"/>
        <v>84</v>
      </c>
      <c r="AU259" s="932">
        <f t="shared" si="208"/>
        <v>504</v>
      </c>
      <c r="AV259" s="933">
        <f t="shared" si="209"/>
        <v>0</v>
      </c>
      <c r="AW259" s="939"/>
      <c r="AX259" s="884"/>
      <c r="AY259" s="884"/>
      <c r="AZ259" s="884"/>
      <c r="BA259" s="884"/>
      <c r="BB259" s="884"/>
      <c r="BC259" s="884"/>
    </row>
    <row r="260" s="711" customFormat="1" ht="39" customHeight="1" spans="1:55">
      <c r="A260" s="736">
        <v>46013</v>
      </c>
      <c r="B260" s="737" t="s">
        <v>3037</v>
      </c>
      <c r="C260" s="738" t="s">
        <v>3038</v>
      </c>
      <c r="D260" s="739">
        <v>4500189510</v>
      </c>
      <c r="E260" s="910"/>
      <c r="F260" s="739" t="s">
        <v>4239</v>
      </c>
      <c r="G260" s="742"/>
      <c r="H260" s="742" t="s">
        <v>3338</v>
      </c>
      <c r="I260" s="785" t="s">
        <v>3346</v>
      </c>
      <c r="J260" s="780">
        <v>600</v>
      </c>
      <c r="K260" s="780">
        <v>0</v>
      </c>
      <c r="L260" s="780">
        <v>6</v>
      </c>
      <c r="M260" s="784">
        <f t="shared" si="189"/>
        <v>100</v>
      </c>
      <c r="N260" s="945">
        <v>46006</v>
      </c>
      <c r="O260" s="945">
        <v>46037</v>
      </c>
      <c r="P260" s="811" t="s">
        <v>3041</v>
      </c>
      <c r="Q260" s="946" t="s">
        <v>582</v>
      </c>
      <c r="R260" s="783" t="s">
        <v>3042</v>
      </c>
      <c r="S260" s="810" t="s">
        <v>3043</v>
      </c>
      <c r="T260" s="948"/>
      <c r="U260" s="810" t="s">
        <v>4240</v>
      </c>
      <c r="V260" s="811"/>
      <c r="W260" s="949"/>
      <c r="X260" s="740" t="s">
        <v>4241</v>
      </c>
      <c r="Y260" s="946" t="s">
        <v>2292</v>
      </c>
      <c r="Z260" s="835">
        <v>5.5009</v>
      </c>
      <c r="AA260" s="835">
        <f t="shared" si="216"/>
        <v>3300.54</v>
      </c>
      <c r="AB260" s="780"/>
      <c r="AC260" s="951" t="s">
        <v>3046</v>
      </c>
      <c r="AD260" s="916"/>
      <c r="AE260" s="837"/>
      <c r="AF260" s="954">
        <f>J260</f>
        <v>600</v>
      </c>
      <c r="AG260" s="865"/>
      <c r="AH260" s="865">
        <f t="shared" ref="AH260:AH265" si="223">J260</f>
        <v>600</v>
      </c>
      <c r="AI260" s="865">
        <f t="shared" si="196"/>
        <v>600</v>
      </c>
      <c r="AJ260" s="955"/>
      <c r="AK260" s="865"/>
      <c r="AL260" s="956"/>
      <c r="AM260" s="956"/>
      <c r="AN260" s="867" t="s">
        <v>577</v>
      </c>
      <c r="AO260" s="884">
        <f t="shared" si="217"/>
        <v>100</v>
      </c>
      <c r="AP260" s="884">
        <f t="shared" si="218"/>
        <v>100</v>
      </c>
      <c r="AQ260" s="884">
        <f t="shared" si="219"/>
        <v>100</v>
      </c>
      <c r="AR260" s="884">
        <f t="shared" si="220"/>
        <v>100</v>
      </c>
      <c r="AS260" s="884">
        <f t="shared" si="221"/>
        <v>100</v>
      </c>
      <c r="AT260" s="884">
        <f t="shared" si="222"/>
        <v>100</v>
      </c>
      <c r="AU260" s="932">
        <f t="shared" si="208"/>
        <v>600</v>
      </c>
      <c r="AV260" s="933">
        <f t="shared" si="209"/>
        <v>0</v>
      </c>
      <c r="AW260" s="939"/>
      <c r="AX260" s="884"/>
      <c r="AY260" s="884"/>
      <c r="AZ260" s="884"/>
      <c r="BA260" s="884"/>
      <c r="BB260" s="884"/>
      <c r="BC260" s="884"/>
    </row>
    <row r="261" s="711" customFormat="1" ht="39" customHeight="1" spans="1:55">
      <c r="A261" s="736">
        <v>46013</v>
      </c>
      <c r="B261" s="737" t="s">
        <v>3047</v>
      </c>
      <c r="C261" s="738" t="s">
        <v>3048</v>
      </c>
      <c r="D261" s="739">
        <v>4500189525</v>
      </c>
      <c r="E261" s="910"/>
      <c r="F261" s="739" t="s">
        <v>4242</v>
      </c>
      <c r="G261" s="742"/>
      <c r="H261" s="742" t="s">
        <v>3338</v>
      </c>
      <c r="I261" s="785" t="s">
        <v>3346</v>
      </c>
      <c r="J261" s="780">
        <v>240</v>
      </c>
      <c r="K261" s="780">
        <v>0</v>
      </c>
      <c r="L261" s="780">
        <v>6</v>
      </c>
      <c r="M261" s="784">
        <f t="shared" si="189"/>
        <v>40</v>
      </c>
      <c r="N261" s="945">
        <v>46006</v>
      </c>
      <c r="O261" s="945">
        <v>46037</v>
      </c>
      <c r="P261" s="811" t="s">
        <v>3041</v>
      </c>
      <c r="Q261" s="946" t="s">
        <v>582</v>
      </c>
      <c r="R261" s="1028" t="s">
        <v>4243</v>
      </c>
      <c r="S261" s="810" t="s">
        <v>3043</v>
      </c>
      <c r="T261" s="948"/>
      <c r="U261" s="810" t="s">
        <v>4240</v>
      </c>
      <c r="V261" s="811"/>
      <c r="W261" s="949"/>
      <c r="X261" s="740" t="s">
        <v>4244</v>
      </c>
      <c r="Y261" s="946" t="s">
        <v>2292</v>
      </c>
      <c r="Z261" s="835">
        <v>5.5009</v>
      </c>
      <c r="AA261" s="835">
        <f t="shared" si="216"/>
        <v>1320.216</v>
      </c>
      <c r="AB261" s="780"/>
      <c r="AC261" s="951" t="s">
        <v>3046</v>
      </c>
      <c r="AD261" s="916"/>
      <c r="AE261" s="837"/>
      <c r="AF261" s="954">
        <f>J261</f>
        <v>240</v>
      </c>
      <c r="AG261" s="865"/>
      <c r="AH261" s="865">
        <f t="shared" si="223"/>
        <v>240</v>
      </c>
      <c r="AI261" s="865">
        <f t="shared" si="196"/>
        <v>240</v>
      </c>
      <c r="AJ261" s="955"/>
      <c r="AK261" s="865"/>
      <c r="AL261" s="956"/>
      <c r="AM261" s="956"/>
      <c r="AN261" s="867" t="s">
        <v>577</v>
      </c>
      <c r="AO261" s="884">
        <f t="shared" si="217"/>
        <v>40</v>
      </c>
      <c r="AP261" s="884">
        <f t="shared" si="218"/>
        <v>40</v>
      </c>
      <c r="AQ261" s="884">
        <f t="shared" si="219"/>
        <v>40</v>
      </c>
      <c r="AR261" s="884">
        <f t="shared" si="220"/>
        <v>40</v>
      </c>
      <c r="AS261" s="884">
        <f t="shared" si="221"/>
        <v>40</v>
      </c>
      <c r="AT261" s="884">
        <f t="shared" si="222"/>
        <v>40</v>
      </c>
      <c r="AU261" s="932">
        <f t="shared" si="208"/>
        <v>240</v>
      </c>
      <c r="AV261" s="933">
        <f t="shared" si="209"/>
        <v>0</v>
      </c>
      <c r="AW261" s="939"/>
      <c r="AX261" s="884"/>
      <c r="AY261" s="884"/>
      <c r="AZ261" s="884"/>
      <c r="BA261" s="884"/>
      <c r="BB261" s="884"/>
      <c r="BC261" s="884"/>
    </row>
    <row r="262" s="711" customFormat="1" ht="39" customHeight="1" spans="1:55">
      <c r="A262" s="736">
        <v>45928</v>
      </c>
      <c r="B262" s="737" t="s">
        <v>3047</v>
      </c>
      <c r="C262" s="738" t="s">
        <v>3051</v>
      </c>
      <c r="D262" s="739">
        <v>4500180735</v>
      </c>
      <c r="E262" s="910" t="s">
        <v>3052</v>
      </c>
      <c r="F262" s="739" t="s">
        <v>4245</v>
      </c>
      <c r="G262" s="742" t="s">
        <v>4246</v>
      </c>
      <c r="H262" s="742" t="s">
        <v>3338</v>
      </c>
      <c r="I262" s="785" t="s">
        <v>3346</v>
      </c>
      <c r="J262" s="780">
        <v>900</v>
      </c>
      <c r="K262" s="780">
        <v>0</v>
      </c>
      <c r="L262" s="780">
        <v>6</v>
      </c>
      <c r="M262" s="784">
        <f t="shared" si="189"/>
        <v>150</v>
      </c>
      <c r="N262" s="945">
        <v>46016</v>
      </c>
      <c r="O262" s="945">
        <v>46037</v>
      </c>
      <c r="P262" s="811"/>
      <c r="Q262" s="946" t="s">
        <v>582</v>
      </c>
      <c r="R262" s="946" t="s">
        <v>3210</v>
      </c>
      <c r="S262" s="810" t="s">
        <v>3043</v>
      </c>
      <c r="T262" s="810"/>
      <c r="U262" s="810" t="s">
        <v>4240</v>
      </c>
      <c r="V262" s="949"/>
      <c r="W262" s="949"/>
      <c r="X262" s="740" t="s">
        <v>4247</v>
      </c>
      <c r="Y262" s="946" t="s">
        <v>2292</v>
      </c>
      <c r="Z262" s="835">
        <v>5.2547</v>
      </c>
      <c r="AA262" s="835">
        <f t="shared" si="216"/>
        <v>4729.23</v>
      </c>
      <c r="AB262" s="780"/>
      <c r="AC262" s="951" t="s">
        <v>590</v>
      </c>
      <c r="AD262" s="837"/>
      <c r="AE262" s="837"/>
      <c r="AF262" s="838">
        <f>J262</f>
        <v>900</v>
      </c>
      <c r="AG262" s="865"/>
      <c r="AH262" s="1041">
        <f t="shared" si="223"/>
        <v>900</v>
      </c>
      <c r="AI262" s="865">
        <f t="shared" si="196"/>
        <v>900</v>
      </c>
      <c r="AJ262" s="955"/>
      <c r="AK262" s="865"/>
      <c r="AL262" s="956"/>
      <c r="AM262" s="956"/>
      <c r="AN262" s="867" t="s">
        <v>577</v>
      </c>
      <c r="AO262" s="884">
        <f t="shared" si="217"/>
        <v>150</v>
      </c>
      <c r="AP262" s="884">
        <f t="shared" si="218"/>
        <v>150</v>
      </c>
      <c r="AQ262" s="884">
        <f t="shared" si="219"/>
        <v>150</v>
      </c>
      <c r="AR262" s="884">
        <f t="shared" si="220"/>
        <v>150</v>
      </c>
      <c r="AS262" s="884">
        <f t="shared" si="221"/>
        <v>150</v>
      </c>
      <c r="AT262" s="884">
        <f t="shared" si="222"/>
        <v>150</v>
      </c>
      <c r="AU262" s="932">
        <f t="shared" si="208"/>
        <v>900</v>
      </c>
      <c r="AV262" s="933">
        <f t="shared" si="209"/>
        <v>0</v>
      </c>
      <c r="AW262" s="939"/>
      <c r="AX262" s="884">
        <f t="shared" ref="AX262:BC262" si="224">AX217-AO262</f>
        <v>-535.333333333327</v>
      </c>
      <c r="AY262" s="884">
        <f t="shared" si="224"/>
        <v>-501.333333333327</v>
      </c>
      <c r="AZ262" s="884">
        <f t="shared" si="224"/>
        <v>-2851.33333333333</v>
      </c>
      <c r="BA262" s="884">
        <f t="shared" si="224"/>
        <v>-166.333333333327</v>
      </c>
      <c r="BB262" s="884">
        <f t="shared" si="224"/>
        <v>5335.66666666667</v>
      </c>
      <c r="BC262" s="884">
        <f t="shared" si="224"/>
        <v>-1817.33333333333</v>
      </c>
    </row>
    <row r="263" s="711" customFormat="1" ht="39" customHeight="1" spans="1:55">
      <c r="A263" s="736">
        <v>45928</v>
      </c>
      <c r="B263" s="737" t="s">
        <v>3055</v>
      </c>
      <c r="C263" s="738" t="s">
        <v>1041</v>
      </c>
      <c r="D263" s="739">
        <v>4500180717</v>
      </c>
      <c r="E263" s="910" t="s">
        <v>3056</v>
      </c>
      <c r="F263" s="739" t="s">
        <v>4248</v>
      </c>
      <c r="G263" s="742" t="s">
        <v>4246</v>
      </c>
      <c r="H263" s="742" t="s">
        <v>3338</v>
      </c>
      <c r="I263" s="785" t="s">
        <v>3346</v>
      </c>
      <c r="J263" s="780">
        <v>2124</v>
      </c>
      <c r="K263" s="780">
        <v>0</v>
      </c>
      <c r="L263" s="780">
        <v>6</v>
      </c>
      <c r="M263" s="784">
        <f t="shared" si="189"/>
        <v>354</v>
      </c>
      <c r="N263" s="945">
        <v>46016</v>
      </c>
      <c r="O263" s="945">
        <v>46037</v>
      </c>
      <c r="P263" s="811"/>
      <c r="Q263" s="946" t="s">
        <v>582</v>
      </c>
      <c r="R263" s="946"/>
      <c r="S263" s="810" t="s">
        <v>3043</v>
      </c>
      <c r="T263" s="810"/>
      <c r="U263" s="810" t="s">
        <v>4240</v>
      </c>
      <c r="V263" s="949"/>
      <c r="W263" s="949"/>
      <c r="X263" s="740" t="s">
        <v>4249</v>
      </c>
      <c r="Y263" s="946" t="s">
        <v>2292</v>
      </c>
      <c r="Z263" s="835">
        <v>5.4863</v>
      </c>
      <c r="AA263" s="835">
        <f t="shared" si="216"/>
        <v>11652.9012</v>
      </c>
      <c r="AB263" s="780"/>
      <c r="AC263" s="951" t="s">
        <v>590</v>
      </c>
      <c r="AD263" s="837"/>
      <c r="AE263" s="837"/>
      <c r="AF263" s="838">
        <f>J263</f>
        <v>2124</v>
      </c>
      <c r="AG263" s="865"/>
      <c r="AH263" s="1041">
        <f t="shared" si="223"/>
        <v>2124</v>
      </c>
      <c r="AI263" s="865">
        <f t="shared" si="196"/>
        <v>2124</v>
      </c>
      <c r="AJ263" s="955"/>
      <c r="AK263" s="865"/>
      <c r="AL263" s="956"/>
      <c r="AM263" s="956"/>
      <c r="AN263" s="867" t="s">
        <v>577</v>
      </c>
      <c r="AO263" s="884">
        <f t="shared" si="217"/>
        <v>354</v>
      </c>
      <c r="AP263" s="884">
        <f t="shared" si="218"/>
        <v>354</v>
      </c>
      <c r="AQ263" s="884">
        <f t="shared" si="219"/>
        <v>354</v>
      </c>
      <c r="AR263" s="884">
        <f t="shared" si="220"/>
        <v>354</v>
      </c>
      <c r="AS263" s="884">
        <f t="shared" si="221"/>
        <v>354</v>
      </c>
      <c r="AT263" s="884">
        <f t="shared" si="222"/>
        <v>354</v>
      </c>
      <c r="AU263" s="932">
        <f t="shared" si="208"/>
        <v>2124</v>
      </c>
      <c r="AV263" s="933">
        <f t="shared" si="209"/>
        <v>0</v>
      </c>
      <c r="AW263" s="939"/>
      <c r="AX263" s="884">
        <f t="shared" ref="AX263:BC263" si="225">AX262-AO263</f>
        <v>-889.333333333327</v>
      </c>
      <c r="AY263" s="884">
        <f t="shared" si="225"/>
        <v>-855.333333333327</v>
      </c>
      <c r="AZ263" s="884">
        <f t="shared" si="225"/>
        <v>-3205.33333333333</v>
      </c>
      <c r="BA263" s="884">
        <f t="shared" si="225"/>
        <v>-520.333333333327</v>
      </c>
      <c r="BB263" s="884">
        <f t="shared" si="225"/>
        <v>4981.66666666667</v>
      </c>
      <c r="BC263" s="884">
        <f t="shared" si="225"/>
        <v>-2171.33333333333</v>
      </c>
    </row>
    <row r="264" s="711" customFormat="1" ht="39" customHeight="1" spans="1:55">
      <c r="A264" s="736">
        <v>45928</v>
      </c>
      <c r="B264" s="737" t="s">
        <v>3047</v>
      </c>
      <c r="C264" s="738" t="s">
        <v>3060</v>
      </c>
      <c r="D264" s="739">
        <v>4500180758</v>
      </c>
      <c r="E264" s="910" t="s">
        <v>3061</v>
      </c>
      <c r="F264" s="739" t="s">
        <v>4250</v>
      </c>
      <c r="G264" s="742" t="s">
        <v>4246</v>
      </c>
      <c r="H264" s="742" t="s">
        <v>3338</v>
      </c>
      <c r="I264" s="785" t="s">
        <v>3346</v>
      </c>
      <c r="J264" s="780">
        <v>1140</v>
      </c>
      <c r="K264" s="780">
        <v>0</v>
      </c>
      <c r="L264" s="780">
        <v>6</v>
      </c>
      <c r="M264" s="784">
        <f t="shared" si="189"/>
        <v>190</v>
      </c>
      <c r="N264" s="945">
        <v>46016</v>
      </c>
      <c r="O264" s="945">
        <v>46037</v>
      </c>
      <c r="P264" s="811"/>
      <c r="Q264" s="946" t="s">
        <v>582</v>
      </c>
      <c r="R264" s="946" t="s">
        <v>3116</v>
      </c>
      <c r="S264" s="810" t="s">
        <v>3043</v>
      </c>
      <c r="T264" s="810"/>
      <c r="U264" s="810" t="s">
        <v>4240</v>
      </c>
      <c r="V264" s="949"/>
      <c r="W264" s="949"/>
      <c r="X264" s="740" t="s">
        <v>4249</v>
      </c>
      <c r="Y264" s="946" t="s">
        <v>2292</v>
      </c>
      <c r="Z264" s="1035">
        <v>5.2401</v>
      </c>
      <c r="AA264" s="835">
        <f t="shared" si="216"/>
        <v>5973.714</v>
      </c>
      <c r="AB264" s="780"/>
      <c r="AC264" s="951" t="s">
        <v>590</v>
      </c>
      <c r="AD264" s="837"/>
      <c r="AE264" s="837"/>
      <c r="AF264" s="838">
        <f>J264</f>
        <v>1140</v>
      </c>
      <c r="AG264" s="865"/>
      <c r="AH264" s="1041">
        <f t="shared" si="223"/>
        <v>1140</v>
      </c>
      <c r="AI264" s="865">
        <f t="shared" si="196"/>
        <v>1140</v>
      </c>
      <c r="AJ264" s="955"/>
      <c r="AK264" s="865"/>
      <c r="AL264" s="956"/>
      <c r="AM264" s="956"/>
      <c r="AN264" s="867" t="s">
        <v>577</v>
      </c>
      <c r="AO264" s="884">
        <f t="shared" si="217"/>
        <v>190</v>
      </c>
      <c r="AP264" s="884">
        <f t="shared" si="218"/>
        <v>190</v>
      </c>
      <c r="AQ264" s="884">
        <f t="shared" si="219"/>
        <v>190</v>
      </c>
      <c r="AR264" s="884">
        <f t="shared" si="220"/>
        <v>190</v>
      </c>
      <c r="AS264" s="884">
        <f t="shared" si="221"/>
        <v>190</v>
      </c>
      <c r="AT264" s="884">
        <f t="shared" si="222"/>
        <v>190</v>
      </c>
      <c r="AU264" s="932">
        <f t="shared" si="208"/>
        <v>1140</v>
      </c>
      <c r="AV264" s="933">
        <f t="shared" si="209"/>
        <v>0</v>
      </c>
      <c r="AW264" s="939"/>
      <c r="AX264" s="884">
        <f t="shared" ref="AX264:BC264" si="226">AX263-AO264</f>
        <v>-1079.33333333333</v>
      </c>
      <c r="AY264" s="884">
        <f t="shared" si="226"/>
        <v>-1045.33333333333</v>
      </c>
      <c r="AZ264" s="884">
        <f t="shared" si="226"/>
        <v>-3395.33333333333</v>
      </c>
      <c r="BA264" s="884">
        <f t="shared" si="226"/>
        <v>-710.333333333327</v>
      </c>
      <c r="BB264" s="884">
        <f t="shared" si="226"/>
        <v>4791.66666666667</v>
      </c>
      <c r="BC264" s="884">
        <f t="shared" si="226"/>
        <v>-2361.33333333333</v>
      </c>
    </row>
    <row r="265" s="901" customFormat="1" ht="39" customHeight="1" spans="1:56">
      <c r="A265" s="736">
        <v>46003</v>
      </c>
      <c r="B265" s="737" t="s">
        <v>2479</v>
      </c>
      <c r="C265" s="738" t="s">
        <v>1684</v>
      </c>
      <c r="D265" s="739">
        <v>4500188895</v>
      </c>
      <c r="E265" s="910" t="s">
        <v>3083</v>
      </c>
      <c r="F265" s="739" t="s">
        <v>4251</v>
      </c>
      <c r="G265" s="742" t="s">
        <v>3959</v>
      </c>
      <c r="H265" s="742" t="s">
        <v>3338</v>
      </c>
      <c r="I265" s="785" t="s">
        <v>3346</v>
      </c>
      <c r="J265" s="780">
        <v>600</v>
      </c>
      <c r="K265" s="780">
        <v>0</v>
      </c>
      <c r="L265" s="780">
        <v>6</v>
      </c>
      <c r="M265" s="784">
        <f t="shared" si="189"/>
        <v>100</v>
      </c>
      <c r="N265" s="945">
        <v>46038</v>
      </c>
      <c r="O265" s="945">
        <v>46034</v>
      </c>
      <c r="P265" s="946"/>
      <c r="Q265" s="946" t="s">
        <v>582</v>
      </c>
      <c r="R265" s="783" t="s">
        <v>3085</v>
      </c>
      <c r="S265" s="810" t="s">
        <v>3086</v>
      </c>
      <c r="T265" s="810"/>
      <c r="U265" s="810" t="s">
        <v>4252</v>
      </c>
      <c r="V265" s="949" t="s">
        <v>4253</v>
      </c>
      <c r="W265" s="949"/>
      <c r="X265" s="740" t="s">
        <v>4254</v>
      </c>
      <c r="Y265" s="946" t="s">
        <v>1690</v>
      </c>
      <c r="Z265" s="835">
        <v>5.2547</v>
      </c>
      <c r="AA265" s="835">
        <f t="shared" si="216"/>
        <v>3152.82</v>
      </c>
      <c r="AB265" s="780"/>
      <c r="AC265" s="951" t="s">
        <v>590</v>
      </c>
      <c r="AD265" s="837">
        <f>J265</f>
        <v>600</v>
      </c>
      <c r="AE265" s="837"/>
      <c r="AF265" s="838"/>
      <c r="AG265" s="865"/>
      <c r="AH265" s="865">
        <f t="shared" si="223"/>
        <v>600</v>
      </c>
      <c r="AI265" s="865">
        <f t="shared" si="196"/>
        <v>600</v>
      </c>
      <c r="AJ265" s="955"/>
      <c r="AK265" s="865"/>
      <c r="AL265" s="956"/>
      <c r="AM265" s="956">
        <f>J265</f>
        <v>600</v>
      </c>
      <c r="AN265" s="867" t="s">
        <v>577</v>
      </c>
      <c r="AO265" s="884">
        <f t="shared" si="217"/>
        <v>100</v>
      </c>
      <c r="AP265" s="884">
        <f t="shared" si="218"/>
        <v>100</v>
      </c>
      <c r="AQ265" s="884">
        <f t="shared" si="219"/>
        <v>100</v>
      </c>
      <c r="AR265" s="884">
        <f t="shared" si="220"/>
        <v>100</v>
      </c>
      <c r="AS265" s="884">
        <f t="shared" si="221"/>
        <v>100</v>
      </c>
      <c r="AT265" s="884">
        <f t="shared" si="222"/>
        <v>100</v>
      </c>
      <c r="AU265" s="932">
        <f t="shared" si="208"/>
        <v>600</v>
      </c>
      <c r="AV265" s="933">
        <f t="shared" si="209"/>
        <v>0</v>
      </c>
      <c r="AW265" s="939"/>
      <c r="AX265" s="884"/>
      <c r="AY265" s="884"/>
      <c r="AZ265" s="884"/>
      <c r="BA265" s="884"/>
      <c r="BB265" s="884"/>
      <c r="BC265" s="884"/>
      <c r="BD265" s="711"/>
    </row>
    <row r="266" s="711" customFormat="1" ht="39" customHeight="1" spans="1:55">
      <c r="A266" s="736">
        <v>46015</v>
      </c>
      <c r="B266" s="737" t="s">
        <v>894</v>
      </c>
      <c r="C266" s="738" t="s">
        <v>630</v>
      </c>
      <c r="D266" s="739">
        <v>4500189626</v>
      </c>
      <c r="E266" s="910" t="s">
        <v>3143</v>
      </c>
      <c r="F266" s="739" t="s">
        <v>4255</v>
      </c>
      <c r="G266" s="742" t="s">
        <v>3354</v>
      </c>
      <c r="H266" s="742" t="s">
        <v>3338</v>
      </c>
      <c r="I266" s="785" t="s">
        <v>3346</v>
      </c>
      <c r="J266" s="780">
        <v>300</v>
      </c>
      <c r="K266" s="780">
        <v>0</v>
      </c>
      <c r="L266" s="780">
        <v>6</v>
      </c>
      <c r="M266" s="784">
        <f t="shared" si="189"/>
        <v>50</v>
      </c>
      <c r="N266" s="945">
        <v>46048</v>
      </c>
      <c r="O266" s="945">
        <v>46044</v>
      </c>
      <c r="P266" s="946"/>
      <c r="Q266" s="946" t="s">
        <v>582</v>
      </c>
      <c r="R266" s="946" t="s">
        <v>3145</v>
      </c>
      <c r="S266" s="810" t="s">
        <v>3146</v>
      </c>
      <c r="T266" s="810"/>
      <c r="U266" s="810" t="s">
        <v>4256</v>
      </c>
      <c r="V266" s="811" t="s">
        <v>3148</v>
      </c>
      <c r="W266" s="949"/>
      <c r="X266" s="740" t="s">
        <v>4257</v>
      </c>
      <c r="Y266" s="946" t="s">
        <v>3150</v>
      </c>
      <c r="Z266" s="835">
        <v>5.2547</v>
      </c>
      <c r="AA266" s="835">
        <f t="shared" si="216"/>
        <v>1576.41</v>
      </c>
      <c r="AB266" s="780"/>
      <c r="AC266" s="951" t="s">
        <v>590</v>
      </c>
      <c r="AD266" s="837"/>
      <c r="AE266" s="837">
        <f>J266</f>
        <v>300</v>
      </c>
      <c r="AF266" s="838"/>
      <c r="AG266" s="865">
        <f t="shared" ref="AG266:AG272" si="227">J266</f>
        <v>300</v>
      </c>
      <c r="AH266" s="865"/>
      <c r="AI266" s="865">
        <f t="shared" si="196"/>
        <v>300</v>
      </c>
      <c r="AJ266" s="955"/>
      <c r="AK266" s="865"/>
      <c r="AL266" s="956"/>
      <c r="AM266" s="956"/>
      <c r="AN266" s="867" t="s">
        <v>577</v>
      </c>
      <c r="AO266" s="884">
        <f t="shared" si="217"/>
        <v>50</v>
      </c>
      <c r="AP266" s="884">
        <f t="shared" si="218"/>
        <v>50</v>
      </c>
      <c r="AQ266" s="884">
        <f t="shared" si="219"/>
        <v>50</v>
      </c>
      <c r="AR266" s="884">
        <f t="shared" si="220"/>
        <v>50</v>
      </c>
      <c r="AS266" s="884">
        <f t="shared" si="221"/>
        <v>50</v>
      </c>
      <c r="AT266" s="884">
        <f t="shared" si="222"/>
        <v>50</v>
      </c>
      <c r="AU266" s="932">
        <f t="shared" si="208"/>
        <v>300</v>
      </c>
      <c r="AV266" s="933">
        <f t="shared" si="209"/>
        <v>0</v>
      </c>
      <c r="AW266" s="939"/>
      <c r="AX266" s="884"/>
      <c r="AY266" s="884"/>
      <c r="AZ266" s="884"/>
      <c r="BA266" s="884"/>
      <c r="BB266" s="884"/>
      <c r="BC266" s="884"/>
    </row>
    <row r="267" s="711" customFormat="1" ht="39" customHeight="1" spans="1:55">
      <c r="A267" s="736">
        <v>46021</v>
      </c>
      <c r="B267" s="737" t="s">
        <v>177</v>
      </c>
      <c r="C267" s="738" t="s">
        <v>600</v>
      </c>
      <c r="D267" s="739">
        <v>4500190323</v>
      </c>
      <c r="E267" s="910" t="s">
        <v>3157</v>
      </c>
      <c r="F267" s="739" t="s">
        <v>4258</v>
      </c>
      <c r="G267" s="742" t="s">
        <v>3338</v>
      </c>
      <c r="H267" s="742" t="s">
        <v>3338</v>
      </c>
      <c r="I267" s="785" t="s">
        <v>3346</v>
      </c>
      <c r="J267" s="1016">
        <v>4002</v>
      </c>
      <c r="K267" s="780">
        <v>0</v>
      </c>
      <c r="L267" s="780">
        <v>6</v>
      </c>
      <c r="M267" s="784">
        <f t="shared" si="189"/>
        <v>667</v>
      </c>
      <c r="N267" s="945">
        <v>46051</v>
      </c>
      <c r="O267" s="945">
        <v>46048</v>
      </c>
      <c r="P267" s="946"/>
      <c r="Q267" s="946" t="s">
        <v>582</v>
      </c>
      <c r="R267" s="783" t="s">
        <v>3153</v>
      </c>
      <c r="S267" s="810" t="s">
        <v>3159</v>
      </c>
      <c r="T267" s="810"/>
      <c r="U267" s="810" t="s">
        <v>585</v>
      </c>
      <c r="V267" s="811" t="s">
        <v>3160</v>
      </c>
      <c r="W267" s="949"/>
      <c r="X267" s="740" t="s">
        <v>4259</v>
      </c>
      <c r="Y267" s="946" t="s">
        <v>695</v>
      </c>
      <c r="Z267" s="835">
        <v>3.1313</v>
      </c>
      <c r="AA267" s="835">
        <f t="shared" si="216"/>
        <v>12531.4626</v>
      </c>
      <c r="AB267" s="780"/>
      <c r="AC267" s="951" t="s">
        <v>590</v>
      </c>
      <c r="AD267" s="837">
        <f>J267</f>
        <v>4002</v>
      </c>
      <c r="AE267" s="837"/>
      <c r="AF267" s="838"/>
      <c r="AG267" s="865">
        <f t="shared" si="227"/>
        <v>4002</v>
      </c>
      <c r="AH267" s="865"/>
      <c r="AI267" s="865">
        <f t="shared" si="196"/>
        <v>4002</v>
      </c>
      <c r="AJ267" s="955"/>
      <c r="AK267" s="865"/>
      <c r="AL267" s="956"/>
      <c r="AM267" s="956"/>
      <c r="AN267" s="867" t="s">
        <v>577</v>
      </c>
      <c r="AO267" s="884">
        <f t="shared" si="217"/>
        <v>667</v>
      </c>
      <c r="AP267" s="884">
        <f t="shared" si="218"/>
        <v>667</v>
      </c>
      <c r="AQ267" s="884">
        <f t="shared" si="219"/>
        <v>667</v>
      </c>
      <c r="AR267" s="884">
        <f t="shared" si="220"/>
        <v>667</v>
      </c>
      <c r="AS267" s="884">
        <f t="shared" si="221"/>
        <v>667</v>
      </c>
      <c r="AT267" s="884">
        <f t="shared" si="222"/>
        <v>667</v>
      </c>
      <c r="AU267" s="932">
        <f t="shared" si="208"/>
        <v>4002</v>
      </c>
      <c r="AV267" s="933">
        <f t="shared" si="209"/>
        <v>0</v>
      </c>
      <c r="AW267" s="939"/>
      <c r="AX267" s="884"/>
      <c r="AY267" s="884"/>
      <c r="AZ267" s="884"/>
      <c r="BA267" s="884"/>
      <c r="BB267" s="884"/>
      <c r="BC267" s="884"/>
    </row>
    <row r="268" s="901" customFormat="1" ht="39" customHeight="1" spans="1:56">
      <c r="A268" s="736">
        <v>46006</v>
      </c>
      <c r="B268" s="737" t="s">
        <v>4260</v>
      </c>
      <c r="C268" s="738" t="s">
        <v>867</v>
      </c>
      <c r="D268" s="739">
        <v>4500188900</v>
      </c>
      <c r="E268" s="910" t="s">
        <v>4261</v>
      </c>
      <c r="F268" s="739" t="s">
        <v>4262</v>
      </c>
      <c r="G268" s="742" t="s">
        <v>3354</v>
      </c>
      <c r="H268" s="742" t="s">
        <v>3338</v>
      </c>
      <c r="I268" s="785" t="s">
        <v>3346</v>
      </c>
      <c r="J268" s="780">
        <v>480</v>
      </c>
      <c r="K268" s="780">
        <v>0</v>
      </c>
      <c r="L268" s="780">
        <v>6</v>
      </c>
      <c r="M268" s="784">
        <f t="shared" si="189"/>
        <v>80</v>
      </c>
      <c r="N268" s="945">
        <v>46052</v>
      </c>
      <c r="O268" s="945">
        <v>46048</v>
      </c>
      <c r="P268" s="946"/>
      <c r="Q268" s="946" t="s">
        <v>582</v>
      </c>
      <c r="R268" s="1029" t="s">
        <v>4263</v>
      </c>
      <c r="S268" s="810" t="s">
        <v>4264</v>
      </c>
      <c r="T268" s="810"/>
      <c r="U268" s="810" t="s">
        <v>4265</v>
      </c>
      <c r="V268" s="949"/>
      <c r="W268" s="949"/>
      <c r="X268" s="740" t="s">
        <v>4266</v>
      </c>
      <c r="Y268" s="946" t="s">
        <v>1712</v>
      </c>
      <c r="Z268" s="835">
        <v>5.2547</v>
      </c>
      <c r="AA268" s="835">
        <f t="shared" si="216"/>
        <v>2522.256</v>
      </c>
      <c r="AB268" s="780"/>
      <c r="AC268" s="951" t="s">
        <v>590</v>
      </c>
      <c r="AD268" s="837"/>
      <c r="AE268" s="837">
        <f>J268</f>
        <v>480</v>
      </c>
      <c r="AF268" s="838"/>
      <c r="AG268" s="865">
        <f t="shared" si="227"/>
        <v>480</v>
      </c>
      <c r="AH268" s="865"/>
      <c r="AI268" s="865">
        <f t="shared" si="196"/>
        <v>480</v>
      </c>
      <c r="AJ268" s="955"/>
      <c r="AK268" s="865"/>
      <c r="AL268" s="956"/>
      <c r="AM268" s="956"/>
      <c r="AN268" s="867" t="s">
        <v>577</v>
      </c>
      <c r="AO268" s="884">
        <f t="shared" si="217"/>
        <v>80</v>
      </c>
      <c r="AP268" s="884">
        <f t="shared" si="218"/>
        <v>80</v>
      </c>
      <c r="AQ268" s="884">
        <f t="shared" si="219"/>
        <v>80</v>
      </c>
      <c r="AR268" s="884">
        <f t="shared" si="220"/>
        <v>80</v>
      </c>
      <c r="AS268" s="884">
        <f t="shared" si="221"/>
        <v>80</v>
      </c>
      <c r="AT268" s="884">
        <f t="shared" si="222"/>
        <v>80</v>
      </c>
      <c r="AU268" s="932">
        <f t="shared" si="208"/>
        <v>480</v>
      </c>
      <c r="AV268" s="933">
        <f t="shared" si="209"/>
        <v>0</v>
      </c>
      <c r="AW268" s="939"/>
      <c r="AX268" s="884"/>
      <c r="AY268" s="884"/>
      <c r="AZ268" s="884"/>
      <c r="BA268" s="884"/>
      <c r="BB268" s="884"/>
      <c r="BC268" s="884"/>
      <c r="BD268" s="711"/>
    </row>
    <row r="269" s="711" customFormat="1" ht="39" customHeight="1" spans="1:55">
      <c r="A269" s="736">
        <v>46021</v>
      </c>
      <c r="B269" s="737" t="s">
        <v>2023</v>
      </c>
      <c r="C269" s="738" t="s">
        <v>2024</v>
      </c>
      <c r="D269" s="739">
        <v>4500190234</v>
      </c>
      <c r="E269" s="910"/>
      <c r="F269" s="739" t="s">
        <v>4267</v>
      </c>
      <c r="G269" s="742" t="s">
        <v>3354</v>
      </c>
      <c r="H269" s="742" t="s">
        <v>3338</v>
      </c>
      <c r="I269" s="785" t="s">
        <v>3346</v>
      </c>
      <c r="J269" s="780">
        <v>240</v>
      </c>
      <c r="K269" s="780">
        <v>0</v>
      </c>
      <c r="L269" s="780">
        <v>6</v>
      </c>
      <c r="M269" s="784">
        <f t="shared" si="189"/>
        <v>40</v>
      </c>
      <c r="N269" s="945">
        <v>46052</v>
      </c>
      <c r="O269" s="945">
        <f>N269-4</f>
        <v>46048</v>
      </c>
      <c r="P269" s="946"/>
      <c r="Q269" s="946" t="s">
        <v>582</v>
      </c>
      <c r="R269" s="783" t="s">
        <v>3093</v>
      </c>
      <c r="S269" s="810" t="s">
        <v>3159</v>
      </c>
      <c r="T269" s="810"/>
      <c r="U269" s="810" t="s">
        <v>585</v>
      </c>
      <c r="V269" s="949"/>
      <c r="W269" s="949"/>
      <c r="X269" s="740" t="s">
        <v>4268</v>
      </c>
      <c r="Y269" s="946" t="s">
        <v>1712</v>
      </c>
      <c r="Z269" s="835">
        <v>5.2547</v>
      </c>
      <c r="AA269" s="835">
        <f t="shared" si="216"/>
        <v>1261.128</v>
      </c>
      <c r="AB269" s="780"/>
      <c r="AC269" s="951" t="s">
        <v>590</v>
      </c>
      <c r="AD269" s="837"/>
      <c r="AE269" s="837">
        <f>J269</f>
        <v>240</v>
      </c>
      <c r="AF269" s="838"/>
      <c r="AG269" s="865">
        <f t="shared" si="227"/>
        <v>240</v>
      </c>
      <c r="AH269" s="865"/>
      <c r="AI269" s="865">
        <f t="shared" si="196"/>
        <v>240</v>
      </c>
      <c r="AJ269" s="955"/>
      <c r="AK269" s="865"/>
      <c r="AL269" s="956"/>
      <c r="AM269" s="956"/>
      <c r="AN269" s="867" t="s">
        <v>577</v>
      </c>
      <c r="AO269" s="884">
        <f t="shared" si="217"/>
        <v>40</v>
      </c>
      <c r="AP269" s="884">
        <f t="shared" si="218"/>
        <v>40</v>
      </c>
      <c r="AQ269" s="884">
        <f t="shared" si="219"/>
        <v>40</v>
      </c>
      <c r="AR269" s="884">
        <f t="shared" si="220"/>
        <v>40</v>
      </c>
      <c r="AS269" s="884">
        <f t="shared" si="221"/>
        <v>40</v>
      </c>
      <c r="AT269" s="884">
        <f t="shared" si="222"/>
        <v>40</v>
      </c>
      <c r="AU269" s="932">
        <f t="shared" si="208"/>
        <v>240</v>
      </c>
      <c r="AV269" s="933">
        <f t="shared" si="209"/>
        <v>0</v>
      </c>
      <c r="AW269" s="939"/>
      <c r="AX269" s="884"/>
      <c r="AY269" s="884"/>
      <c r="AZ269" s="884"/>
      <c r="BA269" s="884"/>
      <c r="BB269" s="884"/>
      <c r="BC269" s="884"/>
    </row>
    <row r="270" s="711" customFormat="1" ht="39" customHeight="1" spans="1:55">
      <c r="A270" s="736">
        <v>46010</v>
      </c>
      <c r="B270" s="737" t="s">
        <v>4269</v>
      </c>
      <c r="C270" s="738" t="s">
        <v>697</v>
      </c>
      <c r="D270" s="739">
        <v>4500189439</v>
      </c>
      <c r="E270" s="910"/>
      <c r="F270" s="739" t="s">
        <v>4270</v>
      </c>
      <c r="G270" s="742" t="s">
        <v>3338</v>
      </c>
      <c r="H270" s="742" t="s">
        <v>3338</v>
      </c>
      <c r="I270" s="785" t="s">
        <v>3346</v>
      </c>
      <c r="J270" s="780">
        <v>252</v>
      </c>
      <c r="K270" s="780">
        <v>0</v>
      </c>
      <c r="L270" s="780">
        <v>6</v>
      </c>
      <c r="M270" s="784">
        <f t="shared" si="189"/>
        <v>42</v>
      </c>
      <c r="N270" s="945">
        <v>46055</v>
      </c>
      <c r="O270" s="782">
        <f>N270-4</f>
        <v>46051</v>
      </c>
      <c r="P270" s="946"/>
      <c r="Q270" s="946" t="s">
        <v>582</v>
      </c>
      <c r="R270" s="946" t="s">
        <v>3093</v>
      </c>
      <c r="S270" s="810" t="s">
        <v>4271</v>
      </c>
      <c r="T270" s="810"/>
      <c r="U270" s="810" t="s">
        <v>4272</v>
      </c>
      <c r="V270" s="949"/>
      <c r="W270" s="949"/>
      <c r="X270" s="740" t="s">
        <v>4273</v>
      </c>
      <c r="Y270" s="946" t="s">
        <v>782</v>
      </c>
      <c r="Z270" s="835">
        <v>5.2547</v>
      </c>
      <c r="AA270" s="835">
        <f t="shared" si="216"/>
        <v>1324.1844</v>
      </c>
      <c r="AB270" s="780"/>
      <c r="AC270" s="951" t="s">
        <v>590</v>
      </c>
      <c r="AD270" s="837">
        <f>J270</f>
        <v>252</v>
      </c>
      <c r="AE270" s="837"/>
      <c r="AF270" s="838"/>
      <c r="AG270" s="865">
        <f t="shared" si="227"/>
        <v>252</v>
      </c>
      <c r="AH270" s="865"/>
      <c r="AI270" s="865">
        <f t="shared" si="196"/>
        <v>252</v>
      </c>
      <c r="AJ270" s="955"/>
      <c r="AK270" s="865"/>
      <c r="AL270" s="956"/>
      <c r="AM270" s="956"/>
      <c r="AN270" s="867" t="s">
        <v>577</v>
      </c>
      <c r="AO270" s="884">
        <f t="shared" si="217"/>
        <v>42</v>
      </c>
      <c r="AP270" s="884">
        <f t="shared" si="218"/>
        <v>42</v>
      </c>
      <c r="AQ270" s="884">
        <f t="shared" si="219"/>
        <v>42</v>
      </c>
      <c r="AR270" s="884">
        <f t="shared" si="220"/>
        <v>42</v>
      </c>
      <c r="AS270" s="884">
        <f t="shared" si="221"/>
        <v>42</v>
      </c>
      <c r="AT270" s="884">
        <f t="shared" si="222"/>
        <v>42</v>
      </c>
      <c r="AU270" s="932">
        <f t="shared" si="208"/>
        <v>252</v>
      </c>
      <c r="AV270" s="933">
        <f t="shared" si="209"/>
        <v>0</v>
      </c>
      <c r="AW270" s="939"/>
      <c r="AX270" s="884"/>
      <c r="AY270" s="884"/>
      <c r="AZ270" s="884"/>
      <c r="BA270" s="884"/>
      <c r="BB270" s="884"/>
      <c r="BC270" s="884"/>
    </row>
    <row r="271" s="901" customFormat="1" ht="39" customHeight="1" spans="1:56">
      <c r="A271" s="736">
        <v>46006</v>
      </c>
      <c r="B271" s="737" t="s">
        <v>226</v>
      </c>
      <c r="C271" s="738" t="s">
        <v>749</v>
      </c>
      <c r="D271" s="739">
        <v>4500188951</v>
      </c>
      <c r="E271" s="910" t="s">
        <v>4274</v>
      </c>
      <c r="F271" s="739" t="s">
        <v>4275</v>
      </c>
      <c r="G271" s="742" t="s">
        <v>3338</v>
      </c>
      <c r="H271" s="742" t="s">
        <v>3338</v>
      </c>
      <c r="I271" s="785" t="s">
        <v>3346</v>
      </c>
      <c r="J271" s="780">
        <v>1500</v>
      </c>
      <c r="K271" s="780">
        <v>0</v>
      </c>
      <c r="L271" s="780">
        <v>6</v>
      </c>
      <c r="M271" s="784">
        <f t="shared" si="189"/>
        <v>250</v>
      </c>
      <c r="N271" s="945">
        <v>46048</v>
      </c>
      <c r="O271" s="945">
        <v>46044</v>
      </c>
      <c r="P271" s="946"/>
      <c r="Q271" s="946" t="s">
        <v>582</v>
      </c>
      <c r="R271" s="946" t="s">
        <v>4276</v>
      </c>
      <c r="S271" s="810" t="s">
        <v>3078</v>
      </c>
      <c r="T271" s="810"/>
      <c r="U271" s="810" t="s">
        <v>4277</v>
      </c>
      <c r="V271" s="949"/>
      <c r="W271" s="949" t="s">
        <v>4278</v>
      </c>
      <c r="X271" s="740" t="s">
        <v>4279</v>
      </c>
      <c r="Y271" s="946" t="s">
        <v>1391</v>
      </c>
      <c r="Z271" s="835">
        <v>5.5009</v>
      </c>
      <c r="AA271" s="835">
        <f t="shared" si="216"/>
        <v>8251.35</v>
      </c>
      <c r="AB271" s="780"/>
      <c r="AC271" s="951" t="s">
        <v>590</v>
      </c>
      <c r="AD271" s="837">
        <f>J271</f>
        <v>1500</v>
      </c>
      <c r="AE271" s="837"/>
      <c r="AF271" s="838"/>
      <c r="AG271" s="865">
        <f t="shared" si="227"/>
        <v>1500</v>
      </c>
      <c r="AH271" s="865"/>
      <c r="AI271" s="865">
        <f t="shared" si="196"/>
        <v>1500</v>
      </c>
      <c r="AJ271" s="955"/>
      <c r="AK271" s="865"/>
      <c r="AL271" s="956"/>
      <c r="AM271" s="956"/>
      <c r="AN271" s="867" t="s">
        <v>577</v>
      </c>
      <c r="AO271" s="884">
        <f t="shared" si="217"/>
        <v>250</v>
      </c>
      <c r="AP271" s="884">
        <f t="shared" si="218"/>
        <v>250</v>
      </c>
      <c r="AQ271" s="884">
        <f t="shared" si="219"/>
        <v>250</v>
      </c>
      <c r="AR271" s="884">
        <f t="shared" si="220"/>
        <v>250</v>
      </c>
      <c r="AS271" s="884">
        <f t="shared" si="221"/>
        <v>250</v>
      </c>
      <c r="AT271" s="884">
        <f t="shared" si="222"/>
        <v>250</v>
      </c>
      <c r="AU271" s="932">
        <f t="shared" si="208"/>
        <v>1500</v>
      </c>
      <c r="AV271" s="933">
        <f t="shared" si="209"/>
        <v>0</v>
      </c>
      <c r="AW271" s="939"/>
      <c r="AX271" s="884"/>
      <c r="AY271" s="884"/>
      <c r="AZ271" s="884"/>
      <c r="BA271" s="884"/>
      <c r="BB271" s="884"/>
      <c r="BC271" s="884"/>
      <c r="BD271" s="711"/>
    </row>
    <row r="272" s="711" customFormat="1" ht="39" customHeight="1" spans="1:55">
      <c r="A272" s="736">
        <v>46014</v>
      </c>
      <c r="B272" s="737" t="s">
        <v>362</v>
      </c>
      <c r="C272" s="738" t="s">
        <v>1495</v>
      </c>
      <c r="D272" s="739">
        <v>4500189706</v>
      </c>
      <c r="E272" s="910" t="s">
        <v>4280</v>
      </c>
      <c r="F272" s="739" t="s">
        <v>4281</v>
      </c>
      <c r="G272" s="742" t="s">
        <v>3338</v>
      </c>
      <c r="H272" s="742" t="s">
        <v>3338</v>
      </c>
      <c r="I272" s="785" t="s">
        <v>3346</v>
      </c>
      <c r="J272" s="780">
        <v>3000</v>
      </c>
      <c r="K272" s="780">
        <v>0</v>
      </c>
      <c r="L272" s="780">
        <v>6</v>
      </c>
      <c r="M272" s="784">
        <f>J272/L272</f>
        <v>500</v>
      </c>
      <c r="N272" s="945">
        <v>46048</v>
      </c>
      <c r="O272" s="945">
        <v>46044</v>
      </c>
      <c r="P272" s="946"/>
      <c r="Q272" s="946" t="s">
        <v>582</v>
      </c>
      <c r="R272" s="946" t="s">
        <v>4282</v>
      </c>
      <c r="S272" s="810" t="s">
        <v>4283</v>
      </c>
      <c r="T272" s="810"/>
      <c r="U272" s="810" t="s">
        <v>4284</v>
      </c>
      <c r="V272" s="949"/>
      <c r="W272" s="949"/>
      <c r="X272" s="740" t="s">
        <v>4285</v>
      </c>
      <c r="Y272" s="946" t="s">
        <v>2364</v>
      </c>
      <c r="Z272" s="835">
        <v>5.465</v>
      </c>
      <c r="AA272" s="835">
        <f t="shared" si="216"/>
        <v>16395</v>
      </c>
      <c r="AB272" s="780"/>
      <c r="AC272" s="951" t="s">
        <v>590</v>
      </c>
      <c r="AD272" s="837">
        <f>J272</f>
        <v>3000</v>
      </c>
      <c r="AE272" s="837"/>
      <c r="AF272" s="838"/>
      <c r="AG272" s="865">
        <f t="shared" si="227"/>
        <v>3000</v>
      </c>
      <c r="AH272" s="865"/>
      <c r="AI272" s="865">
        <f t="shared" si="196"/>
        <v>3000</v>
      </c>
      <c r="AJ272" s="955"/>
      <c r="AK272" s="865"/>
      <c r="AL272" s="956"/>
      <c r="AM272" s="956"/>
      <c r="AN272" s="867" t="s">
        <v>577</v>
      </c>
      <c r="AO272" s="884">
        <f t="shared" si="217"/>
        <v>500</v>
      </c>
      <c r="AP272" s="884">
        <f t="shared" si="218"/>
        <v>500</v>
      </c>
      <c r="AQ272" s="884">
        <f t="shared" si="219"/>
        <v>500</v>
      </c>
      <c r="AR272" s="884">
        <f t="shared" si="220"/>
        <v>500</v>
      </c>
      <c r="AS272" s="884">
        <f t="shared" si="221"/>
        <v>500</v>
      </c>
      <c r="AT272" s="884">
        <f t="shared" si="222"/>
        <v>500</v>
      </c>
      <c r="AU272" s="932">
        <f t="shared" si="208"/>
        <v>3000</v>
      </c>
      <c r="AV272" s="933">
        <f t="shared" si="209"/>
        <v>0</v>
      </c>
      <c r="AW272" s="939"/>
      <c r="AX272" s="884"/>
      <c r="AY272" s="884"/>
      <c r="AZ272" s="884"/>
      <c r="BA272" s="884"/>
      <c r="BB272" s="884"/>
      <c r="BC272" s="884"/>
    </row>
    <row r="273" s="711" customFormat="1" ht="39" customHeight="1" spans="1:55">
      <c r="A273" s="736">
        <v>46016</v>
      </c>
      <c r="B273" s="737" t="s">
        <v>3691</v>
      </c>
      <c r="C273" s="738" t="s">
        <v>1303</v>
      </c>
      <c r="D273" s="739">
        <v>4500190045</v>
      </c>
      <c r="E273" s="910"/>
      <c r="F273" s="739" t="s">
        <v>4286</v>
      </c>
      <c r="G273" s="742" t="s">
        <v>3354</v>
      </c>
      <c r="H273" s="742" t="s">
        <v>3338</v>
      </c>
      <c r="I273" s="785" t="s">
        <v>3346</v>
      </c>
      <c r="J273" s="780">
        <v>204</v>
      </c>
      <c r="K273" s="780">
        <v>0</v>
      </c>
      <c r="L273" s="780">
        <v>6</v>
      </c>
      <c r="M273" s="784">
        <f t="shared" ref="M272:M305" si="228">J273/L273</f>
        <v>34</v>
      </c>
      <c r="N273" s="945">
        <v>46055</v>
      </c>
      <c r="O273" s="782">
        <f>N273-4</f>
        <v>46051</v>
      </c>
      <c r="P273" s="946"/>
      <c r="Q273" s="946" t="s">
        <v>582</v>
      </c>
      <c r="R273" s="1030" t="s">
        <v>4287</v>
      </c>
      <c r="S273" s="810" t="s">
        <v>3159</v>
      </c>
      <c r="T273" s="810"/>
      <c r="U273" s="810" t="s">
        <v>4288</v>
      </c>
      <c r="V273" s="949"/>
      <c r="W273" s="949"/>
      <c r="X273" s="740" t="s">
        <v>4289</v>
      </c>
      <c r="Y273" s="946" t="s">
        <v>740</v>
      </c>
      <c r="Z273" s="835">
        <v>5.5009</v>
      </c>
      <c r="AA273" s="835">
        <f t="shared" ref="AA256:AA295" si="229">J273*Z273</f>
        <v>1122.1836</v>
      </c>
      <c r="AB273" s="780"/>
      <c r="AC273" s="951" t="s">
        <v>590</v>
      </c>
      <c r="AD273" s="837"/>
      <c r="AE273" s="837">
        <f>J273</f>
        <v>204</v>
      </c>
      <c r="AF273" s="838"/>
      <c r="AG273" s="865">
        <f t="shared" ref="AG258:AG307" si="230">J273</f>
        <v>204</v>
      </c>
      <c r="AH273" s="865"/>
      <c r="AI273" s="865">
        <f t="shared" si="196"/>
        <v>204</v>
      </c>
      <c r="AJ273" s="955"/>
      <c r="AK273" s="865"/>
      <c r="AL273" s="956"/>
      <c r="AM273" s="956"/>
      <c r="AN273" s="867" t="s">
        <v>577</v>
      </c>
      <c r="AO273" s="884">
        <f t="shared" si="217"/>
        <v>34</v>
      </c>
      <c r="AP273" s="884">
        <f t="shared" si="218"/>
        <v>34</v>
      </c>
      <c r="AQ273" s="884">
        <f t="shared" si="219"/>
        <v>34</v>
      </c>
      <c r="AR273" s="884">
        <f t="shared" si="220"/>
        <v>34</v>
      </c>
      <c r="AS273" s="884">
        <f t="shared" si="221"/>
        <v>34</v>
      </c>
      <c r="AT273" s="884">
        <f t="shared" si="222"/>
        <v>34</v>
      </c>
      <c r="AU273" s="932">
        <f t="shared" si="208"/>
        <v>204</v>
      </c>
      <c r="AV273" s="933">
        <f t="shared" si="209"/>
        <v>0</v>
      </c>
      <c r="AW273" s="939"/>
      <c r="AX273" s="884"/>
      <c r="AY273" s="884"/>
      <c r="AZ273" s="884"/>
      <c r="BA273" s="884"/>
      <c r="BB273" s="884"/>
      <c r="BC273" s="884"/>
    </row>
    <row r="274" s="711" customFormat="1" ht="39" customHeight="1" spans="1:55">
      <c r="A274" s="736">
        <v>46387</v>
      </c>
      <c r="B274" s="737" t="s">
        <v>2171</v>
      </c>
      <c r="C274" s="738" t="s">
        <v>867</v>
      </c>
      <c r="D274" s="739">
        <v>4500190081</v>
      </c>
      <c r="E274" s="910" t="s">
        <v>4290</v>
      </c>
      <c r="F274" s="739" t="s">
        <v>4291</v>
      </c>
      <c r="G274" s="742" t="s">
        <v>3354</v>
      </c>
      <c r="H274" s="742" t="s">
        <v>3338</v>
      </c>
      <c r="I274" s="785" t="s">
        <v>3346</v>
      </c>
      <c r="J274" s="780">
        <v>720</v>
      </c>
      <c r="K274" s="780">
        <v>0</v>
      </c>
      <c r="L274" s="780">
        <v>6</v>
      </c>
      <c r="M274" s="784">
        <f t="shared" si="228"/>
        <v>120</v>
      </c>
      <c r="N274" s="945">
        <v>46055</v>
      </c>
      <c r="O274" s="782">
        <f>N274-4</f>
        <v>46051</v>
      </c>
      <c r="P274" s="946"/>
      <c r="Q274" s="946" t="s">
        <v>582</v>
      </c>
      <c r="R274" s="1030" t="s">
        <v>4287</v>
      </c>
      <c r="S274" s="810" t="s">
        <v>4264</v>
      </c>
      <c r="T274" s="810"/>
      <c r="U274" s="810" t="s">
        <v>4292</v>
      </c>
      <c r="V274" s="949"/>
      <c r="W274" s="949"/>
      <c r="X274" s="740" t="s">
        <v>4293</v>
      </c>
      <c r="Y274" s="946" t="s">
        <v>1712</v>
      </c>
      <c r="Z274" s="835">
        <v>5.5009</v>
      </c>
      <c r="AA274" s="835">
        <f t="shared" si="229"/>
        <v>3960.648</v>
      </c>
      <c r="AB274" s="780"/>
      <c r="AC274" s="951" t="s">
        <v>590</v>
      </c>
      <c r="AD274" s="837"/>
      <c r="AE274" s="837">
        <f>J274</f>
        <v>720</v>
      </c>
      <c r="AF274" s="838"/>
      <c r="AG274" s="865">
        <f t="shared" si="230"/>
        <v>720</v>
      </c>
      <c r="AH274" s="865"/>
      <c r="AI274" s="865">
        <f t="shared" si="196"/>
        <v>720</v>
      </c>
      <c r="AJ274" s="955"/>
      <c r="AK274" s="865"/>
      <c r="AL274" s="956"/>
      <c r="AM274" s="956"/>
      <c r="AN274" s="867" t="s">
        <v>577</v>
      </c>
      <c r="AO274" s="884">
        <f t="shared" si="217"/>
        <v>120</v>
      </c>
      <c r="AP274" s="884">
        <f t="shared" si="218"/>
        <v>120</v>
      </c>
      <c r="AQ274" s="884">
        <f t="shared" si="219"/>
        <v>120</v>
      </c>
      <c r="AR274" s="884">
        <f t="shared" si="220"/>
        <v>120</v>
      </c>
      <c r="AS274" s="884">
        <f t="shared" si="221"/>
        <v>120</v>
      </c>
      <c r="AT274" s="884">
        <f t="shared" si="222"/>
        <v>120</v>
      </c>
      <c r="AU274" s="932">
        <f t="shared" si="208"/>
        <v>720</v>
      </c>
      <c r="AV274" s="933">
        <f t="shared" si="209"/>
        <v>0</v>
      </c>
      <c r="AW274" s="939"/>
      <c r="AX274" s="884"/>
      <c r="AY274" s="884"/>
      <c r="AZ274" s="884"/>
      <c r="BA274" s="884"/>
      <c r="BB274" s="884"/>
      <c r="BC274" s="884"/>
    </row>
    <row r="275" s="711" customFormat="1" ht="39" customHeight="1" spans="1:55">
      <c r="A275" s="736">
        <v>46027</v>
      </c>
      <c r="B275" s="737" t="s">
        <v>3722</v>
      </c>
      <c r="C275" s="738" t="s">
        <v>1303</v>
      </c>
      <c r="D275" s="739">
        <v>4500190462</v>
      </c>
      <c r="E275" s="910"/>
      <c r="F275" s="739" t="s">
        <v>4294</v>
      </c>
      <c r="G275" s="742" t="s">
        <v>3354</v>
      </c>
      <c r="H275" s="742" t="s">
        <v>3338</v>
      </c>
      <c r="I275" s="785" t="s">
        <v>3346</v>
      </c>
      <c r="J275" s="780">
        <v>504</v>
      </c>
      <c r="K275" s="780">
        <v>0</v>
      </c>
      <c r="L275" s="780">
        <v>6</v>
      </c>
      <c r="M275" s="784">
        <f t="shared" si="228"/>
        <v>84</v>
      </c>
      <c r="N275" s="945">
        <v>46058</v>
      </c>
      <c r="O275" s="782">
        <v>46055</v>
      </c>
      <c r="P275" s="946"/>
      <c r="Q275" s="946" t="s">
        <v>582</v>
      </c>
      <c r="R275" s="1030" t="s">
        <v>4287</v>
      </c>
      <c r="S275" s="810" t="s">
        <v>584</v>
      </c>
      <c r="T275" s="810"/>
      <c r="U275" s="810" t="s">
        <v>4295</v>
      </c>
      <c r="V275" s="949"/>
      <c r="W275" s="949"/>
      <c r="X275" s="740" t="s">
        <v>4296</v>
      </c>
      <c r="Y275" s="946" t="s">
        <v>1712</v>
      </c>
      <c r="Z275" s="835">
        <v>5.5009</v>
      </c>
      <c r="AA275" s="835">
        <f t="shared" si="229"/>
        <v>2772.4536</v>
      </c>
      <c r="AB275" s="780"/>
      <c r="AC275" s="951" t="s">
        <v>590</v>
      </c>
      <c r="AD275" s="837"/>
      <c r="AE275" s="837">
        <f>J275</f>
        <v>504</v>
      </c>
      <c r="AF275" s="838"/>
      <c r="AG275" s="865">
        <f t="shared" si="230"/>
        <v>504</v>
      </c>
      <c r="AH275" s="865"/>
      <c r="AI275" s="865">
        <f t="shared" si="196"/>
        <v>504</v>
      </c>
      <c r="AJ275" s="955"/>
      <c r="AK275" s="865"/>
      <c r="AL275" s="956"/>
      <c r="AM275" s="956"/>
      <c r="AN275" s="867" t="s">
        <v>577</v>
      </c>
      <c r="AO275" s="884">
        <f t="shared" si="217"/>
        <v>84</v>
      </c>
      <c r="AP275" s="884">
        <f t="shared" si="218"/>
        <v>84</v>
      </c>
      <c r="AQ275" s="884">
        <f t="shared" si="219"/>
        <v>84</v>
      </c>
      <c r="AR275" s="884">
        <f t="shared" si="220"/>
        <v>84</v>
      </c>
      <c r="AS275" s="884">
        <f t="shared" si="221"/>
        <v>84</v>
      </c>
      <c r="AT275" s="884">
        <f t="shared" si="222"/>
        <v>84</v>
      </c>
      <c r="AU275" s="932">
        <f t="shared" si="208"/>
        <v>504</v>
      </c>
      <c r="AV275" s="933">
        <f t="shared" si="209"/>
        <v>0</v>
      </c>
      <c r="AW275" s="939"/>
      <c r="AX275" s="884"/>
      <c r="AY275" s="884"/>
      <c r="AZ275" s="884"/>
      <c r="BA275" s="884"/>
      <c r="BB275" s="884"/>
      <c r="BC275" s="884"/>
    </row>
    <row r="276" s="711" customFormat="1" ht="39" customHeight="1" spans="1:55">
      <c r="A276" s="736">
        <v>46387</v>
      </c>
      <c r="B276" s="737" t="s">
        <v>4297</v>
      </c>
      <c r="C276" s="738" t="s">
        <v>922</v>
      </c>
      <c r="D276" s="739">
        <v>4500190510</v>
      </c>
      <c r="E276" s="910"/>
      <c r="F276" s="739" t="s">
        <v>4298</v>
      </c>
      <c r="G276" s="742" t="s">
        <v>3354</v>
      </c>
      <c r="H276" s="742" t="s">
        <v>3338</v>
      </c>
      <c r="I276" s="785" t="s">
        <v>3346</v>
      </c>
      <c r="J276" s="780">
        <v>300</v>
      </c>
      <c r="K276" s="780">
        <v>0</v>
      </c>
      <c r="L276" s="780">
        <v>6</v>
      </c>
      <c r="M276" s="784">
        <f t="shared" si="228"/>
        <v>50</v>
      </c>
      <c r="N276" s="945">
        <v>46084</v>
      </c>
      <c r="O276" s="782">
        <f>N276-4</f>
        <v>46080</v>
      </c>
      <c r="P276" s="946"/>
      <c r="Q276" s="946" t="s">
        <v>582</v>
      </c>
      <c r="R276" s="1030"/>
      <c r="S276" s="810" t="s">
        <v>4299</v>
      </c>
      <c r="T276" s="810"/>
      <c r="U276" s="810" t="s">
        <v>4300</v>
      </c>
      <c r="V276" s="949"/>
      <c r="W276" s="949"/>
      <c r="X276" s="740" t="s">
        <v>4301</v>
      </c>
      <c r="Y276" s="946" t="s">
        <v>989</v>
      </c>
      <c r="Z276" s="835">
        <v>5.5009</v>
      </c>
      <c r="AA276" s="835">
        <f t="shared" si="229"/>
        <v>1650.27</v>
      </c>
      <c r="AB276" s="780"/>
      <c r="AC276" s="951" t="s">
        <v>590</v>
      </c>
      <c r="AD276" s="837"/>
      <c r="AE276" s="837">
        <f>J276</f>
        <v>300</v>
      </c>
      <c r="AF276" s="838"/>
      <c r="AG276" s="865">
        <f t="shared" si="230"/>
        <v>300</v>
      </c>
      <c r="AH276" s="865"/>
      <c r="AI276" s="865">
        <f t="shared" ref="AI276:AI307" si="231">J276</f>
        <v>300</v>
      </c>
      <c r="AJ276" s="955"/>
      <c r="AK276" s="865"/>
      <c r="AL276" s="956"/>
      <c r="AM276" s="956"/>
      <c r="AN276" s="867" t="s">
        <v>577</v>
      </c>
      <c r="AO276" s="884">
        <f t="shared" si="217"/>
        <v>50</v>
      </c>
      <c r="AP276" s="884">
        <f t="shared" si="218"/>
        <v>50</v>
      </c>
      <c r="AQ276" s="884">
        <f t="shared" si="219"/>
        <v>50</v>
      </c>
      <c r="AR276" s="884">
        <f t="shared" si="220"/>
        <v>50</v>
      </c>
      <c r="AS276" s="884">
        <f t="shared" si="221"/>
        <v>50</v>
      </c>
      <c r="AT276" s="884">
        <f t="shared" si="222"/>
        <v>50</v>
      </c>
      <c r="AU276" s="932">
        <f t="shared" si="208"/>
        <v>300</v>
      </c>
      <c r="AV276" s="933">
        <f t="shared" si="209"/>
        <v>0</v>
      </c>
      <c r="AW276" s="939"/>
      <c r="AX276" s="884"/>
      <c r="AY276" s="884"/>
      <c r="AZ276" s="884"/>
      <c r="BA276" s="884"/>
      <c r="BB276" s="884"/>
      <c r="BC276" s="884"/>
    </row>
    <row r="277" s="711" customFormat="1" ht="39" customHeight="1" spans="1:55">
      <c r="A277" s="736">
        <v>46387</v>
      </c>
      <c r="B277" s="737" t="s">
        <v>3665</v>
      </c>
      <c r="C277" s="738" t="s">
        <v>580</v>
      </c>
      <c r="D277" s="739">
        <v>4500190505</v>
      </c>
      <c r="E277" s="910" t="s">
        <v>4302</v>
      </c>
      <c r="F277" s="739" t="s">
        <v>4303</v>
      </c>
      <c r="G277" s="742"/>
      <c r="H277" s="742" t="s">
        <v>4304</v>
      </c>
      <c r="I277" s="785" t="s">
        <v>3346</v>
      </c>
      <c r="J277" s="780">
        <v>96</v>
      </c>
      <c r="K277" s="780">
        <v>0</v>
      </c>
      <c r="L277" s="780">
        <v>6</v>
      </c>
      <c r="M277" s="784">
        <f t="shared" si="228"/>
        <v>16</v>
      </c>
      <c r="N277" s="945">
        <v>46059</v>
      </c>
      <c r="O277" s="782">
        <f>N277-4</f>
        <v>46055</v>
      </c>
      <c r="P277" s="946"/>
      <c r="Q277" s="946" t="s">
        <v>582</v>
      </c>
      <c r="R277" s="1030" t="s">
        <v>4263</v>
      </c>
      <c r="S277" s="810" t="s">
        <v>4305</v>
      </c>
      <c r="T277" s="810"/>
      <c r="U277" s="810" t="s">
        <v>4306</v>
      </c>
      <c r="V277" s="949"/>
      <c r="W277" s="949"/>
      <c r="X277" s="740" t="s">
        <v>4307</v>
      </c>
      <c r="Y277" s="946" t="s">
        <v>3673</v>
      </c>
      <c r="Z277" s="835">
        <v>5.2547</v>
      </c>
      <c r="AA277" s="835">
        <f t="shared" si="229"/>
        <v>504.4512</v>
      </c>
      <c r="AB277" s="780"/>
      <c r="AC277" s="951"/>
      <c r="AD277" s="837">
        <f>J277</f>
        <v>96</v>
      </c>
      <c r="AE277" s="837"/>
      <c r="AF277" s="838"/>
      <c r="AG277" s="865">
        <f t="shared" si="230"/>
        <v>96</v>
      </c>
      <c r="AH277" s="865"/>
      <c r="AI277" s="865">
        <f t="shared" si="231"/>
        <v>96</v>
      </c>
      <c r="AJ277" s="955"/>
      <c r="AK277" s="865"/>
      <c r="AL277" s="956"/>
      <c r="AM277" s="956"/>
      <c r="AN277" s="867" t="s">
        <v>577</v>
      </c>
      <c r="AO277" s="884">
        <f t="shared" si="217"/>
        <v>16</v>
      </c>
      <c r="AP277" s="884">
        <f t="shared" si="218"/>
        <v>16</v>
      </c>
      <c r="AQ277" s="884">
        <f t="shared" si="219"/>
        <v>16</v>
      </c>
      <c r="AR277" s="884">
        <f t="shared" si="220"/>
        <v>16</v>
      </c>
      <c r="AS277" s="884">
        <f t="shared" si="221"/>
        <v>16</v>
      </c>
      <c r="AT277" s="884">
        <f t="shared" si="222"/>
        <v>16</v>
      </c>
      <c r="AU277" s="932">
        <f t="shared" si="208"/>
        <v>96</v>
      </c>
      <c r="AV277" s="933">
        <f t="shared" si="209"/>
        <v>0</v>
      </c>
      <c r="AW277" s="939"/>
      <c r="AX277" s="884"/>
      <c r="AY277" s="884"/>
      <c r="AZ277" s="884"/>
      <c r="BA277" s="884"/>
      <c r="BB277" s="884"/>
      <c r="BC277" s="884"/>
    </row>
    <row r="278" s="711" customFormat="1" ht="39" customHeight="1" spans="1:55">
      <c r="A278" s="736">
        <v>46016</v>
      </c>
      <c r="B278" s="737" t="s">
        <v>2543</v>
      </c>
      <c r="C278" s="738" t="s">
        <v>567</v>
      </c>
      <c r="D278" s="739">
        <v>4500190063</v>
      </c>
      <c r="E278" s="910" t="s">
        <v>4308</v>
      </c>
      <c r="F278" s="739" t="s">
        <v>4309</v>
      </c>
      <c r="G278" s="742" t="s">
        <v>4126</v>
      </c>
      <c r="H278" s="742" t="s">
        <v>4127</v>
      </c>
      <c r="I278" s="785" t="s">
        <v>3552</v>
      </c>
      <c r="J278" s="780">
        <v>4</v>
      </c>
      <c r="K278" s="780">
        <v>0</v>
      </c>
      <c r="L278" s="780">
        <v>4</v>
      </c>
      <c r="M278" s="784">
        <f t="shared" si="228"/>
        <v>1</v>
      </c>
      <c r="N278" s="945">
        <v>46059</v>
      </c>
      <c r="O278" s="782">
        <f>N278-4</f>
        <v>46055</v>
      </c>
      <c r="P278" s="946" t="s">
        <v>4310</v>
      </c>
      <c r="Q278" s="946" t="s">
        <v>582</v>
      </c>
      <c r="R278" s="783" t="s">
        <v>3174</v>
      </c>
      <c r="S278" s="810" t="s">
        <v>3146</v>
      </c>
      <c r="T278" s="810"/>
      <c r="U278" s="810" t="s">
        <v>585</v>
      </c>
      <c r="V278" s="811" t="s">
        <v>3175</v>
      </c>
      <c r="W278" s="949"/>
      <c r="X278" s="740" t="s">
        <v>4311</v>
      </c>
      <c r="Y278" s="946" t="s">
        <v>2551</v>
      </c>
      <c r="Z278" s="835">
        <v>6.3758</v>
      </c>
      <c r="AA278" s="835">
        <f t="shared" si="229"/>
        <v>25.5032</v>
      </c>
      <c r="AB278" s="780"/>
      <c r="AC278" s="951" t="s">
        <v>590</v>
      </c>
      <c r="AD278" s="837"/>
      <c r="AE278" s="837">
        <f>J278</f>
        <v>4</v>
      </c>
      <c r="AF278" s="838"/>
      <c r="AG278" s="865">
        <f t="shared" si="230"/>
        <v>4</v>
      </c>
      <c r="AH278" s="865"/>
      <c r="AI278" s="865">
        <f t="shared" si="231"/>
        <v>4</v>
      </c>
      <c r="AJ278" s="955"/>
      <c r="AK278" s="865"/>
      <c r="AL278" s="956"/>
      <c r="AM278" s="956"/>
      <c r="AN278" s="867" t="s">
        <v>577</v>
      </c>
      <c r="AO278" s="884"/>
      <c r="AP278" s="884">
        <f>J278</f>
        <v>4</v>
      </c>
      <c r="AQ278" s="884"/>
      <c r="AR278" s="884"/>
      <c r="AS278" s="884"/>
      <c r="AT278" s="884"/>
      <c r="AU278" s="932">
        <f t="shared" si="208"/>
        <v>4</v>
      </c>
      <c r="AV278" s="933">
        <f t="shared" si="209"/>
        <v>0</v>
      </c>
      <c r="AW278" s="939"/>
      <c r="AX278" s="884"/>
      <c r="AY278" s="884"/>
      <c r="AZ278" s="884"/>
      <c r="BA278" s="884"/>
      <c r="BB278" s="884"/>
      <c r="BC278" s="884"/>
    </row>
    <row r="279" s="711" customFormat="1" ht="39" customHeight="1" spans="1:55">
      <c r="A279" s="736">
        <v>46016</v>
      </c>
      <c r="B279" s="737" t="s">
        <v>2543</v>
      </c>
      <c r="C279" s="738" t="s">
        <v>567</v>
      </c>
      <c r="D279" s="739">
        <v>4500190063</v>
      </c>
      <c r="E279" s="910" t="s">
        <v>4312</v>
      </c>
      <c r="F279" s="739" t="s">
        <v>4313</v>
      </c>
      <c r="G279" s="742" t="s">
        <v>4126</v>
      </c>
      <c r="H279" s="742" t="s">
        <v>4127</v>
      </c>
      <c r="I279" s="785" t="s">
        <v>3552</v>
      </c>
      <c r="J279" s="780">
        <v>4</v>
      </c>
      <c r="K279" s="780">
        <v>0</v>
      </c>
      <c r="L279" s="780">
        <v>4</v>
      </c>
      <c r="M279" s="784">
        <f t="shared" si="228"/>
        <v>1</v>
      </c>
      <c r="N279" s="945">
        <v>46059</v>
      </c>
      <c r="O279" s="782">
        <f>N279-4</f>
        <v>46055</v>
      </c>
      <c r="P279" s="946" t="s">
        <v>4310</v>
      </c>
      <c r="Q279" s="946" t="s">
        <v>582</v>
      </c>
      <c r="R279" s="783" t="s">
        <v>3174</v>
      </c>
      <c r="S279" s="810" t="s">
        <v>3146</v>
      </c>
      <c r="T279" s="810"/>
      <c r="U279" s="810" t="s">
        <v>585</v>
      </c>
      <c r="V279" s="811" t="s">
        <v>3175</v>
      </c>
      <c r="W279" s="949"/>
      <c r="X279" s="740" t="s">
        <v>4311</v>
      </c>
      <c r="Y279" s="946" t="s">
        <v>2551</v>
      </c>
      <c r="Z279" s="835">
        <v>6.3758</v>
      </c>
      <c r="AA279" s="835">
        <f t="shared" si="229"/>
        <v>25.5032</v>
      </c>
      <c r="AB279" s="780"/>
      <c r="AC279" s="951" t="s">
        <v>590</v>
      </c>
      <c r="AD279" s="837"/>
      <c r="AE279" s="837">
        <f>J279</f>
        <v>4</v>
      </c>
      <c r="AF279" s="838"/>
      <c r="AG279" s="865">
        <f t="shared" si="230"/>
        <v>4</v>
      </c>
      <c r="AH279" s="865"/>
      <c r="AI279" s="865">
        <f t="shared" si="231"/>
        <v>4</v>
      </c>
      <c r="AJ279" s="955"/>
      <c r="AK279" s="865"/>
      <c r="AL279" s="956"/>
      <c r="AM279" s="956"/>
      <c r="AN279" s="867" t="s">
        <v>577</v>
      </c>
      <c r="AO279" s="884"/>
      <c r="AP279" s="884">
        <f>J279</f>
        <v>4</v>
      </c>
      <c r="AQ279" s="884"/>
      <c r="AR279" s="884"/>
      <c r="AS279" s="884"/>
      <c r="AT279" s="884"/>
      <c r="AU279" s="932">
        <f t="shared" si="208"/>
        <v>4</v>
      </c>
      <c r="AV279" s="933">
        <f t="shared" si="209"/>
        <v>0</v>
      </c>
      <c r="AW279" s="939"/>
      <c r="AX279" s="884"/>
      <c r="AY279" s="884"/>
      <c r="AZ279" s="884"/>
      <c r="BA279" s="884"/>
      <c r="BB279" s="884"/>
      <c r="BC279" s="884"/>
    </row>
    <row r="280" s="711" customFormat="1" ht="39" customHeight="1" spans="1:55">
      <c r="A280" s="736">
        <v>46013</v>
      </c>
      <c r="B280" s="737" t="s">
        <v>579</v>
      </c>
      <c r="C280" s="738" t="s">
        <v>580</v>
      </c>
      <c r="D280" s="739">
        <v>4500189577</v>
      </c>
      <c r="E280" s="910" t="s">
        <v>4314</v>
      </c>
      <c r="F280" s="739" t="s">
        <v>4315</v>
      </c>
      <c r="G280" s="742" t="s">
        <v>3338</v>
      </c>
      <c r="H280" s="742" t="s">
        <v>3338</v>
      </c>
      <c r="I280" s="785" t="s">
        <v>3346</v>
      </c>
      <c r="J280" s="780">
        <v>756</v>
      </c>
      <c r="K280" s="780">
        <v>0</v>
      </c>
      <c r="L280" s="780">
        <v>6</v>
      </c>
      <c r="M280" s="784">
        <f t="shared" si="228"/>
        <v>126</v>
      </c>
      <c r="N280" s="945">
        <v>46060</v>
      </c>
      <c r="O280" s="945">
        <v>46057</v>
      </c>
      <c r="P280" s="946"/>
      <c r="Q280" s="946" t="s">
        <v>582</v>
      </c>
      <c r="R280" s="946" t="s">
        <v>3050</v>
      </c>
      <c r="S280" s="810" t="s">
        <v>3159</v>
      </c>
      <c r="T280" s="810"/>
      <c r="U280" s="810" t="s">
        <v>585</v>
      </c>
      <c r="V280" s="949"/>
      <c r="W280" s="949"/>
      <c r="X280" s="740" t="s">
        <v>4316</v>
      </c>
      <c r="Y280" s="946" t="s">
        <v>3911</v>
      </c>
      <c r="Z280" s="835">
        <v>5.5009</v>
      </c>
      <c r="AA280" s="835">
        <f t="shared" si="229"/>
        <v>4158.6804</v>
      </c>
      <c r="AB280" s="780"/>
      <c r="AC280" s="951" t="s">
        <v>590</v>
      </c>
      <c r="AD280" s="837">
        <f>J280</f>
        <v>756</v>
      </c>
      <c r="AE280" s="837"/>
      <c r="AF280" s="838"/>
      <c r="AG280" s="865">
        <f t="shared" si="230"/>
        <v>756</v>
      </c>
      <c r="AH280" s="865"/>
      <c r="AI280" s="865">
        <f t="shared" si="231"/>
        <v>756</v>
      </c>
      <c r="AJ280" s="955"/>
      <c r="AK280" s="865"/>
      <c r="AL280" s="956"/>
      <c r="AM280" s="956"/>
      <c r="AN280" s="867" t="s">
        <v>577</v>
      </c>
      <c r="AO280" s="884">
        <f>J280/6</f>
        <v>126</v>
      </c>
      <c r="AP280" s="884">
        <f>J280/6</f>
        <v>126</v>
      </c>
      <c r="AQ280" s="884">
        <f>J280/6</f>
        <v>126</v>
      </c>
      <c r="AR280" s="884">
        <f>J280/6</f>
        <v>126</v>
      </c>
      <c r="AS280" s="884">
        <f>J280/6</f>
        <v>126</v>
      </c>
      <c r="AT280" s="884">
        <f>J280/6</f>
        <v>126</v>
      </c>
      <c r="AU280" s="932">
        <f t="shared" si="208"/>
        <v>756</v>
      </c>
      <c r="AV280" s="933">
        <f t="shared" si="209"/>
        <v>0</v>
      </c>
      <c r="AW280" s="939"/>
      <c r="AX280" s="884"/>
      <c r="AY280" s="884"/>
      <c r="AZ280" s="884"/>
      <c r="BA280" s="884"/>
      <c r="BB280" s="884"/>
      <c r="BC280" s="884"/>
    </row>
    <row r="281" s="711" customFormat="1" ht="39" customHeight="1" spans="1:55">
      <c r="A281" s="736">
        <v>46013</v>
      </c>
      <c r="B281" s="737" t="s">
        <v>579</v>
      </c>
      <c r="C281" s="738" t="s">
        <v>580</v>
      </c>
      <c r="D281" s="739">
        <v>4500189577</v>
      </c>
      <c r="E281" s="910" t="s">
        <v>4317</v>
      </c>
      <c r="F281" s="739" t="s">
        <v>4318</v>
      </c>
      <c r="G281" s="742" t="s">
        <v>3338</v>
      </c>
      <c r="H281" s="742" t="s">
        <v>3338</v>
      </c>
      <c r="I281" s="785" t="s">
        <v>3346</v>
      </c>
      <c r="J281" s="780">
        <v>444</v>
      </c>
      <c r="K281" s="780">
        <v>0</v>
      </c>
      <c r="L281" s="780">
        <v>6</v>
      </c>
      <c r="M281" s="784">
        <f t="shared" si="228"/>
        <v>74</v>
      </c>
      <c r="N281" s="945">
        <v>46060</v>
      </c>
      <c r="O281" s="945">
        <v>46057</v>
      </c>
      <c r="P281" s="946"/>
      <c r="Q281" s="946" t="s">
        <v>582</v>
      </c>
      <c r="R281" s="946" t="s">
        <v>3050</v>
      </c>
      <c r="S281" s="810" t="s">
        <v>3159</v>
      </c>
      <c r="T281" s="810"/>
      <c r="U281" s="810" t="s">
        <v>585</v>
      </c>
      <c r="V281" s="949"/>
      <c r="W281" s="949"/>
      <c r="X281" s="740" t="s">
        <v>4316</v>
      </c>
      <c r="Y281" s="946" t="s">
        <v>3911</v>
      </c>
      <c r="Z281" s="835">
        <v>5.5009</v>
      </c>
      <c r="AA281" s="835">
        <f t="shared" si="229"/>
        <v>2442.3996</v>
      </c>
      <c r="AB281" s="780"/>
      <c r="AC281" s="951" t="s">
        <v>590</v>
      </c>
      <c r="AD281" s="837">
        <f>J281</f>
        <v>444</v>
      </c>
      <c r="AE281" s="837"/>
      <c r="AF281" s="838"/>
      <c r="AG281" s="865">
        <f t="shared" si="230"/>
        <v>444</v>
      </c>
      <c r="AH281" s="865"/>
      <c r="AI281" s="865">
        <f t="shared" si="231"/>
        <v>444</v>
      </c>
      <c r="AJ281" s="955"/>
      <c r="AK281" s="865"/>
      <c r="AL281" s="956"/>
      <c r="AM281" s="956"/>
      <c r="AN281" s="867" t="s">
        <v>577</v>
      </c>
      <c r="AO281" s="884">
        <f>J281/6</f>
        <v>74</v>
      </c>
      <c r="AP281" s="884">
        <f>J281/6</f>
        <v>74</v>
      </c>
      <c r="AQ281" s="884">
        <f>J281/6</f>
        <v>74</v>
      </c>
      <c r="AR281" s="884">
        <f>J281/6</f>
        <v>74</v>
      </c>
      <c r="AS281" s="884">
        <f>J281/6</f>
        <v>74</v>
      </c>
      <c r="AT281" s="884">
        <f>J281/6</f>
        <v>74</v>
      </c>
      <c r="AU281" s="932">
        <f t="shared" si="208"/>
        <v>444</v>
      </c>
      <c r="AV281" s="933">
        <f t="shared" si="209"/>
        <v>0</v>
      </c>
      <c r="AW281" s="939"/>
      <c r="AX281" s="884"/>
      <c r="AY281" s="884"/>
      <c r="AZ281" s="884"/>
      <c r="BA281" s="884"/>
      <c r="BB281" s="884"/>
      <c r="BC281" s="884"/>
    </row>
    <row r="282" s="711" customFormat="1" ht="39" customHeight="1" spans="1:55">
      <c r="A282" s="736">
        <v>45996</v>
      </c>
      <c r="B282" s="737" t="s">
        <v>821</v>
      </c>
      <c r="C282" s="738" t="s">
        <v>762</v>
      </c>
      <c r="D282" s="739">
        <v>4500188247</v>
      </c>
      <c r="E282" s="910" t="s">
        <v>4319</v>
      </c>
      <c r="F282" s="739" t="s">
        <v>4320</v>
      </c>
      <c r="G282" s="742" t="s">
        <v>3338</v>
      </c>
      <c r="H282" s="742" t="s">
        <v>3338</v>
      </c>
      <c r="I282" s="785" t="s">
        <v>3346</v>
      </c>
      <c r="J282" s="780">
        <v>600</v>
      </c>
      <c r="K282" s="780">
        <v>0</v>
      </c>
      <c r="L282" s="780">
        <v>6</v>
      </c>
      <c r="M282" s="784">
        <f t="shared" si="228"/>
        <v>100</v>
      </c>
      <c r="N282" s="945">
        <v>46083</v>
      </c>
      <c r="O282" s="782">
        <f>N282-4</f>
        <v>46079</v>
      </c>
      <c r="P282" s="946"/>
      <c r="Q282" s="946" t="s">
        <v>582</v>
      </c>
      <c r="R282" s="946" t="s">
        <v>4321</v>
      </c>
      <c r="S282" s="810" t="s">
        <v>3035</v>
      </c>
      <c r="T282" s="810"/>
      <c r="U282" s="810" t="s">
        <v>4322</v>
      </c>
      <c r="V282" s="949"/>
      <c r="W282" s="949"/>
      <c r="X282" s="740" t="s">
        <v>4323</v>
      </c>
      <c r="Y282" s="946" t="s">
        <v>2888</v>
      </c>
      <c r="Z282" s="835">
        <v>5.5009</v>
      </c>
      <c r="AA282" s="835">
        <f t="shared" si="229"/>
        <v>3300.54</v>
      </c>
      <c r="AB282" s="780"/>
      <c r="AC282" s="951" t="s">
        <v>590</v>
      </c>
      <c r="AD282" s="837">
        <f>J282</f>
        <v>600</v>
      </c>
      <c r="AE282" s="837"/>
      <c r="AF282" s="838"/>
      <c r="AG282" s="865">
        <f t="shared" si="230"/>
        <v>600</v>
      </c>
      <c r="AH282" s="865"/>
      <c r="AI282" s="865">
        <f t="shared" si="231"/>
        <v>600</v>
      </c>
      <c r="AJ282" s="955"/>
      <c r="AK282" s="865"/>
      <c r="AL282" s="956"/>
      <c r="AM282" s="956"/>
      <c r="AN282" s="867" t="s">
        <v>577</v>
      </c>
      <c r="AO282" s="884">
        <f>J282/6</f>
        <v>100</v>
      </c>
      <c r="AP282" s="884">
        <f>J282/6</f>
        <v>100</v>
      </c>
      <c r="AQ282" s="884">
        <f>J282/6</f>
        <v>100</v>
      </c>
      <c r="AR282" s="884">
        <f>J282/6</f>
        <v>100</v>
      </c>
      <c r="AS282" s="884">
        <f>J282/6</f>
        <v>100</v>
      </c>
      <c r="AT282" s="884">
        <f>J282/6</f>
        <v>100</v>
      </c>
      <c r="AU282" s="932">
        <f t="shared" si="208"/>
        <v>600</v>
      </c>
      <c r="AV282" s="933">
        <f t="shared" si="209"/>
        <v>0</v>
      </c>
      <c r="AW282" s="939"/>
      <c r="AX282" s="884"/>
      <c r="AY282" s="884"/>
      <c r="AZ282" s="884"/>
      <c r="BA282" s="884"/>
      <c r="BB282" s="884"/>
      <c r="BC282" s="884"/>
    </row>
    <row r="283" s="711" customFormat="1" ht="39" customHeight="1" spans="1:55">
      <c r="A283" s="736">
        <v>46029</v>
      </c>
      <c r="B283" s="737" t="s">
        <v>821</v>
      </c>
      <c r="C283" s="738" t="s">
        <v>762</v>
      </c>
      <c r="D283" s="739">
        <v>4500190854</v>
      </c>
      <c r="E283" s="910" t="s">
        <v>4324</v>
      </c>
      <c r="F283" s="739" t="s">
        <v>4325</v>
      </c>
      <c r="G283" s="742" t="s">
        <v>3338</v>
      </c>
      <c r="H283" s="742" t="s">
        <v>3338</v>
      </c>
      <c r="I283" s="785" t="s">
        <v>3346</v>
      </c>
      <c r="J283" s="780">
        <v>750</v>
      </c>
      <c r="K283" s="780">
        <v>0</v>
      </c>
      <c r="L283" s="780">
        <v>6</v>
      </c>
      <c r="M283" s="784">
        <f t="shared" si="228"/>
        <v>125</v>
      </c>
      <c r="N283" s="945">
        <v>46083</v>
      </c>
      <c r="O283" s="782">
        <f>N283-4</f>
        <v>46079</v>
      </c>
      <c r="P283" s="946"/>
      <c r="Q283" s="946" t="s">
        <v>582</v>
      </c>
      <c r="R283" s="946" t="s">
        <v>3197</v>
      </c>
      <c r="S283" s="810" t="s">
        <v>3213</v>
      </c>
      <c r="T283" s="810"/>
      <c r="U283" s="810" t="s">
        <v>4326</v>
      </c>
      <c r="V283" s="949"/>
      <c r="W283" s="949"/>
      <c r="X283" s="740" t="s">
        <v>4327</v>
      </c>
      <c r="Y283" s="946" t="s">
        <v>4328</v>
      </c>
      <c r="Z283" s="835">
        <v>5.5009</v>
      </c>
      <c r="AA283" s="835">
        <f t="shared" si="229"/>
        <v>4125.675</v>
      </c>
      <c r="AB283" s="780"/>
      <c r="AC283" s="951" t="s">
        <v>590</v>
      </c>
      <c r="AD283" s="837">
        <f>J283</f>
        <v>750</v>
      </c>
      <c r="AE283" s="837"/>
      <c r="AF283" s="838"/>
      <c r="AG283" s="865">
        <f t="shared" si="230"/>
        <v>750</v>
      </c>
      <c r="AH283" s="865"/>
      <c r="AI283" s="865">
        <f t="shared" si="231"/>
        <v>750</v>
      </c>
      <c r="AJ283" s="955"/>
      <c r="AK283" s="865"/>
      <c r="AL283" s="956"/>
      <c r="AM283" s="956"/>
      <c r="AN283" s="867" t="s">
        <v>577</v>
      </c>
      <c r="AO283" s="884">
        <f>J283/6</f>
        <v>125</v>
      </c>
      <c r="AP283" s="884">
        <f>J283/6</f>
        <v>125</v>
      </c>
      <c r="AQ283" s="884">
        <f>J283/6</f>
        <v>125</v>
      </c>
      <c r="AR283" s="884">
        <f>J283/6</f>
        <v>125</v>
      </c>
      <c r="AS283" s="884">
        <f>J283/6</f>
        <v>125</v>
      </c>
      <c r="AT283" s="884">
        <f>J283/6</f>
        <v>125</v>
      </c>
      <c r="AU283" s="932">
        <f t="shared" si="208"/>
        <v>750</v>
      </c>
      <c r="AV283" s="933">
        <f t="shared" si="209"/>
        <v>0</v>
      </c>
      <c r="AW283" s="939"/>
      <c r="AX283" s="884"/>
      <c r="AY283" s="884"/>
      <c r="AZ283" s="884"/>
      <c r="BA283" s="884"/>
      <c r="BB283" s="884"/>
      <c r="BC283" s="884"/>
    </row>
    <row r="284" s="181" customFormat="1" ht="39" customHeight="1" spans="1:55">
      <c r="A284" s="187">
        <v>46036</v>
      </c>
      <c r="B284" s="188" t="s">
        <v>2229</v>
      </c>
      <c r="C284" s="189" t="s">
        <v>710</v>
      </c>
      <c r="D284" s="190">
        <v>4500191390</v>
      </c>
      <c r="E284" s="194" t="s">
        <v>4329</v>
      </c>
      <c r="F284" s="190" t="s">
        <v>4330</v>
      </c>
      <c r="G284" s="192" t="s">
        <v>3577</v>
      </c>
      <c r="H284" s="193" t="s">
        <v>3578</v>
      </c>
      <c r="I284" s="787" t="s">
        <v>3579</v>
      </c>
      <c r="J284" s="1017">
        <v>1302</v>
      </c>
      <c r="K284" s="206">
        <v>0</v>
      </c>
      <c r="L284" s="206">
        <v>6</v>
      </c>
      <c r="M284" s="207">
        <f t="shared" si="228"/>
        <v>217</v>
      </c>
      <c r="N284" s="1018">
        <v>46083</v>
      </c>
      <c r="O284" s="208">
        <f>N284-4</f>
        <v>46079</v>
      </c>
      <c r="P284" s="1019"/>
      <c r="Q284" s="1019"/>
      <c r="R284" s="1019"/>
      <c r="S284" s="813" t="s">
        <v>4331</v>
      </c>
      <c r="T284" s="813"/>
      <c r="U284" s="813" t="s">
        <v>4332</v>
      </c>
      <c r="V284" s="1031"/>
      <c r="W284" s="1031"/>
      <c r="X284" s="191" t="s">
        <v>4333</v>
      </c>
      <c r="Y284" s="1019" t="s">
        <v>1766</v>
      </c>
      <c r="Z284" s="241">
        <v>5.4863</v>
      </c>
      <c r="AA284" s="241">
        <f>Z284*J284</f>
        <v>7143.1626</v>
      </c>
      <c r="AB284" s="206"/>
      <c r="AC284" s="1036" t="s">
        <v>590</v>
      </c>
      <c r="AD284" s="250"/>
      <c r="AE284" s="1037">
        <f>J284</f>
        <v>1302</v>
      </c>
      <c r="AF284" s="251"/>
      <c r="AG284" s="252">
        <f t="shared" si="230"/>
        <v>1302</v>
      </c>
      <c r="AH284" s="252"/>
      <c r="AI284" s="252">
        <f t="shared" si="231"/>
        <v>1302</v>
      </c>
      <c r="AJ284" s="1042"/>
      <c r="AK284" s="252"/>
      <c r="AL284" s="1043"/>
      <c r="AM284" s="1043"/>
      <c r="AN284" s="265" t="s">
        <v>577</v>
      </c>
      <c r="AO284" s="270"/>
      <c r="AP284" s="270"/>
      <c r="AQ284" s="270"/>
      <c r="AR284" s="270"/>
      <c r="AS284" s="270"/>
      <c r="AT284" s="270">
        <f>J284</f>
        <v>1302</v>
      </c>
      <c r="AU284" s="271">
        <f t="shared" si="208"/>
        <v>1302</v>
      </c>
      <c r="AV284" s="275">
        <f t="shared" si="209"/>
        <v>0</v>
      </c>
      <c r="AW284" s="1049"/>
      <c r="AX284" s="270"/>
      <c r="AY284" s="270"/>
      <c r="AZ284" s="270"/>
      <c r="BA284" s="270"/>
      <c r="BB284" s="270"/>
      <c r="BC284" s="270"/>
    </row>
    <row r="285" s="181" customFormat="1" ht="39" customHeight="1" spans="1:55">
      <c r="A285" s="187">
        <v>46036</v>
      </c>
      <c r="B285" s="188" t="s">
        <v>2212</v>
      </c>
      <c r="C285" s="189" t="s">
        <v>762</v>
      </c>
      <c r="D285" s="190">
        <v>4500191408</v>
      </c>
      <c r="E285" s="194" t="s">
        <v>4334</v>
      </c>
      <c r="F285" s="190" t="s">
        <v>4335</v>
      </c>
      <c r="G285" s="192" t="s">
        <v>3577</v>
      </c>
      <c r="H285" s="193" t="s">
        <v>3578</v>
      </c>
      <c r="I285" s="787" t="s">
        <v>3579</v>
      </c>
      <c r="J285" s="1017">
        <v>3804</v>
      </c>
      <c r="K285" s="206">
        <v>0</v>
      </c>
      <c r="L285" s="206">
        <v>6</v>
      </c>
      <c r="M285" s="207">
        <f t="shared" si="228"/>
        <v>634</v>
      </c>
      <c r="N285" s="1018">
        <v>46086</v>
      </c>
      <c r="O285" s="208">
        <v>46083</v>
      </c>
      <c r="P285" s="1019"/>
      <c r="Q285" s="1019"/>
      <c r="R285" s="1019"/>
      <c r="S285" s="813" t="s">
        <v>4331</v>
      </c>
      <c r="T285" s="813"/>
      <c r="U285" s="813" t="s">
        <v>4332</v>
      </c>
      <c r="V285" s="1031"/>
      <c r="W285" s="1031"/>
      <c r="X285" s="191" t="s">
        <v>4333</v>
      </c>
      <c r="Y285" s="1019" t="s">
        <v>1766</v>
      </c>
      <c r="Z285" s="241">
        <v>5.465</v>
      </c>
      <c r="AA285" s="241">
        <f>Z285*J285</f>
        <v>20788.86</v>
      </c>
      <c r="AB285" s="206"/>
      <c r="AC285" s="1036" t="s">
        <v>590</v>
      </c>
      <c r="AD285" s="250"/>
      <c r="AE285" s="1037">
        <f>J285</f>
        <v>3804</v>
      </c>
      <c r="AF285" s="991"/>
      <c r="AG285" s="252">
        <f t="shared" si="230"/>
        <v>3804</v>
      </c>
      <c r="AH285" s="252"/>
      <c r="AI285" s="252">
        <f t="shared" si="231"/>
        <v>3804</v>
      </c>
      <c r="AJ285" s="1042"/>
      <c r="AK285" s="252"/>
      <c r="AL285" s="1043"/>
      <c r="AM285" s="1043"/>
      <c r="AN285" s="265" t="s">
        <v>577</v>
      </c>
      <c r="AO285" s="270"/>
      <c r="AP285" s="270"/>
      <c r="AQ285" s="270"/>
      <c r="AR285" s="270"/>
      <c r="AS285" s="270"/>
      <c r="AT285" s="270">
        <f>J285</f>
        <v>3804</v>
      </c>
      <c r="AU285" s="271">
        <f t="shared" si="208"/>
        <v>3804</v>
      </c>
      <c r="AV285" s="275">
        <f t="shared" si="209"/>
        <v>0</v>
      </c>
      <c r="AW285" s="1049"/>
      <c r="AX285" s="270"/>
      <c r="AY285" s="270"/>
      <c r="AZ285" s="270"/>
      <c r="BA285" s="270"/>
      <c r="BB285" s="270"/>
      <c r="BC285" s="270"/>
    </row>
    <row r="286" s="181" customFormat="1" ht="39" customHeight="1" spans="1:55">
      <c r="A286" s="187">
        <v>46026</v>
      </c>
      <c r="B286" s="188" t="s">
        <v>177</v>
      </c>
      <c r="C286" s="189" t="s">
        <v>600</v>
      </c>
      <c r="D286" s="190">
        <v>4500190590</v>
      </c>
      <c r="E286" s="194" t="s">
        <v>4336</v>
      </c>
      <c r="F286" s="190" t="s">
        <v>4337</v>
      </c>
      <c r="G286" s="193" t="s">
        <v>3338</v>
      </c>
      <c r="H286" s="193" t="s">
        <v>3338</v>
      </c>
      <c r="I286" s="787" t="s">
        <v>3346</v>
      </c>
      <c r="J286" s="1017">
        <v>1158</v>
      </c>
      <c r="K286" s="206">
        <v>0</v>
      </c>
      <c r="L286" s="206">
        <v>6</v>
      </c>
      <c r="M286" s="207">
        <f t="shared" si="228"/>
        <v>193</v>
      </c>
      <c r="N286" s="1018">
        <v>46087</v>
      </c>
      <c r="O286" s="208">
        <v>46083</v>
      </c>
      <c r="P286" s="1019"/>
      <c r="Q286" s="1019"/>
      <c r="R286" s="1019"/>
      <c r="S286" s="813" t="s">
        <v>3182</v>
      </c>
      <c r="T286" s="813"/>
      <c r="U286" s="813" t="s">
        <v>585</v>
      </c>
      <c r="V286" s="1031" t="s">
        <v>3183</v>
      </c>
      <c r="W286" s="1031"/>
      <c r="X286" s="191" t="s">
        <v>3928</v>
      </c>
      <c r="Y286" s="1019" t="s">
        <v>695</v>
      </c>
      <c r="Z286" s="241">
        <v>3.1441</v>
      </c>
      <c r="AA286" s="241">
        <f t="shared" ref="AA286:AA298" si="232">J286*Z286</f>
        <v>3640.8678</v>
      </c>
      <c r="AB286" s="206"/>
      <c r="AC286" s="1036" t="s">
        <v>590</v>
      </c>
      <c r="AD286" s="250">
        <f t="shared" ref="AD286:AD291" si="233">J286</f>
        <v>1158</v>
      </c>
      <c r="AE286" s="250"/>
      <c r="AF286" s="251"/>
      <c r="AG286" s="252">
        <f t="shared" si="230"/>
        <v>1158</v>
      </c>
      <c r="AH286" s="252"/>
      <c r="AI286" s="252">
        <f t="shared" si="231"/>
        <v>1158</v>
      </c>
      <c r="AJ286" s="1042"/>
      <c r="AK286" s="252"/>
      <c r="AL286" s="1043"/>
      <c r="AM286" s="1043"/>
      <c r="AN286" s="265" t="s">
        <v>577</v>
      </c>
      <c r="AO286" s="270">
        <f t="shared" ref="AO286:AO291" si="234">J286/6</f>
        <v>193</v>
      </c>
      <c r="AP286" s="270">
        <f t="shared" ref="AP286:AP291" si="235">J286/6</f>
        <v>193</v>
      </c>
      <c r="AQ286" s="270">
        <f t="shared" ref="AQ286:AQ291" si="236">J286/6</f>
        <v>193</v>
      </c>
      <c r="AR286" s="270">
        <f t="shared" ref="AR286:AR291" si="237">J286/6</f>
        <v>193</v>
      </c>
      <c r="AS286" s="270">
        <f t="shared" ref="AS286:AS291" si="238">J286/6</f>
        <v>193</v>
      </c>
      <c r="AT286" s="270">
        <f t="shared" ref="AT286:AT291" si="239">J286/6</f>
        <v>193</v>
      </c>
      <c r="AU286" s="271">
        <f t="shared" si="208"/>
        <v>1158</v>
      </c>
      <c r="AV286" s="275">
        <f t="shared" si="209"/>
        <v>0</v>
      </c>
      <c r="AW286" s="1049"/>
      <c r="AX286" s="270"/>
      <c r="AY286" s="270"/>
      <c r="AZ286" s="270"/>
      <c r="BA286" s="270"/>
      <c r="BB286" s="270"/>
      <c r="BC286" s="270"/>
    </row>
    <row r="287" s="181" customFormat="1" ht="39" customHeight="1" spans="1:55">
      <c r="A287" s="187">
        <v>46036</v>
      </c>
      <c r="B287" s="188" t="s">
        <v>3863</v>
      </c>
      <c r="C287" s="189" t="s">
        <v>1463</v>
      </c>
      <c r="D287" s="190">
        <v>4500191314</v>
      </c>
      <c r="E287" s="194" t="s">
        <v>4338</v>
      </c>
      <c r="F287" s="190" t="s">
        <v>4339</v>
      </c>
      <c r="G287" s="193" t="s">
        <v>3338</v>
      </c>
      <c r="H287" s="193" t="s">
        <v>3338</v>
      </c>
      <c r="I287" s="787" t="s">
        <v>3346</v>
      </c>
      <c r="J287" s="206">
        <v>360</v>
      </c>
      <c r="K287" s="206">
        <v>0</v>
      </c>
      <c r="L287" s="206">
        <v>6</v>
      </c>
      <c r="M287" s="207">
        <f t="shared" si="228"/>
        <v>60</v>
      </c>
      <c r="N287" s="1018">
        <v>46091</v>
      </c>
      <c r="O287" s="1018">
        <v>46087</v>
      </c>
      <c r="P287" s="1019"/>
      <c r="Q287" s="1019"/>
      <c r="R287" s="1019"/>
      <c r="S287" s="813" t="s">
        <v>4340</v>
      </c>
      <c r="T287" s="813"/>
      <c r="U287" s="813" t="s">
        <v>585</v>
      </c>
      <c r="V287" s="1031"/>
      <c r="W287" s="1031"/>
      <c r="X287" s="191" t="s">
        <v>4341</v>
      </c>
      <c r="Y287" s="1019" t="s">
        <v>627</v>
      </c>
      <c r="Z287" s="241">
        <v>5.5009</v>
      </c>
      <c r="AA287" s="241">
        <f t="shared" si="232"/>
        <v>1980.324</v>
      </c>
      <c r="AB287" s="206"/>
      <c r="AC287" s="1036" t="s">
        <v>590</v>
      </c>
      <c r="AD287" s="250">
        <f t="shared" si="233"/>
        <v>360</v>
      </c>
      <c r="AE287" s="250"/>
      <c r="AF287" s="251"/>
      <c r="AG287" s="252">
        <f t="shared" si="230"/>
        <v>360</v>
      </c>
      <c r="AH287" s="252"/>
      <c r="AI287" s="252">
        <f t="shared" si="231"/>
        <v>360</v>
      </c>
      <c r="AJ287" s="1042"/>
      <c r="AK287" s="252"/>
      <c r="AL287" s="1043"/>
      <c r="AM287" s="1043"/>
      <c r="AN287" s="265" t="s">
        <v>577</v>
      </c>
      <c r="AO287" s="270">
        <f t="shared" si="234"/>
        <v>60</v>
      </c>
      <c r="AP287" s="270">
        <f t="shared" si="235"/>
        <v>60</v>
      </c>
      <c r="AQ287" s="270">
        <f t="shared" si="236"/>
        <v>60</v>
      </c>
      <c r="AR287" s="270">
        <f t="shared" si="237"/>
        <v>60</v>
      </c>
      <c r="AS287" s="270">
        <f t="shared" si="238"/>
        <v>60</v>
      </c>
      <c r="AT287" s="270">
        <f t="shared" si="239"/>
        <v>60</v>
      </c>
      <c r="AU287" s="271">
        <f t="shared" si="208"/>
        <v>360</v>
      </c>
      <c r="AV287" s="275">
        <f t="shared" si="209"/>
        <v>0</v>
      </c>
      <c r="AW287" s="1049"/>
      <c r="AX287" s="270"/>
      <c r="AY287" s="270"/>
      <c r="AZ287" s="270"/>
      <c r="BA287" s="270"/>
      <c r="BB287" s="270"/>
      <c r="BC287" s="270"/>
    </row>
    <row r="288" s="181" customFormat="1" ht="39" customHeight="1" spans="1:55">
      <c r="A288" s="187">
        <v>46015</v>
      </c>
      <c r="B288" s="188" t="s">
        <v>423</v>
      </c>
      <c r="C288" s="189" t="s">
        <v>749</v>
      </c>
      <c r="D288" s="190">
        <v>4500189947</v>
      </c>
      <c r="E288" s="194" t="s">
        <v>4342</v>
      </c>
      <c r="F288" s="190" t="s">
        <v>4343</v>
      </c>
      <c r="G288" s="193" t="s">
        <v>3338</v>
      </c>
      <c r="H288" s="193" t="s">
        <v>3338</v>
      </c>
      <c r="I288" s="787" t="s">
        <v>3346</v>
      </c>
      <c r="J288" s="206">
        <v>10116</v>
      </c>
      <c r="K288" s="206">
        <v>0</v>
      </c>
      <c r="L288" s="206">
        <v>6</v>
      </c>
      <c r="M288" s="207">
        <f t="shared" si="228"/>
        <v>1686</v>
      </c>
      <c r="N288" s="1018">
        <v>46092</v>
      </c>
      <c r="O288" s="1018">
        <v>46088</v>
      </c>
      <c r="P288" s="1019"/>
      <c r="Q288" s="1019"/>
      <c r="R288" s="1019"/>
      <c r="S288" s="813" t="s">
        <v>3146</v>
      </c>
      <c r="T288" s="813"/>
      <c r="U288" s="813" t="s">
        <v>4344</v>
      </c>
      <c r="V288" s="1031"/>
      <c r="W288" s="1031"/>
      <c r="X288" s="191" t="s">
        <v>4345</v>
      </c>
      <c r="Y288" s="1019" t="s">
        <v>1391</v>
      </c>
      <c r="Z288" s="241">
        <v>5.147</v>
      </c>
      <c r="AA288" s="241">
        <f t="shared" si="232"/>
        <v>52067.052</v>
      </c>
      <c r="AB288" s="206"/>
      <c r="AC288" s="1036" t="s">
        <v>590</v>
      </c>
      <c r="AD288" s="250">
        <f t="shared" si="233"/>
        <v>10116</v>
      </c>
      <c r="AE288" s="250"/>
      <c r="AF288" s="251"/>
      <c r="AG288" s="252">
        <f t="shared" si="230"/>
        <v>10116</v>
      </c>
      <c r="AH288" s="252"/>
      <c r="AI288" s="252">
        <f t="shared" si="231"/>
        <v>10116</v>
      </c>
      <c r="AJ288" s="1042"/>
      <c r="AK288" s="252"/>
      <c r="AL288" s="1043"/>
      <c r="AM288" s="1043"/>
      <c r="AN288" s="265" t="s">
        <v>577</v>
      </c>
      <c r="AO288" s="270">
        <f t="shared" si="234"/>
        <v>1686</v>
      </c>
      <c r="AP288" s="270">
        <f t="shared" si="235"/>
        <v>1686</v>
      </c>
      <c r="AQ288" s="270">
        <f t="shared" si="236"/>
        <v>1686</v>
      </c>
      <c r="AR288" s="270">
        <f t="shared" si="237"/>
        <v>1686</v>
      </c>
      <c r="AS288" s="270">
        <f t="shared" si="238"/>
        <v>1686</v>
      </c>
      <c r="AT288" s="270">
        <f t="shared" si="239"/>
        <v>1686</v>
      </c>
      <c r="AU288" s="271">
        <f t="shared" si="208"/>
        <v>10116</v>
      </c>
      <c r="AV288" s="275">
        <f t="shared" si="209"/>
        <v>0</v>
      </c>
      <c r="AW288" s="1049"/>
      <c r="AX288" s="270"/>
      <c r="AY288" s="270"/>
      <c r="AZ288" s="270"/>
      <c r="BA288" s="270"/>
      <c r="BB288" s="270"/>
      <c r="BC288" s="270"/>
    </row>
    <row r="289" s="181" customFormat="1" ht="39" customHeight="1" spans="1:55">
      <c r="A289" s="187">
        <v>46015</v>
      </c>
      <c r="B289" s="188" t="s">
        <v>423</v>
      </c>
      <c r="C289" s="189" t="s">
        <v>749</v>
      </c>
      <c r="D289" s="190">
        <v>4500189947</v>
      </c>
      <c r="E289" s="194" t="s">
        <v>4346</v>
      </c>
      <c r="F289" s="190" t="s">
        <v>4347</v>
      </c>
      <c r="G289" s="193" t="s">
        <v>3338</v>
      </c>
      <c r="H289" s="193" t="s">
        <v>3338</v>
      </c>
      <c r="I289" s="787" t="s">
        <v>3346</v>
      </c>
      <c r="J289" s="206">
        <v>7362</v>
      </c>
      <c r="K289" s="206">
        <v>0</v>
      </c>
      <c r="L289" s="206">
        <v>6</v>
      </c>
      <c r="M289" s="207">
        <f t="shared" si="228"/>
        <v>1227</v>
      </c>
      <c r="N289" s="1018">
        <v>46092</v>
      </c>
      <c r="O289" s="1018">
        <v>46088</v>
      </c>
      <c r="P289" s="1019"/>
      <c r="Q289" s="1019"/>
      <c r="R289" s="1019"/>
      <c r="S289" s="813" t="s">
        <v>3146</v>
      </c>
      <c r="T289" s="813"/>
      <c r="U289" s="813" t="s">
        <v>4344</v>
      </c>
      <c r="V289" s="1031"/>
      <c r="W289" s="1031"/>
      <c r="X289" s="191" t="s">
        <v>4345</v>
      </c>
      <c r="Y289" s="1019" t="s">
        <v>1391</v>
      </c>
      <c r="Z289" s="241">
        <v>5.9158</v>
      </c>
      <c r="AA289" s="241">
        <f t="shared" si="232"/>
        <v>43552.1196</v>
      </c>
      <c r="AB289" s="206"/>
      <c r="AC289" s="1036" t="s">
        <v>590</v>
      </c>
      <c r="AD289" s="250">
        <f t="shared" si="233"/>
        <v>7362</v>
      </c>
      <c r="AE289" s="250"/>
      <c r="AF289" s="251"/>
      <c r="AG289" s="252">
        <f t="shared" si="230"/>
        <v>7362</v>
      </c>
      <c r="AH289" s="252"/>
      <c r="AI289" s="252">
        <f t="shared" si="231"/>
        <v>7362</v>
      </c>
      <c r="AJ289" s="1042"/>
      <c r="AK289" s="252"/>
      <c r="AL289" s="1043"/>
      <c r="AM289" s="1043"/>
      <c r="AN289" s="265" t="s">
        <v>577</v>
      </c>
      <c r="AO289" s="270">
        <f t="shared" si="234"/>
        <v>1227</v>
      </c>
      <c r="AP289" s="270">
        <f t="shared" si="235"/>
        <v>1227</v>
      </c>
      <c r="AQ289" s="270">
        <f t="shared" si="236"/>
        <v>1227</v>
      </c>
      <c r="AR289" s="270">
        <f t="shared" si="237"/>
        <v>1227</v>
      </c>
      <c r="AS289" s="270">
        <f t="shared" si="238"/>
        <v>1227</v>
      </c>
      <c r="AT289" s="270">
        <f t="shared" si="239"/>
        <v>1227</v>
      </c>
      <c r="AU289" s="271">
        <f t="shared" si="208"/>
        <v>7362</v>
      </c>
      <c r="AV289" s="275">
        <f t="shared" si="209"/>
        <v>0</v>
      </c>
      <c r="AW289" s="1049"/>
      <c r="AX289" s="270"/>
      <c r="AY289" s="270"/>
      <c r="AZ289" s="270"/>
      <c r="BA289" s="270"/>
      <c r="BB289" s="270"/>
      <c r="BC289" s="270"/>
    </row>
    <row r="290" s="181" customFormat="1" ht="39" customHeight="1" spans="1:55">
      <c r="A290" s="187">
        <v>46015</v>
      </c>
      <c r="B290" s="188" t="s">
        <v>423</v>
      </c>
      <c r="C290" s="189" t="s">
        <v>749</v>
      </c>
      <c r="D290" s="190">
        <v>4500189947</v>
      </c>
      <c r="E290" s="194" t="s">
        <v>4348</v>
      </c>
      <c r="F290" s="190" t="s">
        <v>4349</v>
      </c>
      <c r="G290" s="193" t="s">
        <v>3338</v>
      </c>
      <c r="H290" s="193" t="s">
        <v>3338</v>
      </c>
      <c r="I290" s="787" t="s">
        <v>3346</v>
      </c>
      <c r="J290" s="206">
        <v>7728</v>
      </c>
      <c r="K290" s="206">
        <v>0</v>
      </c>
      <c r="L290" s="206">
        <v>6</v>
      </c>
      <c r="M290" s="207">
        <f t="shared" si="228"/>
        <v>1288</v>
      </c>
      <c r="N290" s="1018">
        <v>46092</v>
      </c>
      <c r="O290" s="1018">
        <v>46088</v>
      </c>
      <c r="P290" s="1019"/>
      <c r="Q290" s="1019"/>
      <c r="R290" s="1019"/>
      <c r="S290" s="813" t="s">
        <v>3146</v>
      </c>
      <c r="T290" s="813"/>
      <c r="U290" s="813" t="s">
        <v>4344</v>
      </c>
      <c r="V290" s="1031"/>
      <c r="W290" s="1031"/>
      <c r="X290" s="191" t="s">
        <v>4345</v>
      </c>
      <c r="Y290" s="1019" t="s">
        <v>1391</v>
      </c>
      <c r="Z290" s="241">
        <v>5.9158</v>
      </c>
      <c r="AA290" s="241">
        <f t="shared" si="232"/>
        <v>45717.3024</v>
      </c>
      <c r="AB290" s="206"/>
      <c r="AC290" s="1036" t="s">
        <v>590</v>
      </c>
      <c r="AD290" s="250">
        <f t="shared" si="233"/>
        <v>7728</v>
      </c>
      <c r="AE290" s="250"/>
      <c r="AF290" s="251"/>
      <c r="AG290" s="252">
        <f t="shared" si="230"/>
        <v>7728</v>
      </c>
      <c r="AH290" s="252"/>
      <c r="AI290" s="252">
        <f t="shared" si="231"/>
        <v>7728</v>
      </c>
      <c r="AJ290" s="1042"/>
      <c r="AK290" s="252"/>
      <c r="AL290" s="1043"/>
      <c r="AM290" s="1043"/>
      <c r="AN290" s="265" t="s">
        <v>577</v>
      </c>
      <c r="AO290" s="270">
        <f t="shared" si="234"/>
        <v>1288</v>
      </c>
      <c r="AP290" s="270">
        <f t="shared" si="235"/>
        <v>1288</v>
      </c>
      <c r="AQ290" s="270">
        <f t="shared" si="236"/>
        <v>1288</v>
      </c>
      <c r="AR290" s="270">
        <f t="shared" si="237"/>
        <v>1288</v>
      </c>
      <c r="AS290" s="270">
        <f t="shared" si="238"/>
        <v>1288</v>
      </c>
      <c r="AT290" s="270">
        <f t="shared" si="239"/>
        <v>1288</v>
      </c>
      <c r="AU290" s="271">
        <f t="shared" si="208"/>
        <v>7728</v>
      </c>
      <c r="AV290" s="275">
        <f t="shared" si="209"/>
        <v>0</v>
      </c>
      <c r="AW290" s="1049"/>
      <c r="AX290" s="270"/>
      <c r="AY290" s="270"/>
      <c r="AZ290" s="270"/>
      <c r="BA290" s="270"/>
      <c r="BB290" s="270"/>
      <c r="BC290" s="270"/>
    </row>
    <row r="291" s="181" customFormat="1" ht="39" customHeight="1" spans="1:55">
      <c r="A291" s="187">
        <v>46015</v>
      </c>
      <c r="B291" s="188" t="s">
        <v>423</v>
      </c>
      <c r="C291" s="189" t="s">
        <v>749</v>
      </c>
      <c r="D291" s="190">
        <v>4500189947</v>
      </c>
      <c r="E291" s="194" t="s">
        <v>4350</v>
      </c>
      <c r="F291" s="190" t="s">
        <v>4351</v>
      </c>
      <c r="G291" s="193" t="s">
        <v>3338</v>
      </c>
      <c r="H291" s="193" t="s">
        <v>3338</v>
      </c>
      <c r="I291" s="787" t="s">
        <v>3346</v>
      </c>
      <c r="J291" s="206">
        <v>2796</v>
      </c>
      <c r="K291" s="206">
        <v>0</v>
      </c>
      <c r="L291" s="206">
        <v>6</v>
      </c>
      <c r="M291" s="207">
        <f t="shared" si="228"/>
        <v>466</v>
      </c>
      <c r="N291" s="1018">
        <v>46092</v>
      </c>
      <c r="O291" s="1018">
        <v>46088</v>
      </c>
      <c r="P291" s="1019"/>
      <c r="Q291" s="1019"/>
      <c r="R291" s="1019"/>
      <c r="S291" s="813" t="s">
        <v>3146</v>
      </c>
      <c r="T291" s="813"/>
      <c r="U291" s="813" t="s">
        <v>4344</v>
      </c>
      <c r="V291" s="1031"/>
      <c r="W291" s="1031"/>
      <c r="X291" s="191" t="s">
        <v>4345</v>
      </c>
      <c r="Y291" s="1019" t="s">
        <v>1391</v>
      </c>
      <c r="Z291" s="241">
        <v>5.9158</v>
      </c>
      <c r="AA291" s="241">
        <f t="shared" si="232"/>
        <v>16540.5768</v>
      </c>
      <c r="AB291" s="206"/>
      <c r="AC291" s="1036" t="s">
        <v>590</v>
      </c>
      <c r="AD291" s="250">
        <f t="shared" si="233"/>
        <v>2796</v>
      </c>
      <c r="AE291" s="250"/>
      <c r="AF291" s="251"/>
      <c r="AG291" s="252">
        <f t="shared" si="230"/>
        <v>2796</v>
      </c>
      <c r="AH291" s="252"/>
      <c r="AI291" s="252">
        <f t="shared" si="231"/>
        <v>2796</v>
      </c>
      <c r="AJ291" s="1042"/>
      <c r="AK291" s="252"/>
      <c r="AL291" s="1043"/>
      <c r="AM291" s="1043"/>
      <c r="AN291" s="265" t="s">
        <v>577</v>
      </c>
      <c r="AO291" s="270">
        <f t="shared" si="234"/>
        <v>466</v>
      </c>
      <c r="AP291" s="270">
        <f t="shared" si="235"/>
        <v>466</v>
      </c>
      <c r="AQ291" s="270">
        <f t="shared" si="236"/>
        <v>466</v>
      </c>
      <c r="AR291" s="270">
        <f t="shared" si="237"/>
        <v>466</v>
      </c>
      <c r="AS291" s="270">
        <f t="shared" si="238"/>
        <v>466</v>
      </c>
      <c r="AT291" s="270">
        <f t="shared" si="239"/>
        <v>466</v>
      </c>
      <c r="AU291" s="271">
        <f t="shared" ref="AU291:AU305" si="240">SUM(AO291:AT291)</f>
        <v>2796</v>
      </c>
      <c r="AV291" s="275">
        <f t="shared" ref="AV291:AV305" si="241">J291-AU291</f>
        <v>0</v>
      </c>
      <c r="AW291" s="1049"/>
      <c r="AX291" s="270"/>
      <c r="AY291" s="270"/>
      <c r="AZ291" s="270"/>
      <c r="BA291" s="270"/>
      <c r="BB291" s="270"/>
      <c r="BC291" s="270"/>
    </row>
    <row r="292" s="181" customFormat="1" ht="39" customHeight="1" spans="1:55">
      <c r="A292" s="187">
        <v>46035</v>
      </c>
      <c r="B292" s="188" t="s">
        <v>2543</v>
      </c>
      <c r="C292" s="189" t="s">
        <v>567</v>
      </c>
      <c r="D292" s="190">
        <v>4500191206</v>
      </c>
      <c r="E292" s="194" t="s">
        <v>4352</v>
      </c>
      <c r="F292" s="190" t="s">
        <v>4353</v>
      </c>
      <c r="G292" s="964" t="s">
        <v>4126</v>
      </c>
      <c r="H292" s="193" t="s">
        <v>4127</v>
      </c>
      <c r="I292" s="787" t="s">
        <v>3552</v>
      </c>
      <c r="J292" s="206">
        <v>4</v>
      </c>
      <c r="K292" s="206">
        <v>0</v>
      </c>
      <c r="L292" s="206">
        <v>4</v>
      </c>
      <c r="M292" s="207">
        <f t="shared" si="228"/>
        <v>1</v>
      </c>
      <c r="N292" s="1018">
        <v>46092</v>
      </c>
      <c r="O292" s="1018">
        <v>46088</v>
      </c>
      <c r="P292" s="1019" t="s">
        <v>3903</v>
      </c>
      <c r="Q292" s="1019"/>
      <c r="R292" s="1019"/>
      <c r="S292" s="813" t="s">
        <v>584</v>
      </c>
      <c r="T292" s="813"/>
      <c r="U292" s="813" t="s">
        <v>585</v>
      </c>
      <c r="V292" s="1031" t="s">
        <v>3183</v>
      </c>
      <c r="W292" s="1031"/>
      <c r="X292" s="191" t="s">
        <v>4354</v>
      </c>
      <c r="Y292" s="1019" t="s">
        <v>2551</v>
      </c>
      <c r="Z292" s="241">
        <v>6.3758</v>
      </c>
      <c r="AA292" s="241">
        <f t="shared" si="232"/>
        <v>25.5032</v>
      </c>
      <c r="AB292" s="206"/>
      <c r="AC292" s="1036" t="s">
        <v>590</v>
      </c>
      <c r="AD292" s="250"/>
      <c r="AE292" s="250">
        <f>J292</f>
        <v>4</v>
      </c>
      <c r="AF292" s="251"/>
      <c r="AG292" s="252">
        <f t="shared" si="230"/>
        <v>4</v>
      </c>
      <c r="AH292" s="252"/>
      <c r="AI292" s="252">
        <f t="shared" si="231"/>
        <v>4</v>
      </c>
      <c r="AJ292" s="1042"/>
      <c r="AK292" s="252"/>
      <c r="AL292" s="1043"/>
      <c r="AM292" s="1043"/>
      <c r="AN292" s="265" t="s">
        <v>577</v>
      </c>
      <c r="AO292" s="270"/>
      <c r="AP292" s="270">
        <f>J292</f>
        <v>4</v>
      </c>
      <c r="AQ292" s="270"/>
      <c r="AR292" s="270"/>
      <c r="AS292" s="270"/>
      <c r="AT292" s="270"/>
      <c r="AU292" s="271">
        <f t="shared" si="240"/>
        <v>4</v>
      </c>
      <c r="AV292" s="275">
        <f t="shared" si="241"/>
        <v>0</v>
      </c>
      <c r="AW292" s="1049"/>
      <c r="AX292" s="270"/>
      <c r="AY292" s="270"/>
      <c r="AZ292" s="270"/>
      <c r="BA292" s="270"/>
      <c r="BB292" s="270"/>
      <c r="BC292" s="270"/>
    </row>
    <row r="293" s="181" customFormat="1" ht="39" customHeight="1" spans="1:55">
      <c r="A293" s="187">
        <v>46036</v>
      </c>
      <c r="B293" s="188" t="s">
        <v>2304</v>
      </c>
      <c r="C293" s="189" t="s">
        <v>600</v>
      </c>
      <c r="D293" s="190">
        <v>4500191328</v>
      </c>
      <c r="E293" s="194" t="s">
        <v>4355</v>
      </c>
      <c r="F293" s="190" t="s">
        <v>4356</v>
      </c>
      <c r="G293" s="193" t="s">
        <v>3338</v>
      </c>
      <c r="H293" s="193" t="s">
        <v>3338</v>
      </c>
      <c r="I293" s="787" t="s">
        <v>3346</v>
      </c>
      <c r="J293" s="206">
        <v>480</v>
      </c>
      <c r="K293" s="206">
        <v>0</v>
      </c>
      <c r="L293" s="206">
        <v>6</v>
      </c>
      <c r="M293" s="207">
        <f t="shared" si="228"/>
        <v>80</v>
      </c>
      <c r="N293" s="1018">
        <v>46094</v>
      </c>
      <c r="O293" s="1018">
        <v>46090</v>
      </c>
      <c r="P293" s="1019"/>
      <c r="Q293" s="1019"/>
      <c r="R293" s="1032" t="s">
        <v>4357</v>
      </c>
      <c r="S293" s="813" t="s">
        <v>4358</v>
      </c>
      <c r="T293" s="813"/>
      <c r="U293" s="813" t="s">
        <v>585</v>
      </c>
      <c r="V293" s="1031"/>
      <c r="W293" s="1031"/>
      <c r="X293" s="191" t="s">
        <v>4359</v>
      </c>
      <c r="Y293" s="1019" t="s">
        <v>2559</v>
      </c>
      <c r="Z293" s="241">
        <v>3.3005</v>
      </c>
      <c r="AA293" s="241">
        <f t="shared" si="232"/>
        <v>1584.24</v>
      </c>
      <c r="AB293" s="206"/>
      <c r="AC293" s="1036" t="s">
        <v>590</v>
      </c>
      <c r="AD293" s="250">
        <f>J293</f>
        <v>480</v>
      </c>
      <c r="AE293" s="250"/>
      <c r="AF293" s="251"/>
      <c r="AG293" s="252">
        <f t="shared" si="230"/>
        <v>480</v>
      </c>
      <c r="AH293" s="252"/>
      <c r="AI293" s="252">
        <f t="shared" si="231"/>
        <v>480</v>
      </c>
      <c r="AJ293" s="1042"/>
      <c r="AK293" s="252"/>
      <c r="AL293" s="1043"/>
      <c r="AM293" s="1043"/>
      <c r="AN293" s="265" t="s">
        <v>577</v>
      </c>
      <c r="AO293" s="270">
        <f>J293/6</f>
        <v>80</v>
      </c>
      <c r="AP293" s="270">
        <f>J293/6</f>
        <v>80</v>
      </c>
      <c r="AQ293" s="270">
        <f>J293/6</f>
        <v>80</v>
      </c>
      <c r="AR293" s="270">
        <f>J293/6</f>
        <v>80</v>
      </c>
      <c r="AS293" s="270">
        <f>J293/6</f>
        <v>80</v>
      </c>
      <c r="AT293" s="270">
        <f>J293/6</f>
        <v>80</v>
      </c>
      <c r="AU293" s="271">
        <f t="shared" si="240"/>
        <v>480</v>
      </c>
      <c r="AV293" s="275">
        <f t="shared" si="241"/>
        <v>0</v>
      </c>
      <c r="AW293" s="1049"/>
      <c r="AX293" s="270"/>
      <c r="AY293" s="270"/>
      <c r="AZ293" s="270"/>
      <c r="BA293" s="270"/>
      <c r="BB293" s="270"/>
      <c r="BC293" s="270"/>
    </row>
    <row r="294" s="181" customFormat="1" ht="39" customHeight="1" spans="1:55">
      <c r="A294" s="187">
        <v>46050</v>
      </c>
      <c r="B294" s="188" t="s">
        <v>4360</v>
      </c>
      <c r="C294" s="189" t="s">
        <v>1433</v>
      </c>
      <c r="D294" s="190">
        <v>4500192397</v>
      </c>
      <c r="E294" s="194" t="s">
        <v>4361</v>
      </c>
      <c r="F294" s="190" t="s">
        <v>4362</v>
      </c>
      <c r="G294" s="193" t="s">
        <v>3354</v>
      </c>
      <c r="H294" s="193" t="s">
        <v>3338</v>
      </c>
      <c r="I294" s="787" t="s">
        <v>3346</v>
      </c>
      <c r="J294" s="206">
        <v>324</v>
      </c>
      <c r="K294" s="206">
        <v>0</v>
      </c>
      <c r="L294" s="206">
        <v>6</v>
      </c>
      <c r="M294" s="207">
        <f t="shared" si="228"/>
        <v>54</v>
      </c>
      <c r="N294" s="1018">
        <v>46094</v>
      </c>
      <c r="O294" s="1018">
        <v>46090</v>
      </c>
      <c r="P294" s="1019"/>
      <c r="Q294" s="1019"/>
      <c r="R294" s="1019"/>
      <c r="S294" s="813" t="s">
        <v>3315</v>
      </c>
      <c r="T294" s="813"/>
      <c r="U294" s="813" t="s">
        <v>4363</v>
      </c>
      <c r="V294" s="1031"/>
      <c r="W294" s="1031"/>
      <c r="X294" s="191" t="s">
        <v>4364</v>
      </c>
      <c r="Y294" s="1019" t="s">
        <v>3150</v>
      </c>
      <c r="Z294" s="241">
        <v>6.0235</v>
      </c>
      <c r="AA294" s="241">
        <f t="shared" si="232"/>
        <v>1951.614</v>
      </c>
      <c r="AB294" s="206"/>
      <c r="AC294" s="1036" t="s">
        <v>590</v>
      </c>
      <c r="AD294" s="250"/>
      <c r="AE294" s="250">
        <f>J294</f>
        <v>324</v>
      </c>
      <c r="AF294" s="251"/>
      <c r="AG294" s="252">
        <f t="shared" si="230"/>
        <v>324</v>
      </c>
      <c r="AH294" s="252"/>
      <c r="AI294" s="252">
        <f t="shared" si="231"/>
        <v>324</v>
      </c>
      <c r="AJ294" s="1042"/>
      <c r="AK294" s="252"/>
      <c r="AL294" s="1043"/>
      <c r="AM294" s="1043"/>
      <c r="AN294" s="265" t="s">
        <v>577</v>
      </c>
      <c r="AO294" s="270">
        <f>J294/6</f>
        <v>54</v>
      </c>
      <c r="AP294" s="270">
        <f>J294/6</f>
        <v>54</v>
      </c>
      <c r="AQ294" s="270">
        <f>J294/6</f>
        <v>54</v>
      </c>
      <c r="AR294" s="270">
        <f>J294/6</f>
        <v>54</v>
      </c>
      <c r="AS294" s="270">
        <f>J294/6</f>
        <v>54</v>
      </c>
      <c r="AT294" s="270">
        <f>J294/6</f>
        <v>54</v>
      </c>
      <c r="AU294" s="271">
        <f t="shared" si="240"/>
        <v>324</v>
      </c>
      <c r="AV294" s="275">
        <f t="shared" si="241"/>
        <v>0</v>
      </c>
      <c r="AW294" s="1049"/>
      <c r="AX294" s="270"/>
      <c r="AY294" s="270"/>
      <c r="AZ294" s="270"/>
      <c r="BA294" s="270"/>
      <c r="BB294" s="270"/>
      <c r="BC294" s="270"/>
    </row>
    <row r="295" s="181" customFormat="1" ht="39" customHeight="1" spans="1:55">
      <c r="A295" s="187">
        <v>46036</v>
      </c>
      <c r="B295" s="188" t="s">
        <v>3691</v>
      </c>
      <c r="C295" s="189" t="s">
        <v>1303</v>
      </c>
      <c r="D295" s="190">
        <v>4500191234</v>
      </c>
      <c r="E295" s="194"/>
      <c r="F295" s="190" t="s">
        <v>4365</v>
      </c>
      <c r="G295" s="193" t="s">
        <v>4366</v>
      </c>
      <c r="H295" s="193" t="s">
        <v>4367</v>
      </c>
      <c r="I295" s="787" t="s">
        <v>4368</v>
      </c>
      <c r="J295" s="1017">
        <v>162</v>
      </c>
      <c r="K295" s="206">
        <v>0</v>
      </c>
      <c r="L295" s="206">
        <v>6</v>
      </c>
      <c r="M295" s="207">
        <f t="shared" si="228"/>
        <v>27</v>
      </c>
      <c r="N295" s="1018">
        <v>46097</v>
      </c>
      <c r="O295" s="1018">
        <v>46093</v>
      </c>
      <c r="P295" s="1019"/>
      <c r="Q295" s="1019"/>
      <c r="R295" s="1019"/>
      <c r="S295" s="813" t="s">
        <v>4369</v>
      </c>
      <c r="T295" s="813"/>
      <c r="U295" s="813" t="s">
        <v>4370</v>
      </c>
      <c r="V295" s="1031"/>
      <c r="W295" s="1031"/>
      <c r="X295" s="191" t="s">
        <v>4371</v>
      </c>
      <c r="Y295" s="1019" t="s">
        <v>740</v>
      </c>
      <c r="Z295" s="241">
        <v>5.5009</v>
      </c>
      <c r="AA295" s="241">
        <f t="shared" si="232"/>
        <v>891.1458</v>
      </c>
      <c r="AB295" s="206"/>
      <c r="AC295" s="1036" t="s">
        <v>590</v>
      </c>
      <c r="AD295" s="250"/>
      <c r="AE295" s="250">
        <f>J295</f>
        <v>162</v>
      </c>
      <c r="AF295" s="251"/>
      <c r="AG295" s="252">
        <f t="shared" si="230"/>
        <v>162</v>
      </c>
      <c r="AH295" s="252"/>
      <c r="AI295" s="252">
        <f t="shared" si="231"/>
        <v>162</v>
      </c>
      <c r="AJ295" s="1042"/>
      <c r="AK295" s="252"/>
      <c r="AL295" s="1043"/>
      <c r="AM295" s="1043"/>
      <c r="AN295" s="265" t="s">
        <v>577</v>
      </c>
      <c r="AO295" s="270"/>
      <c r="AP295" s="270"/>
      <c r="AQ295" s="270"/>
      <c r="AR295" s="270"/>
      <c r="AS295" s="270">
        <f>J295</f>
        <v>162</v>
      </c>
      <c r="AT295" s="270"/>
      <c r="AU295" s="271">
        <f t="shared" si="240"/>
        <v>162</v>
      </c>
      <c r="AV295" s="275">
        <f t="shared" si="241"/>
        <v>0</v>
      </c>
      <c r="AW295" s="1049"/>
      <c r="AX295" s="270"/>
      <c r="AY295" s="270"/>
      <c r="AZ295" s="270"/>
      <c r="BA295" s="270"/>
      <c r="BB295" s="270"/>
      <c r="BC295" s="270"/>
    </row>
    <row r="296" s="181" customFormat="1" ht="39" customHeight="1" spans="1:55">
      <c r="A296" s="187">
        <v>46036</v>
      </c>
      <c r="B296" s="188" t="s">
        <v>3691</v>
      </c>
      <c r="C296" s="189" t="s">
        <v>1303</v>
      </c>
      <c r="D296" s="190">
        <v>4500191234</v>
      </c>
      <c r="E296" s="194"/>
      <c r="F296" s="190" t="s">
        <v>4372</v>
      </c>
      <c r="G296" s="192" t="s">
        <v>3577</v>
      </c>
      <c r="H296" s="193" t="s">
        <v>3578</v>
      </c>
      <c r="I296" s="787" t="s">
        <v>3579</v>
      </c>
      <c r="J296" s="1017">
        <v>162</v>
      </c>
      <c r="K296" s="206">
        <v>0</v>
      </c>
      <c r="L296" s="206">
        <v>6</v>
      </c>
      <c r="M296" s="207">
        <f t="shared" si="228"/>
        <v>27</v>
      </c>
      <c r="N296" s="1018">
        <v>46097</v>
      </c>
      <c r="O296" s="1018">
        <v>46093</v>
      </c>
      <c r="P296" s="1019"/>
      <c r="Q296" s="1019"/>
      <c r="R296" s="1019"/>
      <c r="S296" s="813" t="s">
        <v>4369</v>
      </c>
      <c r="T296" s="813"/>
      <c r="U296" s="813" t="s">
        <v>4370</v>
      </c>
      <c r="V296" s="1031"/>
      <c r="W296" s="1031"/>
      <c r="X296" s="191" t="s">
        <v>4371</v>
      </c>
      <c r="Y296" s="1019" t="s">
        <v>740</v>
      </c>
      <c r="Z296" s="241">
        <v>5.5009</v>
      </c>
      <c r="AA296" s="241">
        <f t="shared" si="232"/>
        <v>891.1458</v>
      </c>
      <c r="AB296" s="206"/>
      <c r="AC296" s="1036" t="s">
        <v>590</v>
      </c>
      <c r="AD296" s="250"/>
      <c r="AE296" s="250">
        <f>J296</f>
        <v>162</v>
      </c>
      <c r="AF296" s="991"/>
      <c r="AG296" s="252">
        <f t="shared" si="230"/>
        <v>162</v>
      </c>
      <c r="AH296" s="252"/>
      <c r="AI296" s="252">
        <f t="shared" si="231"/>
        <v>162</v>
      </c>
      <c r="AJ296" s="1042"/>
      <c r="AK296" s="252"/>
      <c r="AL296" s="1043"/>
      <c r="AM296" s="1043"/>
      <c r="AN296" s="265" t="s">
        <v>577</v>
      </c>
      <c r="AO296" s="270"/>
      <c r="AP296" s="270"/>
      <c r="AQ296" s="270"/>
      <c r="AR296" s="270"/>
      <c r="AS296" s="270"/>
      <c r="AT296" s="270">
        <f>J296</f>
        <v>162</v>
      </c>
      <c r="AU296" s="271">
        <f t="shared" si="240"/>
        <v>162</v>
      </c>
      <c r="AV296" s="275">
        <f t="shared" si="241"/>
        <v>0</v>
      </c>
      <c r="AW296" s="1049"/>
      <c r="AX296" s="270"/>
      <c r="AY296" s="270"/>
      <c r="AZ296" s="270"/>
      <c r="BA296" s="270"/>
      <c r="BB296" s="270"/>
      <c r="BC296" s="270"/>
    </row>
    <row r="297" s="181" customFormat="1" ht="39" customHeight="1" spans="1:55">
      <c r="A297" s="187">
        <v>46038</v>
      </c>
      <c r="B297" s="188" t="s">
        <v>4373</v>
      </c>
      <c r="C297" s="189" t="s">
        <v>3250</v>
      </c>
      <c r="D297" s="190">
        <v>4500191674</v>
      </c>
      <c r="E297" s="194" t="s">
        <v>4374</v>
      </c>
      <c r="F297" s="190" t="s">
        <v>4375</v>
      </c>
      <c r="G297" s="192"/>
      <c r="H297" s="193" t="s">
        <v>3948</v>
      </c>
      <c r="I297" s="787" t="s">
        <v>3346</v>
      </c>
      <c r="J297" s="206">
        <v>600</v>
      </c>
      <c r="K297" s="206">
        <v>0</v>
      </c>
      <c r="L297" s="206">
        <v>3</v>
      </c>
      <c r="M297" s="207">
        <f t="shared" si="228"/>
        <v>200</v>
      </c>
      <c r="N297" s="1018">
        <v>46099</v>
      </c>
      <c r="O297" s="1018">
        <v>46095</v>
      </c>
      <c r="P297" s="1019"/>
      <c r="Q297" s="230"/>
      <c r="R297" s="1019"/>
      <c r="S297" s="813" t="s">
        <v>3262</v>
      </c>
      <c r="T297" s="1033"/>
      <c r="U297" s="813" t="s">
        <v>3253</v>
      </c>
      <c r="V297" s="1031"/>
      <c r="W297" s="1031"/>
      <c r="X297" s="191" t="s">
        <v>4376</v>
      </c>
      <c r="Y297" s="1019" t="s">
        <v>775</v>
      </c>
      <c r="Z297" s="241">
        <v>5.4739</v>
      </c>
      <c r="AA297" s="241">
        <v>9546.162</v>
      </c>
      <c r="AB297" s="206"/>
      <c r="AC297" s="1036"/>
      <c r="AD297" s="250">
        <f>J297</f>
        <v>600</v>
      </c>
      <c r="AE297" s="250"/>
      <c r="AF297" s="251"/>
      <c r="AG297" s="252">
        <f t="shared" si="230"/>
        <v>600</v>
      </c>
      <c r="AH297" s="252"/>
      <c r="AI297" s="252">
        <f t="shared" si="231"/>
        <v>600</v>
      </c>
      <c r="AJ297" s="1042"/>
      <c r="AK297" s="252"/>
      <c r="AL297" s="1043"/>
      <c r="AM297" s="1043"/>
      <c r="AN297" s="265" t="s">
        <v>577</v>
      </c>
      <c r="AO297" s="270">
        <f t="shared" ref="AO297:AO305" si="242">J297/6</f>
        <v>100</v>
      </c>
      <c r="AP297" s="270">
        <f t="shared" ref="AP297:AP305" si="243">J297/6</f>
        <v>100</v>
      </c>
      <c r="AQ297" s="270">
        <f t="shared" ref="AQ297:AQ305" si="244">J297/6</f>
        <v>100</v>
      </c>
      <c r="AR297" s="270">
        <f t="shared" ref="AR297:AR305" si="245">J297/6</f>
        <v>100</v>
      </c>
      <c r="AS297" s="270">
        <f t="shared" ref="AS297:AS305" si="246">J297/6</f>
        <v>100</v>
      </c>
      <c r="AT297" s="270">
        <f t="shared" ref="AT297:AT305" si="247">J297/6</f>
        <v>100</v>
      </c>
      <c r="AU297" s="271">
        <f t="shared" si="240"/>
        <v>600</v>
      </c>
      <c r="AV297" s="275">
        <f t="shared" si="241"/>
        <v>0</v>
      </c>
      <c r="AW297" s="1049"/>
      <c r="AX297" s="270"/>
      <c r="AY297" s="270"/>
      <c r="AZ297" s="270"/>
      <c r="BA297" s="270"/>
      <c r="BB297" s="270"/>
      <c r="BC297" s="270"/>
    </row>
    <row r="298" s="181" customFormat="1" ht="39" customHeight="1" spans="1:55">
      <c r="A298" s="187">
        <v>46055</v>
      </c>
      <c r="B298" s="188" t="s">
        <v>856</v>
      </c>
      <c r="C298" s="189" t="s">
        <v>567</v>
      </c>
      <c r="D298" s="190">
        <v>4500192891</v>
      </c>
      <c r="E298" s="194" t="s">
        <v>4377</v>
      </c>
      <c r="F298" s="190" t="s">
        <v>4378</v>
      </c>
      <c r="G298" s="192"/>
      <c r="H298" s="193" t="s">
        <v>3360</v>
      </c>
      <c r="I298" s="787" t="s">
        <v>3346</v>
      </c>
      <c r="J298" s="206">
        <v>500</v>
      </c>
      <c r="K298" s="206">
        <v>0</v>
      </c>
      <c r="L298" s="206">
        <v>1</v>
      </c>
      <c r="M298" s="207">
        <f t="shared" si="228"/>
        <v>500</v>
      </c>
      <c r="N298" s="208">
        <v>46099</v>
      </c>
      <c r="O298" s="208">
        <v>46095</v>
      </c>
      <c r="P298" s="230"/>
      <c r="Q298" s="230"/>
      <c r="R298" s="230"/>
      <c r="S298" s="813" t="s">
        <v>4379</v>
      </c>
      <c r="T298" s="813"/>
      <c r="U298" s="813" t="s">
        <v>3593</v>
      </c>
      <c r="V298" s="227"/>
      <c r="W298" s="227"/>
      <c r="X298" s="229" t="s">
        <v>4380</v>
      </c>
      <c r="Y298" s="230" t="s">
        <v>2566</v>
      </c>
      <c r="Z298" s="241">
        <v>5.5479</v>
      </c>
      <c r="AA298" s="241">
        <f>Z298*J298</f>
        <v>2773.95</v>
      </c>
      <c r="AB298" s="207"/>
      <c r="AC298" s="249"/>
      <c r="AD298" s="250"/>
      <c r="AE298" s="250">
        <f>J298</f>
        <v>500</v>
      </c>
      <c r="AF298" s="251"/>
      <c r="AG298" s="252">
        <f t="shared" si="230"/>
        <v>500</v>
      </c>
      <c r="AH298" s="252"/>
      <c r="AI298" s="252">
        <f t="shared" si="231"/>
        <v>500</v>
      </c>
      <c r="AJ298" s="252"/>
      <c r="AK298" s="252"/>
      <c r="AL298" s="264"/>
      <c r="AM298" s="264"/>
      <c r="AN298" s="265" t="s">
        <v>577</v>
      </c>
      <c r="AO298" s="270">
        <f t="shared" si="242"/>
        <v>83.3333333333333</v>
      </c>
      <c r="AP298" s="270">
        <f t="shared" si="243"/>
        <v>83.3333333333333</v>
      </c>
      <c r="AQ298" s="270">
        <f t="shared" si="244"/>
        <v>83.3333333333333</v>
      </c>
      <c r="AR298" s="270">
        <f t="shared" si="245"/>
        <v>83.3333333333333</v>
      </c>
      <c r="AS298" s="270">
        <f t="shared" si="246"/>
        <v>83.3333333333333</v>
      </c>
      <c r="AT298" s="270">
        <f t="shared" si="247"/>
        <v>83.3333333333333</v>
      </c>
      <c r="AU298" s="271">
        <f t="shared" si="240"/>
        <v>500</v>
      </c>
      <c r="AV298" s="1046">
        <f t="shared" si="241"/>
        <v>0</v>
      </c>
      <c r="AW298" s="1049"/>
      <c r="AX298" s="270"/>
      <c r="AY298" s="270"/>
      <c r="AZ298" s="270"/>
      <c r="BA298" s="270"/>
      <c r="BB298" s="270"/>
      <c r="BC298" s="270"/>
    </row>
    <row r="299" s="181" customFormat="1" ht="39" customHeight="1" spans="1:55">
      <c r="A299" s="1006">
        <v>46036</v>
      </c>
      <c r="B299" s="1007" t="s">
        <v>2008</v>
      </c>
      <c r="C299" s="1008" t="s">
        <v>2009</v>
      </c>
      <c r="D299" s="1009">
        <v>4500191300</v>
      </c>
      <c r="E299" s="1010"/>
      <c r="F299" s="1009" t="s">
        <v>4381</v>
      </c>
      <c r="G299" s="193" t="s">
        <v>3354</v>
      </c>
      <c r="H299" s="193" t="s">
        <v>3338</v>
      </c>
      <c r="I299" s="787" t="s">
        <v>3346</v>
      </c>
      <c r="J299" s="1017">
        <v>504</v>
      </c>
      <c r="K299" s="206">
        <v>0</v>
      </c>
      <c r="L299" s="206">
        <v>6</v>
      </c>
      <c r="M299" s="207">
        <f t="shared" si="228"/>
        <v>84</v>
      </c>
      <c r="N299" s="1020">
        <v>46101</v>
      </c>
      <c r="O299" s="1021">
        <v>46097</v>
      </c>
      <c r="P299" s="1019"/>
      <c r="Q299" s="1019"/>
      <c r="R299" s="1019"/>
      <c r="S299" s="813" t="s">
        <v>3282</v>
      </c>
      <c r="T299" s="813"/>
      <c r="U299" s="813" t="s">
        <v>4382</v>
      </c>
      <c r="V299" s="1031"/>
      <c r="W299" s="1031"/>
      <c r="X299" s="191" t="s">
        <v>4383</v>
      </c>
      <c r="Y299" s="1007" t="s">
        <v>802</v>
      </c>
      <c r="Z299" s="241">
        <v>5.5009</v>
      </c>
      <c r="AA299" s="241">
        <f>J299*Z299</f>
        <v>2772.4536</v>
      </c>
      <c r="AB299" s="206"/>
      <c r="AC299" s="1036" t="s">
        <v>590</v>
      </c>
      <c r="AD299" s="250"/>
      <c r="AE299" s="250">
        <f>J299</f>
        <v>504</v>
      </c>
      <c r="AF299" s="251"/>
      <c r="AG299" s="252">
        <f t="shared" si="230"/>
        <v>504</v>
      </c>
      <c r="AH299" s="252"/>
      <c r="AI299" s="252">
        <f t="shared" si="231"/>
        <v>504</v>
      </c>
      <c r="AJ299" s="1042"/>
      <c r="AK299" s="252"/>
      <c r="AL299" s="1043"/>
      <c r="AM299" s="1043"/>
      <c r="AN299" s="265" t="s">
        <v>577</v>
      </c>
      <c r="AO299" s="270">
        <f t="shared" si="242"/>
        <v>84</v>
      </c>
      <c r="AP299" s="270">
        <f t="shared" si="243"/>
        <v>84</v>
      </c>
      <c r="AQ299" s="270">
        <f t="shared" si="244"/>
        <v>84</v>
      </c>
      <c r="AR299" s="270">
        <f t="shared" si="245"/>
        <v>84</v>
      </c>
      <c r="AS299" s="270">
        <f t="shared" si="246"/>
        <v>84</v>
      </c>
      <c r="AT299" s="270">
        <f t="shared" si="247"/>
        <v>84</v>
      </c>
      <c r="AU299" s="271">
        <f t="shared" si="240"/>
        <v>504</v>
      </c>
      <c r="AV299" s="275">
        <f t="shared" si="241"/>
        <v>0</v>
      </c>
      <c r="AW299" s="1049"/>
      <c r="AX299" s="270"/>
      <c r="AY299" s="270"/>
      <c r="AZ299" s="270"/>
      <c r="BA299" s="270"/>
      <c r="BB299" s="270"/>
      <c r="BC299" s="270"/>
    </row>
    <row r="300" s="181" customFormat="1" ht="39" customHeight="1" spans="1:55">
      <c r="A300" s="1006">
        <v>46037</v>
      </c>
      <c r="B300" s="1011" t="s">
        <v>4384</v>
      </c>
      <c r="C300" s="189" t="s">
        <v>600</v>
      </c>
      <c r="D300" s="1012">
        <v>4500191491</v>
      </c>
      <c r="E300" s="1456" t="s">
        <v>4385</v>
      </c>
      <c r="F300" s="1012" t="s">
        <v>4386</v>
      </c>
      <c r="G300" s="193" t="s">
        <v>3338</v>
      </c>
      <c r="H300" s="193" t="s">
        <v>3338</v>
      </c>
      <c r="I300" s="787" t="s">
        <v>3346</v>
      </c>
      <c r="J300" s="1017">
        <v>1200</v>
      </c>
      <c r="K300" s="206">
        <v>0</v>
      </c>
      <c r="L300" s="206">
        <v>6</v>
      </c>
      <c r="M300" s="207">
        <f t="shared" si="228"/>
        <v>200</v>
      </c>
      <c r="N300" s="1022">
        <v>46104</v>
      </c>
      <c r="O300" s="1022">
        <v>46100</v>
      </c>
      <c r="P300" s="1019"/>
      <c r="Q300" s="1019"/>
      <c r="R300" s="1019"/>
      <c r="S300" s="813" t="s">
        <v>4387</v>
      </c>
      <c r="T300" s="813"/>
      <c r="U300" s="813" t="s">
        <v>585</v>
      </c>
      <c r="V300" s="1031" t="s">
        <v>4388</v>
      </c>
      <c r="W300" s="1031"/>
      <c r="X300" s="191" t="s">
        <v>4389</v>
      </c>
      <c r="Y300" s="1038" t="s">
        <v>2144</v>
      </c>
      <c r="Z300" s="241">
        <v>3.2918</v>
      </c>
      <c r="AA300" s="241">
        <f>J300*Z300</f>
        <v>3950.16</v>
      </c>
      <c r="AB300" s="206"/>
      <c r="AC300" s="1036" t="s">
        <v>590</v>
      </c>
      <c r="AD300" s="250">
        <f>J300</f>
        <v>1200</v>
      </c>
      <c r="AE300" s="250"/>
      <c r="AF300" s="251"/>
      <c r="AG300" s="252">
        <f t="shared" si="230"/>
        <v>1200</v>
      </c>
      <c r="AH300" s="252"/>
      <c r="AI300" s="252">
        <f t="shared" si="231"/>
        <v>1200</v>
      </c>
      <c r="AJ300" s="1042"/>
      <c r="AK300" s="252"/>
      <c r="AL300" s="1043"/>
      <c r="AM300" s="1043"/>
      <c r="AN300" s="265" t="s">
        <v>577</v>
      </c>
      <c r="AO300" s="270">
        <f t="shared" si="242"/>
        <v>200</v>
      </c>
      <c r="AP300" s="270">
        <f t="shared" si="243"/>
        <v>200</v>
      </c>
      <c r="AQ300" s="270">
        <f t="shared" si="244"/>
        <v>200</v>
      </c>
      <c r="AR300" s="270">
        <f t="shared" si="245"/>
        <v>200</v>
      </c>
      <c r="AS300" s="270">
        <f t="shared" si="246"/>
        <v>200</v>
      </c>
      <c r="AT300" s="270">
        <f t="shared" si="247"/>
        <v>200</v>
      </c>
      <c r="AU300" s="271">
        <f t="shared" si="240"/>
        <v>1200</v>
      </c>
      <c r="AV300" s="275">
        <f t="shared" si="241"/>
        <v>0</v>
      </c>
      <c r="AW300" s="1049"/>
      <c r="AX300" s="270"/>
      <c r="AY300" s="270"/>
      <c r="AZ300" s="270"/>
      <c r="BA300" s="270"/>
      <c r="BB300" s="270"/>
      <c r="BC300" s="270"/>
    </row>
    <row r="301" s="181" customFormat="1" ht="39" customHeight="1" spans="1:55">
      <c r="A301" s="187">
        <v>46034</v>
      </c>
      <c r="B301" s="188" t="s">
        <v>226</v>
      </c>
      <c r="C301" s="189" t="s">
        <v>749</v>
      </c>
      <c r="D301" s="190">
        <v>4500191138</v>
      </c>
      <c r="E301" s="194"/>
      <c r="F301" s="190" t="s">
        <v>4390</v>
      </c>
      <c r="G301" s="193" t="s">
        <v>3338</v>
      </c>
      <c r="H301" s="193" t="s">
        <v>3338</v>
      </c>
      <c r="I301" s="787" t="s">
        <v>3346</v>
      </c>
      <c r="J301" s="1017">
        <v>1500</v>
      </c>
      <c r="K301" s="206">
        <v>0</v>
      </c>
      <c r="L301" s="206">
        <v>6</v>
      </c>
      <c r="M301" s="207">
        <f t="shared" si="228"/>
        <v>250</v>
      </c>
      <c r="N301" s="1018">
        <v>46104</v>
      </c>
      <c r="O301" s="1018">
        <v>46100</v>
      </c>
      <c r="P301" s="1019"/>
      <c r="Q301" s="1019"/>
      <c r="R301" s="1019"/>
      <c r="S301" s="813" t="s">
        <v>4299</v>
      </c>
      <c r="T301" s="813"/>
      <c r="U301" s="813" t="s">
        <v>585</v>
      </c>
      <c r="V301" s="1031" t="s">
        <v>3307</v>
      </c>
      <c r="W301" s="1031" t="s">
        <v>4391</v>
      </c>
      <c r="X301" s="191" t="s">
        <v>4392</v>
      </c>
      <c r="Y301" s="1019" t="s">
        <v>1391</v>
      </c>
      <c r="Z301" s="241">
        <v>6.0089</v>
      </c>
      <c r="AA301" s="241">
        <f>J301*Z301</f>
        <v>9013.35</v>
      </c>
      <c r="AB301" s="206"/>
      <c r="AC301" s="1036" t="s">
        <v>4393</v>
      </c>
      <c r="AD301" s="250">
        <f>J301</f>
        <v>1500</v>
      </c>
      <c r="AE301" s="250"/>
      <c r="AF301" s="251"/>
      <c r="AG301" s="252">
        <f t="shared" si="230"/>
        <v>1500</v>
      </c>
      <c r="AH301" s="252"/>
      <c r="AI301" s="252">
        <f t="shared" si="231"/>
        <v>1500</v>
      </c>
      <c r="AJ301" s="1042"/>
      <c r="AK301" s="252"/>
      <c r="AL301" s="1043"/>
      <c r="AM301" s="1043"/>
      <c r="AN301" s="265" t="s">
        <v>577</v>
      </c>
      <c r="AO301" s="270">
        <f t="shared" si="242"/>
        <v>250</v>
      </c>
      <c r="AP301" s="270">
        <f t="shared" si="243"/>
        <v>250</v>
      </c>
      <c r="AQ301" s="270">
        <f t="shared" si="244"/>
        <v>250</v>
      </c>
      <c r="AR301" s="270">
        <f t="shared" si="245"/>
        <v>250</v>
      </c>
      <c r="AS301" s="270">
        <f t="shared" si="246"/>
        <v>250</v>
      </c>
      <c r="AT301" s="270">
        <f t="shared" si="247"/>
        <v>250</v>
      </c>
      <c r="AU301" s="271">
        <f t="shared" si="240"/>
        <v>1500</v>
      </c>
      <c r="AV301" s="275">
        <f t="shared" si="241"/>
        <v>0</v>
      </c>
      <c r="AW301" s="1049"/>
      <c r="AX301" s="270"/>
      <c r="AY301" s="270"/>
      <c r="AZ301" s="270"/>
      <c r="BA301" s="270"/>
      <c r="BB301" s="270"/>
      <c r="BC301" s="270"/>
    </row>
    <row r="302" s="181" customFormat="1" ht="39" customHeight="1" spans="1:55">
      <c r="A302" s="187">
        <v>46058</v>
      </c>
      <c r="B302" s="188" t="s">
        <v>177</v>
      </c>
      <c r="C302" s="189" t="s">
        <v>600</v>
      </c>
      <c r="D302" s="190">
        <v>4500193190</v>
      </c>
      <c r="E302" s="194" t="s">
        <v>4394</v>
      </c>
      <c r="F302" s="190" t="s">
        <v>4395</v>
      </c>
      <c r="G302" s="193"/>
      <c r="H302" s="193" t="s">
        <v>3338</v>
      </c>
      <c r="I302" s="787" t="s">
        <v>3346</v>
      </c>
      <c r="J302" s="206">
        <v>846</v>
      </c>
      <c r="K302" s="206">
        <v>0</v>
      </c>
      <c r="L302" s="206">
        <v>6</v>
      </c>
      <c r="M302" s="207">
        <f t="shared" si="228"/>
        <v>141</v>
      </c>
      <c r="N302" s="1018">
        <v>46111</v>
      </c>
      <c r="O302" s="1018">
        <v>46107</v>
      </c>
      <c r="P302" s="1019"/>
      <c r="Q302" s="230"/>
      <c r="R302" s="1019"/>
      <c r="S302" s="1031" t="s">
        <v>4396</v>
      </c>
      <c r="T302" s="813"/>
      <c r="U302" s="1031" t="s">
        <v>585</v>
      </c>
      <c r="V302" s="227" t="s">
        <v>3307</v>
      </c>
      <c r="W302" s="1031"/>
      <c r="X302" s="191" t="s">
        <v>3928</v>
      </c>
      <c r="Y302" s="1019" t="s">
        <v>695</v>
      </c>
      <c r="Z302" s="241">
        <v>3.1528</v>
      </c>
      <c r="AA302" s="241">
        <f>J302*Z302</f>
        <v>2667.2688</v>
      </c>
      <c r="AB302" s="206"/>
      <c r="AC302" s="1036"/>
      <c r="AD302" s="250">
        <f>J302</f>
        <v>846</v>
      </c>
      <c r="AE302" s="250"/>
      <c r="AF302" s="251"/>
      <c r="AG302" s="252">
        <f t="shared" si="230"/>
        <v>846</v>
      </c>
      <c r="AH302" s="252"/>
      <c r="AI302" s="252">
        <f t="shared" si="231"/>
        <v>846</v>
      </c>
      <c r="AJ302" s="1042"/>
      <c r="AK302" s="252"/>
      <c r="AL302" s="1043"/>
      <c r="AM302" s="1043"/>
      <c r="AN302" s="265" t="s">
        <v>577</v>
      </c>
      <c r="AO302" s="270">
        <f t="shared" si="242"/>
        <v>141</v>
      </c>
      <c r="AP302" s="270">
        <f t="shared" si="243"/>
        <v>141</v>
      </c>
      <c r="AQ302" s="270">
        <f t="shared" si="244"/>
        <v>141</v>
      </c>
      <c r="AR302" s="270">
        <f t="shared" si="245"/>
        <v>141</v>
      </c>
      <c r="AS302" s="270">
        <f t="shared" si="246"/>
        <v>141</v>
      </c>
      <c r="AT302" s="270">
        <f t="shared" si="247"/>
        <v>141</v>
      </c>
      <c r="AU302" s="271">
        <f t="shared" si="240"/>
        <v>846</v>
      </c>
      <c r="AV302" s="275">
        <f t="shared" si="241"/>
        <v>0</v>
      </c>
      <c r="AW302" s="1049"/>
      <c r="AX302" s="270"/>
      <c r="AY302" s="270"/>
      <c r="AZ302" s="270"/>
      <c r="BA302" s="270"/>
      <c r="BB302" s="270"/>
      <c r="BC302" s="270"/>
    </row>
    <row r="303" s="899" customFormat="1" ht="39" customHeight="1" spans="1:55">
      <c r="A303" s="745">
        <v>46059</v>
      </c>
      <c r="B303" s="746" t="s">
        <v>177</v>
      </c>
      <c r="C303" s="747" t="s">
        <v>600</v>
      </c>
      <c r="D303" s="748">
        <v>4500193227</v>
      </c>
      <c r="E303" s="1013" t="s">
        <v>4397</v>
      </c>
      <c r="F303" s="748" t="s">
        <v>4398</v>
      </c>
      <c r="G303" s="751"/>
      <c r="H303" s="751" t="s">
        <v>3338</v>
      </c>
      <c r="I303" s="792" t="s">
        <v>3346</v>
      </c>
      <c r="J303" s="1023">
        <v>15000</v>
      </c>
      <c r="K303" s="205">
        <v>0</v>
      </c>
      <c r="L303" s="205">
        <v>6</v>
      </c>
      <c r="M303" s="795">
        <v>2500</v>
      </c>
      <c r="N303" s="1024">
        <v>46115</v>
      </c>
      <c r="O303" s="1024">
        <v>46111</v>
      </c>
      <c r="P303" s="1025"/>
      <c r="Q303" s="226"/>
      <c r="R303" s="1025"/>
      <c r="S303" s="1034" t="s">
        <v>3306</v>
      </c>
      <c r="T303" s="225"/>
      <c r="U303" s="1034" t="s">
        <v>585</v>
      </c>
      <c r="V303" s="814" t="s">
        <v>3307</v>
      </c>
      <c r="W303" s="1034"/>
      <c r="X303" s="749" t="s">
        <v>3928</v>
      </c>
      <c r="Y303" s="1025" t="s">
        <v>695</v>
      </c>
      <c r="Z303" s="839">
        <v>3.0882</v>
      </c>
      <c r="AA303" s="839">
        <v>46323</v>
      </c>
      <c r="AB303" s="205"/>
      <c r="AC303" s="1039"/>
      <c r="AD303" s="841">
        <f>J303</f>
        <v>15000</v>
      </c>
      <c r="AE303" s="841"/>
      <c r="AF303" s="842"/>
      <c r="AG303" s="868">
        <f t="shared" si="230"/>
        <v>15000</v>
      </c>
      <c r="AH303" s="868"/>
      <c r="AI303" s="868">
        <f t="shared" si="231"/>
        <v>15000</v>
      </c>
      <c r="AJ303" s="1044"/>
      <c r="AK303" s="868"/>
      <c r="AL303" s="1045"/>
      <c r="AM303" s="1045"/>
      <c r="AN303" s="870" t="s">
        <v>577</v>
      </c>
      <c r="AO303" s="889">
        <v>2500</v>
      </c>
      <c r="AP303" s="889">
        <v>2500</v>
      </c>
      <c r="AQ303" s="889">
        <v>2500</v>
      </c>
      <c r="AR303" s="889">
        <v>2500</v>
      </c>
      <c r="AS303" s="889">
        <v>2500</v>
      </c>
      <c r="AT303" s="889">
        <v>2500</v>
      </c>
      <c r="AU303" s="892">
        <v>15000</v>
      </c>
      <c r="AV303" s="893">
        <v>0</v>
      </c>
      <c r="AW303" s="894"/>
      <c r="AX303" s="889"/>
      <c r="AY303" s="889"/>
      <c r="AZ303" s="889"/>
      <c r="BA303" s="889"/>
      <c r="BB303" s="889"/>
      <c r="BC303" s="889"/>
    </row>
    <row r="304" s="181" customFormat="1" ht="39" customHeight="1" spans="1:55">
      <c r="A304" s="187">
        <v>46052</v>
      </c>
      <c r="B304" s="188" t="s">
        <v>2838</v>
      </c>
      <c r="C304" s="189" t="s">
        <v>1251</v>
      </c>
      <c r="D304" s="190">
        <v>4500192711</v>
      </c>
      <c r="E304" s="194" t="s">
        <v>3308</v>
      </c>
      <c r="F304" s="190" t="s">
        <v>4399</v>
      </c>
      <c r="G304" s="193"/>
      <c r="H304" s="193" t="s">
        <v>3453</v>
      </c>
      <c r="I304" s="787" t="s">
        <v>3346</v>
      </c>
      <c r="J304" s="206">
        <v>300</v>
      </c>
      <c r="K304" s="206">
        <v>0</v>
      </c>
      <c r="L304" s="206">
        <v>4</v>
      </c>
      <c r="M304" s="207">
        <f>J304/L304</f>
        <v>75</v>
      </c>
      <c r="N304" s="1018">
        <v>46118</v>
      </c>
      <c r="O304" s="1018">
        <v>46114</v>
      </c>
      <c r="P304" s="1019"/>
      <c r="Q304" s="230"/>
      <c r="R304" s="1019"/>
      <c r="S304" s="1031" t="s">
        <v>3302</v>
      </c>
      <c r="T304" s="813"/>
      <c r="U304" s="1031" t="s">
        <v>3624</v>
      </c>
      <c r="V304" s="227"/>
      <c r="W304" s="1031"/>
      <c r="X304" s="191" t="s">
        <v>4400</v>
      </c>
      <c r="Y304" s="1019" t="s">
        <v>352</v>
      </c>
      <c r="Z304" s="241">
        <v>5.2203</v>
      </c>
      <c r="AA304" s="241">
        <f>J304*Z304</f>
        <v>1566.09</v>
      </c>
      <c r="AB304" s="206"/>
      <c r="AC304" s="1036"/>
      <c r="AD304" s="250"/>
      <c r="AE304" s="250">
        <f>J304</f>
        <v>300</v>
      </c>
      <c r="AF304" s="251"/>
      <c r="AG304" s="252">
        <f t="shared" si="230"/>
        <v>300</v>
      </c>
      <c r="AH304" s="252"/>
      <c r="AI304" s="252">
        <f t="shared" si="231"/>
        <v>300</v>
      </c>
      <c r="AJ304" s="1042"/>
      <c r="AK304" s="252"/>
      <c r="AL304" s="1043"/>
      <c r="AM304" s="1043"/>
      <c r="AN304" s="265" t="s">
        <v>577</v>
      </c>
      <c r="AO304" s="270">
        <f>J304/6</f>
        <v>50</v>
      </c>
      <c r="AP304" s="270">
        <f>J304/6</f>
        <v>50</v>
      </c>
      <c r="AQ304" s="270">
        <f>J304/6</f>
        <v>50</v>
      </c>
      <c r="AR304" s="270">
        <f>J304/6</f>
        <v>50</v>
      </c>
      <c r="AS304" s="270">
        <f>J304/6</f>
        <v>50</v>
      </c>
      <c r="AT304" s="270">
        <f>J304/6</f>
        <v>50</v>
      </c>
      <c r="AU304" s="271">
        <f>SUM(AO304:AT304)</f>
        <v>300</v>
      </c>
      <c r="AV304" s="275">
        <f>J304-AU304</f>
        <v>0</v>
      </c>
      <c r="AW304" s="1049"/>
      <c r="AX304" s="270"/>
      <c r="AY304" s="270"/>
      <c r="AZ304" s="270"/>
      <c r="BA304" s="270"/>
      <c r="BB304" s="270"/>
      <c r="BC304" s="270"/>
    </row>
    <row r="305" s="899" customFormat="1" ht="39" customHeight="1" spans="1:55">
      <c r="A305" s="745">
        <v>46059</v>
      </c>
      <c r="B305" s="746" t="s">
        <v>177</v>
      </c>
      <c r="C305" s="747" t="s">
        <v>600</v>
      </c>
      <c r="D305" s="748">
        <v>4500193228</v>
      </c>
      <c r="E305" s="1013" t="s">
        <v>4401</v>
      </c>
      <c r="F305" s="748" t="s">
        <v>4402</v>
      </c>
      <c r="G305" s="751"/>
      <c r="H305" s="751" t="s">
        <v>3338</v>
      </c>
      <c r="I305" s="792" t="s">
        <v>3346</v>
      </c>
      <c r="J305" s="1023">
        <v>20004</v>
      </c>
      <c r="K305" s="205">
        <v>0</v>
      </c>
      <c r="L305" s="205">
        <v>6</v>
      </c>
      <c r="M305" s="795">
        <v>3334</v>
      </c>
      <c r="N305" s="1024">
        <v>46120</v>
      </c>
      <c r="O305" s="1024">
        <v>46116</v>
      </c>
      <c r="P305" s="1025"/>
      <c r="Q305" s="226"/>
      <c r="R305" s="1025"/>
      <c r="S305" s="1034" t="s">
        <v>3306</v>
      </c>
      <c r="T305" s="225"/>
      <c r="U305" s="1034" t="s">
        <v>585</v>
      </c>
      <c r="V305" s="814" t="s">
        <v>3307</v>
      </c>
      <c r="W305" s="1034"/>
      <c r="X305" s="749" t="s">
        <v>3928</v>
      </c>
      <c r="Y305" s="1025" t="s">
        <v>695</v>
      </c>
      <c r="Z305" s="839">
        <v>3.0882</v>
      </c>
      <c r="AA305" s="839">
        <v>61776.3528</v>
      </c>
      <c r="AB305" s="205"/>
      <c r="AC305" s="1039"/>
      <c r="AD305" s="841">
        <f>J305</f>
        <v>20004</v>
      </c>
      <c r="AE305" s="841"/>
      <c r="AF305" s="842"/>
      <c r="AG305" s="868">
        <f t="shared" si="230"/>
        <v>20004</v>
      </c>
      <c r="AH305" s="868"/>
      <c r="AI305" s="868">
        <f t="shared" si="231"/>
        <v>20004</v>
      </c>
      <c r="AJ305" s="1044"/>
      <c r="AK305" s="868"/>
      <c r="AL305" s="1045"/>
      <c r="AM305" s="1045"/>
      <c r="AN305" s="870" t="s">
        <v>577</v>
      </c>
      <c r="AO305" s="889">
        <v>3334</v>
      </c>
      <c r="AP305" s="889">
        <v>3334</v>
      </c>
      <c r="AQ305" s="889">
        <v>3334</v>
      </c>
      <c r="AR305" s="889">
        <v>3334</v>
      </c>
      <c r="AS305" s="889">
        <v>3334</v>
      </c>
      <c r="AT305" s="889">
        <v>3334</v>
      </c>
      <c r="AU305" s="892">
        <v>20004</v>
      </c>
      <c r="AV305" s="893">
        <v>0</v>
      </c>
      <c r="AW305" s="894"/>
      <c r="AX305" s="889"/>
      <c r="AY305" s="889"/>
      <c r="AZ305" s="889"/>
      <c r="BA305" s="889"/>
      <c r="BB305" s="889"/>
      <c r="BC305" s="889"/>
    </row>
    <row r="306" s="181" customFormat="1" ht="39" customHeight="1" spans="1:55">
      <c r="A306" s="187">
        <v>46058</v>
      </c>
      <c r="B306" s="188" t="s">
        <v>177</v>
      </c>
      <c r="C306" s="189" t="s">
        <v>600</v>
      </c>
      <c r="D306" s="190">
        <v>4500193193</v>
      </c>
      <c r="E306" s="194" t="s">
        <v>4403</v>
      </c>
      <c r="F306" s="190" t="s">
        <v>4404</v>
      </c>
      <c r="G306" s="193"/>
      <c r="H306" s="193" t="s">
        <v>3338</v>
      </c>
      <c r="I306" s="787" t="s">
        <v>3346</v>
      </c>
      <c r="J306" s="206">
        <v>1158</v>
      </c>
      <c r="K306" s="206">
        <v>0</v>
      </c>
      <c r="L306" s="206">
        <v>6</v>
      </c>
      <c r="M306" s="207">
        <f>J306/L306</f>
        <v>193</v>
      </c>
      <c r="N306" s="1018">
        <v>46120</v>
      </c>
      <c r="O306" s="1018">
        <v>46116</v>
      </c>
      <c r="P306" s="1019"/>
      <c r="Q306" s="230"/>
      <c r="R306" s="1019"/>
      <c r="S306" s="1031" t="s">
        <v>4396</v>
      </c>
      <c r="T306" s="813"/>
      <c r="U306" s="1031" t="s">
        <v>585</v>
      </c>
      <c r="V306" s="227" t="s">
        <v>3307</v>
      </c>
      <c r="W306" s="1031"/>
      <c r="X306" s="191" t="s">
        <v>3928</v>
      </c>
      <c r="Y306" s="1019" t="s">
        <v>695</v>
      </c>
      <c r="Z306" s="241">
        <v>3.1441</v>
      </c>
      <c r="AA306" s="241">
        <f>J306*Z306</f>
        <v>3640.8678</v>
      </c>
      <c r="AB306" s="206"/>
      <c r="AC306" s="1036"/>
      <c r="AD306" s="250">
        <f>J306</f>
        <v>1158</v>
      </c>
      <c r="AE306" s="250"/>
      <c r="AF306" s="251"/>
      <c r="AG306" s="252">
        <f t="shared" si="230"/>
        <v>1158</v>
      </c>
      <c r="AH306" s="252"/>
      <c r="AI306" s="252">
        <f t="shared" si="231"/>
        <v>1158</v>
      </c>
      <c r="AJ306" s="1042"/>
      <c r="AK306" s="252"/>
      <c r="AL306" s="1043"/>
      <c r="AM306" s="1043"/>
      <c r="AN306" s="265" t="s">
        <v>577</v>
      </c>
      <c r="AO306" s="270">
        <f>J306/6</f>
        <v>193</v>
      </c>
      <c r="AP306" s="270">
        <f>J306/6</f>
        <v>193</v>
      </c>
      <c r="AQ306" s="270">
        <f>J306/6</f>
        <v>193</v>
      </c>
      <c r="AR306" s="270">
        <f>J306/6</f>
        <v>193</v>
      </c>
      <c r="AS306" s="270">
        <f>J306/6</f>
        <v>193</v>
      </c>
      <c r="AT306" s="270">
        <f>J306/6</f>
        <v>193</v>
      </c>
      <c r="AU306" s="271">
        <f>SUM(AO306:AT306)</f>
        <v>1158</v>
      </c>
      <c r="AV306" s="275">
        <f>J306-AU306</f>
        <v>0</v>
      </c>
      <c r="AW306" s="1049"/>
      <c r="AX306" s="270"/>
      <c r="AY306" s="270"/>
      <c r="AZ306" s="270"/>
      <c r="BA306" s="270"/>
      <c r="BB306" s="270"/>
      <c r="BC306" s="270"/>
    </row>
    <row r="307" s="181" customFormat="1" ht="39" customHeight="1" spans="1:55">
      <c r="A307" s="187">
        <v>46058</v>
      </c>
      <c r="B307" s="188" t="s">
        <v>177</v>
      </c>
      <c r="C307" s="189" t="s">
        <v>600</v>
      </c>
      <c r="D307" s="190">
        <v>4500193195</v>
      </c>
      <c r="E307" s="194" t="s">
        <v>4405</v>
      </c>
      <c r="F307" s="190" t="s">
        <v>4406</v>
      </c>
      <c r="G307" s="193"/>
      <c r="H307" s="193" t="s">
        <v>3338</v>
      </c>
      <c r="I307" s="787" t="s">
        <v>3346</v>
      </c>
      <c r="J307" s="206">
        <v>846</v>
      </c>
      <c r="K307" s="206">
        <v>0</v>
      </c>
      <c r="L307" s="206">
        <v>6</v>
      </c>
      <c r="M307" s="207">
        <f>J307/L307</f>
        <v>141</v>
      </c>
      <c r="N307" s="1018">
        <v>46123</v>
      </c>
      <c r="O307" s="1018">
        <v>46119</v>
      </c>
      <c r="P307" s="1019"/>
      <c r="Q307" s="230"/>
      <c r="R307" s="1019"/>
      <c r="S307" s="1031" t="s">
        <v>4396</v>
      </c>
      <c r="T307" s="813"/>
      <c r="U307" s="1031" t="s">
        <v>585</v>
      </c>
      <c r="V307" s="227" t="s">
        <v>3307</v>
      </c>
      <c r="W307" s="1031"/>
      <c r="X307" s="191" t="s">
        <v>3928</v>
      </c>
      <c r="Y307" s="1019" t="s">
        <v>695</v>
      </c>
      <c r="Z307" s="241">
        <v>3.1528</v>
      </c>
      <c r="AA307" s="241">
        <f>J307*Z307</f>
        <v>2667.2688</v>
      </c>
      <c r="AB307" s="206"/>
      <c r="AC307" s="1036"/>
      <c r="AD307" s="250">
        <f>J307</f>
        <v>846</v>
      </c>
      <c r="AE307" s="250"/>
      <c r="AF307" s="251"/>
      <c r="AG307" s="252">
        <f t="shared" si="230"/>
        <v>846</v>
      </c>
      <c r="AH307" s="252"/>
      <c r="AI307" s="252">
        <f t="shared" si="231"/>
        <v>846</v>
      </c>
      <c r="AJ307" s="1042"/>
      <c r="AK307" s="252"/>
      <c r="AL307" s="1043"/>
      <c r="AM307" s="1043"/>
      <c r="AN307" s="265" t="s">
        <v>577</v>
      </c>
      <c r="AO307" s="270">
        <f>J307/6</f>
        <v>141</v>
      </c>
      <c r="AP307" s="270">
        <f>J307/6</f>
        <v>141</v>
      </c>
      <c r="AQ307" s="270">
        <f>J307/6</f>
        <v>141</v>
      </c>
      <c r="AR307" s="270">
        <f>J307/6</f>
        <v>141</v>
      </c>
      <c r="AS307" s="270">
        <f>J307/6</f>
        <v>141</v>
      </c>
      <c r="AT307" s="270">
        <f>J307/6</f>
        <v>141</v>
      </c>
      <c r="AU307" s="271">
        <f>SUM(AO307:AT307)</f>
        <v>846</v>
      </c>
      <c r="AV307" s="275">
        <f>J307-AU307</f>
        <v>0</v>
      </c>
      <c r="AW307" s="1049"/>
      <c r="AX307" s="270"/>
      <c r="AY307" s="270"/>
      <c r="AZ307" s="270"/>
      <c r="BA307" s="270"/>
      <c r="BB307" s="270"/>
      <c r="BC307" s="270"/>
    </row>
    <row r="308" s="711" customFormat="1" ht="39" customHeight="1" spans="1:55">
      <c r="A308" s="736"/>
      <c r="B308" s="737"/>
      <c r="C308" s="738"/>
      <c r="D308" s="739"/>
      <c r="E308" s="910"/>
      <c r="F308" s="744"/>
      <c r="G308" s="742"/>
      <c r="H308" s="742"/>
      <c r="I308" s="778"/>
      <c r="J308" s="780"/>
      <c r="K308" s="780"/>
      <c r="L308" s="780"/>
      <c r="M308" s="1026"/>
      <c r="N308" s="945"/>
      <c r="O308" s="945"/>
      <c r="P308" s="946"/>
      <c r="Q308" s="946"/>
      <c r="R308" s="946"/>
      <c r="S308" s="948"/>
      <c r="T308" s="948"/>
      <c r="U308" s="948"/>
      <c r="V308" s="949"/>
      <c r="W308" s="949"/>
      <c r="X308" s="740"/>
      <c r="Y308" s="946"/>
      <c r="Z308" s="952"/>
      <c r="AA308" s="952"/>
      <c r="AB308" s="780"/>
      <c r="AC308" s="951"/>
      <c r="AD308" s="1027"/>
      <c r="AE308" s="1027"/>
      <c r="AF308" s="1040"/>
      <c r="AG308" s="955"/>
      <c r="AH308" s="955"/>
      <c r="AI308" s="955"/>
      <c r="AJ308" s="955"/>
      <c r="AK308" s="955"/>
      <c r="AL308" s="956"/>
      <c r="AM308" s="956"/>
      <c r="AN308" s="957"/>
      <c r="AO308" s="1047"/>
      <c r="AP308" s="1047"/>
      <c r="AQ308" s="1047"/>
      <c r="AR308" s="1047"/>
      <c r="AS308" s="1047"/>
      <c r="AT308" s="1047"/>
      <c r="AU308" s="939"/>
      <c r="AV308" s="1048"/>
      <c r="AW308" s="1049"/>
      <c r="AX308" s="884">
        <f t="shared" ref="AX308:BC308" si="248">AX235-AO308</f>
        <v>-2356.33333333333</v>
      </c>
      <c r="AY308" s="884">
        <f t="shared" si="248"/>
        <v>-2322.33333333333</v>
      </c>
      <c r="AZ308" s="884">
        <f t="shared" si="248"/>
        <v>-4672.33333333333</v>
      </c>
      <c r="BA308" s="884">
        <f t="shared" si="248"/>
        <v>-1987.33333333333</v>
      </c>
      <c r="BB308" s="884">
        <f t="shared" si="248"/>
        <v>3514.66666666667</v>
      </c>
      <c r="BC308" s="884">
        <f t="shared" si="248"/>
        <v>-3638.33333333333</v>
      </c>
    </row>
    <row r="309" s="711" customFormat="1" ht="39" customHeight="1" spans="1:55">
      <c r="A309" s="736"/>
      <c r="B309" s="1014"/>
      <c r="C309" s="738"/>
      <c r="D309" s="739"/>
      <c r="E309" s="910"/>
      <c r="F309" s="744"/>
      <c r="G309" s="742"/>
      <c r="H309" s="742"/>
      <c r="I309" s="778"/>
      <c r="J309" s="780"/>
      <c r="K309" s="780"/>
      <c r="L309" s="780"/>
      <c r="M309" s="780"/>
      <c r="N309" s="945"/>
      <c r="O309" s="945"/>
      <c r="P309" s="946"/>
      <c r="Q309" s="946"/>
      <c r="R309" s="946"/>
      <c r="S309" s="948"/>
      <c r="T309" s="948"/>
      <c r="U309" s="948"/>
      <c r="V309" s="949"/>
      <c r="W309" s="949"/>
      <c r="X309" s="740"/>
      <c r="Y309" s="946"/>
      <c r="Z309" s="952"/>
      <c r="AA309" s="952"/>
      <c r="AB309" s="780"/>
      <c r="AC309" s="951"/>
      <c r="AF309" s="1040"/>
      <c r="AG309" s="955"/>
      <c r="AH309" s="955"/>
      <c r="AI309" s="955"/>
      <c r="AJ309" s="955"/>
      <c r="AK309" s="955"/>
      <c r="AL309" s="956"/>
      <c r="AM309" s="956"/>
      <c r="AN309" s="957"/>
      <c r="AO309" s="1047"/>
      <c r="AP309" s="1047"/>
      <c r="AQ309" s="1047"/>
      <c r="AR309" s="1047"/>
      <c r="AS309" s="1047"/>
      <c r="AT309" s="1047"/>
      <c r="AU309" s="939"/>
      <c r="AV309" s="1048"/>
      <c r="AW309" s="939"/>
      <c r="AX309" s="884">
        <f t="shared" ref="AX309:BC309" si="249">AX308-AO309</f>
        <v>-2356.33333333333</v>
      </c>
      <c r="AY309" s="884">
        <f t="shared" si="249"/>
        <v>-2322.33333333333</v>
      </c>
      <c r="AZ309" s="884">
        <f t="shared" si="249"/>
        <v>-4672.33333333333</v>
      </c>
      <c r="BA309" s="884">
        <f t="shared" si="249"/>
        <v>-1987.33333333333</v>
      </c>
      <c r="BB309" s="884">
        <f t="shared" si="249"/>
        <v>3514.66666666667</v>
      </c>
      <c r="BC309" s="884">
        <f t="shared" si="249"/>
        <v>-3638.33333333333</v>
      </c>
    </row>
    <row r="310" s="711" customFormat="1" ht="39" customHeight="1" spans="1:55">
      <c r="A310" s="736"/>
      <c r="B310" s="1014"/>
      <c r="C310" s="738"/>
      <c r="D310" s="739"/>
      <c r="E310" s="1015"/>
      <c r="F310" s="744"/>
      <c r="G310" s="742"/>
      <c r="H310" s="742"/>
      <c r="I310" s="778"/>
      <c r="J310" s="780"/>
      <c r="K310" s="780"/>
      <c r="L310" s="780"/>
      <c r="M310" s="780"/>
      <c r="N310" s="945"/>
      <c r="O310" s="1027"/>
      <c r="P310" s="1027"/>
      <c r="Q310" s="946"/>
      <c r="R310" s="946"/>
      <c r="S310" s="946"/>
      <c r="T310" s="945"/>
      <c r="U310" s="948"/>
      <c r="V310" s="949"/>
      <c r="W310" s="949"/>
      <c r="X310" s="740"/>
      <c r="Y310" s="946"/>
      <c r="Z310" s="952"/>
      <c r="AA310" s="952"/>
      <c r="AB310" s="780"/>
      <c r="AC310" s="951"/>
      <c r="AD310" s="1027"/>
      <c r="AE310" s="1027"/>
      <c r="AF310" s="1040"/>
      <c r="AG310" s="955"/>
      <c r="AH310" s="955"/>
      <c r="AI310" s="955"/>
      <c r="AJ310" s="955"/>
      <c r="AK310" s="955"/>
      <c r="AL310" s="956"/>
      <c r="AM310" s="956"/>
      <c r="AN310" s="957"/>
      <c r="AO310" s="1047"/>
      <c r="AP310" s="1047"/>
      <c r="AQ310" s="1047"/>
      <c r="AR310" s="1047"/>
      <c r="AS310" s="1047"/>
      <c r="AT310" s="1047"/>
      <c r="AU310" s="939"/>
      <c r="AV310" s="1048"/>
      <c r="AW310" s="939"/>
      <c r="AX310" s="884">
        <f t="shared" ref="AX310:BC310" si="250">AX309-AO310</f>
        <v>-2356.33333333333</v>
      </c>
      <c r="AY310" s="884">
        <f t="shared" si="250"/>
        <v>-2322.33333333333</v>
      </c>
      <c r="AZ310" s="884">
        <f t="shared" si="250"/>
        <v>-4672.33333333333</v>
      </c>
      <c r="BA310" s="884">
        <f t="shared" si="250"/>
        <v>-1987.33333333333</v>
      </c>
      <c r="BB310" s="884">
        <f t="shared" si="250"/>
        <v>3514.66666666667</v>
      </c>
      <c r="BC310" s="884">
        <f t="shared" si="250"/>
        <v>-3638.33333333333</v>
      </c>
    </row>
    <row r="311" s="714" customFormat="1" ht="36" customHeight="1" spans="1:48">
      <c r="A311" s="767"/>
      <c r="J311" s="714">
        <f>SUM(J8:J310)</f>
        <v>471954</v>
      </c>
      <c r="AD311" s="714">
        <f t="shared" ref="AD311:AU311" si="251">SUM(AD8:AD310)</f>
        <v>358214</v>
      </c>
      <c r="AE311" s="714">
        <f t="shared" si="251"/>
        <v>108588</v>
      </c>
      <c r="AF311" s="714">
        <f t="shared" si="251"/>
        <v>5004</v>
      </c>
      <c r="AG311" s="714">
        <f t="shared" si="251"/>
        <v>412700</v>
      </c>
      <c r="AH311" s="714">
        <f t="shared" si="251"/>
        <v>59106</v>
      </c>
      <c r="AI311" s="714">
        <f t="shared" si="251"/>
        <v>471806</v>
      </c>
      <c r="AJ311" s="714">
        <f t="shared" si="251"/>
        <v>4626</v>
      </c>
      <c r="AK311" s="714">
        <f t="shared" si="251"/>
        <v>128</v>
      </c>
      <c r="AL311" s="714">
        <f t="shared" si="251"/>
        <v>48102</v>
      </c>
      <c r="AM311" s="714">
        <f t="shared" si="251"/>
        <v>54102</v>
      </c>
      <c r="AN311" s="714">
        <f t="shared" si="251"/>
        <v>0</v>
      </c>
      <c r="AO311" s="714">
        <f t="shared" si="251"/>
        <v>75055</v>
      </c>
      <c r="AP311" s="767">
        <f t="shared" si="251"/>
        <v>75627</v>
      </c>
      <c r="AQ311" s="767">
        <f t="shared" si="251"/>
        <v>77831</v>
      </c>
      <c r="AR311" s="767">
        <f t="shared" si="251"/>
        <v>76091</v>
      </c>
      <c r="AS311" s="767">
        <f t="shared" si="251"/>
        <v>75217</v>
      </c>
      <c r="AT311" s="767">
        <f t="shared" si="251"/>
        <v>92033</v>
      </c>
      <c r="AU311" s="767">
        <f t="shared" si="251"/>
        <v>471842</v>
      </c>
      <c r="AV311" s="767">
        <f>SUM(AV22:AV310)</f>
        <v>100</v>
      </c>
    </row>
    <row r="312" s="713" customFormat="1" ht="14.25" spans="1:1">
      <c r="A312" s="768"/>
    </row>
    <row r="313" s="713" customFormat="1" ht="14.25" spans="1:1">
      <c r="A313" s="768"/>
    </row>
    <row r="314" s="713" customFormat="1" ht="14.25" spans="1:1">
      <c r="A314" s="768"/>
    </row>
    <row r="315" s="713" customFormat="1" ht="14.25" spans="1:1">
      <c r="A315" s="768"/>
    </row>
    <row r="316" s="713" customFormat="1" ht="14.25" spans="1:1">
      <c r="A316" s="768"/>
    </row>
    <row r="317" s="713" customFormat="1" ht="14.25" spans="1:1">
      <c r="A317" s="768"/>
    </row>
    <row r="318" s="713" customFormat="1" ht="14.25" spans="1:1">
      <c r="A318" s="768"/>
    </row>
    <row r="319" s="713" customFormat="1" ht="14.25" spans="1:1">
      <c r="A319" s="768"/>
    </row>
    <row r="320" s="713" customFormat="1" ht="14.25" spans="1:1">
      <c r="A320" s="768"/>
    </row>
    <row r="321" s="713" customFormat="1" ht="14.25" spans="1:1">
      <c r="A321" s="768"/>
    </row>
    <row r="322" s="713" customFormat="1" ht="14.25" spans="1:1">
      <c r="A322" s="768"/>
    </row>
    <row r="323" s="713" customFormat="1" ht="16" customHeight="1" spans="1:1">
      <c r="A323" s="768"/>
    </row>
    <row r="324" s="713" customFormat="1" ht="14.25" spans="1:1">
      <c r="A324" s="768"/>
    </row>
    <row r="325" s="713" customFormat="1" ht="14.25" spans="1:1">
      <c r="A325" s="768"/>
    </row>
    <row r="326" ht="30" customHeight="1" spans="1:40">
      <c r="A326" s="769"/>
      <c r="N326" s="805"/>
      <c r="P326" s="806"/>
      <c r="Q326" s="717"/>
      <c r="S326" s="806"/>
      <c r="T326" s="806"/>
      <c r="V326" s="806"/>
      <c r="W326" s="806"/>
      <c r="X326" s="823"/>
      <c r="AA326" s="717"/>
      <c r="AB326" s="717"/>
      <c r="AC326" s="717"/>
      <c r="AD326" s="853"/>
      <c r="AE326" s="854"/>
      <c r="AL326" s="878"/>
      <c r="AM326" s="878"/>
      <c r="AN326" s="717"/>
    </row>
    <row r="327" ht="30" customHeight="1" spans="1:40">
      <c r="A327" s="769"/>
      <c r="G327" s="770"/>
      <c r="H327" s="770"/>
      <c r="N327" s="805"/>
      <c r="P327" s="806"/>
      <c r="Q327" s="717" t="s">
        <v>3320</v>
      </c>
      <c r="S327" s="806"/>
      <c r="T327" s="806"/>
      <c r="V327" s="806"/>
      <c r="W327" s="806"/>
      <c r="X327" s="806"/>
      <c r="AA327" s="717"/>
      <c r="AB327" s="717"/>
      <c r="AC327" s="717"/>
      <c r="AD327" s="853"/>
      <c r="AE327" s="854"/>
      <c r="AL327" s="878"/>
      <c r="AM327" s="878"/>
      <c r="AN327" s="717"/>
    </row>
    <row r="328" ht="26.25" customHeight="1" spans="1:40">
      <c r="A328" s="769"/>
      <c r="N328" s="805"/>
      <c r="P328" s="806"/>
      <c r="Q328" s="717"/>
      <c r="S328" s="806"/>
      <c r="T328" s="806"/>
      <c r="V328" s="806"/>
      <c r="W328" s="806"/>
      <c r="X328" s="806"/>
      <c r="AA328" s="717"/>
      <c r="AB328" s="717"/>
      <c r="AC328" s="717"/>
      <c r="AD328" s="853"/>
      <c r="AE328" s="854"/>
      <c r="AL328" s="878"/>
      <c r="AM328" s="878"/>
      <c r="AN328" s="717"/>
    </row>
    <row r="329" ht="26.25" customHeight="1" spans="1:40">
      <c r="A329" s="769"/>
      <c r="H329" s="770"/>
      <c r="I329" s="770"/>
      <c r="J329" s="770"/>
      <c r="N329" s="805"/>
      <c r="P329" s="806"/>
      <c r="Q329" s="717"/>
      <c r="S329" s="806"/>
      <c r="T329" s="806"/>
      <c r="V329" s="806"/>
      <c r="W329" s="806"/>
      <c r="X329" s="806"/>
      <c r="AA329" s="717"/>
      <c r="AB329" s="717"/>
      <c r="AC329" s="717"/>
      <c r="AD329" s="853"/>
      <c r="AE329" s="854"/>
      <c r="AL329" s="878"/>
      <c r="AM329" s="878"/>
      <c r="AN329" s="717"/>
    </row>
    <row r="330" ht="26.25" customHeight="1" spans="1:40">
      <c r="A330" s="769"/>
      <c r="H330" s="770"/>
      <c r="I330" s="770"/>
      <c r="N330" s="805"/>
      <c r="P330" s="806"/>
      <c r="Q330" s="717"/>
      <c r="S330" s="806"/>
      <c r="T330" s="806"/>
      <c r="V330" s="806"/>
      <c r="W330" s="806"/>
      <c r="X330" s="806"/>
      <c r="AA330" s="717"/>
      <c r="AB330" s="717"/>
      <c r="AC330" s="717"/>
      <c r="AD330" s="853"/>
      <c r="AE330" s="854"/>
      <c r="AL330" s="878"/>
      <c r="AM330" s="878"/>
      <c r="AN330" s="717"/>
    </row>
    <row r="331" ht="26.25" customHeight="1" spans="1:40">
      <c r="A331" s="769"/>
      <c r="N331" s="805"/>
      <c r="P331" s="806"/>
      <c r="Q331" s="717"/>
      <c r="S331" s="806"/>
      <c r="T331" s="806"/>
      <c r="V331" s="806"/>
      <c r="W331" s="806"/>
      <c r="X331" s="806"/>
      <c r="AA331" s="717"/>
      <c r="AB331" s="717"/>
      <c r="AC331" s="717"/>
      <c r="AD331" s="853"/>
      <c r="AE331" s="854"/>
      <c r="AL331" s="878"/>
      <c r="AM331" s="878"/>
      <c r="AN331" s="717"/>
    </row>
    <row r="332" ht="26.25" customHeight="1" spans="1:40">
      <c r="A332" s="769"/>
      <c r="H332" s="770"/>
      <c r="I332" s="770"/>
      <c r="N332" s="805"/>
      <c r="P332" s="806"/>
      <c r="Q332" s="717"/>
      <c r="S332" s="806"/>
      <c r="T332" s="806"/>
      <c r="V332" s="806"/>
      <c r="W332" s="806"/>
      <c r="X332" s="806"/>
      <c r="AA332" s="717"/>
      <c r="AB332" s="717"/>
      <c r="AC332" s="717"/>
      <c r="AD332" s="853"/>
      <c r="AE332" s="854"/>
      <c r="AL332" s="878"/>
      <c r="AM332" s="878"/>
      <c r="AN332" s="717"/>
    </row>
    <row r="333" ht="26.25" customHeight="1" spans="1:40">
      <c r="A333" s="769"/>
      <c r="I333" s="770"/>
      <c r="J333" s="770"/>
      <c r="N333" s="805"/>
      <c r="P333" s="806"/>
      <c r="Q333" s="717"/>
      <c r="S333" s="806"/>
      <c r="T333" s="806"/>
      <c r="V333" s="806"/>
      <c r="W333" s="806"/>
      <c r="X333" s="806"/>
      <c r="AA333" s="717"/>
      <c r="AB333" s="717"/>
      <c r="AC333" s="717"/>
      <c r="AD333" s="853"/>
      <c r="AE333" s="854"/>
      <c r="AL333" s="878"/>
      <c r="AM333" s="878"/>
      <c r="AN333" s="717"/>
    </row>
    <row r="334" ht="26.25" customHeight="1" spans="1:40">
      <c r="A334" s="769"/>
      <c r="N334" s="805"/>
      <c r="P334" s="806"/>
      <c r="Q334" s="717"/>
      <c r="S334" s="806"/>
      <c r="T334" s="806"/>
      <c r="V334" s="806"/>
      <c r="W334" s="806"/>
      <c r="X334" s="806"/>
      <c r="AA334" s="717"/>
      <c r="AB334" s="717"/>
      <c r="AC334" s="717"/>
      <c r="AD334" s="853"/>
      <c r="AE334" s="854"/>
      <c r="AL334" s="878"/>
      <c r="AM334" s="878"/>
      <c r="AN334" s="717"/>
    </row>
    <row r="335" ht="26.25" customHeight="1" spans="1:40">
      <c r="A335" s="769"/>
      <c r="N335" s="805"/>
      <c r="P335" s="806"/>
      <c r="Q335" s="717"/>
      <c r="S335" s="806"/>
      <c r="T335" s="806"/>
      <c r="V335" s="806"/>
      <c r="W335" s="806"/>
      <c r="X335" s="806"/>
      <c r="AA335" s="717"/>
      <c r="AB335" s="717"/>
      <c r="AC335" s="717"/>
      <c r="AD335" s="853"/>
      <c r="AE335" s="854"/>
      <c r="AL335" s="878"/>
      <c r="AM335" s="878"/>
      <c r="AN335" s="717"/>
    </row>
    <row r="336" ht="26.25" customHeight="1" spans="1:40">
      <c r="A336" s="769"/>
      <c r="N336" s="805"/>
      <c r="P336" s="806"/>
      <c r="Q336" s="717"/>
      <c r="S336" s="806"/>
      <c r="T336" s="806"/>
      <c r="V336" s="806"/>
      <c r="W336" s="806"/>
      <c r="X336" s="806"/>
      <c r="AA336" s="717"/>
      <c r="AB336" s="717"/>
      <c r="AC336" s="717"/>
      <c r="AD336" s="853"/>
      <c r="AE336" s="854"/>
      <c r="AL336" s="878"/>
      <c r="AM336" s="878"/>
      <c r="AN336" s="717"/>
    </row>
    <row r="337" ht="26.25" customHeight="1" spans="1:40">
      <c r="A337" s="769"/>
      <c r="N337" s="805"/>
      <c r="P337" s="806"/>
      <c r="Q337" s="717"/>
      <c r="S337" s="806"/>
      <c r="T337" s="806"/>
      <c r="V337" s="806"/>
      <c r="W337" s="806"/>
      <c r="X337" s="806"/>
      <c r="AA337" s="717"/>
      <c r="AB337" s="717"/>
      <c r="AC337" s="717"/>
      <c r="AD337" s="853"/>
      <c r="AE337" s="854"/>
      <c r="AL337" s="878"/>
      <c r="AM337" s="878"/>
      <c r="AN337" s="717"/>
    </row>
    <row r="338" ht="26.25" customHeight="1" spans="1:40">
      <c r="A338" s="769"/>
      <c r="N338" s="805"/>
      <c r="P338" s="806"/>
      <c r="Q338" s="717"/>
      <c r="S338" s="806"/>
      <c r="T338" s="806"/>
      <c r="V338" s="806"/>
      <c r="W338" s="806"/>
      <c r="X338" s="806"/>
      <c r="AA338" s="717"/>
      <c r="AB338" s="717"/>
      <c r="AC338" s="717"/>
      <c r="AD338" s="853"/>
      <c r="AE338" s="854"/>
      <c r="AL338" s="878"/>
      <c r="AM338" s="878"/>
      <c r="AN338" s="717"/>
    </row>
    <row r="339" ht="26.25" customHeight="1" spans="1:40">
      <c r="A339" s="769"/>
      <c r="N339" s="805"/>
      <c r="P339" s="806"/>
      <c r="Q339" s="717"/>
      <c r="S339" s="806"/>
      <c r="T339" s="806"/>
      <c r="V339" s="806"/>
      <c r="W339" s="806"/>
      <c r="X339" s="806"/>
      <c r="AA339" s="717"/>
      <c r="AB339" s="717"/>
      <c r="AC339" s="717"/>
      <c r="AD339" s="853"/>
      <c r="AE339" s="854"/>
      <c r="AL339" s="878"/>
      <c r="AM339" s="878"/>
      <c r="AN339" s="717"/>
    </row>
    <row r="340" ht="26.25" customHeight="1" spans="1:40">
      <c r="A340" s="769"/>
      <c r="N340" s="805"/>
      <c r="P340" s="806"/>
      <c r="Q340" s="717"/>
      <c r="S340" s="806"/>
      <c r="T340" s="806"/>
      <c r="V340" s="806"/>
      <c r="W340" s="806"/>
      <c r="X340" s="806"/>
      <c r="AA340" s="717"/>
      <c r="AB340" s="717"/>
      <c r="AC340" s="717"/>
      <c r="AD340" s="853"/>
      <c r="AE340" s="854"/>
      <c r="AN340" s="717"/>
    </row>
    <row r="341" ht="26.25" customHeight="1" spans="1:40">
      <c r="A341" s="769"/>
      <c r="N341" s="805"/>
      <c r="P341" s="806"/>
      <c r="Q341" s="717"/>
      <c r="S341" s="806"/>
      <c r="T341" s="806"/>
      <c r="V341" s="806"/>
      <c r="W341" s="806"/>
      <c r="X341" s="806"/>
      <c r="AA341" s="717"/>
      <c r="AB341" s="717"/>
      <c r="AC341" s="717"/>
      <c r="AD341" s="853"/>
      <c r="AE341" s="854"/>
      <c r="AN341" s="717"/>
    </row>
    <row r="342" ht="26.25" customHeight="1" spans="1:40">
      <c r="A342" s="769"/>
      <c r="N342" s="805"/>
      <c r="P342" s="806"/>
      <c r="Q342" s="717"/>
      <c r="S342" s="806"/>
      <c r="T342" s="806"/>
      <c r="V342" s="806"/>
      <c r="W342" s="806"/>
      <c r="X342" s="806"/>
      <c r="AA342" s="717"/>
      <c r="AB342" s="717"/>
      <c r="AC342" s="717"/>
      <c r="AD342" s="853"/>
      <c r="AE342" s="854"/>
      <c r="AN342" s="717"/>
    </row>
    <row r="343" ht="26.25" customHeight="1" spans="1:40">
      <c r="A343" s="769"/>
      <c r="N343" s="805"/>
      <c r="P343" s="806"/>
      <c r="Q343" s="717"/>
      <c r="S343" s="806"/>
      <c r="T343" s="806"/>
      <c r="V343" s="806"/>
      <c r="W343" s="806"/>
      <c r="X343" s="806"/>
      <c r="AA343" s="717"/>
      <c r="AB343" s="717"/>
      <c r="AC343" s="717"/>
      <c r="AD343" s="853"/>
      <c r="AE343" s="854"/>
      <c r="AN343" s="717"/>
    </row>
    <row r="344" ht="26.25" customHeight="1" spans="1:40">
      <c r="A344" s="769"/>
      <c r="N344" s="805"/>
      <c r="P344" s="806"/>
      <c r="Q344" s="717"/>
      <c r="S344" s="806"/>
      <c r="T344" s="806"/>
      <c r="V344" s="806"/>
      <c r="W344" s="806"/>
      <c r="X344" s="806"/>
      <c r="AA344" s="717"/>
      <c r="AB344" s="717"/>
      <c r="AC344" s="717"/>
      <c r="AD344" s="853"/>
      <c r="AE344" s="854"/>
      <c r="AN344" s="717"/>
    </row>
    <row r="345" ht="26.25" customHeight="1" spans="1:40">
      <c r="A345" s="769"/>
      <c r="N345" s="805"/>
      <c r="P345" s="806"/>
      <c r="Q345" s="717"/>
      <c r="S345" s="806"/>
      <c r="T345" s="806"/>
      <c r="V345" s="806"/>
      <c r="W345" s="806"/>
      <c r="X345" s="806"/>
      <c r="AA345" s="717"/>
      <c r="AB345" s="717"/>
      <c r="AC345" s="717"/>
      <c r="AD345" s="853"/>
      <c r="AE345" s="854"/>
      <c r="AN345" s="717"/>
    </row>
    <row r="346" ht="26.25" customHeight="1" spans="1:40">
      <c r="A346" s="769"/>
      <c r="N346" s="805"/>
      <c r="P346" s="806"/>
      <c r="Q346" s="717"/>
      <c r="S346" s="806"/>
      <c r="T346" s="806"/>
      <c r="V346" s="806"/>
      <c r="W346" s="806"/>
      <c r="X346" s="806"/>
      <c r="AA346" s="717"/>
      <c r="AB346" s="717"/>
      <c r="AC346" s="717"/>
      <c r="AD346" s="853"/>
      <c r="AE346" s="854"/>
      <c r="AN346" s="717"/>
    </row>
    <row r="347" ht="26.25" customHeight="1" spans="1:40">
      <c r="A347" s="769"/>
      <c r="N347" s="805"/>
      <c r="P347" s="806"/>
      <c r="Q347" s="717"/>
      <c r="S347" s="806"/>
      <c r="T347" s="806"/>
      <c r="V347" s="806"/>
      <c r="W347" s="806"/>
      <c r="X347" s="806"/>
      <c r="AA347" s="717"/>
      <c r="AB347" s="717"/>
      <c r="AC347" s="717"/>
      <c r="AD347" s="853"/>
      <c r="AE347" s="854"/>
      <c r="AN347" s="717"/>
    </row>
    <row r="348" ht="26.25" customHeight="1" spans="1:40">
      <c r="A348" s="769"/>
      <c r="N348" s="805"/>
      <c r="P348" s="806"/>
      <c r="Q348" s="717"/>
      <c r="S348" s="806"/>
      <c r="T348" s="806"/>
      <c r="V348" s="806"/>
      <c r="W348" s="806"/>
      <c r="X348" s="806"/>
      <c r="AA348" s="717"/>
      <c r="AB348" s="717"/>
      <c r="AC348" s="717"/>
      <c r="AD348" s="853"/>
      <c r="AE348" s="854"/>
      <c r="AN348" s="717"/>
    </row>
    <row r="349" ht="26.25" customHeight="1" spans="1:40">
      <c r="A349" s="769"/>
      <c r="N349" s="805"/>
      <c r="P349" s="806"/>
      <c r="Q349" s="717"/>
      <c r="S349" s="806"/>
      <c r="T349" s="806"/>
      <c r="V349" s="806"/>
      <c r="W349" s="806"/>
      <c r="X349" s="806"/>
      <c r="AA349" s="717"/>
      <c r="AB349" s="717"/>
      <c r="AC349" s="717"/>
      <c r="AD349" s="853"/>
      <c r="AE349" s="854"/>
      <c r="AN349" s="717"/>
    </row>
    <row r="350" ht="26.25" customHeight="1" spans="1:40">
      <c r="A350" s="769"/>
      <c r="N350" s="805"/>
      <c r="P350" s="806"/>
      <c r="Q350" s="717"/>
      <c r="S350" s="806"/>
      <c r="T350" s="806"/>
      <c r="V350" s="806"/>
      <c r="W350" s="806"/>
      <c r="X350" s="806"/>
      <c r="AA350" s="717"/>
      <c r="AB350" s="717"/>
      <c r="AC350" s="717"/>
      <c r="AD350" s="853"/>
      <c r="AE350" s="854"/>
      <c r="AN350" s="717"/>
    </row>
    <row r="351" ht="26.25" customHeight="1" spans="1:40">
      <c r="A351" s="769"/>
      <c r="N351" s="805"/>
      <c r="P351" s="806"/>
      <c r="Q351" s="717"/>
      <c r="S351" s="806"/>
      <c r="T351" s="806"/>
      <c r="V351" s="806"/>
      <c r="W351" s="806"/>
      <c r="X351" s="806"/>
      <c r="AA351" s="717"/>
      <c r="AB351" s="717"/>
      <c r="AC351" s="717"/>
      <c r="AD351" s="853"/>
      <c r="AE351" s="854"/>
      <c r="AN351" s="717"/>
    </row>
    <row r="352" ht="26.25" customHeight="1" spans="1:40">
      <c r="A352" s="769"/>
      <c r="N352" s="805"/>
      <c r="P352" s="806"/>
      <c r="Q352" s="717"/>
      <c r="S352" s="806"/>
      <c r="T352" s="806"/>
      <c r="V352" s="806"/>
      <c r="W352" s="806"/>
      <c r="X352" s="806"/>
      <c r="AA352" s="717"/>
      <c r="AB352" s="717"/>
      <c r="AC352" s="717"/>
      <c r="AD352" s="853"/>
      <c r="AE352" s="854"/>
      <c r="AN352" s="717"/>
    </row>
    <row r="353" ht="26.25" customHeight="1" spans="1:40">
      <c r="A353" s="769"/>
      <c r="N353" s="805"/>
      <c r="P353" s="806"/>
      <c r="Q353" s="717"/>
      <c r="S353" s="806"/>
      <c r="T353" s="806"/>
      <c r="V353" s="806"/>
      <c r="W353" s="806"/>
      <c r="X353" s="806"/>
      <c r="AA353" s="717"/>
      <c r="AB353" s="717"/>
      <c r="AC353" s="717"/>
      <c r="AD353" s="853"/>
      <c r="AE353" s="854"/>
      <c r="AN353" s="717"/>
    </row>
    <row r="354" ht="26.25" customHeight="1" spans="1:40">
      <c r="A354" s="769"/>
      <c r="N354" s="805"/>
      <c r="P354" s="806"/>
      <c r="Q354" s="717"/>
      <c r="S354" s="806"/>
      <c r="T354" s="806"/>
      <c r="V354" s="806"/>
      <c r="W354" s="806"/>
      <c r="X354" s="806"/>
      <c r="AA354" s="717"/>
      <c r="AB354" s="717"/>
      <c r="AC354" s="717"/>
      <c r="AD354" s="853"/>
      <c r="AE354" s="854"/>
      <c r="AN354" s="717"/>
    </row>
    <row r="355" ht="26.25" customHeight="1" spans="1:40">
      <c r="A355" s="769"/>
      <c r="N355" s="805"/>
      <c r="P355" s="806"/>
      <c r="Q355" s="717"/>
      <c r="S355" s="806"/>
      <c r="T355" s="806"/>
      <c r="V355" s="806"/>
      <c r="W355" s="806"/>
      <c r="X355" s="806"/>
      <c r="AA355" s="717"/>
      <c r="AB355" s="717"/>
      <c r="AC355" s="717"/>
      <c r="AD355" s="853"/>
      <c r="AE355" s="854"/>
      <c r="AN355" s="717"/>
    </row>
    <row r="356" ht="26.25" customHeight="1" spans="1:40">
      <c r="A356" s="769"/>
      <c r="N356" s="805"/>
      <c r="P356" s="806"/>
      <c r="Q356" s="717"/>
      <c r="S356" s="806"/>
      <c r="T356" s="806"/>
      <c r="V356" s="806"/>
      <c r="W356" s="806"/>
      <c r="X356" s="806"/>
      <c r="AA356" s="717"/>
      <c r="AB356" s="717"/>
      <c r="AC356" s="717"/>
      <c r="AD356" s="853"/>
      <c r="AE356" s="854"/>
      <c r="AN356" s="717"/>
    </row>
    <row r="357" ht="26.25" customHeight="1" spans="1:40">
      <c r="A357" s="769"/>
      <c r="N357" s="805"/>
      <c r="P357" s="806"/>
      <c r="Q357" s="717"/>
      <c r="S357" s="806"/>
      <c r="T357" s="806"/>
      <c r="V357" s="806"/>
      <c r="W357" s="806"/>
      <c r="X357" s="806"/>
      <c r="AA357" s="717"/>
      <c r="AB357" s="717"/>
      <c r="AC357" s="717"/>
      <c r="AD357" s="853"/>
      <c r="AE357" s="854"/>
      <c r="AN357" s="717"/>
    </row>
    <row r="358" ht="26.25" customHeight="1" spans="1:40">
      <c r="A358" s="769"/>
      <c r="N358" s="805"/>
      <c r="P358" s="806"/>
      <c r="Q358" s="717"/>
      <c r="S358" s="806"/>
      <c r="T358" s="806"/>
      <c r="V358" s="806"/>
      <c r="W358" s="806"/>
      <c r="X358" s="806"/>
      <c r="AA358" s="717"/>
      <c r="AB358" s="717"/>
      <c r="AC358" s="717"/>
      <c r="AD358" s="853"/>
      <c r="AE358" s="854"/>
      <c r="AN358" s="717"/>
    </row>
    <row r="359" ht="26.25" customHeight="1" spans="1:40">
      <c r="A359" s="769"/>
      <c r="N359" s="805"/>
      <c r="P359" s="806"/>
      <c r="Q359" s="717"/>
      <c r="S359" s="806"/>
      <c r="T359" s="806"/>
      <c r="V359" s="806"/>
      <c r="W359" s="806"/>
      <c r="X359" s="806"/>
      <c r="AA359" s="717"/>
      <c r="AB359" s="717"/>
      <c r="AC359" s="717"/>
      <c r="AD359" s="853"/>
      <c r="AE359" s="854"/>
      <c r="AN359" s="717"/>
    </row>
    <row r="360" ht="26.25" customHeight="1" spans="1:40">
      <c r="A360" s="769"/>
      <c r="N360" s="805"/>
      <c r="P360" s="806"/>
      <c r="Q360" s="717"/>
      <c r="S360" s="806"/>
      <c r="T360" s="806"/>
      <c r="V360" s="806"/>
      <c r="W360" s="806"/>
      <c r="X360" s="806"/>
      <c r="AA360" s="717"/>
      <c r="AB360" s="717"/>
      <c r="AC360" s="717"/>
      <c r="AD360" s="853"/>
      <c r="AE360" s="854"/>
      <c r="AN360" s="717"/>
    </row>
    <row r="361" ht="26.25" customHeight="1" spans="1:40">
      <c r="A361" s="769"/>
      <c r="N361" s="805"/>
      <c r="P361" s="806"/>
      <c r="Q361" s="717"/>
      <c r="S361" s="806"/>
      <c r="T361" s="806"/>
      <c r="V361" s="806"/>
      <c r="W361" s="806"/>
      <c r="X361" s="806"/>
      <c r="AA361" s="717"/>
      <c r="AB361" s="717"/>
      <c r="AC361" s="717"/>
      <c r="AD361" s="853"/>
      <c r="AE361" s="854"/>
      <c r="AN361" s="717"/>
    </row>
    <row r="362" ht="26.25" customHeight="1" spans="1:40">
      <c r="A362" s="769"/>
      <c r="N362" s="805"/>
      <c r="P362" s="806"/>
      <c r="Q362" s="717"/>
      <c r="S362" s="806"/>
      <c r="T362" s="806"/>
      <c r="V362" s="806"/>
      <c r="W362" s="806"/>
      <c r="X362" s="806"/>
      <c r="AA362" s="717"/>
      <c r="AB362" s="717"/>
      <c r="AC362" s="717"/>
      <c r="AD362" s="853"/>
      <c r="AE362" s="854"/>
      <c r="AN362" s="717"/>
    </row>
    <row r="363" ht="26.25" customHeight="1" spans="1:40">
      <c r="A363" s="769"/>
      <c r="N363" s="805"/>
      <c r="P363" s="806"/>
      <c r="Q363" s="717"/>
      <c r="S363" s="806"/>
      <c r="T363" s="806"/>
      <c r="V363" s="806"/>
      <c r="W363" s="806"/>
      <c r="X363" s="806"/>
      <c r="AA363" s="717"/>
      <c r="AB363" s="717"/>
      <c r="AC363" s="717"/>
      <c r="AD363" s="853"/>
      <c r="AE363" s="854"/>
      <c r="AN363" s="717"/>
    </row>
    <row r="364" ht="26.25" customHeight="1" spans="1:40">
      <c r="A364" s="769"/>
      <c r="N364" s="805"/>
      <c r="P364" s="806"/>
      <c r="Q364" s="717"/>
      <c r="S364" s="806"/>
      <c r="T364" s="806"/>
      <c r="V364" s="806"/>
      <c r="W364" s="806"/>
      <c r="X364" s="806"/>
      <c r="AA364" s="717"/>
      <c r="AB364" s="717"/>
      <c r="AC364" s="717"/>
      <c r="AD364" s="853"/>
      <c r="AE364" s="854"/>
      <c r="AN364" s="717"/>
    </row>
    <row r="365" ht="26.25" customHeight="1" spans="1:40">
      <c r="A365" s="769"/>
      <c r="N365" s="805"/>
      <c r="P365" s="806"/>
      <c r="Q365" s="717"/>
      <c r="S365" s="806"/>
      <c r="T365" s="806"/>
      <c r="V365" s="806"/>
      <c r="W365" s="806"/>
      <c r="X365" s="806"/>
      <c r="AA365" s="717"/>
      <c r="AB365" s="717"/>
      <c r="AC365" s="717"/>
      <c r="AD365" s="853"/>
      <c r="AE365" s="854"/>
      <c r="AN365" s="717"/>
    </row>
    <row r="366" ht="26.25" customHeight="1" spans="1:40">
      <c r="A366" s="769"/>
      <c r="N366" s="805"/>
      <c r="P366" s="806"/>
      <c r="Q366" s="717"/>
      <c r="S366" s="806"/>
      <c r="T366" s="806"/>
      <c r="V366" s="806"/>
      <c r="W366" s="806"/>
      <c r="X366" s="806"/>
      <c r="AA366" s="717"/>
      <c r="AB366" s="717"/>
      <c r="AC366" s="717"/>
      <c r="AD366" s="853"/>
      <c r="AE366" s="854"/>
      <c r="AN366" s="717"/>
    </row>
    <row r="367" ht="26.25" customHeight="1" spans="1:40">
      <c r="A367" s="769"/>
      <c r="N367" s="805"/>
      <c r="P367" s="806"/>
      <c r="Q367" s="717"/>
      <c r="S367" s="806"/>
      <c r="T367" s="806"/>
      <c r="V367" s="806"/>
      <c r="W367" s="806"/>
      <c r="X367" s="806"/>
      <c r="AA367" s="717"/>
      <c r="AB367" s="717"/>
      <c r="AC367" s="717"/>
      <c r="AD367" s="853"/>
      <c r="AE367" s="854"/>
      <c r="AN367" s="717"/>
    </row>
    <row r="368" ht="26.25" customHeight="1" spans="1:40">
      <c r="A368" s="769"/>
      <c r="N368" s="805"/>
      <c r="P368" s="806"/>
      <c r="Q368" s="717"/>
      <c r="S368" s="806"/>
      <c r="T368" s="806"/>
      <c r="V368" s="806"/>
      <c r="W368" s="806"/>
      <c r="X368" s="806"/>
      <c r="AA368" s="717"/>
      <c r="AB368" s="717"/>
      <c r="AC368" s="717"/>
      <c r="AD368" s="853"/>
      <c r="AE368" s="854"/>
      <c r="AN368" s="717"/>
    </row>
    <row r="369" ht="26.25" customHeight="1" spans="1:40">
      <c r="A369" s="769"/>
      <c r="N369" s="805"/>
      <c r="P369" s="806"/>
      <c r="Q369" s="717"/>
      <c r="S369" s="806"/>
      <c r="T369" s="806"/>
      <c r="V369" s="806"/>
      <c r="W369" s="806"/>
      <c r="X369" s="806"/>
      <c r="AA369" s="717"/>
      <c r="AB369" s="717"/>
      <c r="AC369" s="717"/>
      <c r="AD369" s="853"/>
      <c r="AE369" s="854"/>
      <c r="AN369" s="717"/>
    </row>
    <row r="370" ht="26.25" customHeight="1" spans="1:40">
      <c r="A370" s="769"/>
      <c r="P370" s="806"/>
      <c r="Q370" s="717"/>
      <c r="S370" s="806"/>
      <c r="T370" s="806"/>
      <c r="V370" s="806"/>
      <c r="W370" s="806"/>
      <c r="X370" s="806"/>
      <c r="AA370" s="717"/>
      <c r="AB370" s="717"/>
      <c r="AC370" s="717"/>
      <c r="AD370" s="853"/>
      <c r="AE370" s="854"/>
      <c r="AN370" s="717"/>
    </row>
    <row r="371" ht="26.25" customHeight="1" spans="1:40">
      <c r="A371" s="769"/>
      <c r="P371" s="806"/>
      <c r="Q371" s="717"/>
      <c r="S371" s="806"/>
      <c r="T371" s="806"/>
      <c r="V371" s="806"/>
      <c r="W371" s="806"/>
      <c r="X371" s="806"/>
      <c r="AA371" s="717"/>
      <c r="AB371" s="717"/>
      <c r="AC371" s="717"/>
      <c r="AD371" s="853"/>
      <c r="AE371" s="854"/>
      <c r="AN371" s="717"/>
    </row>
    <row r="372" ht="26.25" customHeight="1" spans="1:40">
      <c r="A372" s="769"/>
      <c r="P372" s="806"/>
      <c r="Q372" s="717"/>
      <c r="S372" s="806"/>
      <c r="T372" s="806"/>
      <c r="V372" s="806"/>
      <c r="W372" s="806"/>
      <c r="X372" s="806"/>
      <c r="AA372" s="717"/>
      <c r="AB372" s="717"/>
      <c r="AC372" s="717"/>
      <c r="AD372" s="853"/>
      <c r="AE372" s="854"/>
      <c r="AN372" s="717"/>
    </row>
    <row r="373" ht="26.25" customHeight="1" spans="1:40">
      <c r="A373" s="769"/>
      <c r="P373" s="806"/>
      <c r="Q373" s="717"/>
      <c r="S373" s="806"/>
      <c r="T373" s="806"/>
      <c r="AN373" s="717"/>
    </row>
    <row r="374" ht="26.25" customHeight="1" spans="1:40">
      <c r="A374" s="769"/>
      <c r="P374" s="806"/>
      <c r="Q374" s="717"/>
      <c r="S374" s="806"/>
      <c r="T374" s="806"/>
      <c r="AN374" s="717"/>
    </row>
    <row r="375" ht="26.25" customHeight="1" spans="1:40">
      <c r="A375" s="769"/>
      <c r="P375" s="806"/>
      <c r="Q375" s="717"/>
      <c r="S375" s="806"/>
      <c r="T375" s="806"/>
      <c r="AN375" s="717"/>
    </row>
    <row r="376" ht="26.25" customHeight="1" spans="1:40">
      <c r="A376" s="769"/>
      <c r="P376" s="806"/>
      <c r="Q376" s="717"/>
      <c r="S376" s="806"/>
      <c r="T376" s="806"/>
      <c r="AN376" s="717"/>
    </row>
    <row r="377" ht="26.25" customHeight="1" spans="1:40">
      <c r="A377" s="769"/>
      <c r="P377" s="806"/>
      <c r="Q377" s="717"/>
      <c r="S377" s="806"/>
      <c r="T377" s="806"/>
      <c r="AN377" s="717"/>
    </row>
    <row r="378" ht="26.25" customHeight="1" spans="1:40">
      <c r="A378" s="769"/>
      <c r="P378" s="806"/>
      <c r="Q378" s="717"/>
      <c r="S378" s="806"/>
      <c r="T378" s="806"/>
      <c r="AN378" s="717"/>
    </row>
    <row r="379" ht="26.25" customHeight="1" spans="1:40">
      <c r="A379" s="769"/>
      <c r="P379" s="806"/>
      <c r="Q379" s="717"/>
      <c r="S379" s="806"/>
      <c r="T379" s="806"/>
      <c r="AN379" s="717"/>
    </row>
    <row r="380" ht="26.25" customHeight="1" spans="1:40">
      <c r="A380" s="769"/>
      <c r="P380" s="806"/>
      <c r="Q380" s="717"/>
      <c r="S380" s="806"/>
      <c r="T380" s="806"/>
      <c r="AN380" s="717"/>
    </row>
    <row r="381" ht="26.25" customHeight="1" spans="1:40">
      <c r="A381" s="769"/>
      <c r="P381" s="806"/>
      <c r="Q381" s="717"/>
      <c r="S381" s="806"/>
      <c r="T381" s="806"/>
      <c r="AN381" s="717"/>
    </row>
    <row r="382" ht="26.25" customHeight="1" spans="1:40">
      <c r="A382" s="769"/>
      <c r="P382" s="806"/>
      <c r="Q382" s="717"/>
      <c r="S382" s="806"/>
      <c r="T382" s="806"/>
      <c r="AN382" s="717"/>
    </row>
    <row r="383" ht="26.25" customHeight="1" spans="1:40">
      <c r="A383" s="769"/>
      <c r="P383" s="806"/>
      <c r="Q383" s="717"/>
      <c r="S383" s="806"/>
      <c r="T383" s="806"/>
      <c r="AN383" s="717"/>
    </row>
    <row r="384" ht="26.25" customHeight="1" spans="1:40">
      <c r="A384" s="769"/>
      <c r="P384" s="806"/>
      <c r="Q384" s="717"/>
      <c r="S384" s="806"/>
      <c r="T384" s="806"/>
      <c r="AN384" s="717"/>
    </row>
    <row r="385" ht="26.25" customHeight="1" spans="1:17">
      <c r="A385" s="769"/>
      <c r="P385" s="806"/>
      <c r="Q385" s="717"/>
    </row>
    <row r="386" ht="26.25" customHeight="1" spans="1:17">
      <c r="A386" s="769"/>
      <c r="P386" s="806"/>
      <c r="Q386" s="717"/>
    </row>
    <row r="387" ht="26.25" customHeight="1" spans="1:17">
      <c r="A387" s="769"/>
      <c r="P387" s="806"/>
      <c r="Q387" s="717"/>
    </row>
    <row r="388" ht="26.25" customHeight="1" spans="1:17">
      <c r="A388" s="769"/>
      <c r="P388" s="806"/>
      <c r="Q388" s="717"/>
    </row>
    <row r="389" ht="26.25" customHeight="1" spans="1:17">
      <c r="A389" s="769"/>
      <c r="P389" s="806"/>
      <c r="Q389" s="717"/>
    </row>
    <row r="390" ht="26.25" customHeight="1" spans="1:17">
      <c r="A390" s="769"/>
      <c r="P390" s="806"/>
      <c r="Q390" s="717"/>
    </row>
    <row r="391" ht="26.25" customHeight="1" spans="1:17">
      <c r="A391" s="769"/>
      <c r="P391" s="806"/>
      <c r="Q391" s="717"/>
    </row>
    <row r="392" ht="26.25" customHeight="1" spans="1:17">
      <c r="A392" s="769"/>
      <c r="P392" s="806"/>
      <c r="Q392" s="717"/>
    </row>
    <row r="393" ht="26.25" customHeight="1" spans="1:17">
      <c r="A393" s="769"/>
      <c r="P393" s="806"/>
      <c r="Q393" s="717"/>
    </row>
    <row r="394" ht="26.25" customHeight="1" spans="1:17">
      <c r="A394" s="769"/>
      <c r="P394" s="806"/>
      <c r="Q394" s="717"/>
    </row>
    <row r="395" ht="26.25" customHeight="1" spans="1:17">
      <c r="A395" s="769"/>
      <c r="P395" s="806"/>
      <c r="Q395" s="717"/>
    </row>
    <row r="396" ht="26.25" customHeight="1" spans="1:17">
      <c r="A396" s="769"/>
      <c r="P396" s="806"/>
      <c r="Q396" s="717"/>
    </row>
    <row r="397" ht="26.25" customHeight="1" spans="1:17">
      <c r="A397" s="769"/>
      <c r="P397" s="806"/>
      <c r="Q397" s="717"/>
    </row>
    <row r="398" ht="26.25" customHeight="1" spans="1:17">
      <c r="A398" s="769"/>
      <c r="P398" s="806"/>
      <c r="Q398" s="717"/>
    </row>
    <row r="399" ht="26.25" customHeight="1" spans="1:17">
      <c r="A399" s="769"/>
      <c r="P399" s="806"/>
      <c r="Q399" s="717"/>
    </row>
    <row r="400" ht="26.25" customHeight="1" spans="1:17">
      <c r="A400" s="769"/>
      <c r="P400" s="806"/>
      <c r="Q400" s="717"/>
    </row>
    <row r="401" ht="26.25" customHeight="1" spans="1:17">
      <c r="A401" s="769"/>
      <c r="P401" s="806"/>
      <c r="Q401" s="717"/>
    </row>
    <row r="402" ht="26.25" customHeight="1" spans="1:17">
      <c r="A402" s="769"/>
      <c r="P402" s="806"/>
      <c r="Q402" s="717"/>
    </row>
    <row r="403" ht="26.25" customHeight="1" spans="1:17">
      <c r="A403" s="769"/>
      <c r="P403" s="806"/>
      <c r="Q403" s="717"/>
    </row>
    <row r="404" ht="26.25" customHeight="1" spans="1:17">
      <c r="A404" s="769"/>
      <c r="P404" s="806"/>
      <c r="Q404" s="717"/>
    </row>
    <row r="405" ht="26.25" customHeight="1" spans="1:17">
      <c r="A405" s="769"/>
      <c r="P405" s="806"/>
      <c r="Q405" s="717"/>
    </row>
    <row r="406" ht="26.25" customHeight="1" spans="1:17">
      <c r="A406" s="769"/>
      <c r="P406" s="806"/>
      <c r="Q406" s="717"/>
    </row>
    <row r="407" ht="26.25" customHeight="1" spans="1:17">
      <c r="A407" s="769"/>
      <c r="P407" s="806"/>
      <c r="Q407" s="717"/>
    </row>
    <row r="408" ht="26.25" customHeight="1" spans="1:17">
      <c r="A408" s="769"/>
      <c r="P408" s="806"/>
      <c r="Q408" s="717"/>
    </row>
    <row r="409" ht="26.25" customHeight="1" spans="1:17">
      <c r="A409" s="769"/>
      <c r="P409" s="806"/>
      <c r="Q409" s="717"/>
    </row>
    <row r="410" ht="26.25" customHeight="1" spans="1:17">
      <c r="A410" s="769"/>
      <c r="P410" s="806"/>
      <c r="Q410" s="717"/>
    </row>
    <row r="411" ht="26.25" customHeight="1" spans="1:17">
      <c r="A411" s="769"/>
      <c r="P411" s="806"/>
      <c r="Q411" s="717"/>
    </row>
    <row r="412" ht="26.25" customHeight="1" spans="1:17">
      <c r="A412" s="769"/>
      <c r="P412" s="806"/>
      <c r="Q412" s="717"/>
    </row>
    <row r="413" ht="26.25" customHeight="1" spans="1:17">
      <c r="A413" s="769"/>
      <c r="P413" s="806"/>
      <c r="Q413" s="717"/>
    </row>
    <row r="414" ht="26.25" customHeight="1" spans="1:17">
      <c r="A414" s="769"/>
      <c r="P414" s="806"/>
      <c r="Q414" s="717"/>
    </row>
    <row r="415" ht="26.25" customHeight="1" spans="1:17">
      <c r="A415" s="769"/>
      <c r="P415" s="806"/>
      <c r="Q415" s="717"/>
    </row>
    <row r="416" ht="26.25" customHeight="1" spans="1:17">
      <c r="A416" s="769"/>
      <c r="P416" s="806"/>
      <c r="Q416" s="717"/>
    </row>
    <row r="417" ht="26.25" customHeight="1" spans="1:17">
      <c r="A417" s="769"/>
      <c r="P417" s="806"/>
      <c r="Q417" s="717"/>
    </row>
    <row r="418" ht="26.25" customHeight="1" spans="1:17">
      <c r="A418" s="769"/>
      <c r="P418" s="806"/>
      <c r="Q418" s="717"/>
    </row>
    <row r="419" ht="26.25" customHeight="1" spans="1:17">
      <c r="A419" s="769"/>
      <c r="P419" s="806"/>
      <c r="Q419" s="717"/>
    </row>
    <row r="420" ht="26.25" customHeight="1" spans="1:17">
      <c r="A420" s="769"/>
      <c r="P420" s="806"/>
      <c r="Q420" s="717"/>
    </row>
    <row r="421" ht="26.25" customHeight="1" spans="1:17">
      <c r="A421" s="769"/>
      <c r="P421" s="806"/>
      <c r="Q421" s="717"/>
    </row>
    <row r="422" ht="26.25" customHeight="1" spans="1:17">
      <c r="A422" s="769"/>
      <c r="P422" s="806"/>
      <c r="Q422" s="717"/>
    </row>
    <row r="423" ht="26.25" customHeight="1" spans="1:17">
      <c r="A423" s="769"/>
      <c r="P423" s="806"/>
      <c r="Q423" s="717"/>
    </row>
    <row r="424" ht="26.25" customHeight="1" spans="1:17">
      <c r="A424" s="769"/>
      <c r="P424" s="806"/>
      <c r="Q424" s="717"/>
    </row>
    <row r="425" ht="26.25" customHeight="1" spans="1:17">
      <c r="A425" s="769"/>
      <c r="P425" s="806"/>
      <c r="Q425" s="717"/>
    </row>
    <row r="426" ht="26.25" customHeight="1" spans="1:17">
      <c r="A426" s="769"/>
      <c r="P426" s="806"/>
      <c r="Q426" s="717"/>
    </row>
    <row r="427" ht="26.25" customHeight="1" spans="1:17">
      <c r="A427" s="769"/>
      <c r="P427" s="806"/>
      <c r="Q427" s="717"/>
    </row>
    <row r="428" ht="26.25" customHeight="1" spans="1:17">
      <c r="A428" s="769"/>
      <c r="P428" s="806"/>
      <c r="Q428" s="717"/>
    </row>
    <row r="429" ht="26.25" customHeight="1" spans="1:17">
      <c r="A429" s="769"/>
      <c r="P429" s="806"/>
      <c r="Q429" s="717"/>
    </row>
    <row r="430" ht="26.25" customHeight="1" spans="1:17">
      <c r="A430" s="769"/>
      <c r="P430" s="806"/>
      <c r="Q430" s="717"/>
    </row>
    <row r="431" ht="26.25" customHeight="1" spans="1:17">
      <c r="A431" s="769"/>
      <c r="P431" s="806"/>
      <c r="Q431" s="717"/>
    </row>
    <row r="432" ht="26.25" customHeight="1" spans="1:17">
      <c r="A432" s="769"/>
      <c r="P432" s="806"/>
      <c r="Q432" s="717"/>
    </row>
    <row r="433" ht="26.25" customHeight="1" spans="1:17">
      <c r="A433" s="769"/>
      <c r="P433" s="806"/>
      <c r="Q433" s="717"/>
    </row>
    <row r="434" ht="26.25" customHeight="1" spans="1:17">
      <c r="A434" s="769"/>
      <c r="P434" s="806"/>
      <c r="Q434" s="717"/>
    </row>
    <row r="435" ht="26.25" customHeight="1" spans="1:17">
      <c r="A435" s="769"/>
      <c r="P435" s="806"/>
      <c r="Q435" s="717"/>
    </row>
    <row r="436" ht="26.25" customHeight="1" spans="1:17">
      <c r="A436" s="769"/>
      <c r="P436" s="806"/>
      <c r="Q436" s="717"/>
    </row>
    <row r="437" ht="26.25" customHeight="1" spans="1:17">
      <c r="A437" s="769"/>
      <c r="P437" s="806"/>
      <c r="Q437" s="717"/>
    </row>
    <row r="438" ht="26.25" customHeight="1" spans="1:17">
      <c r="A438" s="769"/>
      <c r="P438" s="806"/>
      <c r="Q438" s="717"/>
    </row>
    <row r="439" ht="26.25" customHeight="1" spans="1:17">
      <c r="A439" s="769"/>
      <c r="P439" s="806"/>
      <c r="Q439" s="717"/>
    </row>
    <row r="440" ht="26.25" customHeight="1" spans="1:17">
      <c r="A440" s="769"/>
      <c r="P440" s="806"/>
      <c r="Q440" s="717"/>
    </row>
    <row r="441" ht="26.25" customHeight="1" spans="1:17">
      <c r="A441" s="769"/>
      <c r="P441" s="806"/>
      <c r="Q441" s="717"/>
    </row>
    <row r="442" ht="26.25" customHeight="1" spans="1:17">
      <c r="A442" s="769"/>
      <c r="P442" s="806"/>
      <c r="Q442" s="717"/>
    </row>
    <row r="443" ht="26.25" customHeight="1" spans="1:17">
      <c r="A443" s="769"/>
      <c r="P443" s="806"/>
      <c r="Q443" s="717"/>
    </row>
    <row r="444" ht="26.25" customHeight="1" spans="1:17">
      <c r="A444" s="769"/>
      <c r="P444" s="806"/>
      <c r="Q444" s="717"/>
    </row>
    <row r="445" ht="26.25" customHeight="1" spans="1:17">
      <c r="A445" s="769"/>
      <c r="P445" s="806"/>
      <c r="Q445" s="717"/>
    </row>
    <row r="446" ht="26.25" customHeight="1" spans="1:17">
      <c r="A446" s="769"/>
      <c r="P446" s="806"/>
      <c r="Q446" s="717"/>
    </row>
    <row r="447" ht="26.25" customHeight="1" spans="1:17">
      <c r="A447" s="769"/>
      <c r="P447" s="806"/>
      <c r="Q447" s="717"/>
    </row>
    <row r="448" ht="26.25" customHeight="1" spans="1:17">
      <c r="A448" s="769"/>
      <c r="P448" s="806"/>
      <c r="Q448" s="717"/>
    </row>
    <row r="449" ht="26.25" customHeight="1" spans="1:17">
      <c r="A449" s="769"/>
      <c r="P449" s="806"/>
      <c r="Q449" s="717"/>
    </row>
    <row r="450" ht="26.25" customHeight="1" spans="1:17">
      <c r="A450" s="769"/>
      <c r="P450" s="806"/>
      <c r="Q450" s="717"/>
    </row>
    <row r="451" ht="26.25" customHeight="1" spans="1:17">
      <c r="A451" s="769"/>
      <c r="P451" s="806"/>
      <c r="Q451" s="717"/>
    </row>
    <row r="452" ht="26.25" customHeight="1" spans="1:17">
      <c r="A452" s="769"/>
      <c r="P452" s="806"/>
      <c r="Q452" s="717"/>
    </row>
    <row r="453" ht="26.25" customHeight="1" spans="1:17">
      <c r="A453" s="769"/>
      <c r="P453" s="806"/>
      <c r="Q453" s="717"/>
    </row>
    <row r="454" ht="26.25" customHeight="1" spans="1:17">
      <c r="A454" s="769"/>
      <c r="P454" s="806"/>
      <c r="Q454" s="717"/>
    </row>
    <row r="455" ht="26.25" customHeight="1" spans="1:17">
      <c r="A455" s="769"/>
      <c r="P455" s="806"/>
      <c r="Q455" s="717"/>
    </row>
    <row r="456" ht="26.25" customHeight="1" spans="1:17">
      <c r="A456" s="769"/>
      <c r="P456" s="806"/>
      <c r="Q456" s="717"/>
    </row>
    <row r="457" ht="26.25" customHeight="1" spans="1:17">
      <c r="A457" s="769"/>
      <c r="P457" s="806"/>
      <c r="Q457" s="717"/>
    </row>
    <row r="458" ht="26.25" customHeight="1" spans="1:17">
      <c r="A458" s="769"/>
      <c r="P458" s="806"/>
      <c r="Q458" s="717"/>
    </row>
    <row r="459" ht="26.25" customHeight="1" spans="1:17">
      <c r="A459" s="769"/>
      <c r="P459" s="806"/>
      <c r="Q459" s="717"/>
    </row>
    <row r="460" ht="26.25" customHeight="1" spans="1:17">
      <c r="A460" s="769"/>
      <c r="P460" s="806"/>
      <c r="Q460" s="717"/>
    </row>
    <row r="461" ht="26.25" customHeight="1" spans="1:17">
      <c r="A461" s="769"/>
      <c r="P461" s="806"/>
      <c r="Q461" s="717"/>
    </row>
    <row r="462" ht="26.25" customHeight="1" spans="1:17">
      <c r="A462" s="769"/>
      <c r="P462" s="806"/>
      <c r="Q462" s="717"/>
    </row>
    <row r="463" ht="26.25" customHeight="1" spans="1:17">
      <c r="A463" s="769"/>
      <c r="P463" s="806"/>
      <c r="Q463" s="717"/>
    </row>
    <row r="464" ht="26.25" customHeight="1" spans="1:17">
      <c r="A464" s="769"/>
      <c r="P464" s="806"/>
      <c r="Q464" s="717"/>
    </row>
    <row r="465" ht="26.25" customHeight="1" spans="1:17">
      <c r="A465" s="769"/>
      <c r="P465" s="806"/>
      <c r="Q465" s="717"/>
    </row>
    <row r="466" ht="26.25" customHeight="1" spans="1:17">
      <c r="A466" s="769"/>
      <c r="P466" s="806"/>
      <c r="Q466" s="717"/>
    </row>
    <row r="467" ht="26.25" customHeight="1" spans="1:17">
      <c r="A467" s="769"/>
      <c r="P467" s="806"/>
      <c r="Q467" s="717"/>
    </row>
    <row r="468" ht="26.25" customHeight="1" spans="1:17">
      <c r="A468" s="769"/>
      <c r="P468" s="806"/>
      <c r="Q468" s="717"/>
    </row>
    <row r="469" ht="26.25" customHeight="1" spans="1:17">
      <c r="A469" s="769"/>
      <c r="P469" s="806"/>
      <c r="Q469" s="717"/>
    </row>
    <row r="470" ht="26.25" customHeight="1" spans="1:17">
      <c r="A470" s="769"/>
      <c r="P470" s="806"/>
      <c r="Q470" s="717"/>
    </row>
    <row r="471" ht="26.25" customHeight="1" spans="1:17">
      <c r="A471" s="769"/>
      <c r="P471" s="806"/>
      <c r="Q471" s="717"/>
    </row>
    <row r="472" ht="26.25" customHeight="1" spans="1:17">
      <c r="A472" s="769"/>
      <c r="P472" s="806"/>
      <c r="Q472" s="717"/>
    </row>
    <row r="473" ht="26.25" customHeight="1" spans="1:17">
      <c r="A473" s="769"/>
      <c r="P473" s="806"/>
      <c r="Q473" s="717"/>
    </row>
    <row r="474" ht="26.25" customHeight="1" spans="1:17">
      <c r="A474" s="769"/>
      <c r="P474" s="806"/>
      <c r="Q474" s="717"/>
    </row>
    <row r="475" ht="26.25" customHeight="1" spans="1:17">
      <c r="A475" s="769"/>
      <c r="P475" s="806"/>
      <c r="Q475" s="717"/>
    </row>
    <row r="476" ht="26.25" customHeight="1" spans="1:17">
      <c r="A476" s="769"/>
      <c r="P476" s="806"/>
      <c r="Q476" s="717"/>
    </row>
    <row r="477" ht="26.25" customHeight="1" spans="1:17">
      <c r="A477" s="769"/>
      <c r="P477" s="806"/>
      <c r="Q477" s="717"/>
    </row>
    <row r="478" ht="26.25" customHeight="1" spans="1:17">
      <c r="A478" s="769"/>
      <c r="P478" s="806"/>
      <c r="Q478" s="717"/>
    </row>
    <row r="479" ht="26.25" customHeight="1" spans="1:17">
      <c r="A479" s="769"/>
      <c r="P479" s="806"/>
      <c r="Q479" s="717"/>
    </row>
    <row r="480" ht="26.25" customHeight="1" spans="1:17">
      <c r="A480" s="769"/>
      <c r="P480" s="806"/>
      <c r="Q480" s="717"/>
    </row>
    <row r="481" ht="26.25" customHeight="1" spans="1:17">
      <c r="A481" s="769"/>
      <c r="P481" s="806"/>
      <c r="Q481" s="717"/>
    </row>
    <row r="482" ht="26.25" customHeight="1" spans="1:17">
      <c r="A482" s="769"/>
      <c r="P482" s="806"/>
      <c r="Q482" s="717"/>
    </row>
    <row r="483" ht="26.25" customHeight="1" spans="1:17">
      <c r="A483" s="769"/>
      <c r="P483" s="806"/>
      <c r="Q483" s="717"/>
    </row>
    <row r="484" ht="26.25" customHeight="1" spans="16:17">
      <c r="P484" s="806"/>
      <c r="Q484" s="717"/>
    </row>
    <row r="485" ht="26.25" customHeight="1" spans="16:17">
      <c r="P485" s="806"/>
      <c r="Q485" s="717"/>
    </row>
    <row r="486" ht="26.25" customHeight="1" spans="16:17">
      <c r="P486" s="806"/>
      <c r="Q486" s="717"/>
    </row>
    <row r="487" ht="26.25" customHeight="1" spans="16:17">
      <c r="P487" s="806"/>
      <c r="Q487" s="717"/>
    </row>
    <row r="488" ht="26.25" customHeight="1" spans="16:17">
      <c r="P488" s="806"/>
      <c r="Q488" s="717"/>
    </row>
    <row r="489" ht="26.25" customHeight="1" spans="16:17">
      <c r="P489" s="806"/>
      <c r="Q489" s="717"/>
    </row>
    <row r="490" ht="26.25" customHeight="1" spans="16:17">
      <c r="P490" s="806"/>
      <c r="Q490" s="717"/>
    </row>
    <row r="491" ht="26.25" customHeight="1" spans="16:17">
      <c r="P491" s="806"/>
      <c r="Q491" s="717"/>
    </row>
    <row r="492" ht="26.25" customHeight="1" spans="16:17">
      <c r="P492" s="806"/>
      <c r="Q492" s="717"/>
    </row>
    <row r="493" ht="26.25" customHeight="1" spans="16:17">
      <c r="P493" s="806"/>
      <c r="Q493" s="717"/>
    </row>
    <row r="494" ht="26.25" customHeight="1" spans="16:17">
      <c r="P494" s="806"/>
      <c r="Q494" s="717"/>
    </row>
    <row r="495" ht="26.25" customHeight="1" spans="16:17">
      <c r="P495" s="806"/>
      <c r="Q495" s="717"/>
    </row>
    <row r="496" ht="26.25" customHeight="1" spans="16:17">
      <c r="P496" s="806"/>
      <c r="Q496" s="717"/>
    </row>
    <row r="497" ht="26.25" customHeight="1" spans="16:17">
      <c r="P497" s="806"/>
      <c r="Q497" s="717"/>
    </row>
    <row r="498" ht="26.25" customHeight="1" spans="16:17">
      <c r="P498" s="806"/>
      <c r="Q498" s="717"/>
    </row>
    <row r="499" ht="26.25" customHeight="1" spans="16:17">
      <c r="P499" s="806"/>
      <c r="Q499" s="717"/>
    </row>
    <row r="500" ht="26.25" customHeight="1" spans="16:17">
      <c r="P500" s="806"/>
      <c r="Q500" s="717"/>
    </row>
    <row r="501" ht="26.25" customHeight="1" spans="16:17">
      <c r="P501" s="806"/>
      <c r="Q501" s="717"/>
    </row>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sheetData>
  <sheetProtection selectLockedCells="1" formatCells="0" sort="0" autoFilter="0"/>
  <autoFilter xmlns:etc="http://www.wps.cn/officeDocument/2017/etCustomData" ref="A3:IS311" etc:filterBottomFollowUsedRange="0">
    <extLst/>
  </autoFilter>
  <mergeCells count="8">
    <mergeCell ref="A1:K1"/>
    <mergeCell ref="AO1:AT1"/>
    <mergeCell ref="A2:E2"/>
    <mergeCell ref="I2:J2"/>
    <mergeCell ref="L2:N2"/>
    <mergeCell ref="P2:R2"/>
    <mergeCell ref="AD2:AF2"/>
    <mergeCell ref="AG2:AH2"/>
  </mergeCells>
  <conditionalFormatting sqref="V4">
    <cfRule type="containsText" dxfId="0" priority="413" operator="between" text="欠">
      <formula>NOT(ISERROR(SEARCH("欠",V4)))</formula>
    </cfRule>
  </conditionalFormatting>
  <conditionalFormatting sqref="S5">
    <cfRule type="containsText" dxfId="0" priority="8" operator="between" text="欠">
      <formula>NOT(ISERROR(SEARCH("欠",S5)))</formula>
    </cfRule>
  </conditionalFormatting>
  <conditionalFormatting sqref="U5">
    <cfRule type="containsText" dxfId="0" priority="9" operator="between" text="欠">
      <formula>NOT(ISERROR(SEARCH("欠",U5)))</formula>
    </cfRule>
    <cfRule type="containsText" dxfId="0" priority="7" operator="between" text="欠">
      <formula>NOT(ISERROR(SEARCH("欠",U5)))</formula>
    </cfRule>
    <cfRule type="containsText" dxfId="0" priority="6" operator="between" text="欠">
      <formula>NOT(ISERROR(SEARCH("欠",U5)))</formula>
    </cfRule>
  </conditionalFormatting>
  <conditionalFormatting sqref="V5">
    <cfRule type="containsText" dxfId="0" priority="10" operator="between" text="欠">
      <formula>NOT(ISERROR(SEARCH("欠",V5)))</formula>
    </cfRule>
  </conditionalFormatting>
  <conditionalFormatting sqref="V6">
    <cfRule type="containsText" dxfId="0" priority="412" operator="between" text="欠">
      <formula>NOT(ISERROR(SEARCH("欠",V6)))</formula>
    </cfRule>
  </conditionalFormatting>
  <conditionalFormatting sqref="S7">
    <cfRule type="containsText" dxfId="0" priority="3" operator="between" text="欠">
      <formula>NOT(ISERROR(SEARCH("欠",S7)))</formula>
    </cfRule>
  </conditionalFormatting>
  <conditionalFormatting sqref="U7">
    <cfRule type="containsText" dxfId="0" priority="4" operator="between" text="欠">
      <formula>NOT(ISERROR(SEARCH("欠",U7)))</formula>
    </cfRule>
    <cfRule type="containsText" dxfId="0" priority="2" operator="between" text="欠">
      <formula>NOT(ISERROR(SEARCH("欠",U7)))</formula>
    </cfRule>
    <cfRule type="containsText" dxfId="0" priority="1" operator="between" text="欠">
      <formula>NOT(ISERROR(SEARCH("欠",U7)))</formula>
    </cfRule>
  </conditionalFormatting>
  <conditionalFormatting sqref="V7">
    <cfRule type="containsText" dxfId="0" priority="5" operator="between" text="欠">
      <formula>NOT(ISERROR(SEARCH("欠",V7)))</formula>
    </cfRule>
  </conditionalFormatting>
  <conditionalFormatting sqref="P16">
    <cfRule type="containsText" dxfId="0" priority="398" operator="between" text="欠">
      <formula>NOT(ISERROR(SEARCH("欠",P16)))</formula>
    </cfRule>
  </conditionalFormatting>
  <conditionalFormatting sqref="S19">
    <cfRule type="containsText" dxfId="0" priority="425" operator="between" text="欠">
      <formula>NOT(ISERROR(SEARCH("欠",S19)))</formula>
    </cfRule>
  </conditionalFormatting>
  <conditionalFormatting sqref="U19">
    <cfRule type="containsText" dxfId="0" priority="424" operator="between" text="欠">
      <formula>NOT(ISERROR(SEARCH("欠",U19)))</formula>
    </cfRule>
  </conditionalFormatting>
  <conditionalFormatting sqref="V19">
    <cfRule type="containsText" dxfId="0" priority="426" operator="between" text="欠">
      <formula>NOT(ISERROR(SEARCH("欠",V19)))</formula>
    </cfRule>
  </conditionalFormatting>
  <conditionalFormatting sqref="S23">
    <cfRule type="containsText" dxfId="0" priority="399" operator="between" text="欠">
      <formula>NOT(ISERROR(SEARCH("欠",S23)))</formula>
    </cfRule>
  </conditionalFormatting>
  <conditionalFormatting sqref="T23:U23">
    <cfRule type="containsText" dxfId="0" priority="400" operator="between" text="欠">
      <formula>NOT(ISERROR(SEARCH("欠",T23)))</formula>
    </cfRule>
  </conditionalFormatting>
  <conditionalFormatting sqref="V23">
    <cfRule type="containsText" dxfId="0" priority="404" operator="between" text="欠">
      <formula>NOT(ISERROR(SEARCH("欠",V23)))</formula>
    </cfRule>
  </conditionalFormatting>
  <conditionalFormatting sqref="U27">
    <cfRule type="containsText" dxfId="0" priority="416" operator="between" text="欠">
      <formula>NOT(ISERROR(SEARCH("欠",U27)))</formula>
    </cfRule>
  </conditionalFormatting>
  <conditionalFormatting sqref="S34">
    <cfRule type="containsText" dxfId="0" priority="406" operator="between" text="欠">
      <formula>NOT(ISERROR(SEARCH("欠",S34)))</formula>
    </cfRule>
  </conditionalFormatting>
  <conditionalFormatting sqref="U34">
    <cfRule type="containsText" dxfId="0" priority="405" operator="between" text="欠">
      <formula>NOT(ISERROR(SEARCH("欠",U34)))</formula>
    </cfRule>
  </conditionalFormatting>
  <conditionalFormatting sqref="V34">
    <cfRule type="containsText" dxfId="0" priority="407" operator="between" text="欠">
      <formula>NOT(ISERROR(SEARCH("欠",V34)))</formula>
    </cfRule>
  </conditionalFormatting>
  <conditionalFormatting sqref="S37">
    <cfRule type="containsText" dxfId="0" priority="434" operator="between" text="欠">
      <formula>NOT(ISERROR(SEARCH("欠",S37)))</formula>
    </cfRule>
  </conditionalFormatting>
  <conditionalFormatting sqref="U37">
    <cfRule type="containsText" dxfId="0" priority="433" operator="between" text="欠">
      <formula>NOT(ISERROR(SEARCH("欠",U37)))</formula>
    </cfRule>
  </conditionalFormatting>
  <conditionalFormatting sqref="V37">
    <cfRule type="containsText" dxfId="0" priority="435" operator="between" text="欠">
      <formula>NOT(ISERROR(SEARCH("欠",V37)))</formula>
    </cfRule>
  </conditionalFormatting>
  <conditionalFormatting sqref="S41">
    <cfRule type="containsText" dxfId="0" priority="422" operator="between" text="欠">
      <formula>NOT(ISERROR(SEARCH("欠",S41)))</formula>
    </cfRule>
  </conditionalFormatting>
  <conditionalFormatting sqref="T41:U41">
    <cfRule type="containsText" dxfId="0" priority="423" operator="between" text="欠">
      <formula>NOT(ISERROR(SEARCH("欠",T41)))</formula>
    </cfRule>
  </conditionalFormatting>
  <conditionalFormatting sqref="V41">
    <cfRule type="containsText" dxfId="0" priority="438" operator="between" text="欠">
      <formula>NOT(ISERROR(SEARCH("欠",V41)))</formula>
    </cfRule>
  </conditionalFormatting>
  <conditionalFormatting sqref="S52">
    <cfRule type="containsText" dxfId="0" priority="394" operator="between" text="欠">
      <formula>NOT(ISERROR(SEARCH("欠",S52)))</formula>
    </cfRule>
  </conditionalFormatting>
  <conditionalFormatting sqref="U52">
    <cfRule type="containsText" dxfId="0" priority="350" operator="between" text="欠">
      <formula>NOT(ISERROR(SEARCH("欠",U52)))</formula>
    </cfRule>
  </conditionalFormatting>
  <conditionalFormatting sqref="S73">
    <cfRule type="containsText" dxfId="0" priority="420" operator="between" text="欠">
      <formula>NOT(ISERROR(SEARCH("欠",S73)))</formula>
    </cfRule>
  </conditionalFormatting>
  <conditionalFormatting sqref="U73">
    <cfRule type="containsText" dxfId="0" priority="349" operator="between" text="欠">
      <formula>NOT(ISERROR(SEARCH("欠",U73)))</formula>
    </cfRule>
  </conditionalFormatting>
  <conditionalFormatting sqref="S75">
    <cfRule type="containsText" dxfId="0" priority="359" operator="between" text="欠">
      <formula>NOT(ISERROR(SEARCH("欠",S75)))</formula>
    </cfRule>
  </conditionalFormatting>
  <conditionalFormatting sqref="U75">
    <cfRule type="containsText" dxfId="0" priority="358" operator="between" text="欠">
      <formula>NOT(ISERROR(SEARCH("欠",U75)))</formula>
    </cfRule>
  </conditionalFormatting>
  <conditionalFormatting sqref="V75">
    <cfRule type="containsText" dxfId="0" priority="360" operator="between" text="欠">
      <formula>NOT(ISERROR(SEARCH("欠",V75)))</formula>
    </cfRule>
  </conditionalFormatting>
  <conditionalFormatting sqref="V76">
    <cfRule type="containsText" dxfId="0" priority="391" operator="between" text="欠">
      <formula>NOT(ISERROR(SEARCH("欠",V76)))</formula>
    </cfRule>
  </conditionalFormatting>
  <conditionalFormatting sqref="V77">
    <cfRule type="containsText" dxfId="0" priority="388" operator="between" text="欠">
      <formula>NOT(ISERROR(SEARCH("欠",V77)))</formula>
    </cfRule>
  </conditionalFormatting>
  <conditionalFormatting sqref="S98">
    <cfRule type="containsText" dxfId="0" priority="354" operator="between" text="欠">
      <formula>NOT(ISERROR(SEARCH("欠",S98)))</formula>
    </cfRule>
  </conditionalFormatting>
  <conditionalFormatting sqref="U98">
    <cfRule type="containsText" dxfId="0" priority="367" operator="between" text="欠">
      <formula>NOT(ISERROR(SEARCH("欠",U98)))</formula>
    </cfRule>
  </conditionalFormatting>
  <conditionalFormatting sqref="V98">
    <cfRule type="containsText" dxfId="0" priority="369" operator="between" text="欠">
      <formula>NOT(ISERROR(SEARCH("欠",V98)))</formula>
    </cfRule>
  </conditionalFormatting>
  <conditionalFormatting sqref="U103">
    <cfRule type="containsText" dxfId="0" priority="262" operator="between" text="欠">
      <formula>NOT(ISERROR(SEARCH("欠",U103)))</formula>
    </cfRule>
  </conditionalFormatting>
  <conditionalFormatting sqref="V103">
    <cfRule type="containsText" dxfId="0" priority="327" operator="between" text="欠">
      <formula>NOT(ISERROR(SEARCH("欠",V103)))</formula>
    </cfRule>
  </conditionalFormatting>
  <conditionalFormatting sqref="U104">
    <cfRule type="containsText" dxfId="0" priority="261" operator="between" text="欠">
      <formula>NOT(ISERROR(SEARCH("欠",U104)))</formula>
    </cfRule>
  </conditionalFormatting>
  <conditionalFormatting sqref="V104">
    <cfRule type="containsText" dxfId="0" priority="339" operator="between" text="欠">
      <formula>NOT(ISERROR(SEARCH("欠",V104)))</formula>
    </cfRule>
  </conditionalFormatting>
  <conditionalFormatting sqref="S109">
    <cfRule type="containsText" dxfId="0" priority="322" operator="between" text="欠">
      <formula>NOT(ISERROR(SEARCH("欠",S109)))</formula>
    </cfRule>
  </conditionalFormatting>
  <conditionalFormatting sqref="U109">
    <cfRule type="containsText" dxfId="0" priority="321" operator="between" text="欠">
      <formula>NOT(ISERROR(SEARCH("欠",U109)))</formula>
    </cfRule>
  </conditionalFormatting>
  <conditionalFormatting sqref="V109">
    <cfRule type="containsText" dxfId="0" priority="323" operator="between" text="欠">
      <formula>NOT(ISERROR(SEARCH("欠",V109)))</formula>
    </cfRule>
  </conditionalFormatting>
  <conditionalFormatting sqref="U110">
    <cfRule type="containsText" dxfId="0" priority="364" operator="between" text="欠">
      <formula>NOT(ISERROR(SEARCH("欠",U110)))</formula>
    </cfRule>
  </conditionalFormatting>
  <conditionalFormatting sqref="V110">
    <cfRule type="containsText" dxfId="0" priority="366" operator="between" text="欠">
      <formula>NOT(ISERROR(SEARCH("欠",V110)))</formula>
    </cfRule>
  </conditionalFormatting>
  <conditionalFormatting sqref="U113">
    <cfRule type="containsText" dxfId="0" priority="375" operator="between" text="欠">
      <formula>NOT(ISERROR(SEARCH("欠",U113)))</formula>
    </cfRule>
  </conditionalFormatting>
  <conditionalFormatting sqref="V113">
    <cfRule type="containsText" dxfId="0" priority="374" operator="between" text="欠">
      <formula>NOT(ISERROR(SEARCH("欠",V113)))</formula>
    </cfRule>
  </conditionalFormatting>
  <conditionalFormatting sqref="V115">
    <cfRule type="containsText" dxfId="0" priority="311" operator="between" text="欠">
      <formula>NOT(ISERROR(SEARCH("欠",V115)))</formula>
    </cfRule>
  </conditionalFormatting>
  <conditionalFormatting sqref="S117">
    <cfRule type="containsText" dxfId="0" priority="265" operator="between" text="欠">
      <formula>NOT(ISERROR(SEARCH("欠",S117)))</formula>
    </cfRule>
  </conditionalFormatting>
  <conditionalFormatting sqref="U117">
    <cfRule type="containsText" dxfId="0" priority="264" operator="between" text="欠">
      <formula>NOT(ISERROR(SEARCH("欠",U117)))</formula>
    </cfRule>
  </conditionalFormatting>
  <conditionalFormatting sqref="U118">
    <cfRule type="containsText" dxfId="0" priority="343" operator="between" text="欠">
      <formula>NOT(ISERROR(SEARCH("欠",U118)))</formula>
    </cfRule>
  </conditionalFormatting>
  <conditionalFormatting sqref="V119">
    <cfRule type="containsText" dxfId="0" priority="237" operator="between" text="欠">
      <formula>NOT(ISERROR(SEARCH("欠",V119)))</formula>
    </cfRule>
  </conditionalFormatting>
  <conditionalFormatting sqref="U124">
    <cfRule type="containsText" dxfId="0" priority="334" operator="between" text="欠">
      <formula>NOT(ISERROR(SEARCH("欠",U124)))</formula>
    </cfRule>
  </conditionalFormatting>
  <conditionalFormatting sqref="V124">
    <cfRule type="containsText" dxfId="0" priority="336" operator="between" text="欠">
      <formula>NOT(ISERROR(SEARCH("欠",V124)))</formula>
    </cfRule>
  </conditionalFormatting>
  <conditionalFormatting sqref="S125">
    <cfRule type="containsText" dxfId="0" priority="304" operator="between" text="欠">
      <formula>NOT(ISERROR(SEARCH("欠",S125)))</formula>
    </cfRule>
  </conditionalFormatting>
  <conditionalFormatting sqref="S126">
    <cfRule type="containsText" dxfId="0" priority="270" operator="between" text="欠">
      <formula>NOT(ISERROR(SEARCH("欠",S126)))</formula>
    </cfRule>
  </conditionalFormatting>
  <conditionalFormatting sqref="U126">
    <cfRule type="containsText" dxfId="0" priority="271" operator="between" text="欠">
      <formula>NOT(ISERROR(SEARCH("欠",U126)))</formula>
    </cfRule>
  </conditionalFormatting>
  <conditionalFormatting sqref="V126">
    <cfRule type="containsText" dxfId="0" priority="301" operator="between" text="欠">
      <formula>NOT(ISERROR(SEARCH("欠",V126)))</formula>
    </cfRule>
  </conditionalFormatting>
  <conditionalFormatting sqref="V127">
    <cfRule type="containsText" dxfId="0" priority="298" operator="between" text="欠">
      <formula>NOT(ISERROR(SEARCH("欠",V127)))</formula>
    </cfRule>
  </conditionalFormatting>
  <conditionalFormatting sqref="V128">
    <cfRule type="containsText" dxfId="0" priority="297" operator="between" text="欠">
      <formula>NOT(ISERROR(SEARCH("欠",V128)))</formula>
    </cfRule>
  </conditionalFormatting>
  <conditionalFormatting sqref="V129">
    <cfRule type="containsText" dxfId="0" priority="296" operator="between" text="欠">
      <formula>NOT(ISERROR(SEARCH("欠",V129)))</formula>
    </cfRule>
  </conditionalFormatting>
  <conditionalFormatting sqref="V130">
    <cfRule type="containsText" dxfId="0" priority="295" operator="between" text="欠">
      <formula>NOT(ISERROR(SEARCH("欠",V130)))</formula>
    </cfRule>
  </conditionalFormatting>
  <conditionalFormatting sqref="V131">
    <cfRule type="containsText" dxfId="0" priority="294" operator="between" text="欠">
      <formula>NOT(ISERROR(SEARCH("欠",V131)))</formula>
    </cfRule>
  </conditionalFormatting>
  <conditionalFormatting sqref="V132">
    <cfRule type="containsText" dxfId="0" priority="293" operator="between" text="欠">
      <formula>NOT(ISERROR(SEARCH("欠",V132)))</formula>
    </cfRule>
  </conditionalFormatting>
  <conditionalFormatting sqref="S136">
    <cfRule type="containsText" dxfId="0" priority="440" operator="between" text="欠">
      <formula>NOT(ISERROR(SEARCH("欠",S136)))</formula>
    </cfRule>
  </conditionalFormatting>
  <conditionalFormatting sqref="S137">
    <cfRule type="containsText" dxfId="0" priority="324" operator="between" text="欠">
      <formula>NOT(ISERROR(SEARCH("欠",S137)))</formula>
    </cfRule>
  </conditionalFormatting>
  <conditionalFormatting sqref="S138">
    <cfRule type="containsText" dxfId="0" priority="263" operator="between" text="欠">
      <formula>NOT(ISERROR(SEARCH("欠",S138)))</formula>
    </cfRule>
  </conditionalFormatting>
  <conditionalFormatting sqref="U138">
    <cfRule type="containsText" dxfId="1" priority="232" operator="between" text="欠">
      <formula>NOT(ISERROR(SEARCH("欠",U138)))</formula>
    </cfRule>
  </conditionalFormatting>
  <conditionalFormatting sqref="V138">
    <cfRule type="containsText" dxfId="0" priority="277" operator="between" text="欠">
      <formula>NOT(ISERROR(SEARCH("欠",V138)))</formula>
    </cfRule>
  </conditionalFormatting>
  <conditionalFormatting sqref="S139">
    <cfRule type="containsText" dxfId="0" priority="269" operator="between" text="欠">
      <formula>NOT(ISERROR(SEARCH("欠",S139)))</formula>
    </cfRule>
  </conditionalFormatting>
  <conditionalFormatting sqref="U139">
    <cfRule type="containsText" dxfId="0" priority="268" operator="between" text="欠">
      <formula>NOT(ISERROR(SEARCH("欠",U139)))</formula>
    </cfRule>
  </conditionalFormatting>
  <conditionalFormatting sqref="V139">
    <cfRule type="containsText" dxfId="0" priority="280" operator="between" text="欠">
      <formula>NOT(ISERROR(SEARCH("欠",V139)))</formula>
    </cfRule>
  </conditionalFormatting>
  <conditionalFormatting sqref="S142">
    <cfRule type="containsText" dxfId="0" priority="233" operator="between" text="欠">
      <formula>NOT(ISERROR(SEARCH("欠",S142)))</formula>
    </cfRule>
  </conditionalFormatting>
  <conditionalFormatting sqref="U142">
    <cfRule type="containsText" dxfId="0" priority="246" operator="between" text="欠">
      <formula>NOT(ISERROR(SEARCH("欠",U142)))</formula>
    </cfRule>
  </conditionalFormatting>
  <conditionalFormatting sqref="V142">
    <cfRule type="containsText" dxfId="0" priority="250" operator="between" text="欠">
      <formula>NOT(ISERROR(SEARCH("欠",V142)))</formula>
    </cfRule>
  </conditionalFormatting>
  <conditionalFormatting sqref="V143">
    <cfRule type="containsText" dxfId="0" priority="244" operator="between" text="欠">
      <formula>NOT(ISERROR(SEARCH("欠",V143)))</formula>
    </cfRule>
  </conditionalFormatting>
  <conditionalFormatting sqref="S146">
    <cfRule type="containsText" dxfId="0" priority="267" operator="between" text="欠">
      <formula>NOT(ISERROR(SEARCH("欠",S146)))</formula>
    </cfRule>
  </conditionalFormatting>
  <conditionalFormatting sqref="U146">
    <cfRule type="containsText" dxfId="0" priority="266" operator="between" text="欠">
      <formula>NOT(ISERROR(SEARCH("欠",U146)))</formula>
    </cfRule>
  </conditionalFormatting>
  <conditionalFormatting sqref="V146">
    <cfRule type="containsText" dxfId="0" priority="274" operator="between" text="欠">
      <formula>NOT(ISERROR(SEARCH("欠",V146)))</formula>
    </cfRule>
  </conditionalFormatting>
  <conditionalFormatting sqref="S147">
    <cfRule type="containsText" dxfId="0" priority="254" operator="between" text="欠">
      <formula>NOT(ISERROR(SEARCH("欠",S147)))</formula>
    </cfRule>
  </conditionalFormatting>
  <conditionalFormatting sqref="U147">
    <cfRule type="containsText" dxfId="0" priority="231" operator="between" text="欠">
      <formula>NOT(ISERROR(SEARCH("欠",U147)))</formula>
    </cfRule>
  </conditionalFormatting>
  <conditionalFormatting sqref="S150">
    <cfRule type="containsText" dxfId="0" priority="228" operator="between" text="欠">
      <formula>NOT(ISERROR(SEARCH("欠",S150)))</formula>
    </cfRule>
  </conditionalFormatting>
  <conditionalFormatting sqref="U150">
    <cfRule type="containsText" dxfId="0" priority="229" operator="between" text="欠">
      <formula>NOT(ISERROR(SEARCH("欠",U150)))</formula>
    </cfRule>
  </conditionalFormatting>
  <conditionalFormatting sqref="V150">
    <cfRule type="containsText" dxfId="0" priority="230" operator="between" text="欠">
      <formula>NOT(ISERROR(SEARCH("欠",V150)))</formula>
    </cfRule>
  </conditionalFormatting>
  <conditionalFormatting sqref="S152">
    <cfRule type="containsText" dxfId="0" priority="305" operator="between" text="欠">
      <formula>NOT(ISERROR(SEARCH("欠",S152)))</formula>
    </cfRule>
  </conditionalFormatting>
  <conditionalFormatting sqref="V153">
    <cfRule type="containsText" dxfId="0" priority="236" operator="between" text="欠">
      <formula>NOT(ISERROR(SEARCH("欠",V153)))</formula>
    </cfRule>
  </conditionalFormatting>
  <conditionalFormatting sqref="S154">
    <cfRule type="containsText" dxfId="0" priority="318" operator="between" text="欠">
      <formula>NOT(ISERROR(SEARCH("欠",S154)))</formula>
    </cfRule>
  </conditionalFormatting>
  <conditionalFormatting sqref="U154">
    <cfRule type="containsText" dxfId="0" priority="319" operator="between" text="欠">
      <formula>NOT(ISERROR(SEARCH("欠",U154)))</formula>
    </cfRule>
  </conditionalFormatting>
  <conditionalFormatting sqref="V154">
    <cfRule type="containsText" dxfId="0" priority="320" operator="between" text="欠">
      <formula>NOT(ISERROR(SEARCH("欠",V154)))</formula>
    </cfRule>
  </conditionalFormatting>
  <conditionalFormatting sqref="V155">
    <cfRule type="containsText" dxfId="0" priority="450" operator="between" text="欠">
      <formula>NOT(ISERROR(SEARCH("欠",V155)))</formula>
    </cfRule>
  </conditionalFormatting>
  <conditionalFormatting sqref="S158">
    <cfRule type="containsText" dxfId="0" priority="220" operator="between" text="欠">
      <formula>NOT(ISERROR(SEARCH("欠",S158)))</formula>
    </cfRule>
  </conditionalFormatting>
  <conditionalFormatting sqref="U158">
    <cfRule type="containsText" dxfId="0" priority="219" operator="between" text="欠">
      <formula>NOT(ISERROR(SEARCH("欠",U158)))</formula>
    </cfRule>
  </conditionalFormatting>
  <conditionalFormatting sqref="V158">
    <cfRule type="containsText" dxfId="0" priority="221" operator="between" text="欠">
      <formula>NOT(ISERROR(SEARCH("欠",V158)))</formula>
    </cfRule>
  </conditionalFormatting>
  <conditionalFormatting sqref="S169">
    <cfRule type="containsText" dxfId="0" priority="195" operator="between" text="欠">
      <formula>NOT(ISERROR(SEARCH("欠",S169)))</formula>
    </cfRule>
  </conditionalFormatting>
  <conditionalFormatting sqref="U180">
    <cfRule type="containsText" dxfId="0" priority="200" operator="between" text="欠">
      <formula>NOT(ISERROR(SEARCH("欠",U180)))</formula>
    </cfRule>
  </conditionalFormatting>
  <conditionalFormatting sqref="V180">
    <cfRule type="containsText" dxfId="0" priority="218" operator="between" text="欠">
      <formula>NOT(ISERROR(SEARCH("欠",V180)))</formula>
    </cfRule>
  </conditionalFormatting>
  <conditionalFormatting sqref="U181">
    <cfRule type="containsText" dxfId="0" priority="198" operator="between" text="欠">
      <formula>NOT(ISERROR(SEARCH("欠",U181)))</formula>
    </cfRule>
  </conditionalFormatting>
  <conditionalFormatting sqref="V181">
    <cfRule type="containsText" dxfId="0" priority="215" operator="between" text="欠">
      <formula>NOT(ISERROR(SEARCH("欠",V181)))</formula>
    </cfRule>
  </conditionalFormatting>
  <conditionalFormatting sqref="S182">
    <cfRule type="containsText" dxfId="0" priority="224" operator="between" text="欠">
      <formula>NOT(ISERROR(SEARCH("欠",S182)))</formula>
    </cfRule>
  </conditionalFormatting>
  <conditionalFormatting sqref="S197">
    <cfRule type="containsText" dxfId="0" priority="180" operator="between" text="欠">
      <formula>NOT(ISERROR(SEARCH("欠",S197)))</formula>
    </cfRule>
  </conditionalFormatting>
  <conditionalFormatting sqref="S201">
    <cfRule type="containsText" dxfId="0" priority="175" operator="between" text="欠">
      <formula>NOT(ISERROR(SEARCH("欠",S201)))</formula>
    </cfRule>
  </conditionalFormatting>
  <conditionalFormatting sqref="V206">
    <cfRule type="containsText" dxfId="0" priority="167" operator="between" text="欠">
      <formula>NOT(ISERROR(SEARCH("欠",V206)))</formula>
    </cfRule>
  </conditionalFormatting>
  <conditionalFormatting sqref="S211">
    <cfRule type="containsText" dxfId="0" priority="165" operator="between" text="欠">
      <formula>NOT(ISERROR(SEARCH("欠",S211)))</formula>
    </cfRule>
  </conditionalFormatting>
  <conditionalFormatting sqref="U212">
    <cfRule type="containsText" dxfId="0" priority="169" operator="between" text="欠">
      <formula>NOT(ISERROR(SEARCH("欠",U212)))</formula>
    </cfRule>
  </conditionalFormatting>
  <conditionalFormatting sqref="S213">
    <cfRule type="containsText" dxfId="0" priority="149" operator="between" text="欠">
      <formula>NOT(ISERROR(SEARCH("欠",S213)))</formula>
    </cfRule>
  </conditionalFormatting>
  <conditionalFormatting sqref="U213">
    <cfRule type="containsText" dxfId="0" priority="150" operator="between" text="欠">
      <formula>NOT(ISERROR(SEARCH("欠",U213)))</formula>
    </cfRule>
  </conditionalFormatting>
  <conditionalFormatting sqref="U216">
    <cfRule type="containsText" dxfId="0" priority="127" operator="between" text="欠">
      <formula>NOT(ISERROR(SEARCH("欠",U216)))</formula>
    </cfRule>
  </conditionalFormatting>
  <conditionalFormatting sqref="V226">
    <cfRule type="containsText" dxfId="0" priority="147" operator="between" text="欠">
      <formula>NOT(ISERROR(SEARCH("欠",V226)))</formula>
    </cfRule>
  </conditionalFormatting>
  <conditionalFormatting sqref="U232">
    <cfRule type="containsText" dxfId="0" priority="142" operator="between" text="欠">
      <formula>NOT(ISERROR(SEARCH("欠",U232)))</formula>
    </cfRule>
  </conditionalFormatting>
  <conditionalFormatting sqref="V232">
    <cfRule type="containsText" dxfId="0" priority="143" operator="between" text="欠">
      <formula>NOT(ISERROR(SEARCH("欠",V232)))</formula>
    </cfRule>
  </conditionalFormatting>
  <conditionalFormatting sqref="S234">
    <cfRule type="containsText" dxfId="0" priority="131" operator="between" text="欠">
      <formula>NOT(ISERROR(SEARCH("欠",S234)))</formula>
    </cfRule>
  </conditionalFormatting>
  <conditionalFormatting sqref="U234">
    <cfRule type="containsText" dxfId="0" priority="130" operator="between" text="欠">
      <formula>NOT(ISERROR(SEARCH("欠",U234)))</formula>
    </cfRule>
  </conditionalFormatting>
  <conditionalFormatting sqref="V234">
    <cfRule type="containsText" dxfId="0" priority="137" operator="between" text="欠">
      <formula>NOT(ISERROR(SEARCH("欠",V234)))</formula>
    </cfRule>
  </conditionalFormatting>
  <conditionalFormatting sqref="U239">
    <cfRule type="containsText" dxfId="0" priority="145" operator="between" text="欠">
      <formula>NOT(ISERROR(SEARCH("欠",U239)))</formula>
    </cfRule>
  </conditionalFormatting>
  <conditionalFormatting sqref="S244">
    <cfRule type="containsText" dxfId="0" priority="158" operator="between" text="欠">
      <formula>NOT(ISERROR(SEARCH("欠",S244)))</formula>
    </cfRule>
  </conditionalFormatting>
  <conditionalFormatting sqref="U244">
    <cfRule type="containsText" dxfId="0" priority="159" operator="between" text="欠">
      <formula>NOT(ISERROR(SEARCH("欠",U244)))</formula>
    </cfRule>
  </conditionalFormatting>
  <conditionalFormatting sqref="V244">
    <cfRule type="containsText" dxfId="0" priority="160" operator="between" text="欠">
      <formula>NOT(ISERROR(SEARCH("欠",V244)))</formula>
    </cfRule>
  </conditionalFormatting>
  <conditionalFormatting sqref="V256">
    <cfRule type="containsText" dxfId="0" priority="97" operator="between" text="欠">
      <formula>NOT(ISERROR(SEARCH("欠",V256)))</formula>
    </cfRule>
  </conditionalFormatting>
  <conditionalFormatting sqref="S258">
    <cfRule type="containsText" dxfId="0" priority="128" operator="between" text="欠">
      <formula>NOT(ISERROR(SEARCH("欠",S258)))</formula>
    </cfRule>
  </conditionalFormatting>
  <conditionalFormatting sqref="U258">
    <cfRule type="containsText" dxfId="0" priority="109" operator="between" text="欠">
      <formula>NOT(ISERROR(SEARCH("欠",U258)))</formula>
    </cfRule>
  </conditionalFormatting>
  <conditionalFormatting sqref="V258">
    <cfRule type="containsText" dxfId="0" priority="134" operator="between" text="欠">
      <formula>NOT(ISERROR(SEARCH("欠",V258)))</formula>
    </cfRule>
  </conditionalFormatting>
  <conditionalFormatting sqref="V266">
    <cfRule type="containsText" dxfId="0" priority="61" operator="between" text="欠">
      <formula>NOT(ISERROR(SEARCH("欠",V266)))</formula>
    </cfRule>
  </conditionalFormatting>
  <conditionalFormatting sqref="V267">
    <cfRule type="containsText" dxfId="0" priority="51" operator="between" text="欠">
      <formula>NOT(ISERROR(SEARCH("欠",V267)))</formula>
    </cfRule>
  </conditionalFormatting>
  <conditionalFormatting sqref="S268">
    <cfRule type="containsText" dxfId="0" priority="98" operator="between" text="欠">
      <formula>NOT(ISERROR(SEARCH("欠",S268)))</formula>
    </cfRule>
  </conditionalFormatting>
  <conditionalFormatting sqref="U268">
    <cfRule type="containsText" dxfId="0" priority="99" operator="between" text="欠">
      <formula>NOT(ISERROR(SEARCH("欠",U268)))</formula>
    </cfRule>
  </conditionalFormatting>
  <conditionalFormatting sqref="V268">
    <cfRule type="containsText" dxfId="0" priority="100" operator="between" text="欠">
      <formula>NOT(ISERROR(SEARCH("欠",V268)))</formula>
    </cfRule>
  </conditionalFormatting>
  <conditionalFormatting sqref="V269">
    <cfRule type="containsText" dxfId="0" priority="81" operator="between" text="欠">
      <formula>NOT(ISERROR(SEARCH("欠",V269)))</formula>
    </cfRule>
  </conditionalFormatting>
  <conditionalFormatting sqref="S274">
    <cfRule type="containsText" dxfId="0" priority="73" operator="between" text="欠">
      <formula>NOT(ISERROR(SEARCH("欠",S274)))</formula>
    </cfRule>
  </conditionalFormatting>
  <conditionalFormatting sqref="U274">
    <cfRule type="containsText" dxfId="0" priority="72" operator="between" text="欠">
      <formula>NOT(ISERROR(SEARCH("欠",U274)))</formula>
    </cfRule>
  </conditionalFormatting>
  <conditionalFormatting sqref="V274">
    <cfRule type="containsText" dxfId="0" priority="74" operator="between" text="欠">
      <formula>NOT(ISERROR(SEARCH("欠",V274)))</formula>
    </cfRule>
  </conditionalFormatting>
  <conditionalFormatting sqref="S275">
    <cfRule type="containsText" dxfId="0" priority="65" operator="between" text="欠">
      <formula>NOT(ISERROR(SEARCH("欠",S275)))</formula>
    </cfRule>
  </conditionalFormatting>
  <conditionalFormatting sqref="U275">
    <cfRule type="containsText" dxfId="0" priority="66" operator="between" text="欠">
      <formula>NOT(ISERROR(SEARCH("欠",U275)))</formula>
    </cfRule>
  </conditionalFormatting>
  <conditionalFormatting sqref="V275">
    <cfRule type="containsText" dxfId="0" priority="68" operator="between" text="欠">
      <formula>NOT(ISERROR(SEARCH("欠",V275)))</formula>
    </cfRule>
  </conditionalFormatting>
  <conditionalFormatting sqref="V292">
    <cfRule type="containsText" dxfId="0" priority="63" operator="between" text="欠">
      <formula>NOT(ISERROR(SEARCH("欠",V292)))</formula>
    </cfRule>
  </conditionalFormatting>
  <conditionalFormatting sqref="V295">
    <cfRule type="containsText" dxfId="0" priority="58" operator="between" text="欠">
      <formula>NOT(ISERROR(SEARCH("欠",V295)))</formula>
    </cfRule>
  </conditionalFormatting>
  <conditionalFormatting sqref="S297">
    <cfRule type="containsText" dxfId="0" priority="39" operator="between" text="欠">
      <formula>NOT(ISERROR(SEARCH("欠",S297)))</formula>
    </cfRule>
  </conditionalFormatting>
  <conditionalFormatting sqref="U297">
    <cfRule type="containsText" dxfId="0" priority="41" operator="between" text="欠">
      <formula>NOT(ISERROR(SEARCH("欠",U297)))</formula>
    </cfRule>
  </conditionalFormatting>
  <conditionalFormatting sqref="V297">
    <cfRule type="containsText" dxfId="0" priority="42" operator="between" text="欠">
      <formula>NOT(ISERROR(SEARCH("欠",V297)))</formula>
    </cfRule>
  </conditionalFormatting>
  <conditionalFormatting sqref="S298">
    <cfRule type="containsText" dxfId="0" priority="31" operator="between" text="欠">
      <formula>NOT(ISERROR(SEARCH("欠",S298)))</formula>
    </cfRule>
  </conditionalFormatting>
  <conditionalFormatting sqref="U298">
    <cfRule type="containsText" dxfId="0" priority="30" operator="between" text="欠">
      <formula>NOT(ISERROR(SEARCH("欠",U298)))</formula>
    </cfRule>
  </conditionalFormatting>
  <conditionalFormatting sqref="V298">
    <cfRule type="containsText" dxfId="0" priority="29" operator="between" text="欠">
      <formula>NOT(ISERROR(SEARCH("欠",V298)))</formula>
    </cfRule>
  </conditionalFormatting>
  <conditionalFormatting sqref="S299">
    <cfRule type="containsText" dxfId="0" priority="44" operator="between" text="欠">
      <formula>NOT(ISERROR(SEARCH("欠",S299)))</formula>
    </cfRule>
  </conditionalFormatting>
  <conditionalFormatting sqref="U299">
    <cfRule type="containsText" dxfId="0" priority="48" operator="between" text="欠">
      <formula>NOT(ISERROR(SEARCH("欠",U299)))</formula>
    </cfRule>
  </conditionalFormatting>
  <conditionalFormatting sqref="S300">
    <cfRule type="containsText" dxfId="0" priority="43" operator="between" text="欠">
      <formula>NOT(ISERROR(SEARCH("欠",S300)))</formula>
    </cfRule>
  </conditionalFormatting>
  <conditionalFormatting sqref="U300">
    <cfRule type="containsText" dxfId="0" priority="45" operator="between" text="欠">
      <formula>NOT(ISERROR(SEARCH("欠",U300)))</formula>
    </cfRule>
  </conditionalFormatting>
  <conditionalFormatting sqref="V301">
    <cfRule type="containsText" dxfId="0" priority="46" operator="between" text="欠">
      <formula>NOT(ISERROR(SEARCH("欠",V301)))</formula>
    </cfRule>
  </conditionalFormatting>
  <conditionalFormatting sqref="S302">
    <cfRule type="containsText" dxfId="0" priority="26" operator="between" text="欠">
      <formula>NOT(ISERROR(SEARCH("欠",S302)))</formula>
    </cfRule>
  </conditionalFormatting>
  <conditionalFormatting sqref="U302">
    <cfRule type="containsText" dxfId="0" priority="27" operator="between" text="欠">
      <formula>NOT(ISERROR(SEARCH("欠",U302)))</formula>
    </cfRule>
  </conditionalFormatting>
  <conditionalFormatting sqref="V302">
    <cfRule type="containsText" dxfId="0" priority="28" operator="between" text="欠">
      <formula>NOT(ISERROR(SEARCH("欠",V302)))</formula>
    </cfRule>
  </conditionalFormatting>
  <conditionalFormatting sqref="S304">
    <cfRule type="containsText" dxfId="0" priority="32" operator="between" text="欠">
      <formula>NOT(ISERROR(SEARCH("欠",S304)))</formula>
    </cfRule>
  </conditionalFormatting>
  <conditionalFormatting sqref="U304">
    <cfRule type="containsText" dxfId="0" priority="33" operator="between" text="欠">
      <formula>NOT(ISERROR(SEARCH("欠",U304)))</formula>
    </cfRule>
  </conditionalFormatting>
  <conditionalFormatting sqref="V304">
    <cfRule type="containsText" dxfId="0" priority="34" operator="between" text="欠">
      <formula>NOT(ISERROR(SEARCH("欠",V304)))</formula>
    </cfRule>
  </conditionalFormatting>
  <conditionalFormatting sqref="P260:P261">
    <cfRule type="containsText" dxfId="0" priority="94" operator="between" text="欠">
      <formula>NOT(ISERROR(SEARCH("欠",P260)))</formula>
    </cfRule>
  </conditionalFormatting>
  <conditionalFormatting sqref="S38:S39">
    <cfRule type="containsText" dxfId="0" priority="380" operator="between" text="欠">
      <formula>NOT(ISERROR(SEARCH("欠",S38)))</formula>
    </cfRule>
  </conditionalFormatting>
  <conditionalFormatting sqref="S42:S43">
    <cfRule type="containsText" dxfId="0" priority="393" operator="between" text="欠">
      <formula>NOT(ISERROR(SEARCH("欠",S42)))</formula>
    </cfRule>
  </conditionalFormatting>
  <conditionalFormatting sqref="S101:S102">
    <cfRule type="containsText" dxfId="0" priority="352" operator="between" text="欠">
      <formula>NOT(ISERROR(SEARCH("欠",S101)))</formula>
    </cfRule>
  </conditionalFormatting>
  <conditionalFormatting sqref="S103:S104">
    <cfRule type="containsText" dxfId="0" priority="326" operator="between" text="欠">
      <formula>NOT(ISERROR(SEARCH("欠",S103)))</formula>
    </cfRule>
  </conditionalFormatting>
  <conditionalFormatting sqref="S106:S108">
    <cfRule type="containsText" dxfId="0" priority="329" operator="between" text="欠">
      <formula>NOT(ISERROR(SEARCH("欠",S106)))</formula>
    </cfRule>
  </conditionalFormatting>
  <conditionalFormatting sqref="S114:S116">
    <cfRule type="containsText" dxfId="0" priority="307" operator="between" text="欠">
      <formula>NOT(ISERROR(SEARCH("欠",S114)))</formula>
    </cfRule>
  </conditionalFormatting>
  <conditionalFormatting sqref="S121:S122">
    <cfRule type="containsText" dxfId="0" priority="418" operator="between" text="欠">
      <formula>NOT(ISERROR(SEARCH("欠",S121)))</formula>
    </cfRule>
  </conditionalFormatting>
  <conditionalFormatting sqref="S127:S132">
    <cfRule type="containsText" dxfId="0" priority="286" operator="between" text="欠">
      <formula>NOT(ISERROR(SEARCH("欠",S127)))</formula>
    </cfRule>
  </conditionalFormatting>
  <conditionalFormatting sqref="S134:S135">
    <cfRule type="containsText" dxfId="0" priority="452" operator="between" text="欠">
      <formula>NOT(ISERROR(SEARCH("欠",S134)))</formula>
    </cfRule>
  </conditionalFormatting>
  <conditionalFormatting sqref="S143:S144">
    <cfRule type="containsText" dxfId="0" priority="242" operator="between" text="欠">
      <formula>NOT(ISERROR(SEARCH("欠",S143)))</formula>
    </cfRule>
  </conditionalFormatting>
  <conditionalFormatting sqref="S159:S160">
    <cfRule type="containsText" dxfId="0" priority="225" operator="between" text="欠">
      <formula>NOT(ISERROR(SEARCH("欠",S159)))</formula>
    </cfRule>
  </conditionalFormatting>
  <conditionalFormatting sqref="S161:S162">
    <cfRule type="containsText" dxfId="0" priority="201" operator="between" text="欠">
      <formula>NOT(ISERROR(SEARCH("欠",S161)))</formula>
    </cfRule>
  </conditionalFormatting>
  <conditionalFormatting sqref="S180:S181">
    <cfRule type="containsText" dxfId="0" priority="199" operator="between" text="欠">
      <formula>NOT(ISERROR(SEARCH("欠",S180)))</formula>
    </cfRule>
  </conditionalFormatting>
  <conditionalFormatting sqref="S206:S210">
    <cfRule type="containsText" dxfId="0" priority="144" operator="between" text="欠">
      <formula>NOT(ISERROR(SEARCH("欠",S206)))</formula>
    </cfRule>
  </conditionalFormatting>
  <conditionalFormatting sqref="S219:S225">
    <cfRule type="containsText" dxfId="0" priority="148" operator="between" text="欠">
      <formula>NOT(ISERROR(SEARCH("欠",S219)))</formula>
    </cfRule>
  </conditionalFormatting>
  <conditionalFormatting sqref="S247:S249">
    <cfRule type="containsText" dxfId="0" priority="123" operator="between" text="欠">
      <formula>NOT(ISERROR(SEARCH("欠",S247)))</formula>
    </cfRule>
  </conditionalFormatting>
  <conditionalFormatting sqref="S251:S252">
    <cfRule type="containsText" dxfId="0" priority="106" operator="between" text="欠">
      <formula>NOT(ISERROR(SEARCH("欠",S251)))</formula>
    </cfRule>
  </conditionalFormatting>
  <conditionalFormatting sqref="S255:S257">
    <cfRule type="containsText" dxfId="0" priority="104" operator="between" text="欠">
      <formula>NOT(ISERROR(SEARCH("欠",S255)))</formula>
    </cfRule>
  </conditionalFormatting>
  <conditionalFormatting sqref="S278:S279">
    <cfRule type="containsText" dxfId="0" priority="82" operator="between" text="欠">
      <formula>NOT(ISERROR(SEARCH("欠",S278)))</formula>
    </cfRule>
  </conditionalFormatting>
  <conditionalFormatting sqref="S295:S296">
    <cfRule type="containsText" dxfId="0" priority="60" operator="between" text="欠">
      <formula>NOT(ISERROR(SEARCH("欠",S295)))</formula>
    </cfRule>
  </conditionalFormatting>
  <conditionalFormatting sqref="S306:S307">
    <cfRule type="containsText" dxfId="0" priority="17" operator="between" text="欠">
      <formula>NOT(ISERROR(SEARCH("欠",S306)))</formula>
    </cfRule>
  </conditionalFormatting>
  <conditionalFormatting sqref="U76:U77">
    <cfRule type="containsText" dxfId="0" priority="389" operator="between" text="欠">
      <formula>NOT(ISERROR(SEARCH("欠",U76)))</formula>
    </cfRule>
  </conditionalFormatting>
  <conditionalFormatting sqref="U101:U102">
    <cfRule type="containsText" dxfId="0" priority="351" operator="between" text="欠">
      <formula>NOT(ISERROR(SEARCH("欠",U101)))</formula>
    </cfRule>
  </conditionalFormatting>
  <conditionalFormatting sqref="U106:U108">
    <cfRule type="containsText" dxfId="0" priority="330" operator="between" text="欠">
      <formula>NOT(ISERROR(SEARCH("欠",U106)))</formula>
    </cfRule>
  </conditionalFormatting>
  <conditionalFormatting sqref="U121:U122">
    <cfRule type="containsText" dxfId="0" priority="417" operator="between" text="欠">
      <formula>NOT(ISERROR(SEARCH("欠",U121)))</formula>
    </cfRule>
  </conditionalFormatting>
  <conditionalFormatting sqref="U127:U132">
    <cfRule type="containsText" dxfId="0" priority="292" operator="between" text="欠">
      <formula>NOT(ISERROR(SEARCH("欠",U127)))</formula>
    </cfRule>
  </conditionalFormatting>
  <conditionalFormatting sqref="U134:U135">
    <cfRule type="containsText" dxfId="0" priority="451" operator="between" text="欠">
      <formula>NOT(ISERROR(SEARCH("欠",U134)))</formula>
    </cfRule>
  </conditionalFormatting>
  <conditionalFormatting sqref="U143:U144">
    <cfRule type="containsText" dxfId="0" priority="243" operator="between" text="欠">
      <formula>NOT(ISERROR(SEARCH("欠",U143)))</formula>
    </cfRule>
  </conditionalFormatting>
  <conditionalFormatting sqref="U161:U162">
    <cfRule type="containsText" dxfId="0" priority="203" operator="between" text="欠">
      <formula>NOT(ISERROR(SEARCH("欠",U161)))</formula>
    </cfRule>
  </conditionalFormatting>
  <conditionalFormatting sqref="U206:U211">
    <cfRule type="containsText" dxfId="0" priority="166" operator="between" text="欠">
      <formula>NOT(ISERROR(SEARCH("欠",U206)))</formula>
    </cfRule>
  </conditionalFormatting>
  <conditionalFormatting sqref="U251:U252">
    <cfRule type="containsText" dxfId="0" priority="107" operator="between" text="欠">
      <formula>NOT(ISERROR(SEARCH("欠",U251)))</formula>
    </cfRule>
  </conditionalFormatting>
  <conditionalFormatting sqref="U255:U257">
    <cfRule type="containsText" dxfId="0" priority="105" operator="between" text="欠">
      <formula>NOT(ISERROR(SEARCH("欠",U255)))</formula>
    </cfRule>
  </conditionalFormatting>
  <conditionalFormatting sqref="U276:U277">
    <cfRule type="containsText" dxfId="0" priority="69" operator="between" text="欠">
      <formula>NOT(ISERROR(SEARCH("欠",U276)))</formula>
    </cfRule>
  </conditionalFormatting>
  <conditionalFormatting sqref="U295:U296">
    <cfRule type="containsText" dxfId="0" priority="56" operator="between" text="欠">
      <formula>NOT(ISERROR(SEARCH("欠",U295)))</formula>
    </cfRule>
  </conditionalFormatting>
  <conditionalFormatting sqref="U306:U307">
    <cfRule type="containsText" dxfId="0" priority="18" operator="between" text="欠">
      <formula>NOT(ISERROR(SEARCH("欠",U306)))</formula>
    </cfRule>
  </conditionalFormatting>
  <conditionalFormatting sqref="V42:V43">
    <cfRule type="containsText" dxfId="0" priority="397" operator="between" text="欠">
      <formula>NOT(ISERROR(SEARCH("欠",V42)))</formula>
    </cfRule>
  </conditionalFormatting>
  <conditionalFormatting sqref="V101:V102">
    <cfRule type="containsText" dxfId="0" priority="353" operator="between" text="欠">
      <formula>NOT(ISERROR(SEARCH("欠",V101)))</formula>
    </cfRule>
  </conditionalFormatting>
  <conditionalFormatting sqref="V106:V107">
    <cfRule type="containsText" dxfId="0" priority="348" operator="between" text="欠">
      <formula>NOT(ISERROR(SEARCH("欠",V106)))</formula>
    </cfRule>
  </conditionalFormatting>
  <conditionalFormatting sqref="V116:V117">
    <cfRule type="containsText" dxfId="0" priority="308" operator="between" text="欠">
      <formula>NOT(ISERROR(SEARCH("欠",V116)))</formula>
    </cfRule>
  </conditionalFormatting>
  <conditionalFormatting sqref="V159:V160">
    <cfRule type="containsText" dxfId="0" priority="227" operator="between" text="欠">
      <formula>NOT(ISERROR(SEARCH("欠",V159)))</formula>
    </cfRule>
  </conditionalFormatting>
  <conditionalFormatting sqref="V161:V162">
    <cfRule type="containsText" dxfId="0" priority="202" operator="between" text="欠">
      <formula>NOT(ISERROR(SEARCH("欠",V161)))</formula>
    </cfRule>
  </conditionalFormatting>
  <conditionalFormatting sqref="V207:V211">
    <cfRule type="containsText" dxfId="0" priority="182" operator="between" text="欠">
      <formula>NOT(ISERROR(SEARCH("欠",V207)))</formula>
    </cfRule>
  </conditionalFormatting>
  <conditionalFormatting sqref="V219:V225">
    <cfRule type="containsText" dxfId="0" priority="126" operator="between" text="欠">
      <formula>NOT(ISERROR(SEARCH("欠",V219)))</formula>
    </cfRule>
  </conditionalFormatting>
  <conditionalFormatting sqref="V271:V272">
    <cfRule type="containsText" dxfId="0" priority="103" operator="between" text="欠">
      <formula>NOT(ISERROR(SEARCH("欠",V271)))</formula>
    </cfRule>
  </conditionalFormatting>
  <conditionalFormatting sqref="V276:V277">
    <cfRule type="containsText" dxfId="0" priority="71" operator="between" text="欠">
      <formula>NOT(ISERROR(SEARCH("欠",V276)))</formula>
    </cfRule>
  </conditionalFormatting>
  <conditionalFormatting sqref="V278:V279">
    <cfRule type="containsText" dxfId="0" priority="35" operator="between" text="欠">
      <formula>NOT(ISERROR(SEARCH("欠",V278)))</formula>
    </cfRule>
  </conditionalFormatting>
  <conditionalFormatting sqref="V306:V307">
    <cfRule type="containsText" dxfId="0" priority="19" operator="between" text="欠">
      <formula>NOT(ISERROR(SEARCH("欠",V306)))</formula>
    </cfRule>
  </conditionalFormatting>
  <conditionalFormatting sqref="S1:S3 S308:S310 S326:S1048576">
    <cfRule type="containsText" dxfId="0" priority="544" operator="between" text="欠">
      <formula>NOT(ISERROR(SEARCH("欠",S1)))</formula>
    </cfRule>
  </conditionalFormatting>
  <conditionalFormatting sqref="U1:U3 U308:U310 U321:U1048576">
    <cfRule type="containsText" dxfId="0" priority="543" operator="between" text="欠">
      <formula>NOT(ISERROR(SEARCH("欠",U1)))</formula>
    </cfRule>
  </conditionalFormatting>
  <conditionalFormatting sqref="U1:U3 U308:U1048576">
    <cfRule type="containsText" dxfId="0" priority="541" operator="between" text="欠">
      <formula>NOT(ISERROR(SEARCH("欠",U1)))</formula>
    </cfRule>
  </conditionalFormatting>
  <conditionalFormatting sqref="U1:U3 U308:U310 U326:U1048576">
    <cfRule type="containsText" dxfId="0" priority="545" operator="between" text="欠">
      <formula>NOT(ISERROR(SEARCH("欠",U1)))</formula>
    </cfRule>
  </conditionalFormatting>
  <conditionalFormatting sqref="V1:V3 V308:V310 V326:V1048576">
    <cfRule type="containsText" dxfId="0" priority="546" operator="between" text="欠">
      <formula>NOT(ISERROR(SEARCH("欠",V1)))</formula>
    </cfRule>
  </conditionalFormatting>
  <conditionalFormatting sqref="S4 S6">
    <cfRule type="containsText" dxfId="0" priority="411" operator="between" text="欠">
      <formula>NOT(ISERROR(SEARCH("欠",S4)))</formula>
    </cfRule>
  </conditionalFormatting>
  <conditionalFormatting sqref="U4 U6">
    <cfRule type="containsText" dxfId="0" priority="409" operator="between" text="欠">
      <formula>NOT(ISERROR(SEARCH("欠",U4)))</formula>
    </cfRule>
  </conditionalFormatting>
  <conditionalFormatting sqref="S8:S17 S20 S67 S61:S62 S88">
    <cfRule type="containsText" dxfId="0" priority="460" operator="between" text="欠">
      <formula>NOT(ISERROR(SEARCH("欠",S8)))</formula>
    </cfRule>
  </conditionalFormatting>
  <conditionalFormatting sqref="U8:U18 U20:U21 U67 U61:U62 U88 U91">
    <cfRule type="containsText" dxfId="0" priority="457" operator="between" text="欠">
      <formula>NOT(ISERROR(SEARCH("欠",U8)))</formula>
    </cfRule>
  </conditionalFormatting>
  <conditionalFormatting sqref="V8:V18 V20:V21 V67 V61:V62">
    <cfRule type="containsText" dxfId="0" priority="462" operator="between" text="欠">
      <formula>NOT(ISERROR(SEARCH("欠",V8)))</formula>
    </cfRule>
  </conditionalFormatting>
  <conditionalFormatting sqref="S18 S21">
    <cfRule type="containsText" dxfId="0" priority="392" operator="between" text="欠">
      <formula>NOT(ISERROR(SEARCH("欠",S18)))</formula>
    </cfRule>
  </conditionalFormatting>
  <conditionalFormatting sqref="S22 S66">
    <cfRule type="containsText" dxfId="0" priority="490" operator="between" text="欠">
      <formula>NOT(ISERROR(SEARCH("欠",S22)))</formula>
    </cfRule>
  </conditionalFormatting>
  <conditionalFormatting sqref="U22 U66">
    <cfRule type="containsText" dxfId="0" priority="478" operator="between" text="欠">
      <formula>NOT(ISERROR(SEARCH("欠",U22)))</formula>
    </cfRule>
  </conditionalFormatting>
  <conditionalFormatting sqref="V22 V66">
    <cfRule type="containsText" dxfId="0" priority="498" operator="between" text="欠">
      <formula>NOT(ISERROR(SEARCH("欠",V22)))</formula>
    </cfRule>
  </conditionalFormatting>
  <conditionalFormatting sqref="S24:S25 S27:S29">
    <cfRule type="containsText" dxfId="0" priority="443" operator="between" text="欠">
      <formula>NOT(ISERROR(SEARCH("欠",S24)))</formula>
    </cfRule>
  </conditionalFormatting>
  <conditionalFormatting sqref="U24:U25 U28:U29">
    <cfRule type="containsText" dxfId="0" priority="442" operator="between" text="欠">
      <formula>NOT(ISERROR(SEARCH("欠",U24)))</formula>
    </cfRule>
  </conditionalFormatting>
  <conditionalFormatting sqref="V24:V25 V27:V29">
    <cfRule type="containsText" dxfId="0" priority="444" operator="between" text="欠">
      <formula>NOT(ISERROR(SEARCH("欠",V24)))</formula>
    </cfRule>
  </conditionalFormatting>
  <conditionalFormatting sqref="S26 S53:S60 S30:S33 S35:S36 S71:S72">
    <cfRule type="containsText" dxfId="0" priority="487" operator="between" text="欠">
      <formula>NOT(ISERROR(SEARCH("欠",S26)))</formula>
    </cfRule>
  </conditionalFormatting>
  <conditionalFormatting sqref="U40 U26 U44:U51 U30:U31 U54:U60 U71:U72">
    <cfRule type="containsText" dxfId="0" priority="475" operator="between" text="欠">
      <formula>NOT(ISERROR(SEARCH("欠",U26)))</formula>
    </cfRule>
  </conditionalFormatting>
  <conditionalFormatting sqref="V30:V33 V35:V36 V26 V40 V44:V52 V54:V60 V71:V72">
    <cfRule type="containsText" dxfId="0" priority="495" operator="between" text="欠">
      <formula>NOT(ISERROR(SEARCH("欠",V26)))</formula>
    </cfRule>
  </conditionalFormatting>
  <conditionalFormatting sqref="U32:U33 U35:U36">
    <cfRule type="containsText" dxfId="0" priority="415" operator="between" text="欠">
      <formula>NOT(ISERROR(SEARCH("欠",U32)))</formula>
    </cfRule>
  </conditionalFormatting>
  <conditionalFormatting sqref="U38:U39 U53">
    <cfRule type="containsText" dxfId="0" priority="378" operator="between" text="欠">
      <formula>NOT(ISERROR(SEARCH("欠",U38)))</formula>
    </cfRule>
  </conditionalFormatting>
  <conditionalFormatting sqref="V38:V39 V53">
    <cfRule type="containsText" dxfId="0" priority="382" operator="between" text="欠">
      <formula>NOT(ISERROR(SEARCH("欠",V38)))</formula>
    </cfRule>
  </conditionalFormatting>
  <conditionalFormatting sqref="S40 S51">
    <cfRule type="containsText" dxfId="0" priority="414" operator="between" text="欠">
      <formula>NOT(ISERROR(SEARCH("欠",S40)))</formula>
    </cfRule>
  </conditionalFormatting>
  <conditionalFormatting sqref="T42:U43">
    <cfRule type="containsText" dxfId="0" priority="396" operator="between" text="欠">
      <formula>NOT(ISERROR(SEARCH("欠",T42)))</formula>
    </cfRule>
  </conditionalFormatting>
  <conditionalFormatting sqref="S63 S69:S70 S65 S123 S155 S165">
    <cfRule type="containsText" dxfId="0" priority="455" operator="between" text="欠">
      <formula>NOT(ISERROR(SEARCH("欠",S63)))</formula>
    </cfRule>
  </conditionalFormatting>
  <conditionalFormatting sqref="U63 U69:U70 U65 U114:U116 U123 U155 U165">
    <cfRule type="containsText" dxfId="0" priority="454" operator="between" text="欠">
      <formula>NOT(ISERROR(SEARCH("欠",U63)))</formula>
    </cfRule>
  </conditionalFormatting>
  <conditionalFormatting sqref="V65 V63 V69:V70">
    <cfRule type="containsText" dxfId="0" priority="456" operator="between" text="欠">
      <formula>NOT(ISERROR(SEARCH("欠",V63)))</formula>
    </cfRule>
  </conditionalFormatting>
  <conditionalFormatting sqref="S64 S78:S79 S89 S68 S74 S92:S97 S133 S140">
    <cfRule type="containsText" dxfId="0" priority="489" operator="between" text="欠">
      <formula>NOT(ISERROR(SEARCH("欠",S64)))</formula>
    </cfRule>
  </conditionalFormatting>
  <conditionalFormatting sqref="U64 U78:U79 U89 U68 U74 U92:U97 U105 U111 U133 U140">
    <cfRule type="containsText" dxfId="0" priority="477" operator="between" text="欠">
      <formula>NOT(ISERROR(SEARCH("欠",U64)))</formula>
    </cfRule>
  </conditionalFormatting>
  <conditionalFormatting sqref="V64 V78:V79 V89 V68 V73:V74 V92:V97 V111 V105 V121:V122 V133 V140">
    <cfRule type="containsText" dxfId="0" priority="497" operator="between" text="欠">
      <formula>NOT(ISERROR(SEARCH("欠",V64)))</formula>
    </cfRule>
  </conditionalFormatting>
  <conditionalFormatting sqref="S76:S77 S91">
    <cfRule type="containsText" dxfId="0" priority="390" operator="between" text="欠">
      <formula>NOT(ISERROR(SEARCH("欠",S76)))</formula>
    </cfRule>
  </conditionalFormatting>
  <conditionalFormatting sqref="S80:U87 S100:U100">
    <cfRule type="containsText" dxfId="0" priority="421" operator="between" text="欠">
      <formula>NOT(ISERROR(SEARCH("欠",S80)))</formula>
    </cfRule>
  </conditionalFormatting>
  <conditionalFormatting sqref="V80:V87 V100">
    <cfRule type="containsText" dxfId="0" priority="429" operator="between" text="欠">
      <formula>NOT(ISERROR(SEARCH("欠",V80)))</formula>
    </cfRule>
  </conditionalFormatting>
  <conditionalFormatting sqref="V88 V91 V123 V114 V134:V135">
    <cfRule type="containsText" dxfId="0" priority="453" operator="between" text="欠">
      <formula>NOT(ISERROR(SEARCH("欠",V88)))</formula>
    </cfRule>
  </conditionalFormatting>
  <conditionalFormatting sqref="S90 S99 S110">
    <cfRule type="containsText" dxfId="0" priority="355" operator="between" text="欠">
      <formula>NOT(ISERROR(SEARCH("欠",S90)))</formula>
    </cfRule>
  </conditionalFormatting>
  <conditionalFormatting sqref="U90 U99">
    <cfRule type="containsText" dxfId="0" priority="361" operator="between" text="欠">
      <formula>NOT(ISERROR(SEARCH("欠",U90)))</formula>
    </cfRule>
  </conditionalFormatting>
  <conditionalFormatting sqref="V90 V99">
    <cfRule type="containsText" dxfId="0" priority="363" operator="between" text="欠">
      <formula>NOT(ISERROR(SEARCH("欠",V90)))</formula>
    </cfRule>
  </conditionalFormatting>
  <conditionalFormatting sqref="S105 S113 S111">
    <cfRule type="containsText" dxfId="0" priority="376" operator="between" text="欠">
      <formula>NOT(ISERROR(SEARCH("欠",S105)))</formula>
    </cfRule>
  </conditionalFormatting>
  <conditionalFormatting sqref="V108 V118">
    <cfRule type="containsText" dxfId="0" priority="345" operator="between" text="欠">
      <formula>NOT(ISERROR(SEARCH("欠",V108)))</formula>
    </cfRule>
  </conditionalFormatting>
  <conditionalFormatting sqref="S112 S120">
    <cfRule type="containsText" dxfId="0" priority="370" operator="between" text="欠">
      <formula>NOT(ISERROR(SEARCH("欠",S112)))</formula>
    </cfRule>
  </conditionalFormatting>
  <conditionalFormatting sqref="U112 U120">
    <cfRule type="containsText" dxfId="0" priority="371" operator="between" text="欠">
      <formula>NOT(ISERROR(SEARCH("欠",U112)))</formula>
    </cfRule>
  </conditionalFormatting>
  <conditionalFormatting sqref="V112 V120">
    <cfRule type="containsText" dxfId="0" priority="373" operator="between" text="欠">
      <formula>NOT(ISERROR(SEARCH("欠",V112)))</formula>
    </cfRule>
  </conditionalFormatting>
  <conditionalFormatting sqref="S118 S124">
    <cfRule type="containsText" dxfId="0" priority="344" operator="between" text="欠">
      <formula>NOT(ISERROR(SEARCH("欠",S118)))</formula>
    </cfRule>
  </conditionalFormatting>
  <conditionalFormatting sqref="S119 S153">
    <cfRule type="containsText" dxfId="0" priority="239" operator="between" text="欠">
      <formula>NOT(ISERROR(SEARCH("欠",S119)))</formula>
    </cfRule>
  </conditionalFormatting>
  <conditionalFormatting sqref="U119 U153">
    <cfRule type="containsText" dxfId="0" priority="238" operator="between" text="欠">
      <formula>NOT(ISERROR(SEARCH("欠",U119)))</formula>
    </cfRule>
  </conditionalFormatting>
  <conditionalFormatting sqref="U125 U136">
    <cfRule type="containsText" dxfId="0" priority="439" operator="between" text="欠">
      <formula>NOT(ISERROR(SEARCH("欠",U125)))</formula>
    </cfRule>
  </conditionalFormatting>
  <conditionalFormatting sqref="V125 V136">
    <cfRule type="containsText" dxfId="0" priority="441" operator="between" text="欠">
      <formula>NOT(ISERROR(SEARCH("欠",V125)))</formula>
    </cfRule>
  </conditionalFormatting>
  <conditionalFormatting sqref="U141 U137 U145">
    <cfRule type="containsText" dxfId="0" priority="325" operator="between" text="欠">
      <formula>NOT(ISERROR(SEARCH("欠",U137)))</formula>
    </cfRule>
  </conditionalFormatting>
  <conditionalFormatting sqref="V141 V137 V145">
    <cfRule type="containsText" dxfId="0" priority="333" operator="between" text="欠">
      <formula>NOT(ISERROR(SEARCH("欠",V137)))</formula>
    </cfRule>
  </conditionalFormatting>
  <conditionalFormatting sqref="S141 S145">
    <cfRule type="containsText" dxfId="0" priority="317" operator="between" text="欠">
      <formula>NOT(ISERROR(SEARCH("欠",S141)))</formula>
    </cfRule>
  </conditionalFormatting>
  <conditionalFormatting sqref="V144 V147">
    <cfRule type="containsText" dxfId="0" priority="256" operator="between" text="欠">
      <formula>NOT(ISERROR(SEARCH("欠",V144)))</formula>
    </cfRule>
  </conditionalFormatting>
  <conditionalFormatting sqref="S148 S151">
    <cfRule type="containsText" dxfId="0" priority="260" operator="between" text="欠">
      <formula>NOT(ISERROR(SEARCH("欠",S148)))</formula>
    </cfRule>
  </conditionalFormatting>
  <conditionalFormatting sqref="U148 U151:U152">
    <cfRule type="containsText" dxfId="0" priority="306" operator="between" text="欠">
      <formula>NOT(ISERROR(SEARCH("欠",U148)))</formula>
    </cfRule>
  </conditionalFormatting>
  <conditionalFormatting sqref="V148 V151:V152">
    <cfRule type="containsText" dxfId="0" priority="316" operator="between" text="欠">
      <formula>NOT(ISERROR(SEARCH("欠",V148)))</formula>
    </cfRule>
  </conditionalFormatting>
  <conditionalFormatting sqref="S156:S157 S166 S149 S170">
    <cfRule type="containsText" dxfId="0" priority="241" operator="between" text="欠">
      <formula>NOT(ISERROR(SEARCH("欠",S149)))</formula>
    </cfRule>
  </conditionalFormatting>
  <conditionalFormatting sqref="U156:U157 U149">
    <cfRule type="containsText" dxfId="0" priority="252" operator="between" text="欠">
      <formula>NOT(ISERROR(SEARCH("欠",U149)))</formula>
    </cfRule>
  </conditionalFormatting>
  <conditionalFormatting sqref="V156:V157 V149">
    <cfRule type="containsText" dxfId="0" priority="253" operator="between" text="欠">
      <formula>NOT(ISERROR(SEARCH("欠",V149)))</formula>
    </cfRule>
  </conditionalFormatting>
  <conditionalFormatting sqref="U159:U160 U172:U173 U176:U179 U168">
    <cfRule type="containsText" dxfId="0" priority="223" operator="between" text="欠">
      <formula>NOT(ISERROR(SEARCH("欠",U159)))</formula>
    </cfRule>
  </conditionalFormatting>
  <conditionalFormatting sqref="S172:S173 S163:S164 S176:S179 S168">
    <cfRule type="containsText" dxfId="0" priority="222" operator="between" text="欠">
      <formula>NOT(ISERROR(SEARCH("欠",S163)))</formula>
    </cfRule>
  </conditionalFormatting>
  <conditionalFormatting sqref="U163:U164 U167 U174:U175 U197">
    <cfRule type="containsText" dxfId="0" priority="206" operator="between" text="欠">
      <formula>NOT(ISERROR(SEARCH("欠",U163)))</formula>
    </cfRule>
  </conditionalFormatting>
  <conditionalFormatting sqref="V163:V166 V182 V170 V172:V173 V168 V185:V186">
    <cfRule type="containsText" dxfId="0" priority="447" operator="between" text="欠">
      <formula>NOT(ISERROR(SEARCH("欠",V163)))</formula>
    </cfRule>
  </conditionalFormatting>
  <conditionalFormatting sqref="U170 U166 U182">
    <cfRule type="containsText" dxfId="0" priority="240" operator="between" text="欠">
      <formula>NOT(ISERROR(SEARCH("欠",U166)))</formula>
    </cfRule>
  </conditionalFormatting>
  <conditionalFormatting sqref="S174:S175 S167">
    <cfRule type="containsText" dxfId="0" priority="196" operator="between" text="欠">
      <formula>NOT(ISERROR(SEARCH("欠",S167)))</formula>
    </cfRule>
  </conditionalFormatting>
  <conditionalFormatting sqref="V174:V179 V167 V197">
    <cfRule type="containsText" dxfId="0" priority="208" operator="between" text="欠">
      <formula>NOT(ISERROR(SEARCH("欠",V167)))</formula>
    </cfRule>
  </conditionalFormatting>
  <conditionalFormatting sqref="U171 U169">
    <cfRule type="containsText" dxfId="0" priority="194" operator="between" text="欠">
      <formula>NOT(ISERROR(SEARCH("欠",U169)))</formula>
    </cfRule>
  </conditionalFormatting>
  <conditionalFormatting sqref="V171 V169">
    <cfRule type="containsText" dxfId="0" priority="193" operator="between" text="欠">
      <formula>NOT(ISERROR(SEARCH("欠",V169)))</formula>
    </cfRule>
  </conditionalFormatting>
  <conditionalFormatting sqref="S183:S186 S195">
    <cfRule type="containsText" dxfId="0" priority="184" operator="between" text="欠">
      <formula>NOT(ISERROR(SEARCH("欠",S183)))</formula>
    </cfRule>
  </conditionalFormatting>
  <conditionalFormatting sqref="U183:U186 U195">
    <cfRule type="containsText" dxfId="0" priority="185" operator="between" text="欠">
      <formula>NOT(ISERROR(SEARCH("欠",U183)))</formula>
    </cfRule>
  </conditionalFormatting>
  <conditionalFormatting sqref="V183:V184 V195">
    <cfRule type="containsText" dxfId="0" priority="186" operator="between" text="欠">
      <formula>NOT(ISERROR(SEARCH("欠",V183)))</formula>
    </cfRule>
  </conditionalFormatting>
  <conditionalFormatting sqref="S187:S194 S198:S200 S196 S202">
    <cfRule type="containsText" dxfId="0" priority="187" operator="between" text="欠">
      <formula>NOT(ISERROR(SEARCH("欠",S187)))</formula>
    </cfRule>
  </conditionalFormatting>
  <conditionalFormatting sqref="U196 U198:U200 U202:U203 U205 U187:U194 U226">
    <cfRule type="containsText" dxfId="0" priority="188" operator="between" text="欠">
      <formula>NOT(ISERROR(SEARCH("欠",U187)))</formula>
    </cfRule>
  </conditionalFormatting>
  <conditionalFormatting sqref="V196 V198:V200 V202:V203 V205 V187:V194 V240 V246:V249 V262:V264">
    <cfRule type="containsText" dxfId="0" priority="191" operator="between" text="欠">
      <formula>NOT(ISERROR(SEARCH("欠",V187)))</formula>
    </cfRule>
  </conditionalFormatting>
  <conditionalFormatting sqref="U204 U201">
    <cfRule type="containsText" dxfId="0" priority="176" operator="between" text="欠">
      <formula>NOT(ISERROR(SEARCH("欠",U201)))</formula>
    </cfRule>
  </conditionalFormatting>
  <conditionalFormatting sqref="V204 V201">
    <cfRule type="containsText" dxfId="0" priority="177" operator="between" text="欠">
      <formula>NOT(ISERROR(SEARCH("欠",V201)))</formula>
    </cfRule>
  </conditionalFormatting>
  <conditionalFormatting sqref="S203 S205 S226">
    <cfRule type="containsText" dxfId="0" priority="178" operator="between" text="欠">
      <formula>NOT(ISERROR(SEARCH("欠",S203)))</formula>
    </cfRule>
  </conditionalFormatting>
  <conditionalFormatting sqref="T203 T226">
    <cfRule type="containsText" dxfId="0" priority="179" operator="between" text="欠">
      <formula>NOT(ISERROR(SEARCH("欠",T203)))</formula>
    </cfRule>
  </conditionalFormatting>
  <conditionalFormatting sqref="S204 S214">
    <cfRule type="containsText" dxfId="0" priority="171" operator="between" text="欠">
      <formula>NOT(ISERROR(SEARCH("欠",S204)))</formula>
    </cfRule>
  </conditionalFormatting>
  <conditionalFormatting sqref="S212 S215:S216 S227 S229:S232 S235 S237">
    <cfRule type="containsText" dxfId="0" priority="168" operator="between" text="欠">
      <formula>NOT(ISERROR(SEARCH("欠",S212)))</formula>
    </cfRule>
  </conditionalFormatting>
  <conditionalFormatting sqref="V212 V216">
    <cfRule type="containsText" dxfId="0" priority="170" operator="between" text="欠">
      <formula>NOT(ISERROR(SEARCH("欠",V212)))</formula>
    </cfRule>
  </conditionalFormatting>
  <conditionalFormatting sqref="V213 V227">
    <cfRule type="containsText" dxfId="0" priority="151" operator="between" text="欠">
      <formula>NOT(ISERROR(SEARCH("欠",V213)))</formula>
    </cfRule>
  </conditionalFormatting>
  <conditionalFormatting sqref="U214:U215 U227 U229:U231 U235 U237">
    <cfRule type="containsText" dxfId="0" priority="173" operator="between" text="欠">
      <formula>NOT(ISERROR(SEARCH("欠",U214)))</formula>
    </cfRule>
  </conditionalFormatting>
  <conditionalFormatting sqref="V214:V215 V237 V235 V229:V231 V239">
    <cfRule type="containsText" dxfId="0" priority="174" operator="between" text="欠">
      <formula>NOT(ISERROR(SEARCH("欠",V214)))</formula>
    </cfRule>
  </conditionalFormatting>
  <conditionalFormatting sqref="S217:S218 S260:S261">
    <cfRule type="containsText" dxfId="0" priority="162" operator="between" text="欠">
      <formula>NOT(ISERROR(SEARCH("欠",S217)))</formula>
    </cfRule>
  </conditionalFormatting>
  <conditionalFormatting sqref="U217:U218 U260:U261">
    <cfRule type="containsText" dxfId="0" priority="163" operator="between" text="欠">
      <formula>NOT(ISERROR(SEARCH("欠",U217)))</formula>
    </cfRule>
  </conditionalFormatting>
  <conditionalFormatting sqref="V217:V218 V260:V261">
    <cfRule type="containsText" dxfId="0" priority="161" operator="between" text="欠">
      <formula>NOT(ISERROR(SEARCH("欠",V217)))</formula>
    </cfRule>
  </conditionalFormatting>
  <conditionalFormatting sqref="U219:U225 U228 U233">
    <cfRule type="containsText" dxfId="0" priority="156" operator="between" text="欠">
      <formula>NOT(ISERROR(SEARCH("欠",U219)))</formula>
    </cfRule>
  </conditionalFormatting>
  <conditionalFormatting sqref="S228 S233">
    <cfRule type="containsText" dxfId="0" priority="146" operator="between" text="欠">
      <formula>NOT(ISERROR(SEARCH("欠",S228)))</formula>
    </cfRule>
  </conditionalFormatting>
  <conditionalFormatting sqref="V228 V233">
    <cfRule type="containsText" dxfId="0" priority="157" operator="between" text="欠">
      <formula>NOT(ISERROR(SEARCH("欠",V228)))</formula>
    </cfRule>
  </conditionalFormatting>
  <conditionalFormatting sqref="S238:S239 S236 S241:S243 S245">
    <cfRule type="containsText" dxfId="0" priority="152" operator="between" text="欠">
      <formula>NOT(ISERROR(SEARCH("欠",S236)))</formula>
    </cfRule>
  </conditionalFormatting>
  <conditionalFormatting sqref="U236 U238 U241:U243 U245">
    <cfRule type="containsText" dxfId="0" priority="153" operator="between" text="欠">
      <formula>NOT(ISERROR(SEARCH("欠",U236)))</formula>
    </cfRule>
  </conditionalFormatting>
  <conditionalFormatting sqref="V236 V238 V241:V243 V245">
    <cfRule type="containsText" dxfId="0" priority="154" operator="between" text="欠">
      <formula>NOT(ISERROR(SEARCH("欠",V236)))</formula>
    </cfRule>
  </conditionalFormatting>
  <conditionalFormatting sqref="P246 P240 P262:P264">
    <cfRule type="containsText" dxfId="0" priority="164" operator="between" text="欠">
      <formula>NOT(ISERROR(SEARCH("欠",P240)))</formula>
    </cfRule>
  </conditionalFormatting>
  <conditionalFormatting sqref="S246 S240 S262:S264">
    <cfRule type="containsText" dxfId="0" priority="181" operator="between" text="欠">
      <formula>NOT(ISERROR(SEARCH("欠",S240)))</formula>
    </cfRule>
  </conditionalFormatting>
  <conditionalFormatting sqref="U240 U246:U249 U262:U264">
    <cfRule type="containsText" dxfId="0" priority="183" operator="between" text="欠">
      <formula>NOT(ISERROR(SEARCH("欠",U240)))</formula>
    </cfRule>
  </conditionalFormatting>
  <conditionalFormatting sqref="S288:S291 S250 S265 S273 S270 S280:S285 S254 S301">
    <cfRule type="containsText" dxfId="0" priority="117" operator="between" text="欠">
      <formula>NOT(ISERROR(SEARCH("欠",S250)))</formula>
    </cfRule>
  </conditionalFormatting>
  <conditionalFormatting sqref="U250 U265">
    <cfRule type="containsText" dxfId="0" priority="119" operator="between" text="欠">
      <formula>NOT(ISERROR(SEARCH("欠",U250)))</formula>
    </cfRule>
  </conditionalFormatting>
  <conditionalFormatting sqref="V280:V281 V250 V273 V265 V254 V270">
    <cfRule type="containsText" dxfId="0" priority="121" operator="between" text="欠">
      <formula>NOT(ISERROR(SEARCH("欠",V250)))</formula>
    </cfRule>
  </conditionalFormatting>
  <conditionalFormatting sqref="V251:V252 V255 V257">
    <cfRule type="containsText" dxfId="0" priority="108" operator="between" text="欠">
      <formula>NOT(ISERROR(SEARCH("欠",V251)))</formula>
    </cfRule>
  </conditionalFormatting>
  <conditionalFormatting sqref="S253 S259 S266 S271:S272">
    <cfRule type="containsText" dxfId="0" priority="114" operator="between" text="欠">
      <formula>NOT(ISERROR(SEARCH("欠",S253)))</formula>
    </cfRule>
  </conditionalFormatting>
  <conditionalFormatting sqref="U253 U259">
    <cfRule type="containsText" dxfId="0" priority="115" operator="between" text="欠">
      <formula>NOT(ISERROR(SEARCH("欠",U253)))</formula>
    </cfRule>
  </conditionalFormatting>
  <conditionalFormatting sqref="V253 V259">
    <cfRule type="containsText" dxfId="0" priority="116" operator="between" text="欠">
      <formula>NOT(ISERROR(SEARCH("欠",V253)))</formula>
    </cfRule>
  </conditionalFormatting>
  <conditionalFormatting sqref="U273 U254 U278:U281 U270">
    <cfRule type="containsText" dxfId="0" priority="110" operator="between" text="欠">
      <formula>NOT(ISERROR(SEARCH("欠",U254)))</formula>
    </cfRule>
  </conditionalFormatting>
  <conditionalFormatting sqref="U266 U271:U272">
    <cfRule type="containsText" dxfId="0" priority="102" operator="between" text="欠">
      <formula>NOT(ISERROR(SEARCH("欠",U266)))</formula>
    </cfRule>
  </conditionalFormatting>
  <conditionalFormatting sqref="S269 S267">
    <cfRule type="containsText" dxfId="0" priority="77" operator="between" text="欠">
      <formula>NOT(ISERROR(SEARCH("欠",S267)))</formula>
    </cfRule>
  </conditionalFormatting>
  <conditionalFormatting sqref="U269 U267">
    <cfRule type="containsText" dxfId="0" priority="76" operator="between" text="欠">
      <formula>NOT(ISERROR(SEARCH("欠",U267)))</formula>
    </cfRule>
  </conditionalFormatting>
  <conditionalFormatting sqref="S276:S277 S286">
    <cfRule type="containsText" dxfId="0" priority="70" operator="between" text="欠">
      <formula>NOT(ISERROR(SEARCH("欠",S276)))</formula>
    </cfRule>
  </conditionalFormatting>
  <conditionalFormatting sqref="U282:U286 U288:U291">
    <cfRule type="containsText" dxfId="0" priority="112" operator="between" text="欠">
      <formula>NOT(ISERROR(SEARCH("欠",U282)))</formula>
    </cfRule>
  </conditionalFormatting>
  <conditionalFormatting sqref="V282:V286 V288:V291">
    <cfRule type="containsText" dxfId="0" priority="113" operator="between" text="欠">
      <formula>NOT(ISERROR(SEARCH("欠",V282)))</formula>
    </cfRule>
  </conditionalFormatting>
  <conditionalFormatting sqref="S287 S292:S294">
    <cfRule type="containsText" dxfId="0" priority="54" operator="between" text="欠">
      <formula>NOT(ISERROR(SEARCH("欠",S287)))</formula>
    </cfRule>
  </conditionalFormatting>
  <conditionalFormatting sqref="U287 U292:U294 U301">
    <cfRule type="containsText" dxfId="0" priority="52" operator="between" text="欠">
      <formula>NOT(ISERROR(SEARCH("欠",U287)))</formula>
    </cfRule>
  </conditionalFormatting>
  <conditionalFormatting sqref="V287 V293:V294">
    <cfRule type="containsText" dxfId="0" priority="53" operator="between" text="欠">
      <formula>NOT(ISERROR(SEARCH("欠",V287)))</formula>
    </cfRule>
  </conditionalFormatting>
  <conditionalFormatting sqref="V296 V299:V300">
    <cfRule type="containsText" dxfId="0" priority="57" operator="between" text="欠">
      <formula>NOT(ISERROR(SEARCH("欠",V296)))</formula>
    </cfRule>
  </conditionalFormatting>
  <conditionalFormatting sqref="S303 S305">
    <cfRule type="containsText" dxfId="0" priority="14" operator="between" text="欠">
      <formula>NOT(ISERROR(SEARCH("欠",S303)))</formula>
    </cfRule>
  </conditionalFormatting>
  <conditionalFormatting sqref="U303 U305">
    <cfRule type="containsText" dxfId="0" priority="15" operator="between" text="欠">
      <formula>NOT(ISERROR(SEARCH("欠",U303)))</formula>
    </cfRule>
  </conditionalFormatting>
  <conditionalFormatting sqref="V303 V305">
    <cfRule type="containsText" dxfId="0" priority="16" operator="between" text="欠">
      <formula>NOT(ISERROR(SEARCH("欠",V303)))</formula>
    </cfRule>
  </conditionalFormatting>
  <pageMargins left="0" right="0.0791666666666667" top="0.388888888888889" bottom="0.509027777777778" header="0.5" footer="0.5"/>
  <pageSetup paperSize="9" scale="10" orientation="portrait" horizontalDpi="600"/>
  <headerFooter alignWithMargins="0" scaleWithDoc="0"/>
  <ignoredErrors>
    <ignoredError sqref="E300" numberStoredAsText="1"/>
    <ignoredError sqref="AM226 AM231" unlocked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XFD64685"/>
  <sheetViews>
    <sheetView zoomScale="70" zoomScaleNormal="70" workbookViewId="0">
      <pane xSplit="15" ySplit="3" topLeftCell="P10" activePane="bottomRight" state="frozen"/>
      <selection/>
      <selection pane="topRight"/>
      <selection pane="bottomLeft"/>
      <selection pane="bottomRight" activeCell="D12" sqref="D12"/>
    </sheetView>
  </sheetViews>
  <sheetFormatPr defaultColWidth="9" defaultRowHeight="15"/>
  <cols>
    <col min="1" max="1" width="16.725" style="715" customWidth="1"/>
    <col min="2" max="2" width="16.725" style="710" customWidth="1"/>
    <col min="3" max="3" width="11.125" style="710" customWidth="1"/>
    <col min="4" max="5" width="17.2666666666667" style="708" customWidth="1"/>
    <col min="6" max="8" width="16" style="710" customWidth="1"/>
    <col min="9" max="14" width="16" style="708" customWidth="1"/>
    <col min="15" max="15" width="16" style="716" customWidth="1"/>
    <col min="16" max="16" width="16" style="708" customWidth="1"/>
    <col min="17" max="17" width="12.7166666666667" style="710" customWidth="1"/>
    <col min="18" max="18" width="12.7166666666667" style="717" customWidth="1"/>
    <col min="19" max="20" width="12.7166666666667" style="708" customWidth="1"/>
    <col min="21" max="21" width="12.7166666666667" style="718" customWidth="1"/>
    <col min="22" max="23" width="12.7166666666667" style="708" customWidth="1"/>
    <col min="24" max="24" width="25.7166666666667" style="708" customWidth="1"/>
    <col min="25" max="25" width="9.71666666666667" style="719" customWidth="1"/>
    <col min="26" max="26" width="10.7166666666667" style="717" customWidth="1"/>
    <col min="27" max="27" width="14.6416666666667" style="710" customWidth="1"/>
    <col min="28" max="29" width="12.3666666666667" style="710" customWidth="1"/>
    <col min="30" max="30" width="12.3666666666667" style="720" customWidth="1"/>
    <col min="31" max="31" width="12.3666666666667" style="721" customWidth="1"/>
    <col min="32" max="32" width="12.3666666666667" style="722" customWidth="1"/>
    <col min="33" max="34" width="12.3666666666667" style="723" customWidth="1"/>
    <col min="35" max="37" width="12.3666666666667" style="724" customWidth="1"/>
    <col min="38" max="39" width="16.75" style="725" customWidth="1"/>
    <col min="40" max="40" width="14.25" style="710" customWidth="1"/>
    <col min="41" max="46" width="14.25" style="722" customWidth="1"/>
    <col min="47" max="47" width="9.63333333333333" style="708" customWidth="1"/>
    <col min="48" max="48" width="11.7083333333333" style="708" customWidth="1"/>
    <col min="49" max="49" width="17" style="708" customWidth="1"/>
    <col min="50" max="246" width="9" style="708"/>
    <col min="247" max="16377" width="9" style="713"/>
  </cols>
  <sheetData>
    <row r="1" s="708" customFormat="1" ht="64" customHeight="1" spans="1:49">
      <c r="A1" s="726" t="s">
        <v>4407</v>
      </c>
      <c r="B1" s="727"/>
      <c r="C1" s="727"/>
      <c r="D1" s="727"/>
      <c r="E1" s="727"/>
      <c r="F1" s="727"/>
      <c r="G1" s="727"/>
      <c r="H1" s="727"/>
      <c r="I1" s="727"/>
      <c r="J1" s="727"/>
      <c r="K1" s="727"/>
      <c r="L1" s="771"/>
      <c r="M1" s="771"/>
      <c r="N1" s="771"/>
      <c r="O1" s="771"/>
      <c r="P1" s="771"/>
      <c r="Q1" s="807"/>
      <c r="R1" s="808"/>
      <c r="S1" s="771"/>
      <c r="T1" s="771"/>
      <c r="U1" s="718"/>
      <c r="V1" s="771"/>
      <c r="W1" s="771"/>
      <c r="X1" s="771"/>
      <c r="Y1" s="824"/>
      <c r="Z1" s="808"/>
      <c r="AA1" s="807"/>
      <c r="AB1" s="807"/>
      <c r="AC1" s="807"/>
      <c r="AD1" s="825"/>
      <c r="AE1" s="826"/>
      <c r="AF1" s="827"/>
      <c r="AG1" s="855"/>
      <c r="AH1" s="855"/>
      <c r="AI1" s="856"/>
      <c r="AJ1" s="856"/>
      <c r="AK1" s="856"/>
      <c r="AL1" s="857"/>
      <c r="AM1" s="857"/>
      <c r="AN1" s="807"/>
      <c r="AO1" s="879"/>
      <c r="AP1" s="880"/>
      <c r="AQ1" s="880"/>
      <c r="AR1" s="880"/>
      <c r="AS1" s="880"/>
      <c r="AT1" s="880"/>
      <c r="AU1" s="709"/>
      <c r="AV1" s="709"/>
      <c r="AW1" s="896"/>
    </row>
    <row r="2" s="709" customFormat="1" ht="64" customHeight="1" spans="1:49">
      <c r="A2" s="728">
        <v>45660</v>
      </c>
      <c r="B2" s="729"/>
      <c r="C2" s="729"/>
      <c r="D2" s="730"/>
      <c r="E2" s="730"/>
      <c r="F2" s="731"/>
      <c r="G2" s="731"/>
      <c r="H2" s="732"/>
      <c r="I2" s="732" t="s">
        <v>507</v>
      </c>
      <c r="J2" s="732"/>
      <c r="K2" s="772"/>
      <c r="L2" s="773" t="s">
        <v>508</v>
      </c>
      <c r="M2" s="772"/>
      <c r="N2" s="772"/>
      <c r="O2" s="774"/>
      <c r="P2" s="773" t="s">
        <v>509</v>
      </c>
      <c r="Q2" s="772"/>
      <c r="R2" s="772"/>
      <c r="S2" s="772"/>
      <c r="T2" s="772"/>
      <c r="U2" s="718"/>
      <c r="V2" s="772"/>
      <c r="W2" s="772"/>
      <c r="X2" s="772"/>
      <c r="Y2" s="828"/>
      <c r="Z2" s="829"/>
      <c r="AA2" s="830"/>
      <c r="AB2" s="830"/>
      <c r="AC2" s="830"/>
      <c r="AD2" s="831" t="s">
        <v>510</v>
      </c>
      <c r="AE2" s="831"/>
      <c r="AF2" s="831"/>
      <c r="AG2" s="858" t="s">
        <v>511</v>
      </c>
      <c r="AH2" s="858"/>
      <c r="AI2" s="858"/>
      <c r="AJ2" s="859" t="s">
        <v>3323</v>
      </c>
      <c r="AK2" s="859"/>
      <c r="AL2" s="860"/>
      <c r="AM2" s="860" t="s">
        <v>513</v>
      </c>
      <c r="AN2" s="861"/>
      <c r="AO2" s="881">
        <v>1</v>
      </c>
      <c r="AP2" s="881">
        <v>1</v>
      </c>
      <c r="AQ2" s="881">
        <v>1</v>
      </c>
      <c r="AR2" s="881">
        <v>1</v>
      </c>
      <c r="AS2" s="881">
        <v>1</v>
      </c>
      <c r="AT2" s="881">
        <v>1</v>
      </c>
      <c r="AW2" s="896"/>
    </row>
    <row r="3" s="710" customFormat="1" ht="56" customHeight="1" spans="1:48">
      <c r="A3" s="733" t="s">
        <v>515</v>
      </c>
      <c r="B3" s="734" t="s">
        <v>21</v>
      </c>
      <c r="C3" s="734" t="s">
        <v>516</v>
      </c>
      <c r="D3" s="735" t="s">
        <v>517</v>
      </c>
      <c r="E3" s="734" t="s">
        <v>518</v>
      </c>
      <c r="F3" s="734" t="s">
        <v>519</v>
      </c>
      <c r="G3" s="734" t="s">
        <v>520</v>
      </c>
      <c r="H3" s="735" t="s">
        <v>22</v>
      </c>
      <c r="I3" s="775" t="s">
        <v>23</v>
      </c>
      <c r="J3" s="776" t="s">
        <v>521</v>
      </c>
      <c r="K3" s="775" t="s">
        <v>522</v>
      </c>
      <c r="L3" s="734" t="s">
        <v>523</v>
      </c>
      <c r="M3" s="733" t="s">
        <v>27</v>
      </c>
      <c r="N3" s="733" t="s">
        <v>524</v>
      </c>
      <c r="O3" s="733" t="s">
        <v>525</v>
      </c>
      <c r="P3" s="777" t="s">
        <v>526</v>
      </c>
      <c r="Q3" s="733" t="s">
        <v>31</v>
      </c>
      <c r="R3" s="733" t="s">
        <v>527</v>
      </c>
      <c r="S3" s="733" t="s">
        <v>528</v>
      </c>
      <c r="T3" s="733" t="s">
        <v>529</v>
      </c>
      <c r="U3" s="733" t="s">
        <v>530</v>
      </c>
      <c r="V3" s="777" t="s">
        <v>531</v>
      </c>
      <c r="W3" s="777" t="s">
        <v>532</v>
      </c>
      <c r="X3" s="809" t="s">
        <v>533</v>
      </c>
      <c r="Y3" s="251" t="s">
        <v>534</v>
      </c>
      <c r="Z3" s="733" t="s">
        <v>535</v>
      </c>
      <c r="AA3" s="832" t="s">
        <v>536</v>
      </c>
      <c r="AB3" s="833" t="s">
        <v>70</v>
      </c>
      <c r="AC3" s="833" t="s">
        <v>541</v>
      </c>
      <c r="AD3" s="251" t="s">
        <v>542</v>
      </c>
      <c r="AE3" s="258" t="s">
        <v>3326</v>
      </c>
      <c r="AF3" s="834" t="s">
        <v>40</v>
      </c>
      <c r="AG3" s="251" t="s">
        <v>546</v>
      </c>
      <c r="AH3" s="251" t="s">
        <v>4408</v>
      </c>
      <c r="AI3" s="862" t="s">
        <v>548</v>
      </c>
      <c r="AJ3" s="862" t="s">
        <v>4409</v>
      </c>
      <c r="AK3" s="862" t="s">
        <v>3328</v>
      </c>
      <c r="AL3" s="863" t="s">
        <v>3329</v>
      </c>
      <c r="AM3" s="863" t="s">
        <v>554</v>
      </c>
      <c r="AN3" s="864" t="s">
        <v>46</v>
      </c>
      <c r="AO3" s="882" t="s">
        <v>4410</v>
      </c>
      <c r="AP3" s="882" t="s">
        <v>4411</v>
      </c>
      <c r="AQ3" s="882" t="s">
        <v>660</v>
      </c>
      <c r="AR3" s="882" t="s">
        <v>4412</v>
      </c>
      <c r="AS3" s="882" t="s">
        <v>4413</v>
      </c>
      <c r="AT3" s="882" t="s">
        <v>4414</v>
      </c>
      <c r="AU3" s="883" t="s">
        <v>562</v>
      </c>
      <c r="AV3" s="883" t="s">
        <v>563</v>
      </c>
    </row>
    <row r="4" s="711" customFormat="1" ht="39" customHeight="1" spans="1:48">
      <c r="A4" s="736"/>
      <c r="B4" s="737" t="s">
        <v>4415</v>
      </c>
      <c r="C4" s="738"/>
      <c r="D4" s="739" t="s">
        <v>4416</v>
      </c>
      <c r="E4" s="740"/>
      <c r="F4" s="739" t="s">
        <v>4417</v>
      </c>
      <c r="G4" s="741"/>
      <c r="H4" s="742" t="s">
        <v>4418</v>
      </c>
      <c r="I4" s="778"/>
      <c r="J4" s="779">
        <f>788-J5-J6-J7</f>
        <v>716</v>
      </c>
      <c r="K4" s="780">
        <v>0</v>
      </c>
      <c r="L4" s="779">
        <v>6</v>
      </c>
      <c r="M4" s="781">
        <f t="shared" ref="M4:M9" si="0">J4/L4</f>
        <v>119.333333333333</v>
      </c>
      <c r="N4" s="782"/>
      <c r="O4" s="782"/>
      <c r="P4" s="783"/>
      <c r="Q4" s="783"/>
      <c r="R4" s="783"/>
      <c r="S4" s="810"/>
      <c r="T4" s="810"/>
      <c r="U4" s="810"/>
      <c r="V4" s="811"/>
      <c r="W4" s="811"/>
      <c r="X4" s="812" t="s">
        <v>4419</v>
      </c>
      <c r="Y4" s="783" t="s">
        <v>3339</v>
      </c>
      <c r="Z4" s="835"/>
      <c r="AA4" s="835"/>
      <c r="AB4" s="784"/>
      <c r="AC4" s="836"/>
      <c r="AD4" s="837"/>
      <c r="AE4" s="837"/>
      <c r="AF4" s="838"/>
      <c r="AG4" s="865"/>
      <c r="AH4" s="865"/>
      <c r="AI4" s="865"/>
      <c r="AJ4" s="865"/>
      <c r="AK4" s="865"/>
      <c r="AL4" s="866"/>
      <c r="AM4" s="866"/>
      <c r="AN4" s="867"/>
      <c r="AO4" s="884"/>
      <c r="AP4" s="884"/>
      <c r="AQ4" s="884"/>
      <c r="AR4" s="884"/>
      <c r="AS4" s="884"/>
      <c r="AT4" s="884"/>
      <c r="AU4" s="885"/>
      <c r="AV4" s="886"/>
    </row>
    <row r="5" s="711" customFormat="1" ht="39" customHeight="1" spans="1:48">
      <c r="A5" s="736"/>
      <c r="B5" s="737" t="s">
        <v>4415</v>
      </c>
      <c r="C5" s="738"/>
      <c r="D5" s="739" t="s">
        <v>4416</v>
      </c>
      <c r="E5" s="740"/>
      <c r="F5" s="739" t="s">
        <v>4420</v>
      </c>
      <c r="G5" s="741"/>
      <c r="H5" s="742" t="s">
        <v>4421</v>
      </c>
      <c r="I5" s="778"/>
      <c r="J5" s="779">
        <v>12</v>
      </c>
      <c r="K5" s="780">
        <v>0</v>
      </c>
      <c r="L5" s="779">
        <v>12</v>
      </c>
      <c r="M5" s="784">
        <f t="shared" si="0"/>
        <v>1</v>
      </c>
      <c r="N5" s="782"/>
      <c r="O5" s="782"/>
      <c r="P5" s="783"/>
      <c r="Q5" s="783"/>
      <c r="R5" s="783"/>
      <c r="S5" s="810"/>
      <c r="T5" s="810"/>
      <c r="U5" s="810"/>
      <c r="V5" s="811"/>
      <c r="W5" s="811"/>
      <c r="X5" s="812" t="s">
        <v>4419</v>
      </c>
      <c r="Y5" s="783" t="s">
        <v>3339</v>
      </c>
      <c r="Z5" s="835"/>
      <c r="AA5" s="835"/>
      <c r="AB5" s="784"/>
      <c r="AC5" s="836"/>
      <c r="AD5" s="837"/>
      <c r="AE5" s="837"/>
      <c r="AF5" s="838"/>
      <c r="AG5" s="865"/>
      <c r="AH5" s="865"/>
      <c r="AI5" s="865"/>
      <c r="AJ5" s="865"/>
      <c r="AK5" s="865"/>
      <c r="AL5" s="866"/>
      <c r="AM5" s="866"/>
      <c r="AN5" s="867"/>
      <c r="AO5" s="884"/>
      <c r="AP5" s="884"/>
      <c r="AQ5" s="884"/>
      <c r="AR5" s="884"/>
      <c r="AS5" s="884"/>
      <c r="AT5" s="884"/>
      <c r="AU5" s="885"/>
      <c r="AV5" s="886"/>
    </row>
    <row r="6" s="711" customFormat="1" ht="39" customHeight="1" spans="1:48">
      <c r="A6" s="736"/>
      <c r="B6" s="737" t="s">
        <v>4415</v>
      </c>
      <c r="C6" s="738"/>
      <c r="D6" s="739" t="s">
        <v>4416</v>
      </c>
      <c r="E6" s="743"/>
      <c r="F6" s="739" t="s">
        <v>4422</v>
      </c>
      <c r="G6" s="742"/>
      <c r="H6" s="742" t="s">
        <v>4423</v>
      </c>
      <c r="I6" s="785"/>
      <c r="J6" s="779">
        <v>12</v>
      </c>
      <c r="K6" s="780">
        <v>0</v>
      </c>
      <c r="L6" s="786">
        <v>12</v>
      </c>
      <c r="M6" s="784">
        <f t="shared" si="0"/>
        <v>1</v>
      </c>
      <c r="N6" s="782"/>
      <c r="O6" s="782"/>
      <c r="P6" s="783"/>
      <c r="Q6" s="783"/>
      <c r="R6" s="783"/>
      <c r="S6" s="810"/>
      <c r="T6" s="810"/>
      <c r="U6" s="810"/>
      <c r="V6" s="811"/>
      <c r="W6" s="811"/>
      <c r="X6" s="812" t="s">
        <v>4419</v>
      </c>
      <c r="Y6" s="783" t="s">
        <v>3339</v>
      </c>
      <c r="Z6" s="835"/>
      <c r="AA6" s="835"/>
      <c r="AB6" s="784"/>
      <c r="AC6" s="836"/>
      <c r="AD6" s="837"/>
      <c r="AE6" s="837"/>
      <c r="AF6" s="838"/>
      <c r="AG6" s="865"/>
      <c r="AH6" s="865"/>
      <c r="AI6" s="865"/>
      <c r="AJ6" s="865"/>
      <c r="AK6" s="865"/>
      <c r="AL6" s="866"/>
      <c r="AM6" s="866"/>
      <c r="AN6" s="867"/>
      <c r="AO6" s="884"/>
      <c r="AP6" s="884"/>
      <c r="AQ6" s="884"/>
      <c r="AR6" s="884"/>
      <c r="AS6" s="884"/>
      <c r="AT6" s="884"/>
      <c r="AU6" s="885"/>
      <c r="AV6" s="886"/>
    </row>
    <row r="7" s="711" customFormat="1" ht="39" customHeight="1" spans="1:48">
      <c r="A7" s="736"/>
      <c r="B7" s="737" t="s">
        <v>4415</v>
      </c>
      <c r="C7" s="738"/>
      <c r="D7" s="739" t="s">
        <v>4416</v>
      </c>
      <c r="E7" s="740"/>
      <c r="F7" s="739" t="s">
        <v>4424</v>
      </c>
      <c r="G7" s="744"/>
      <c r="H7" s="742" t="s">
        <v>4425</v>
      </c>
      <c r="I7" s="785"/>
      <c r="J7" s="779">
        <v>48</v>
      </c>
      <c r="K7" s="780">
        <v>0</v>
      </c>
      <c r="L7" s="786">
        <v>48</v>
      </c>
      <c r="M7" s="784">
        <f t="shared" si="0"/>
        <v>1</v>
      </c>
      <c r="N7" s="782"/>
      <c r="O7" s="782"/>
      <c r="P7" s="783"/>
      <c r="Q7" s="783"/>
      <c r="R7" s="783"/>
      <c r="S7" s="810"/>
      <c r="T7" s="810"/>
      <c r="U7" s="810"/>
      <c r="V7" s="811"/>
      <c r="W7" s="811"/>
      <c r="X7" s="812" t="s">
        <v>4419</v>
      </c>
      <c r="Y7" s="783" t="s">
        <v>3339</v>
      </c>
      <c r="Z7" s="835"/>
      <c r="AA7" s="835"/>
      <c r="AB7" s="784"/>
      <c r="AC7" s="836"/>
      <c r="AD7" s="837"/>
      <c r="AE7" s="837"/>
      <c r="AF7" s="838"/>
      <c r="AG7" s="865"/>
      <c r="AH7" s="865"/>
      <c r="AI7" s="865"/>
      <c r="AJ7" s="865"/>
      <c r="AK7" s="865"/>
      <c r="AL7" s="866"/>
      <c r="AM7" s="866"/>
      <c r="AN7" s="867"/>
      <c r="AO7" s="884"/>
      <c r="AP7" s="884"/>
      <c r="AQ7" s="884"/>
      <c r="AR7" s="884"/>
      <c r="AS7" s="884"/>
      <c r="AT7" s="884"/>
      <c r="AU7" s="885"/>
      <c r="AV7" s="886"/>
    </row>
    <row r="8" s="181" customFormat="1" ht="39" customHeight="1" spans="1:16377">
      <c r="A8" s="187"/>
      <c r="B8" s="188"/>
      <c r="C8" s="189"/>
      <c r="D8" s="190" t="s">
        <v>4426</v>
      </c>
      <c r="E8" s="191"/>
      <c r="F8" s="190" t="s">
        <v>4427</v>
      </c>
      <c r="G8" s="192"/>
      <c r="H8" s="193" t="s">
        <v>4418</v>
      </c>
      <c r="I8" s="787"/>
      <c r="J8" s="788">
        <v>216</v>
      </c>
      <c r="K8" s="206">
        <v>0</v>
      </c>
      <c r="L8" s="789">
        <v>24</v>
      </c>
      <c r="M8" s="207">
        <f t="shared" si="0"/>
        <v>9</v>
      </c>
      <c r="N8" s="208"/>
      <c r="O8" s="208"/>
      <c r="P8" s="230"/>
      <c r="Q8" s="230"/>
      <c r="R8" s="230"/>
      <c r="S8" s="813"/>
      <c r="T8" s="813"/>
      <c r="U8" s="813"/>
      <c r="V8" s="227"/>
      <c r="W8" s="227"/>
      <c r="X8" s="229" t="s">
        <v>4428</v>
      </c>
      <c r="Y8" s="230"/>
      <c r="Z8" s="241"/>
      <c r="AA8" s="241"/>
      <c r="AB8" s="207"/>
      <c r="AC8" s="249"/>
      <c r="AD8" s="250">
        <f>J8</f>
        <v>216</v>
      </c>
      <c r="AE8" s="250"/>
      <c r="AF8" s="251"/>
      <c r="AG8" s="252">
        <f>J8</f>
        <v>216</v>
      </c>
      <c r="AH8" s="252"/>
      <c r="AI8" s="252"/>
      <c r="AJ8" s="252">
        <f>J8</f>
        <v>216</v>
      </c>
      <c r="AK8" s="252"/>
      <c r="AL8" s="264"/>
      <c r="AM8" s="264"/>
      <c r="AN8" s="265" t="s">
        <v>577</v>
      </c>
      <c r="AO8" s="270">
        <f>J8/6</f>
        <v>36</v>
      </c>
      <c r="AP8" s="270">
        <f>J8/6</f>
        <v>36</v>
      </c>
      <c r="AQ8" s="270">
        <f>J8/6</f>
        <v>36</v>
      </c>
      <c r="AR8" s="270">
        <f>J8/6</f>
        <v>36</v>
      </c>
      <c r="AS8" s="270">
        <f>J8/6</f>
        <v>36</v>
      </c>
      <c r="AT8" s="270">
        <f>J8/6</f>
        <v>36</v>
      </c>
      <c r="AU8" s="887">
        <f>SUM(AO8:AT8)</f>
        <v>216</v>
      </c>
      <c r="AV8" s="888">
        <f>J8-AU8</f>
        <v>0</v>
      </c>
      <c r="AW8" s="708"/>
      <c r="AX8" s="708"/>
      <c r="AY8" s="708"/>
      <c r="AZ8" s="708"/>
      <c r="BA8" s="708"/>
      <c r="BB8" s="708"/>
      <c r="BC8" s="708"/>
      <c r="BD8" s="708"/>
      <c r="BE8" s="708"/>
      <c r="BF8" s="708"/>
      <c r="BG8" s="708"/>
      <c r="BH8" s="708"/>
      <c r="BI8" s="708"/>
      <c r="BJ8" s="708"/>
      <c r="BK8" s="708"/>
      <c r="BL8" s="708"/>
      <c r="BM8" s="708"/>
      <c r="BN8" s="708"/>
      <c r="BO8" s="708"/>
      <c r="BP8" s="708"/>
      <c r="BQ8" s="708"/>
      <c r="BR8" s="708"/>
      <c r="BS8" s="708"/>
      <c r="BT8" s="708"/>
      <c r="BU8" s="708"/>
      <c r="BV8" s="708"/>
      <c r="BW8" s="708"/>
      <c r="BX8" s="708"/>
      <c r="BY8" s="708"/>
      <c r="BZ8" s="708"/>
      <c r="CA8" s="708"/>
      <c r="CB8" s="708"/>
      <c r="CC8" s="708"/>
      <c r="CD8" s="708"/>
      <c r="CE8" s="708"/>
      <c r="CF8" s="708"/>
      <c r="CG8" s="708"/>
      <c r="CH8" s="708"/>
      <c r="CI8" s="708"/>
      <c r="CJ8" s="708"/>
      <c r="CK8" s="708"/>
      <c r="CL8" s="708"/>
      <c r="CM8" s="708"/>
      <c r="CN8" s="708"/>
      <c r="CO8" s="708"/>
      <c r="CP8" s="708"/>
      <c r="CQ8" s="708"/>
      <c r="CR8" s="708"/>
      <c r="CS8" s="708"/>
      <c r="CT8" s="708"/>
      <c r="CU8" s="708"/>
      <c r="CV8" s="708"/>
      <c r="CW8" s="708"/>
      <c r="CX8" s="708"/>
      <c r="CY8" s="708"/>
      <c r="CZ8" s="708"/>
      <c r="DA8" s="708"/>
      <c r="DB8" s="708"/>
      <c r="DC8" s="708"/>
      <c r="DD8" s="708"/>
      <c r="DE8" s="708"/>
      <c r="DF8" s="708"/>
      <c r="DG8" s="708"/>
      <c r="DH8" s="708"/>
      <c r="DI8" s="708"/>
      <c r="DJ8" s="708"/>
      <c r="DK8" s="708"/>
      <c r="DL8" s="708"/>
      <c r="DM8" s="708"/>
      <c r="DN8" s="708"/>
      <c r="DO8" s="708"/>
      <c r="DP8" s="708"/>
      <c r="DQ8" s="708"/>
      <c r="DR8" s="708"/>
      <c r="DS8" s="708"/>
      <c r="DT8" s="708"/>
      <c r="DU8" s="708"/>
      <c r="DV8" s="708"/>
      <c r="DW8" s="708"/>
      <c r="DX8" s="708"/>
      <c r="DY8" s="708"/>
      <c r="DZ8" s="708"/>
      <c r="EA8" s="708"/>
      <c r="EB8" s="708"/>
      <c r="EC8" s="708"/>
      <c r="ED8" s="708"/>
      <c r="EE8" s="708"/>
      <c r="EF8" s="708"/>
      <c r="EG8" s="708"/>
      <c r="EH8" s="708"/>
      <c r="EI8" s="708"/>
      <c r="EJ8" s="708"/>
      <c r="EK8" s="708"/>
      <c r="EL8" s="708"/>
      <c r="EM8" s="708"/>
      <c r="EN8" s="708"/>
      <c r="EO8" s="708"/>
      <c r="EP8" s="708"/>
      <c r="EQ8" s="708"/>
      <c r="ER8" s="708"/>
      <c r="ES8" s="708"/>
      <c r="ET8" s="708"/>
      <c r="EU8" s="708"/>
      <c r="EV8" s="708"/>
      <c r="EW8" s="708"/>
      <c r="EX8" s="708"/>
      <c r="EY8" s="708"/>
      <c r="EZ8" s="708"/>
      <c r="FA8" s="708"/>
      <c r="FB8" s="708"/>
      <c r="FC8" s="708"/>
      <c r="FD8" s="708"/>
      <c r="FE8" s="708"/>
      <c r="FF8" s="708"/>
      <c r="FG8" s="708"/>
      <c r="FH8" s="708"/>
      <c r="FI8" s="708"/>
      <c r="FJ8" s="708"/>
      <c r="FK8" s="708"/>
      <c r="FL8" s="708"/>
      <c r="FM8" s="708"/>
      <c r="FN8" s="708"/>
      <c r="FO8" s="708"/>
      <c r="FP8" s="708"/>
      <c r="FQ8" s="708"/>
      <c r="FR8" s="708"/>
      <c r="FS8" s="708"/>
      <c r="FT8" s="708"/>
      <c r="FU8" s="708"/>
      <c r="FV8" s="708"/>
      <c r="FW8" s="708"/>
      <c r="FX8" s="708"/>
      <c r="FY8" s="708"/>
      <c r="FZ8" s="708"/>
      <c r="GA8" s="708"/>
      <c r="GB8" s="708"/>
      <c r="GC8" s="708"/>
      <c r="GD8" s="708"/>
      <c r="GE8" s="708"/>
      <c r="GF8" s="708"/>
      <c r="GG8" s="708"/>
      <c r="GH8" s="708"/>
      <c r="GI8" s="708"/>
      <c r="GJ8" s="708"/>
      <c r="GK8" s="708"/>
      <c r="GL8" s="708"/>
      <c r="GM8" s="708"/>
      <c r="GN8" s="708"/>
      <c r="GO8" s="708"/>
      <c r="GP8" s="708"/>
      <c r="GQ8" s="708"/>
      <c r="GR8" s="708"/>
      <c r="GS8" s="708"/>
      <c r="GT8" s="708"/>
      <c r="GU8" s="708"/>
      <c r="GV8" s="708"/>
      <c r="GW8" s="708"/>
      <c r="GX8" s="708"/>
      <c r="GY8" s="708"/>
      <c r="GZ8" s="708"/>
      <c r="HA8" s="708"/>
      <c r="HB8" s="708"/>
      <c r="HC8" s="708"/>
      <c r="HD8" s="708"/>
      <c r="HE8" s="708"/>
      <c r="HF8" s="708"/>
      <c r="HG8" s="708"/>
      <c r="HH8" s="708"/>
      <c r="HI8" s="708"/>
      <c r="HJ8" s="708"/>
      <c r="HK8" s="708"/>
      <c r="HL8" s="708"/>
      <c r="HM8" s="708"/>
      <c r="HN8" s="708"/>
      <c r="HO8" s="708"/>
      <c r="HP8" s="708"/>
      <c r="HQ8" s="708"/>
      <c r="HR8" s="708"/>
      <c r="HS8" s="708"/>
      <c r="HT8" s="708"/>
      <c r="HU8" s="708"/>
      <c r="HV8" s="708"/>
      <c r="HW8" s="708"/>
      <c r="HX8" s="708"/>
      <c r="HY8" s="708"/>
      <c r="HZ8" s="708"/>
      <c r="IA8" s="708"/>
      <c r="IB8" s="708"/>
      <c r="IC8" s="708"/>
      <c r="ID8" s="708"/>
      <c r="IE8" s="708"/>
      <c r="IF8" s="708"/>
      <c r="IG8" s="708"/>
      <c r="IH8" s="708"/>
      <c r="II8" s="708"/>
      <c r="IJ8" s="708"/>
      <c r="IK8" s="708"/>
      <c r="IL8" s="708"/>
      <c r="IM8" s="713"/>
      <c r="IN8" s="713"/>
      <c r="IO8" s="713"/>
      <c r="IP8" s="713"/>
      <c r="IQ8" s="713"/>
      <c r="IR8" s="713"/>
      <c r="IS8" s="713"/>
      <c r="IT8" s="713"/>
      <c r="IU8" s="713"/>
      <c r="IV8" s="713"/>
      <c r="IW8" s="713"/>
      <c r="IX8" s="713"/>
      <c r="IY8" s="713"/>
      <c r="IZ8" s="713"/>
      <c r="JA8" s="713"/>
      <c r="JB8" s="713"/>
      <c r="JC8" s="713"/>
      <c r="JD8" s="713"/>
      <c r="JE8" s="713"/>
      <c r="JF8" s="713"/>
      <c r="JG8" s="713"/>
      <c r="JH8" s="713"/>
      <c r="JI8" s="713"/>
      <c r="JJ8" s="713"/>
      <c r="JK8" s="713"/>
      <c r="JL8" s="713"/>
      <c r="JM8" s="713"/>
      <c r="JN8" s="713"/>
      <c r="JO8" s="713"/>
      <c r="JP8" s="713"/>
      <c r="JQ8" s="713"/>
      <c r="JR8" s="713"/>
      <c r="JS8" s="713"/>
      <c r="JT8" s="713"/>
      <c r="JU8" s="713"/>
      <c r="JV8" s="713"/>
      <c r="JW8" s="713"/>
      <c r="JX8" s="713"/>
      <c r="JY8" s="713"/>
      <c r="JZ8" s="713"/>
      <c r="KA8" s="713"/>
      <c r="KB8" s="713"/>
      <c r="KC8" s="713"/>
      <c r="KD8" s="713"/>
      <c r="KE8" s="713"/>
      <c r="KF8" s="713"/>
      <c r="KG8" s="713"/>
      <c r="KH8" s="713"/>
      <c r="KI8" s="713"/>
      <c r="KJ8" s="713"/>
      <c r="KK8" s="713"/>
      <c r="KL8" s="713"/>
      <c r="KM8" s="713"/>
      <c r="KN8" s="713"/>
      <c r="KO8" s="713"/>
      <c r="KP8" s="713"/>
      <c r="KQ8" s="713"/>
      <c r="KR8" s="713"/>
      <c r="KS8" s="713"/>
      <c r="KT8" s="713"/>
      <c r="KU8" s="713"/>
      <c r="KV8" s="713"/>
      <c r="KW8" s="713"/>
      <c r="KX8" s="713"/>
      <c r="KY8" s="713"/>
      <c r="KZ8" s="713"/>
      <c r="LA8" s="713"/>
      <c r="LB8" s="713"/>
      <c r="LC8" s="713"/>
      <c r="LD8" s="713"/>
      <c r="LE8" s="713"/>
      <c r="LF8" s="713"/>
      <c r="LG8" s="713"/>
      <c r="LH8" s="713"/>
      <c r="LI8" s="713"/>
      <c r="LJ8" s="713"/>
      <c r="LK8" s="713"/>
      <c r="LL8" s="713"/>
      <c r="LM8" s="713"/>
      <c r="LN8" s="713"/>
      <c r="LO8" s="713"/>
      <c r="LP8" s="713"/>
      <c r="LQ8" s="713"/>
      <c r="LR8" s="713"/>
      <c r="LS8" s="713"/>
      <c r="LT8" s="713"/>
      <c r="LU8" s="713"/>
      <c r="LV8" s="713"/>
      <c r="LW8" s="713"/>
      <c r="LX8" s="713"/>
      <c r="LY8" s="713"/>
      <c r="LZ8" s="713"/>
      <c r="MA8" s="713"/>
      <c r="MB8" s="713"/>
      <c r="MC8" s="713"/>
      <c r="MD8" s="713"/>
      <c r="ME8" s="713"/>
      <c r="MF8" s="713"/>
      <c r="MG8" s="713"/>
      <c r="MH8" s="713"/>
      <c r="MI8" s="713"/>
      <c r="MJ8" s="713"/>
      <c r="MK8" s="713"/>
      <c r="ML8" s="713"/>
      <c r="MM8" s="713"/>
      <c r="MN8" s="713"/>
      <c r="MO8" s="713"/>
      <c r="MP8" s="713"/>
      <c r="MQ8" s="713"/>
      <c r="MR8" s="713"/>
      <c r="MS8" s="713"/>
      <c r="MT8" s="713"/>
      <c r="MU8" s="713"/>
      <c r="MV8" s="713"/>
      <c r="MW8" s="713"/>
      <c r="MX8" s="713"/>
      <c r="MY8" s="713"/>
      <c r="MZ8" s="713"/>
      <c r="NA8" s="713"/>
      <c r="NB8" s="713"/>
      <c r="NC8" s="713"/>
      <c r="ND8" s="713"/>
      <c r="NE8" s="713"/>
      <c r="NF8" s="713"/>
      <c r="NG8" s="713"/>
      <c r="NH8" s="713"/>
      <c r="NI8" s="713"/>
      <c r="NJ8" s="713"/>
      <c r="NK8" s="713"/>
      <c r="NL8" s="713"/>
      <c r="NM8" s="713"/>
      <c r="NN8" s="713"/>
      <c r="NO8" s="713"/>
      <c r="NP8" s="713"/>
      <c r="NQ8" s="713"/>
      <c r="NR8" s="713"/>
      <c r="NS8" s="713"/>
      <c r="NT8" s="713"/>
      <c r="NU8" s="713"/>
      <c r="NV8" s="713"/>
      <c r="NW8" s="713"/>
      <c r="NX8" s="713"/>
      <c r="NY8" s="713"/>
      <c r="NZ8" s="713"/>
      <c r="OA8" s="713"/>
      <c r="OB8" s="713"/>
      <c r="OC8" s="713"/>
      <c r="OD8" s="713"/>
      <c r="OE8" s="713"/>
      <c r="OF8" s="713"/>
      <c r="OG8" s="713"/>
      <c r="OH8" s="713"/>
      <c r="OI8" s="713"/>
      <c r="OJ8" s="713"/>
      <c r="OK8" s="713"/>
      <c r="OL8" s="713"/>
      <c r="OM8" s="713"/>
      <c r="ON8" s="713"/>
      <c r="OO8" s="713"/>
      <c r="OP8" s="713"/>
      <c r="OQ8" s="713"/>
      <c r="OR8" s="713"/>
      <c r="OS8" s="713"/>
      <c r="OT8" s="713"/>
      <c r="OU8" s="713"/>
      <c r="OV8" s="713"/>
      <c r="OW8" s="713"/>
      <c r="OX8" s="713"/>
      <c r="OY8" s="713"/>
      <c r="OZ8" s="713"/>
      <c r="PA8" s="713"/>
      <c r="PB8" s="713"/>
      <c r="PC8" s="713"/>
      <c r="PD8" s="713"/>
      <c r="PE8" s="713"/>
      <c r="PF8" s="713"/>
      <c r="PG8" s="713"/>
      <c r="PH8" s="713"/>
      <c r="PI8" s="713"/>
      <c r="PJ8" s="713"/>
      <c r="PK8" s="713"/>
      <c r="PL8" s="713"/>
      <c r="PM8" s="713"/>
      <c r="PN8" s="713"/>
      <c r="PO8" s="713"/>
      <c r="PP8" s="713"/>
      <c r="PQ8" s="713"/>
      <c r="PR8" s="713"/>
      <c r="PS8" s="713"/>
      <c r="PT8" s="713"/>
      <c r="PU8" s="713"/>
      <c r="PV8" s="713"/>
      <c r="PW8" s="713"/>
      <c r="PX8" s="713"/>
      <c r="PY8" s="713"/>
      <c r="PZ8" s="713"/>
      <c r="QA8" s="713"/>
      <c r="QB8" s="713"/>
      <c r="QC8" s="713"/>
      <c r="QD8" s="713"/>
      <c r="QE8" s="713"/>
      <c r="QF8" s="713"/>
      <c r="QG8" s="713"/>
      <c r="QH8" s="713"/>
      <c r="QI8" s="713"/>
      <c r="QJ8" s="713"/>
      <c r="QK8" s="713"/>
      <c r="QL8" s="713"/>
      <c r="QM8" s="713"/>
      <c r="QN8" s="713"/>
      <c r="QO8" s="713"/>
      <c r="QP8" s="713"/>
      <c r="QQ8" s="713"/>
      <c r="QR8" s="713"/>
      <c r="QS8" s="713"/>
      <c r="QT8" s="713"/>
      <c r="QU8" s="713"/>
      <c r="QV8" s="713"/>
      <c r="QW8" s="713"/>
      <c r="QX8" s="713"/>
      <c r="QY8" s="713"/>
      <c r="QZ8" s="713"/>
      <c r="RA8" s="713"/>
      <c r="RB8" s="713"/>
      <c r="RC8" s="713"/>
      <c r="RD8" s="713"/>
      <c r="RE8" s="713"/>
      <c r="RF8" s="713"/>
      <c r="RG8" s="713"/>
      <c r="RH8" s="713"/>
      <c r="RI8" s="713"/>
      <c r="RJ8" s="713"/>
      <c r="RK8" s="713"/>
      <c r="RL8" s="713"/>
      <c r="RM8" s="713"/>
      <c r="RN8" s="713"/>
      <c r="RO8" s="713"/>
      <c r="RP8" s="713"/>
      <c r="RQ8" s="713"/>
      <c r="RR8" s="713"/>
      <c r="RS8" s="713"/>
      <c r="RT8" s="713"/>
      <c r="RU8" s="713"/>
      <c r="RV8" s="713"/>
      <c r="RW8" s="713"/>
      <c r="RX8" s="713"/>
      <c r="RY8" s="713"/>
      <c r="RZ8" s="713"/>
      <c r="SA8" s="713"/>
      <c r="SB8" s="713"/>
      <c r="SC8" s="713"/>
      <c r="SD8" s="713"/>
      <c r="SE8" s="713"/>
      <c r="SF8" s="713"/>
      <c r="SG8" s="713"/>
      <c r="SH8" s="713"/>
      <c r="SI8" s="713"/>
      <c r="SJ8" s="713"/>
      <c r="SK8" s="713"/>
      <c r="SL8" s="713"/>
      <c r="SM8" s="713"/>
      <c r="SN8" s="713"/>
      <c r="SO8" s="713"/>
      <c r="SP8" s="713"/>
      <c r="SQ8" s="713"/>
      <c r="SR8" s="713"/>
      <c r="SS8" s="713"/>
      <c r="ST8" s="713"/>
      <c r="SU8" s="713"/>
      <c r="SV8" s="713"/>
      <c r="SW8" s="713"/>
      <c r="SX8" s="713"/>
      <c r="SY8" s="713"/>
      <c r="SZ8" s="713"/>
      <c r="TA8" s="713"/>
      <c r="TB8" s="713"/>
      <c r="TC8" s="713"/>
      <c r="TD8" s="713"/>
      <c r="TE8" s="713"/>
      <c r="TF8" s="713"/>
      <c r="TG8" s="713"/>
      <c r="TH8" s="713"/>
      <c r="TI8" s="713"/>
      <c r="TJ8" s="713"/>
      <c r="TK8" s="713"/>
      <c r="TL8" s="713"/>
      <c r="TM8" s="713"/>
      <c r="TN8" s="713"/>
      <c r="TO8" s="713"/>
      <c r="TP8" s="713"/>
      <c r="TQ8" s="713"/>
      <c r="TR8" s="713"/>
      <c r="TS8" s="713"/>
      <c r="TT8" s="713"/>
      <c r="TU8" s="713"/>
      <c r="TV8" s="713"/>
      <c r="TW8" s="713"/>
      <c r="TX8" s="713"/>
      <c r="TY8" s="713"/>
      <c r="TZ8" s="713"/>
      <c r="UA8" s="713"/>
      <c r="UB8" s="713"/>
      <c r="UC8" s="713"/>
      <c r="UD8" s="713"/>
      <c r="UE8" s="713"/>
      <c r="UF8" s="713"/>
      <c r="UG8" s="713"/>
      <c r="UH8" s="713"/>
      <c r="UI8" s="713"/>
      <c r="UJ8" s="713"/>
      <c r="UK8" s="713"/>
      <c r="UL8" s="713"/>
      <c r="UM8" s="713"/>
      <c r="UN8" s="713"/>
      <c r="UO8" s="713"/>
      <c r="UP8" s="713"/>
      <c r="UQ8" s="713"/>
      <c r="UR8" s="713"/>
      <c r="US8" s="713"/>
      <c r="UT8" s="713"/>
      <c r="UU8" s="713"/>
      <c r="UV8" s="713"/>
      <c r="UW8" s="713"/>
      <c r="UX8" s="713"/>
      <c r="UY8" s="713"/>
      <c r="UZ8" s="713"/>
      <c r="VA8" s="713"/>
      <c r="VB8" s="713"/>
      <c r="VC8" s="713"/>
      <c r="VD8" s="713"/>
      <c r="VE8" s="713"/>
      <c r="VF8" s="713"/>
      <c r="VG8" s="713"/>
      <c r="VH8" s="713"/>
      <c r="VI8" s="713"/>
      <c r="VJ8" s="713"/>
      <c r="VK8" s="713"/>
      <c r="VL8" s="713"/>
      <c r="VM8" s="713"/>
      <c r="VN8" s="713"/>
      <c r="VO8" s="713"/>
      <c r="VP8" s="713"/>
      <c r="VQ8" s="713"/>
      <c r="VR8" s="713"/>
      <c r="VS8" s="713"/>
      <c r="VT8" s="713"/>
      <c r="VU8" s="713"/>
      <c r="VV8" s="713"/>
      <c r="VW8" s="713"/>
      <c r="VX8" s="713"/>
      <c r="VY8" s="713"/>
      <c r="VZ8" s="713"/>
      <c r="WA8" s="713"/>
      <c r="WB8" s="713"/>
      <c r="WC8" s="713"/>
      <c r="WD8" s="713"/>
      <c r="WE8" s="713"/>
      <c r="WF8" s="713"/>
      <c r="WG8" s="713"/>
      <c r="WH8" s="713"/>
      <c r="WI8" s="713"/>
      <c r="WJ8" s="713"/>
      <c r="WK8" s="713"/>
      <c r="WL8" s="713"/>
      <c r="WM8" s="713"/>
      <c r="WN8" s="713"/>
      <c r="WO8" s="713"/>
      <c r="WP8" s="713"/>
      <c r="WQ8" s="713"/>
      <c r="WR8" s="713"/>
      <c r="WS8" s="713"/>
      <c r="WT8" s="713"/>
      <c r="WU8" s="713"/>
      <c r="WV8" s="713"/>
      <c r="WW8" s="713"/>
      <c r="WX8" s="713"/>
      <c r="WY8" s="713"/>
      <c r="WZ8" s="713"/>
      <c r="XA8" s="713"/>
      <c r="XB8" s="713"/>
      <c r="XC8" s="713"/>
      <c r="XD8" s="713"/>
      <c r="XE8" s="713"/>
      <c r="XF8" s="713"/>
      <c r="XG8" s="713"/>
      <c r="XH8" s="713"/>
      <c r="XI8" s="713"/>
      <c r="XJ8" s="713"/>
      <c r="XK8" s="713"/>
      <c r="XL8" s="713"/>
      <c r="XM8" s="713"/>
      <c r="XN8" s="713"/>
      <c r="XO8" s="713"/>
      <c r="XP8" s="713"/>
      <c r="XQ8" s="713"/>
      <c r="XR8" s="713"/>
      <c r="XS8" s="713"/>
      <c r="XT8" s="713"/>
      <c r="XU8" s="713"/>
      <c r="XV8" s="713"/>
      <c r="XW8" s="713"/>
      <c r="XX8" s="713"/>
      <c r="XY8" s="713"/>
      <c r="XZ8" s="713"/>
      <c r="YA8" s="713"/>
      <c r="YB8" s="713"/>
      <c r="YC8" s="713"/>
      <c r="YD8" s="713"/>
      <c r="YE8" s="713"/>
      <c r="YF8" s="713"/>
      <c r="YG8" s="713"/>
      <c r="YH8" s="713"/>
      <c r="YI8" s="713"/>
      <c r="YJ8" s="713"/>
      <c r="YK8" s="713"/>
      <c r="YL8" s="713"/>
      <c r="YM8" s="713"/>
      <c r="YN8" s="713"/>
      <c r="YO8" s="713"/>
      <c r="YP8" s="713"/>
      <c r="YQ8" s="713"/>
      <c r="YR8" s="713"/>
      <c r="YS8" s="713"/>
      <c r="YT8" s="713"/>
      <c r="YU8" s="713"/>
      <c r="YV8" s="713"/>
      <c r="YW8" s="713"/>
      <c r="YX8" s="713"/>
      <c r="YY8" s="713"/>
      <c r="YZ8" s="713"/>
      <c r="ZA8" s="713"/>
      <c r="ZB8" s="713"/>
      <c r="ZC8" s="713"/>
      <c r="ZD8" s="713"/>
      <c r="ZE8" s="713"/>
      <c r="ZF8" s="713"/>
      <c r="ZG8" s="713"/>
      <c r="ZH8" s="713"/>
      <c r="ZI8" s="713"/>
      <c r="ZJ8" s="713"/>
      <c r="ZK8" s="713"/>
      <c r="ZL8" s="713"/>
      <c r="ZM8" s="713"/>
      <c r="ZN8" s="713"/>
      <c r="ZO8" s="713"/>
      <c r="ZP8" s="713"/>
      <c r="ZQ8" s="713"/>
      <c r="ZR8" s="713"/>
      <c r="ZS8" s="713"/>
      <c r="ZT8" s="713"/>
      <c r="ZU8" s="713"/>
      <c r="ZV8" s="713"/>
      <c r="ZW8" s="713"/>
      <c r="ZX8" s="713"/>
      <c r="ZY8" s="713"/>
      <c r="ZZ8" s="713"/>
      <c r="AAA8" s="713"/>
      <c r="AAB8" s="713"/>
      <c r="AAC8" s="713"/>
      <c r="AAD8" s="713"/>
      <c r="AAE8" s="713"/>
      <c r="AAF8" s="713"/>
      <c r="AAG8" s="713"/>
      <c r="AAH8" s="713"/>
      <c r="AAI8" s="713"/>
      <c r="AAJ8" s="713"/>
      <c r="AAK8" s="713"/>
      <c r="AAL8" s="713"/>
      <c r="AAM8" s="713"/>
      <c r="AAN8" s="713"/>
      <c r="AAO8" s="713"/>
      <c r="AAP8" s="713"/>
      <c r="AAQ8" s="713"/>
      <c r="AAR8" s="713"/>
      <c r="AAS8" s="713"/>
      <c r="AAT8" s="713"/>
      <c r="AAU8" s="713"/>
      <c r="AAV8" s="713"/>
      <c r="AAW8" s="713"/>
      <c r="AAX8" s="713"/>
      <c r="AAY8" s="713"/>
      <c r="AAZ8" s="713"/>
      <c r="ABA8" s="713"/>
      <c r="ABB8" s="713"/>
      <c r="ABC8" s="713"/>
      <c r="ABD8" s="713"/>
      <c r="ABE8" s="713"/>
      <c r="ABF8" s="713"/>
      <c r="ABG8" s="713"/>
      <c r="ABH8" s="713"/>
      <c r="ABI8" s="713"/>
      <c r="ABJ8" s="713"/>
      <c r="ABK8" s="713"/>
      <c r="ABL8" s="713"/>
      <c r="ABM8" s="713"/>
      <c r="ABN8" s="713"/>
      <c r="ABO8" s="713"/>
      <c r="ABP8" s="713"/>
      <c r="ABQ8" s="713"/>
      <c r="ABR8" s="713"/>
      <c r="ABS8" s="713"/>
      <c r="ABT8" s="713"/>
      <c r="ABU8" s="713"/>
      <c r="ABV8" s="713"/>
      <c r="ABW8" s="713"/>
      <c r="ABX8" s="713"/>
      <c r="ABY8" s="713"/>
      <c r="ABZ8" s="713"/>
      <c r="ACA8" s="713"/>
      <c r="ACB8" s="713"/>
      <c r="ACC8" s="713"/>
      <c r="ACD8" s="713"/>
      <c r="ACE8" s="713"/>
      <c r="ACF8" s="713"/>
      <c r="ACG8" s="713"/>
      <c r="ACH8" s="713"/>
      <c r="ACI8" s="713"/>
      <c r="ACJ8" s="713"/>
      <c r="ACK8" s="713"/>
      <c r="ACL8" s="713"/>
      <c r="ACM8" s="713"/>
      <c r="ACN8" s="713"/>
      <c r="ACO8" s="713"/>
      <c r="ACP8" s="713"/>
      <c r="ACQ8" s="713"/>
      <c r="ACR8" s="713"/>
      <c r="ACS8" s="713"/>
      <c r="ACT8" s="713"/>
      <c r="ACU8" s="713"/>
      <c r="ACV8" s="713"/>
      <c r="ACW8" s="713"/>
      <c r="ACX8" s="713"/>
      <c r="ACY8" s="713"/>
      <c r="ACZ8" s="713"/>
      <c r="ADA8" s="713"/>
      <c r="ADB8" s="713"/>
      <c r="ADC8" s="713"/>
      <c r="ADD8" s="713"/>
      <c r="ADE8" s="713"/>
      <c r="ADF8" s="713"/>
      <c r="ADG8" s="713"/>
      <c r="ADH8" s="713"/>
      <c r="ADI8" s="713"/>
      <c r="ADJ8" s="713"/>
      <c r="ADK8" s="713"/>
      <c r="ADL8" s="713"/>
      <c r="ADM8" s="713"/>
      <c r="ADN8" s="713"/>
      <c r="ADO8" s="713"/>
      <c r="ADP8" s="713"/>
      <c r="ADQ8" s="713"/>
      <c r="ADR8" s="713"/>
      <c r="ADS8" s="713"/>
      <c r="ADT8" s="713"/>
      <c r="ADU8" s="713"/>
      <c r="ADV8" s="713"/>
      <c r="ADW8" s="713"/>
      <c r="ADX8" s="713"/>
      <c r="ADY8" s="713"/>
      <c r="ADZ8" s="713"/>
      <c r="AEA8" s="713"/>
      <c r="AEB8" s="713"/>
      <c r="AEC8" s="713"/>
      <c r="AED8" s="713"/>
      <c r="AEE8" s="713"/>
      <c r="AEF8" s="713"/>
      <c r="AEG8" s="713"/>
      <c r="AEH8" s="713"/>
      <c r="AEI8" s="713"/>
      <c r="AEJ8" s="713"/>
      <c r="AEK8" s="713"/>
      <c r="AEL8" s="713"/>
      <c r="AEM8" s="713"/>
      <c r="AEN8" s="713"/>
      <c r="AEO8" s="713"/>
      <c r="AEP8" s="713"/>
      <c r="AEQ8" s="713"/>
      <c r="AER8" s="713"/>
      <c r="AES8" s="713"/>
      <c r="AET8" s="713"/>
      <c r="AEU8" s="713"/>
      <c r="AEV8" s="713"/>
      <c r="AEW8" s="713"/>
      <c r="AEX8" s="713"/>
      <c r="AEY8" s="713"/>
      <c r="AEZ8" s="713"/>
      <c r="AFA8" s="713"/>
      <c r="AFB8" s="713"/>
      <c r="AFC8" s="713"/>
      <c r="AFD8" s="713"/>
      <c r="AFE8" s="713"/>
      <c r="AFF8" s="713"/>
      <c r="AFG8" s="713"/>
      <c r="AFH8" s="713"/>
      <c r="AFI8" s="713"/>
      <c r="AFJ8" s="713"/>
      <c r="AFK8" s="713"/>
      <c r="AFL8" s="713"/>
      <c r="AFM8" s="713"/>
      <c r="AFN8" s="713"/>
      <c r="AFO8" s="713"/>
      <c r="AFP8" s="713"/>
      <c r="AFQ8" s="713"/>
      <c r="AFR8" s="713"/>
      <c r="AFS8" s="713"/>
      <c r="AFT8" s="713"/>
      <c r="AFU8" s="713"/>
      <c r="AFV8" s="713"/>
      <c r="AFW8" s="713"/>
      <c r="AFX8" s="713"/>
      <c r="AFY8" s="713"/>
      <c r="AFZ8" s="713"/>
      <c r="AGA8" s="713"/>
      <c r="AGB8" s="713"/>
      <c r="AGC8" s="713"/>
      <c r="AGD8" s="713"/>
      <c r="AGE8" s="713"/>
      <c r="AGF8" s="713"/>
      <c r="AGG8" s="713"/>
      <c r="AGH8" s="713"/>
      <c r="AGI8" s="713"/>
      <c r="AGJ8" s="713"/>
      <c r="AGK8" s="713"/>
      <c r="AGL8" s="713"/>
      <c r="AGM8" s="713"/>
      <c r="AGN8" s="713"/>
      <c r="AGO8" s="713"/>
      <c r="AGP8" s="713"/>
      <c r="AGQ8" s="713"/>
      <c r="AGR8" s="713"/>
      <c r="AGS8" s="713"/>
      <c r="AGT8" s="713"/>
      <c r="AGU8" s="713"/>
      <c r="AGV8" s="713"/>
      <c r="AGW8" s="713"/>
      <c r="AGX8" s="713"/>
      <c r="AGY8" s="713"/>
      <c r="AGZ8" s="713"/>
      <c r="AHA8" s="713"/>
      <c r="AHB8" s="713"/>
      <c r="AHC8" s="713"/>
      <c r="AHD8" s="713"/>
      <c r="AHE8" s="713"/>
      <c r="AHF8" s="713"/>
      <c r="AHG8" s="713"/>
      <c r="AHH8" s="713"/>
      <c r="AHI8" s="713"/>
      <c r="AHJ8" s="713"/>
      <c r="AHK8" s="713"/>
      <c r="AHL8" s="713"/>
      <c r="AHM8" s="713"/>
      <c r="AHN8" s="713"/>
      <c r="AHO8" s="713"/>
      <c r="AHP8" s="713"/>
      <c r="AHQ8" s="713"/>
      <c r="AHR8" s="713"/>
      <c r="AHS8" s="713"/>
      <c r="AHT8" s="713"/>
      <c r="AHU8" s="713"/>
      <c r="AHV8" s="713"/>
      <c r="AHW8" s="713"/>
      <c r="AHX8" s="713"/>
      <c r="AHY8" s="713"/>
      <c r="AHZ8" s="713"/>
      <c r="AIA8" s="713"/>
      <c r="AIB8" s="713"/>
      <c r="AIC8" s="713"/>
      <c r="AID8" s="713"/>
      <c r="AIE8" s="713"/>
      <c r="AIF8" s="713"/>
      <c r="AIG8" s="713"/>
      <c r="AIH8" s="713"/>
      <c r="AII8" s="713"/>
      <c r="AIJ8" s="713"/>
      <c r="AIK8" s="713"/>
      <c r="AIL8" s="713"/>
      <c r="AIM8" s="713"/>
      <c r="AIN8" s="713"/>
      <c r="AIO8" s="713"/>
      <c r="AIP8" s="713"/>
      <c r="AIQ8" s="713"/>
      <c r="AIR8" s="713"/>
      <c r="AIS8" s="713"/>
      <c r="AIT8" s="713"/>
      <c r="AIU8" s="713"/>
      <c r="AIV8" s="713"/>
      <c r="AIW8" s="713"/>
      <c r="AIX8" s="713"/>
      <c r="AIY8" s="713"/>
      <c r="AIZ8" s="713"/>
      <c r="AJA8" s="713"/>
      <c r="AJB8" s="713"/>
      <c r="AJC8" s="713"/>
      <c r="AJD8" s="713"/>
      <c r="AJE8" s="713"/>
      <c r="AJF8" s="713"/>
      <c r="AJG8" s="713"/>
      <c r="AJH8" s="713"/>
      <c r="AJI8" s="713"/>
      <c r="AJJ8" s="713"/>
      <c r="AJK8" s="713"/>
      <c r="AJL8" s="713"/>
      <c r="AJM8" s="713"/>
      <c r="AJN8" s="713"/>
      <c r="AJO8" s="713"/>
      <c r="AJP8" s="713"/>
      <c r="AJQ8" s="713"/>
      <c r="AJR8" s="713"/>
      <c r="AJS8" s="713"/>
      <c r="AJT8" s="713"/>
      <c r="AJU8" s="713"/>
      <c r="AJV8" s="713"/>
      <c r="AJW8" s="713"/>
      <c r="AJX8" s="713"/>
      <c r="AJY8" s="713"/>
      <c r="AJZ8" s="713"/>
      <c r="AKA8" s="713"/>
      <c r="AKB8" s="713"/>
      <c r="AKC8" s="713"/>
      <c r="AKD8" s="713"/>
      <c r="AKE8" s="713"/>
      <c r="AKF8" s="713"/>
      <c r="AKG8" s="713"/>
      <c r="AKH8" s="713"/>
      <c r="AKI8" s="713"/>
      <c r="AKJ8" s="713"/>
      <c r="AKK8" s="713"/>
      <c r="AKL8" s="713"/>
      <c r="AKM8" s="713"/>
      <c r="AKN8" s="713"/>
      <c r="AKO8" s="713"/>
      <c r="AKP8" s="713"/>
      <c r="AKQ8" s="713"/>
      <c r="AKR8" s="713"/>
      <c r="AKS8" s="713"/>
      <c r="AKT8" s="713"/>
      <c r="AKU8" s="713"/>
      <c r="AKV8" s="713"/>
      <c r="AKW8" s="713"/>
      <c r="AKX8" s="713"/>
      <c r="AKY8" s="713"/>
      <c r="AKZ8" s="713"/>
      <c r="ALA8" s="713"/>
      <c r="ALB8" s="713"/>
      <c r="ALC8" s="713"/>
      <c r="ALD8" s="713"/>
      <c r="ALE8" s="713"/>
      <c r="ALF8" s="713"/>
      <c r="ALG8" s="713"/>
      <c r="ALH8" s="713"/>
      <c r="ALI8" s="713"/>
      <c r="ALJ8" s="713"/>
      <c r="ALK8" s="713"/>
      <c r="ALL8" s="713"/>
      <c r="ALM8" s="713"/>
      <c r="ALN8" s="713"/>
      <c r="ALO8" s="713"/>
      <c r="ALP8" s="713"/>
      <c r="ALQ8" s="713"/>
      <c r="ALR8" s="713"/>
      <c r="ALS8" s="713"/>
      <c r="ALT8" s="713"/>
      <c r="ALU8" s="713"/>
      <c r="ALV8" s="713"/>
      <c r="ALW8" s="713"/>
      <c r="ALX8" s="713"/>
      <c r="ALY8" s="713"/>
      <c r="ALZ8" s="713"/>
      <c r="AMA8" s="713"/>
      <c r="AMB8" s="713"/>
      <c r="AMC8" s="713"/>
      <c r="AMD8" s="713"/>
      <c r="AME8" s="713"/>
      <c r="AMF8" s="713"/>
      <c r="AMG8" s="713"/>
      <c r="AMH8" s="713"/>
      <c r="AMI8" s="713"/>
      <c r="AMJ8" s="713"/>
      <c r="AMK8" s="713"/>
      <c r="AML8" s="713"/>
      <c r="AMM8" s="713"/>
      <c r="AMN8" s="713"/>
      <c r="AMO8" s="713"/>
      <c r="AMP8" s="713"/>
      <c r="AMQ8" s="713"/>
      <c r="AMR8" s="713"/>
      <c r="AMS8" s="713"/>
      <c r="AMT8" s="713"/>
      <c r="AMU8" s="713"/>
      <c r="AMV8" s="713"/>
      <c r="AMW8" s="713"/>
      <c r="AMX8" s="713"/>
      <c r="AMY8" s="713"/>
      <c r="AMZ8" s="713"/>
      <c r="ANA8" s="713"/>
      <c r="ANB8" s="713"/>
      <c r="ANC8" s="713"/>
      <c r="AND8" s="713"/>
      <c r="ANE8" s="713"/>
      <c r="ANF8" s="713"/>
      <c r="ANG8" s="713"/>
      <c r="ANH8" s="713"/>
      <c r="ANI8" s="713"/>
      <c r="ANJ8" s="713"/>
      <c r="ANK8" s="713"/>
      <c r="ANL8" s="713"/>
      <c r="ANM8" s="713"/>
      <c r="ANN8" s="713"/>
      <c r="ANO8" s="713"/>
      <c r="ANP8" s="713"/>
      <c r="ANQ8" s="713"/>
      <c r="ANR8" s="713"/>
      <c r="ANS8" s="713"/>
      <c r="ANT8" s="713"/>
      <c r="ANU8" s="713"/>
      <c r="ANV8" s="713"/>
      <c r="ANW8" s="713"/>
      <c r="ANX8" s="713"/>
      <c r="ANY8" s="713"/>
      <c r="ANZ8" s="713"/>
      <c r="AOA8" s="713"/>
      <c r="AOB8" s="713"/>
      <c r="AOC8" s="713"/>
      <c r="AOD8" s="713"/>
      <c r="AOE8" s="713"/>
      <c r="AOF8" s="713"/>
      <c r="AOG8" s="713"/>
      <c r="AOH8" s="713"/>
      <c r="AOI8" s="713"/>
      <c r="AOJ8" s="713"/>
      <c r="AOK8" s="713"/>
      <c r="AOL8" s="713"/>
      <c r="AOM8" s="713"/>
      <c r="AON8" s="713"/>
      <c r="AOO8" s="713"/>
      <c r="AOP8" s="713"/>
      <c r="AOQ8" s="713"/>
      <c r="AOR8" s="713"/>
      <c r="AOS8" s="713"/>
      <c r="AOT8" s="713"/>
      <c r="AOU8" s="713"/>
      <c r="AOV8" s="713"/>
      <c r="AOW8" s="713"/>
      <c r="AOX8" s="713"/>
      <c r="AOY8" s="713"/>
      <c r="AOZ8" s="713"/>
      <c r="APA8" s="713"/>
      <c r="APB8" s="713"/>
      <c r="APC8" s="713"/>
      <c r="APD8" s="713"/>
      <c r="APE8" s="713"/>
      <c r="APF8" s="713"/>
      <c r="APG8" s="713"/>
      <c r="APH8" s="713"/>
      <c r="API8" s="713"/>
      <c r="APJ8" s="713"/>
      <c r="APK8" s="713"/>
      <c r="APL8" s="713"/>
      <c r="APM8" s="713"/>
      <c r="APN8" s="713"/>
      <c r="APO8" s="713"/>
      <c r="APP8" s="713"/>
      <c r="APQ8" s="713"/>
      <c r="APR8" s="713"/>
      <c r="APS8" s="713"/>
      <c r="APT8" s="713"/>
      <c r="APU8" s="713"/>
      <c r="APV8" s="713"/>
      <c r="APW8" s="713"/>
      <c r="APX8" s="713"/>
      <c r="APY8" s="713"/>
      <c r="APZ8" s="713"/>
      <c r="AQA8" s="713"/>
      <c r="AQB8" s="713"/>
      <c r="AQC8" s="713"/>
      <c r="AQD8" s="713"/>
      <c r="AQE8" s="713"/>
      <c r="AQF8" s="713"/>
      <c r="AQG8" s="713"/>
      <c r="AQH8" s="713"/>
      <c r="AQI8" s="713"/>
      <c r="AQJ8" s="713"/>
      <c r="AQK8" s="713"/>
      <c r="AQL8" s="713"/>
      <c r="AQM8" s="713"/>
      <c r="AQN8" s="713"/>
      <c r="AQO8" s="713"/>
      <c r="AQP8" s="713"/>
      <c r="AQQ8" s="713"/>
      <c r="AQR8" s="713"/>
      <c r="AQS8" s="713"/>
      <c r="AQT8" s="713"/>
      <c r="AQU8" s="713"/>
      <c r="AQV8" s="713"/>
      <c r="AQW8" s="713"/>
      <c r="AQX8" s="713"/>
      <c r="AQY8" s="713"/>
      <c r="AQZ8" s="713"/>
      <c r="ARA8" s="713"/>
      <c r="ARB8" s="713"/>
      <c r="ARC8" s="713"/>
      <c r="ARD8" s="713"/>
      <c r="ARE8" s="713"/>
      <c r="ARF8" s="713"/>
      <c r="ARG8" s="713"/>
      <c r="ARH8" s="713"/>
      <c r="ARI8" s="713"/>
      <c r="ARJ8" s="713"/>
      <c r="ARK8" s="713"/>
      <c r="ARL8" s="713"/>
      <c r="ARM8" s="713"/>
      <c r="ARN8" s="713"/>
      <c r="ARO8" s="713"/>
      <c r="ARP8" s="713"/>
      <c r="ARQ8" s="713"/>
      <c r="ARR8" s="713"/>
      <c r="ARS8" s="713"/>
      <c r="ART8" s="713"/>
      <c r="ARU8" s="713"/>
      <c r="ARV8" s="713"/>
      <c r="ARW8" s="713"/>
      <c r="ARX8" s="713"/>
      <c r="ARY8" s="713"/>
      <c r="ARZ8" s="713"/>
      <c r="ASA8" s="713"/>
      <c r="ASB8" s="713"/>
      <c r="ASC8" s="713"/>
      <c r="ASD8" s="713"/>
      <c r="ASE8" s="713"/>
      <c r="ASF8" s="713"/>
      <c r="ASG8" s="713"/>
      <c r="ASH8" s="713"/>
      <c r="ASI8" s="713"/>
      <c r="ASJ8" s="713"/>
      <c r="ASK8" s="713"/>
      <c r="ASL8" s="713"/>
      <c r="ASM8" s="713"/>
      <c r="ASN8" s="713"/>
      <c r="ASO8" s="713"/>
      <c r="ASP8" s="713"/>
      <c r="ASQ8" s="713"/>
      <c r="ASR8" s="713"/>
      <c r="ASS8" s="713"/>
      <c r="AST8" s="713"/>
      <c r="ASU8" s="713"/>
      <c r="ASV8" s="713"/>
      <c r="ASW8" s="713"/>
      <c r="ASX8" s="713"/>
      <c r="ASY8" s="713"/>
      <c r="ASZ8" s="713"/>
      <c r="ATA8" s="713"/>
      <c r="ATB8" s="713"/>
      <c r="ATC8" s="713"/>
      <c r="ATD8" s="713"/>
      <c r="ATE8" s="713"/>
      <c r="ATF8" s="713"/>
      <c r="ATG8" s="713"/>
      <c r="ATH8" s="713"/>
      <c r="ATI8" s="713"/>
      <c r="ATJ8" s="713"/>
      <c r="ATK8" s="713"/>
      <c r="ATL8" s="713"/>
      <c r="ATM8" s="713"/>
      <c r="ATN8" s="713"/>
      <c r="ATO8" s="713"/>
      <c r="ATP8" s="713"/>
      <c r="ATQ8" s="713"/>
      <c r="ATR8" s="713"/>
      <c r="ATS8" s="713"/>
      <c r="ATT8" s="713"/>
      <c r="ATU8" s="713"/>
      <c r="ATV8" s="713"/>
      <c r="ATW8" s="713"/>
      <c r="ATX8" s="713"/>
      <c r="ATY8" s="713"/>
      <c r="ATZ8" s="713"/>
      <c r="AUA8" s="713"/>
      <c r="AUB8" s="713"/>
      <c r="AUC8" s="713"/>
      <c r="AUD8" s="713"/>
      <c r="AUE8" s="713"/>
      <c r="AUF8" s="713"/>
      <c r="AUG8" s="713"/>
      <c r="AUH8" s="713"/>
      <c r="AUI8" s="713"/>
      <c r="AUJ8" s="713"/>
      <c r="AUK8" s="713"/>
      <c r="AUL8" s="713"/>
      <c r="AUM8" s="713"/>
      <c r="AUN8" s="713"/>
      <c r="AUO8" s="713"/>
      <c r="AUP8" s="713"/>
      <c r="AUQ8" s="713"/>
      <c r="AUR8" s="713"/>
      <c r="AUS8" s="713"/>
      <c r="AUT8" s="713"/>
      <c r="AUU8" s="713"/>
      <c r="AUV8" s="713"/>
      <c r="AUW8" s="713"/>
      <c r="AUX8" s="713"/>
      <c r="AUY8" s="713"/>
      <c r="AUZ8" s="713"/>
      <c r="AVA8" s="713"/>
      <c r="AVB8" s="713"/>
      <c r="AVC8" s="713"/>
      <c r="AVD8" s="713"/>
      <c r="AVE8" s="713"/>
      <c r="AVF8" s="713"/>
      <c r="AVG8" s="713"/>
      <c r="AVH8" s="713"/>
      <c r="AVI8" s="713"/>
      <c r="AVJ8" s="713"/>
      <c r="AVK8" s="713"/>
      <c r="AVL8" s="713"/>
      <c r="AVM8" s="713"/>
      <c r="AVN8" s="713"/>
      <c r="AVO8" s="713"/>
      <c r="AVP8" s="713"/>
      <c r="AVQ8" s="713"/>
      <c r="AVR8" s="713"/>
      <c r="AVS8" s="713"/>
      <c r="AVT8" s="713"/>
      <c r="AVU8" s="713"/>
      <c r="AVV8" s="713"/>
      <c r="AVW8" s="713"/>
      <c r="AVX8" s="713"/>
      <c r="AVY8" s="713"/>
      <c r="AVZ8" s="713"/>
      <c r="AWA8" s="713"/>
      <c r="AWB8" s="713"/>
      <c r="AWC8" s="713"/>
      <c r="AWD8" s="713"/>
      <c r="AWE8" s="713"/>
      <c r="AWF8" s="713"/>
      <c r="AWG8" s="713"/>
      <c r="AWH8" s="713"/>
      <c r="AWI8" s="713"/>
      <c r="AWJ8" s="713"/>
      <c r="AWK8" s="713"/>
      <c r="AWL8" s="713"/>
      <c r="AWM8" s="713"/>
      <c r="AWN8" s="713"/>
      <c r="AWO8" s="713"/>
      <c r="AWP8" s="713"/>
      <c r="AWQ8" s="713"/>
      <c r="AWR8" s="713"/>
      <c r="AWS8" s="713"/>
      <c r="AWT8" s="713"/>
      <c r="AWU8" s="713"/>
      <c r="AWV8" s="713"/>
      <c r="AWW8" s="713"/>
      <c r="AWX8" s="713"/>
      <c r="AWY8" s="713"/>
      <c r="AWZ8" s="713"/>
      <c r="AXA8" s="713"/>
      <c r="AXB8" s="713"/>
      <c r="AXC8" s="713"/>
      <c r="AXD8" s="713"/>
      <c r="AXE8" s="713"/>
      <c r="AXF8" s="713"/>
      <c r="AXG8" s="713"/>
      <c r="AXH8" s="713"/>
      <c r="AXI8" s="713"/>
      <c r="AXJ8" s="713"/>
      <c r="AXK8" s="713"/>
      <c r="AXL8" s="713"/>
      <c r="AXM8" s="713"/>
      <c r="AXN8" s="713"/>
      <c r="AXO8" s="713"/>
      <c r="AXP8" s="713"/>
      <c r="AXQ8" s="713"/>
      <c r="AXR8" s="713"/>
      <c r="AXS8" s="713"/>
      <c r="AXT8" s="713"/>
      <c r="AXU8" s="713"/>
      <c r="AXV8" s="713"/>
      <c r="AXW8" s="713"/>
      <c r="AXX8" s="713"/>
      <c r="AXY8" s="713"/>
      <c r="AXZ8" s="713"/>
      <c r="AYA8" s="713"/>
      <c r="AYB8" s="713"/>
      <c r="AYC8" s="713"/>
      <c r="AYD8" s="713"/>
      <c r="AYE8" s="713"/>
      <c r="AYF8" s="713"/>
      <c r="AYG8" s="713"/>
      <c r="AYH8" s="713"/>
      <c r="AYI8" s="713"/>
      <c r="AYJ8" s="713"/>
      <c r="AYK8" s="713"/>
      <c r="AYL8" s="713"/>
      <c r="AYM8" s="713"/>
      <c r="AYN8" s="713"/>
      <c r="AYO8" s="713"/>
      <c r="AYP8" s="713"/>
      <c r="AYQ8" s="713"/>
      <c r="AYR8" s="713"/>
      <c r="AYS8" s="713"/>
      <c r="AYT8" s="713"/>
      <c r="AYU8" s="713"/>
      <c r="AYV8" s="713"/>
      <c r="AYW8" s="713"/>
      <c r="AYX8" s="713"/>
      <c r="AYY8" s="713"/>
      <c r="AYZ8" s="713"/>
      <c r="AZA8" s="713"/>
      <c r="AZB8" s="713"/>
      <c r="AZC8" s="713"/>
      <c r="AZD8" s="713"/>
      <c r="AZE8" s="713"/>
      <c r="AZF8" s="713"/>
      <c r="AZG8" s="713"/>
      <c r="AZH8" s="713"/>
      <c r="AZI8" s="713"/>
      <c r="AZJ8" s="713"/>
      <c r="AZK8" s="713"/>
      <c r="AZL8" s="713"/>
      <c r="AZM8" s="713"/>
      <c r="AZN8" s="713"/>
      <c r="AZO8" s="713"/>
      <c r="AZP8" s="713"/>
      <c r="AZQ8" s="713"/>
      <c r="AZR8" s="713"/>
      <c r="AZS8" s="713"/>
      <c r="AZT8" s="713"/>
      <c r="AZU8" s="713"/>
      <c r="AZV8" s="713"/>
      <c r="AZW8" s="713"/>
      <c r="AZX8" s="713"/>
      <c r="AZY8" s="713"/>
      <c r="AZZ8" s="713"/>
      <c r="BAA8" s="713"/>
      <c r="BAB8" s="713"/>
      <c r="BAC8" s="713"/>
      <c r="BAD8" s="713"/>
      <c r="BAE8" s="713"/>
      <c r="BAF8" s="713"/>
      <c r="BAG8" s="713"/>
      <c r="BAH8" s="713"/>
      <c r="BAI8" s="713"/>
      <c r="BAJ8" s="713"/>
      <c r="BAK8" s="713"/>
      <c r="BAL8" s="713"/>
      <c r="BAM8" s="713"/>
      <c r="BAN8" s="713"/>
      <c r="BAO8" s="713"/>
      <c r="BAP8" s="713"/>
      <c r="BAQ8" s="713"/>
      <c r="BAR8" s="713"/>
      <c r="BAS8" s="713"/>
      <c r="BAT8" s="713"/>
      <c r="BAU8" s="713"/>
      <c r="BAV8" s="713"/>
      <c r="BAW8" s="713"/>
      <c r="BAX8" s="713"/>
      <c r="BAY8" s="713"/>
      <c r="BAZ8" s="713"/>
      <c r="BBA8" s="713"/>
      <c r="BBB8" s="713"/>
      <c r="BBC8" s="713"/>
      <c r="BBD8" s="713"/>
      <c r="BBE8" s="713"/>
      <c r="BBF8" s="713"/>
      <c r="BBG8" s="713"/>
      <c r="BBH8" s="713"/>
      <c r="BBI8" s="713"/>
      <c r="BBJ8" s="713"/>
      <c r="BBK8" s="713"/>
      <c r="BBL8" s="713"/>
      <c r="BBM8" s="713"/>
      <c r="BBN8" s="713"/>
      <c r="BBO8" s="713"/>
      <c r="BBP8" s="713"/>
      <c r="BBQ8" s="713"/>
      <c r="BBR8" s="713"/>
      <c r="BBS8" s="713"/>
      <c r="BBT8" s="713"/>
      <c r="BBU8" s="713"/>
      <c r="BBV8" s="713"/>
      <c r="BBW8" s="713"/>
      <c r="BBX8" s="713"/>
      <c r="BBY8" s="713"/>
      <c r="BBZ8" s="713"/>
      <c r="BCA8" s="713"/>
      <c r="BCB8" s="713"/>
      <c r="BCC8" s="713"/>
      <c r="BCD8" s="713"/>
      <c r="BCE8" s="713"/>
      <c r="BCF8" s="713"/>
      <c r="BCG8" s="713"/>
      <c r="BCH8" s="713"/>
      <c r="BCI8" s="713"/>
      <c r="BCJ8" s="713"/>
      <c r="BCK8" s="713"/>
      <c r="BCL8" s="713"/>
      <c r="BCM8" s="713"/>
      <c r="BCN8" s="713"/>
      <c r="BCO8" s="713"/>
      <c r="BCP8" s="713"/>
      <c r="BCQ8" s="713"/>
      <c r="BCR8" s="713"/>
      <c r="BCS8" s="713"/>
      <c r="BCT8" s="713"/>
      <c r="BCU8" s="713"/>
      <c r="BCV8" s="713"/>
      <c r="BCW8" s="713"/>
      <c r="BCX8" s="713"/>
      <c r="BCY8" s="713"/>
      <c r="BCZ8" s="713"/>
      <c r="BDA8" s="713"/>
      <c r="BDB8" s="713"/>
      <c r="BDC8" s="713"/>
      <c r="BDD8" s="713"/>
      <c r="BDE8" s="713"/>
      <c r="BDF8" s="713"/>
      <c r="BDG8" s="713"/>
      <c r="BDH8" s="713"/>
      <c r="BDI8" s="713"/>
      <c r="BDJ8" s="713"/>
      <c r="BDK8" s="713"/>
      <c r="BDL8" s="713"/>
      <c r="BDM8" s="713"/>
      <c r="BDN8" s="713"/>
      <c r="BDO8" s="713"/>
      <c r="BDP8" s="713"/>
      <c r="BDQ8" s="713"/>
      <c r="BDR8" s="713"/>
      <c r="BDS8" s="713"/>
      <c r="BDT8" s="713"/>
      <c r="BDU8" s="713"/>
      <c r="BDV8" s="713"/>
      <c r="BDW8" s="713"/>
      <c r="BDX8" s="713"/>
      <c r="BDY8" s="713"/>
      <c r="BDZ8" s="713"/>
      <c r="BEA8" s="713"/>
      <c r="BEB8" s="713"/>
      <c r="BEC8" s="713"/>
      <c r="BED8" s="713"/>
      <c r="BEE8" s="713"/>
      <c r="BEF8" s="713"/>
      <c r="BEG8" s="713"/>
      <c r="BEH8" s="713"/>
      <c r="BEI8" s="713"/>
      <c r="BEJ8" s="713"/>
      <c r="BEK8" s="713"/>
      <c r="BEL8" s="713"/>
      <c r="BEM8" s="713"/>
      <c r="BEN8" s="713"/>
      <c r="BEO8" s="713"/>
      <c r="BEP8" s="713"/>
      <c r="BEQ8" s="713"/>
      <c r="BER8" s="713"/>
      <c r="BES8" s="713"/>
      <c r="BET8" s="713"/>
      <c r="BEU8" s="713"/>
      <c r="BEV8" s="713"/>
      <c r="BEW8" s="713"/>
      <c r="BEX8" s="713"/>
      <c r="BEY8" s="713"/>
      <c r="BEZ8" s="713"/>
      <c r="BFA8" s="713"/>
      <c r="BFB8" s="713"/>
      <c r="BFC8" s="713"/>
      <c r="BFD8" s="713"/>
      <c r="BFE8" s="713"/>
      <c r="BFF8" s="713"/>
      <c r="BFG8" s="713"/>
      <c r="BFH8" s="713"/>
      <c r="BFI8" s="713"/>
      <c r="BFJ8" s="713"/>
      <c r="BFK8" s="713"/>
      <c r="BFL8" s="713"/>
      <c r="BFM8" s="713"/>
      <c r="BFN8" s="713"/>
      <c r="BFO8" s="713"/>
      <c r="BFP8" s="713"/>
      <c r="BFQ8" s="713"/>
      <c r="BFR8" s="713"/>
      <c r="BFS8" s="713"/>
      <c r="BFT8" s="713"/>
      <c r="BFU8" s="713"/>
      <c r="BFV8" s="713"/>
      <c r="BFW8" s="713"/>
      <c r="BFX8" s="713"/>
      <c r="BFY8" s="713"/>
      <c r="BFZ8" s="713"/>
      <c r="BGA8" s="713"/>
      <c r="BGB8" s="713"/>
      <c r="BGC8" s="713"/>
      <c r="BGD8" s="713"/>
      <c r="BGE8" s="713"/>
      <c r="BGF8" s="713"/>
      <c r="BGG8" s="713"/>
      <c r="BGH8" s="713"/>
      <c r="BGI8" s="713"/>
      <c r="BGJ8" s="713"/>
      <c r="BGK8" s="713"/>
      <c r="BGL8" s="713"/>
      <c r="BGM8" s="713"/>
      <c r="BGN8" s="713"/>
      <c r="BGO8" s="713"/>
      <c r="BGP8" s="713"/>
      <c r="BGQ8" s="713"/>
      <c r="BGR8" s="713"/>
      <c r="BGS8" s="713"/>
      <c r="BGT8" s="713"/>
      <c r="BGU8" s="713"/>
      <c r="BGV8" s="713"/>
      <c r="BGW8" s="713"/>
      <c r="BGX8" s="713"/>
      <c r="BGY8" s="713"/>
      <c r="BGZ8" s="713"/>
      <c r="BHA8" s="713"/>
      <c r="BHB8" s="713"/>
      <c r="BHC8" s="713"/>
      <c r="BHD8" s="713"/>
      <c r="BHE8" s="713"/>
      <c r="BHF8" s="713"/>
      <c r="BHG8" s="713"/>
      <c r="BHH8" s="713"/>
      <c r="BHI8" s="713"/>
      <c r="BHJ8" s="713"/>
      <c r="BHK8" s="713"/>
      <c r="BHL8" s="713"/>
      <c r="BHM8" s="713"/>
      <c r="BHN8" s="713"/>
      <c r="BHO8" s="713"/>
      <c r="BHP8" s="713"/>
      <c r="BHQ8" s="713"/>
      <c r="BHR8" s="713"/>
      <c r="BHS8" s="713"/>
      <c r="BHT8" s="713"/>
      <c r="BHU8" s="713"/>
      <c r="BHV8" s="713"/>
      <c r="BHW8" s="713"/>
      <c r="BHX8" s="713"/>
      <c r="BHY8" s="713"/>
      <c r="BHZ8" s="713"/>
      <c r="BIA8" s="713"/>
      <c r="BIB8" s="713"/>
      <c r="BIC8" s="713"/>
      <c r="BID8" s="713"/>
      <c r="BIE8" s="713"/>
      <c r="BIF8" s="713"/>
      <c r="BIG8" s="713"/>
      <c r="BIH8" s="713"/>
      <c r="BII8" s="713"/>
      <c r="BIJ8" s="713"/>
      <c r="BIK8" s="713"/>
      <c r="BIL8" s="713"/>
      <c r="BIM8" s="713"/>
      <c r="BIN8" s="713"/>
      <c r="BIO8" s="713"/>
      <c r="BIP8" s="713"/>
      <c r="BIQ8" s="713"/>
      <c r="BIR8" s="713"/>
      <c r="BIS8" s="713"/>
      <c r="BIT8" s="713"/>
      <c r="BIU8" s="713"/>
      <c r="BIV8" s="713"/>
      <c r="BIW8" s="713"/>
      <c r="BIX8" s="713"/>
      <c r="BIY8" s="713"/>
      <c r="BIZ8" s="713"/>
      <c r="BJA8" s="713"/>
      <c r="BJB8" s="713"/>
      <c r="BJC8" s="713"/>
      <c r="BJD8" s="713"/>
      <c r="BJE8" s="713"/>
      <c r="BJF8" s="713"/>
      <c r="BJG8" s="713"/>
      <c r="BJH8" s="713"/>
      <c r="BJI8" s="713"/>
      <c r="BJJ8" s="713"/>
      <c r="BJK8" s="713"/>
      <c r="BJL8" s="713"/>
      <c r="BJM8" s="713"/>
      <c r="BJN8" s="713"/>
      <c r="BJO8" s="713"/>
      <c r="BJP8" s="713"/>
      <c r="BJQ8" s="713"/>
      <c r="BJR8" s="713"/>
      <c r="BJS8" s="713"/>
      <c r="BJT8" s="713"/>
      <c r="BJU8" s="713"/>
      <c r="BJV8" s="713"/>
      <c r="BJW8" s="713"/>
      <c r="BJX8" s="713"/>
      <c r="BJY8" s="713"/>
      <c r="BJZ8" s="713"/>
      <c r="BKA8" s="713"/>
      <c r="BKB8" s="713"/>
      <c r="BKC8" s="713"/>
      <c r="BKD8" s="713"/>
      <c r="BKE8" s="713"/>
      <c r="BKF8" s="713"/>
      <c r="BKG8" s="713"/>
      <c r="BKH8" s="713"/>
      <c r="BKI8" s="713"/>
      <c r="BKJ8" s="713"/>
      <c r="BKK8" s="713"/>
      <c r="BKL8" s="713"/>
      <c r="BKM8" s="713"/>
      <c r="BKN8" s="713"/>
      <c r="BKO8" s="713"/>
      <c r="BKP8" s="713"/>
      <c r="BKQ8" s="713"/>
      <c r="BKR8" s="713"/>
      <c r="BKS8" s="713"/>
      <c r="BKT8" s="713"/>
      <c r="BKU8" s="713"/>
      <c r="BKV8" s="713"/>
      <c r="BKW8" s="713"/>
      <c r="BKX8" s="713"/>
      <c r="BKY8" s="713"/>
      <c r="BKZ8" s="713"/>
      <c r="BLA8" s="713"/>
      <c r="BLB8" s="713"/>
      <c r="BLC8" s="713"/>
      <c r="BLD8" s="713"/>
      <c r="BLE8" s="713"/>
      <c r="BLF8" s="713"/>
      <c r="BLG8" s="713"/>
      <c r="BLH8" s="713"/>
      <c r="BLI8" s="713"/>
      <c r="BLJ8" s="713"/>
      <c r="BLK8" s="713"/>
      <c r="BLL8" s="713"/>
      <c r="BLM8" s="713"/>
      <c r="BLN8" s="713"/>
      <c r="BLO8" s="713"/>
      <c r="BLP8" s="713"/>
      <c r="BLQ8" s="713"/>
      <c r="BLR8" s="713"/>
      <c r="BLS8" s="713"/>
      <c r="BLT8" s="713"/>
      <c r="BLU8" s="713"/>
      <c r="BLV8" s="713"/>
      <c r="BLW8" s="713"/>
      <c r="BLX8" s="713"/>
      <c r="BLY8" s="713"/>
      <c r="BLZ8" s="713"/>
      <c r="BMA8" s="713"/>
      <c r="BMB8" s="713"/>
      <c r="BMC8" s="713"/>
      <c r="BMD8" s="713"/>
      <c r="BME8" s="713"/>
      <c r="BMF8" s="713"/>
      <c r="BMG8" s="713"/>
      <c r="BMH8" s="713"/>
      <c r="BMI8" s="713"/>
      <c r="BMJ8" s="713"/>
      <c r="BMK8" s="713"/>
      <c r="BML8" s="713"/>
      <c r="BMM8" s="713"/>
      <c r="BMN8" s="713"/>
      <c r="BMO8" s="713"/>
      <c r="BMP8" s="713"/>
      <c r="BMQ8" s="713"/>
      <c r="BMR8" s="713"/>
      <c r="BMS8" s="713"/>
      <c r="BMT8" s="713"/>
      <c r="BMU8" s="713"/>
      <c r="BMV8" s="713"/>
      <c r="BMW8" s="713"/>
      <c r="BMX8" s="713"/>
      <c r="BMY8" s="713"/>
      <c r="BMZ8" s="713"/>
      <c r="BNA8" s="713"/>
      <c r="BNB8" s="713"/>
      <c r="BNC8" s="713"/>
      <c r="BND8" s="713"/>
      <c r="BNE8" s="713"/>
      <c r="BNF8" s="713"/>
      <c r="BNG8" s="713"/>
      <c r="BNH8" s="713"/>
      <c r="BNI8" s="713"/>
      <c r="BNJ8" s="713"/>
      <c r="BNK8" s="713"/>
      <c r="BNL8" s="713"/>
      <c r="BNM8" s="713"/>
      <c r="BNN8" s="713"/>
      <c r="BNO8" s="713"/>
      <c r="BNP8" s="713"/>
      <c r="BNQ8" s="713"/>
      <c r="BNR8" s="713"/>
      <c r="BNS8" s="713"/>
      <c r="BNT8" s="713"/>
      <c r="BNU8" s="713"/>
      <c r="BNV8" s="713"/>
      <c r="BNW8" s="713"/>
      <c r="BNX8" s="713"/>
      <c r="BNY8" s="713"/>
      <c r="BNZ8" s="713"/>
      <c r="BOA8" s="713"/>
      <c r="BOB8" s="713"/>
      <c r="BOC8" s="713"/>
      <c r="BOD8" s="713"/>
      <c r="BOE8" s="713"/>
      <c r="BOF8" s="713"/>
      <c r="BOG8" s="713"/>
      <c r="BOH8" s="713"/>
      <c r="BOI8" s="713"/>
      <c r="BOJ8" s="713"/>
      <c r="BOK8" s="713"/>
      <c r="BOL8" s="713"/>
      <c r="BOM8" s="713"/>
      <c r="BON8" s="713"/>
      <c r="BOO8" s="713"/>
      <c r="BOP8" s="713"/>
      <c r="BOQ8" s="713"/>
      <c r="BOR8" s="713"/>
      <c r="BOS8" s="713"/>
      <c r="BOT8" s="713"/>
      <c r="BOU8" s="713"/>
      <c r="BOV8" s="713"/>
      <c r="BOW8" s="713"/>
      <c r="BOX8" s="713"/>
      <c r="BOY8" s="713"/>
      <c r="BOZ8" s="713"/>
      <c r="BPA8" s="713"/>
      <c r="BPB8" s="713"/>
      <c r="BPC8" s="713"/>
      <c r="BPD8" s="713"/>
      <c r="BPE8" s="713"/>
      <c r="BPF8" s="713"/>
      <c r="BPG8" s="713"/>
      <c r="BPH8" s="713"/>
      <c r="BPI8" s="713"/>
      <c r="BPJ8" s="713"/>
      <c r="BPK8" s="713"/>
      <c r="BPL8" s="713"/>
      <c r="BPM8" s="713"/>
      <c r="BPN8" s="713"/>
      <c r="BPO8" s="713"/>
      <c r="BPP8" s="713"/>
      <c r="BPQ8" s="713"/>
      <c r="BPR8" s="713"/>
      <c r="BPS8" s="713"/>
      <c r="BPT8" s="713"/>
      <c r="BPU8" s="713"/>
      <c r="BPV8" s="713"/>
      <c r="BPW8" s="713"/>
      <c r="BPX8" s="713"/>
      <c r="BPY8" s="713"/>
      <c r="BPZ8" s="713"/>
      <c r="BQA8" s="713"/>
      <c r="BQB8" s="713"/>
      <c r="BQC8" s="713"/>
      <c r="BQD8" s="713"/>
      <c r="BQE8" s="713"/>
      <c r="BQF8" s="713"/>
      <c r="BQG8" s="713"/>
      <c r="BQH8" s="713"/>
      <c r="BQI8" s="713"/>
      <c r="BQJ8" s="713"/>
      <c r="BQK8" s="713"/>
      <c r="BQL8" s="713"/>
      <c r="BQM8" s="713"/>
      <c r="BQN8" s="713"/>
      <c r="BQO8" s="713"/>
      <c r="BQP8" s="713"/>
      <c r="BQQ8" s="713"/>
      <c r="BQR8" s="713"/>
      <c r="BQS8" s="713"/>
      <c r="BQT8" s="713"/>
      <c r="BQU8" s="713"/>
      <c r="BQV8" s="713"/>
      <c r="BQW8" s="713"/>
      <c r="BQX8" s="713"/>
      <c r="BQY8" s="713"/>
      <c r="BQZ8" s="713"/>
      <c r="BRA8" s="713"/>
      <c r="BRB8" s="713"/>
      <c r="BRC8" s="713"/>
      <c r="BRD8" s="713"/>
      <c r="BRE8" s="713"/>
      <c r="BRF8" s="713"/>
      <c r="BRG8" s="713"/>
      <c r="BRH8" s="713"/>
      <c r="BRI8" s="713"/>
      <c r="BRJ8" s="713"/>
      <c r="BRK8" s="713"/>
      <c r="BRL8" s="713"/>
      <c r="BRM8" s="713"/>
      <c r="BRN8" s="713"/>
      <c r="BRO8" s="713"/>
      <c r="BRP8" s="713"/>
      <c r="BRQ8" s="713"/>
      <c r="BRR8" s="713"/>
      <c r="BRS8" s="713"/>
      <c r="BRT8" s="713"/>
      <c r="BRU8" s="713"/>
      <c r="BRV8" s="713"/>
      <c r="BRW8" s="713"/>
      <c r="BRX8" s="713"/>
      <c r="BRY8" s="713"/>
      <c r="BRZ8" s="713"/>
      <c r="BSA8" s="713"/>
      <c r="BSB8" s="713"/>
      <c r="BSC8" s="713"/>
      <c r="BSD8" s="713"/>
      <c r="BSE8" s="713"/>
      <c r="BSF8" s="713"/>
      <c r="BSG8" s="713"/>
      <c r="BSH8" s="713"/>
      <c r="BSI8" s="713"/>
      <c r="BSJ8" s="713"/>
      <c r="BSK8" s="713"/>
      <c r="BSL8" s="713"/>
      <c r="BSM8" s="713"/>
      <c r="BSN8" s="713"/>
      <c r="BSO8" s="713"/>
      <c r="BSP8" s="713"/>
      <c r="BSQ8" s="713"/>
      <c r="BSR8" s="713"/>
      <c r="BSS8" s="713"/>
      <c r="BST8" s="713"/>
      <c r="BSU8" s="713"/>
      <c r="BSV8" s="713"/>
      <c r="BSW8" s="713"/>
      <c r="BSX8" s="713"/>
      <c r="BSY8" s="713"/>
      <c r="BSZ8" s="713"/>
      <c r="BTA8" s="713"/>
      <c r="BTB8" s="713"/>
      <c r="BTC8" s="713"/>
      <c r="BTD8" s="713"/>
      <c r="BTE8" s="713"/>
      <c r="BTF8" s="713"/>
      <c r="BTG8" s="713"/>
      <c r="BTH8" s="713"/>
      <c r="BTI8" s="713"/>
      <c r="BTJ8" s="713"/>
      <c r="BTK8" s="713"/>
      <c r="BTL8" s="713"/>
      <c r="BTM8" s="713"/>
      <c r="BTN8" s="713"/>
      <c r="BTO8" s="713"/>
      <c r="BTP8" s="713"/>
      <c r="BTQ8" s="713"/>
      <c r="BTR8" s="713"/>
      <c r="BTS8" s="713"/>
      <c r="BTT8" s="713"/>
      <c r="BTU8" s="713"/>
      <c r="BTV8" s="713"/>
      <c r="BTW8" s="713"/>
      <c r="BTX8" s="713"/>
      <c r="BTY8" s="713"/>
      <c r="BTZ8" s="713"/>
      <c r="BUA8" s="713"/>
      <c r="BUB8" s="713"/>
      <c r="BUC8" s="713"/>
      <c r="BUD8" s="713"/>
      <c r="BUE8" s="713"/>
      <c r="BUF8" s="713"/>
      <c r="BUG8" s="713"/>
      <c r="BUH8" s="713"/>
      <c r="BUI8" s="713"/>
      <c r="BUJ8" s="713"/>
      <c r="BUK8" s="713"/>
      <c r="BUL8" s="713"/>
      <c r="BUM8" s="713"/>
      <c r="BUN8" s="713"/>
      <c r="BUO8" s="713"/>
      <c r="BUP8" s="713"/>
      <c r="BUQ8" s="713"/>
      <c r="BUR8" s="713"/>
      <c r="BUS8" s="713"/>
      <c r="BUT8" s="713"/>
      <c r="BUU8" s="713"/>
      <c r="BUV8" s="713"/>
      <c r="BUW8" s="713"/>
      <c r="BUX8" s="713"/>
      <c r="BUY8" s="713"/>
      <c r="BUZ8" s="713"/>
      <c r="BVA8" s="713"/>
      <c r="BVB8" s="713"/>
      <c r="BVC8" s="713"/>
      <c r="BVD8" s="713"/>
      <c r="BVE8" s="713"/>
      <c r="BVF8" s="713"/>
      <c r="BVG8" s="713"/>
      <c r="BVH8" s="713"/>
      <c r="BVI8" s="713"/>
      <c r="BVJ8" s="713"/>
      <c r="BVK8" s="713"/>
      <c r="BVL8" s="713"/>
      <c r="BVM8" s="713"/>
      <c r="BVN8" s="713"/>
      <c r="BVO8" s="713"/>
      <c r="BVP8" s="713"/>
      <c r="BVQ8" s="713"/>
      <c r="BVR8" s="713"/>
      <c r="BVS8" s="713"/>
      <c r="BVT8" s="713"/>
      <c r="BVU8" s="713"/>
      <c r="BVV8" s="713"/>
      <c r="BVW8" s="713"/>
      <c r="BVX8" s="713"/>
      <c r="BVY8" s="713"/>
      <c r="BVZ8" s="713"/>
      <c r="BWA8" s="713"/>
      <c r="BWB8" s="713"/>
      <c r="BWC8" s="713"/>
      <c r="BWD8" s="713"/>
      <c r="BWE8" s="713"/>
      <c r="BWF8" s="713"/>
      <c r="BWG8" s="713"/>
      <c r="BWH8" s="713"/>
      <c r="BWI8" s="713"/>
      <c r="BWJ8" s="713"/>
      <c r="BWK8" s="713"/>
      <c r="BWL8" s="713"/>
      <c r="BWM8" s="713"/>
      <c r="BWN8" s="713"/>
      <c r="BWO8" s="713"/>
      <c r="BWP8" s="713"/>
      <c r="BWQ8" s="713"/>
      <c r="BWR8" s="713"/>
      <c r="BWS8" s="713"/>
      <c r="BWT8" s="713"/>
      <c r="BWU8" s="713"/>
      <c r="BWV8" s="713"/>
      <c r="BWW8" s="713"/>
      <c r="BWX8" s="713"/>
      <c r="BWY8" s="713"/>
      <c r="BWZ8" s="713"/>
      <c r="BXA8" s="713"/>
      <c r="BXB8" s="713"/>
      <c r="BXC8" s="713"/>
      <c r="BXD8" s="713"/>
      <c r="BXE8" s="713"/>
      <c r="BXF8" s="713"/>
      <c r="BXG8" s="713"/>
      <c r="BXH8" s="713"/>
      <c r="BXI8" s="713"/>
      <c r="BXJ8" s="713"/>
      <c r="BXK8" s="713"/>
      <c r="BXL8" s="713"/>
      <c r="BXM8" s="713"/>
      <c r="BXN8" s="713"/>
      <c r="BXO8" s="713"/>
      <c r="BXP8" s="713"/>
      <c r="BXQ8" s="713"/>
      <c r="BXR8" s="713"/>
      <c r="BXS8" s="713"/>
      <c r="BXT8" s="713"/>
      <c r="BXU8" s="713"/>
      <c r="BXV8" s="713"/>
      <c r="BXW8" s="713"/>
      <c r="BXX8" s="713"/>
      <c r="BXY8" s="713"/>
      <c r="BXZ8" s="713"/>
      <c r="BYA8" s="713"/>
      <c r="BYB8" s="713"/>
      <c r="BYC8" s="713"/>
      <c r="BYD8" s="713"/>
      <c r="BYE8" s="713"/>
      <c r="BYF8" s="713"/>
      <c r="BYG8" s="713"/>
      <c r="BYH8" s="713"/>
      <c r="BYI8" s="713"/>
      <c r="BYJ8" s="713"/>
      <c r="BYK8" s="713"/>
      <c r="BYL8" s="713"/>
      <c r="BYM8" s="713"/>
      <c r="BYN8" s="713"/>
      <c r="BYO8" s="713"/>
      <c r="BYP8" s="713"/>
      <c r="BYQ8" s="713"/>
      <c r="BYR8" s="713"/>
      <c r="BYS8" s="713"/>
      <c r="BYT8" s="713"/>
      <c r="BYU8" s="713"/>
      <c r="BYV8" s="713"/>
      <c r="BYW8" s="713"/>
      <c r="BYX8" s="713"/>
      <c r="BYY8" s="713"/>
      <c r="BYZ8" s="713"/>
      <c r="BZA8" s="713"/>
      <c r="BZB8" s="713"/>
      <c r="BZC8" s="713"/>
      <c r="BZD8" s="713"/>
      <c r="BZE8" s="713"/>
      <c r="BZF8" s="713"/>
      <c r="BZG8" s="713"/>
      <c r="BZH8" s="713"/>
      <c r="BZI8" s="713"/>
      <c r="BZJ8" s="713"/>
      <c r="BZK8" s="713"/>
      <c r="BZL8" s="713"/>
      <c r="BZM8" s="713"/>
      <c r="BZN8" s="713"/>
      <c r="BZO8" s="713"/>
      <c r="BZP8" s="713"/>
      <c r="BZQ8" s="713"/>
      <c r="BZR8" s="713"/>
      <c r="BZS8" s="713"/>
      <c r="BZT8" s="713"/>
      <c r="BZU8" s="713"/>
      <c r="BZV8" s="713"/>
      <c r="BZW8" s="713"/>
      <c r="BZX8" s="713"/>
      <c r="BZY8" s="713"/>
      <c r="BZZ8" s="713"/>
      <c r="CAA8" s="713"/>
      <c r="CAB8" s="713"/>
      <c r="CAC8" s="713"/>
      <c r="CAD8" s="713"/>
      <c r="CAE8" s="713"/>
      <c r="CAF8" s="713"/>
      <c r="CAG8" s="713"/>
      <c r="CAH8" s="713"/>
      <c r="CAI8" s="713"/>
      <c r="CAJ8" s="713"/>
      <c r="CAK8" s="713"/>
      <c r="CAL8" s="713"/>
      <c r="CAM8" s="713"/>
      <c r="CAN8" s="713"/>
      <c r="CAO8" s="713"/>
      <c r="CAP8" s="713"/>
      <c r="CAQ8" s="713"/>
      <c r="CAR8" s="713"/>
      <c r="CAS8" s="713"/>
      <c r="CAT8" s="713"/>
      <c r="CAU8" s="713"/>
      <c r="CAV8" s="713"/>
      <c r="CAW8" s="713"/>
      <c r="CAX8" s="713"/>
      <c r="CAY8" s="713"/>
      <c r="CAZ8" s="713"/>
      <c r="CBA8" s="713"/>
      <c r="CBB8" s="713"/>
      <c r="CBC8" s="713"/>
      <c r="CBD8" s="713"/>
      <c r="CBE8" s="713"/>
      <c r="CBF8" s="713"/>
      <c r="CBG8" s="713"/>
      <c r="CBH8" s="713"/>
      <c r="CBI8" s="713"/>
      <c r="CBJ8" s="713"/>
      <c r="CBK8" s="713"/>
      <c r="CBL8" s="713"/>
      <c r="CBM8" s="713"/>
      <c r="CBN8" s="713"/>
      <c r="CBO8" s="713"/>
      <c r="CBP8" s="713"/>
      <c r="CBQ8" s="713"/>
      <c r="CBR8" s="713"/>
      <c r="CBS8" s="713"/>
      <c r="CBT8" s="713"/>
      <c r="CBU8" s="713"/>
      <c r="CBV8" s="713"/>
      <c r="CBW8" s="713"/>
      <c r="CBX8" s="713"/>
      <c r="CBY8" s="713"/>
      <c r="CBZ8" s="713"/>
      <c r="CCA8" s="713"/>
      <c r="CCB8" s="713"/>
      <c r="CCC8" s="713"/>
      <c r="CCD8" s="713"/>
      <c r="CCE8" s="713"/>
      <c r="CCF8" s="713"/>
      <c r="CCG8" s="713"/>
      <c r="CCH8" s="713"/>
      <c r="CCI8" s="713"/>
      <c r="CCJ8" s="713"/>
      <c r="CCK8" s="713"/>
      <c r="CCL8" s="713"/>
      <c r="CCM8" s="713"/>
      <c r="CCN8" s="713"/>
      <c r="CCO8" s="713"/>
      <c r="CCP8" s="713"/>
      <c r="CCQ8" s="713"/>
      <c r="CCR8" s="713"/>
      <c r="CCS8" s="713"/>
      <c r="CCT8" s="713"/>
      <c r="CCU8" s="713"/>
      <c r="CCV8" s="713"/>
      <c r="CCW8" s="713"/>
      <c r="CCX8" s="713"/>
      <c r="CCY8" s="713"/>
      <c r="CCZ8" s="713"/>
      <c r="CDA8" s="713"/>
      <c r="CDB8" s="713"/>
      <c r="CDC8" s="713"/>
      <c r="CDD8" s="713"/>
      <c r="CDE8" s="713"/>
      <c r="CDF8" s="713"/>
      <c r="CDG8" s="713"/>
      <c r="CDH8" s="713"/>
      <c r="CDI8" s="713"/>
      <c r="CDJ8" s="713"/>
      <c r="CDK8" s="713"/>
      <c r="CDL8" s="713"/>
      <c r="CDM8" s="713"/>
      <c r="CDN8" s="713"/>
      <c r="CDO8" s="713"/>
      <c r="CDP8" s="713"/>
      <c r="CDQ8" s="713"/>
      <c r="CDR8" s="713"/>
      <c r="CDS8" s="713"/>
      <c r="CDT8" s="713"/>
      <c r="CDU8" s="713"/>
      <c r="CDV8" s="713"/>
      <c r="CDW8" s="713"/>
      <c r="CDX8" s="713"/>
      <c r="CDY8" s="713"/>
      <c r="CDZ8" s="713"/>
      <c r="CEA8" s="713"/>
      <c r="CEB8" s="713"/>
      <c r="CEC8" s="713"/>
      <c r="CED8" s="713"/>
      <c r="CEE8" s="713"/>
      <c r="CEF8" s="713"/>
      <c r="CEG8" s="713"/>
      <c r="CEH8" s="713"/>
      <c r="CEI8" s="713"/>
      <c r="CEJ8" s="713"/>
      <c r="CEK8" s="713"/>
      <c r="CEL8" s="713"/>
      <c r="CEM8" s="713"/>
      <c r="CEN8" s="713"/>
      <c r="CEO8" s="713"/>
      <c r="CEP8" s="713"/>
      <c r="CEQ8" s="713"/>
      <c r="CER8" s="713"/>
      <c r="CES8" s="713"/>
      <c r="CET8" s="713"/>
      <c r="CEU8" s="713"/>
      <c r="CEV8" s="713"/>
      <c r="CEW8" s="713"/>
      <c r="CEX8" s="713"/>
      <c r="CEY8" s="713"/>
      <c r="CEZ8" s="713"/>
      <c r="CFA8" s="713"/>
      <c r="CFB8" s="713"/>
      <c r="CFC8" s="713"/>
      <c r="CFD8" s="713"/>
      <c r="CFE8" s="713"/>
      <c r="CFF8" s="713"/>
      <c r="CFG8" s="713"/>
      <c r="CFH8" s="713"/>
      <c r="CFI8" s="713"/>
      <c r="CFJ8" s="713"/>
      <c r="CFK8" s="713"/>
      <c r="CFL8" s="713"/>
      <c r="CFM8" s="713"/>
      <c r="CFN8" s="713"/>
      <c r="CFO8" s="713"/>
      <c r="CFP8" s="713"/>
      <c r="CFQ8" s="713"/>
      <c r="CFR8" s="713"/>
      <c r="CFS8" s="713"/>
      <c r="CFT8" s="713"/>
      <c r="CFU8" s="713"/>
      <c r="CFV8" s="713"/>
      <c r="CFW8" s="713"/>
      <c r="CFX8" s="713"/>
      <c r="CFY8" s="713"/>
      <c r="CFZ8" s="713"/>
      <c r="CGA8" s="713"/>
      <c r="CGB8" s="713"/>
      <c r="CGC8" s="713"/>
      <c r="CGD8" s="713"/>
      <c r="CGE8" s="713"/>
      <c r="CGF8" s="713"/>
      <c r="CGG8" s="713"/>
      <c r="CGH8" s="713"/>
      <c r="CGI8" s="713"/>
      <c r="CGJ8" s="713"/>
      <c r="CGK8" s="713"/>
      <c r="CGL8" s="713"/>
      <c r="CGM8" s="713"/>
      <c r="CGN8" s="713"/>
      <c r="CGO8" s="713"/>
      <c r="CGP8" s="713"/>
      <c r="CGQ8" s="713"/>
      <c r="CGR8" s="713"/>
      <c r="CGS8" s="713"/>
      <c r="CGT8" s="713"/>
      <c r="CGU8" s="713"/>
      <c r="CGV8" s="713"/>
      <c r="CGW8" s="713"/>
      <c r="CGX8" s="713"/>
      <c r="CGY8" s="713"/>
      <c r="CGZ8" s="713"/>
      <c r="CHA8" s="713"/>
      <c r="CHB8" s="713"/>
      <c r="CHC8" s="713"/>
      <c r="CHD8" s="713"/>
      <c r="CHE8" s="713"/>
      <c r="CHF8" s="713"/>
      <c r="CHG8" s="713"/>
      <c r="CHH8" s="713"/>
      <c r="CHI8" s="713"/>
      <c r="CHJ8" s="713"/>
      <c r="CHK8" s="713"/>
      <c r="CHL8" s="713"/>
      <c r="CHM8" s="713"/>
      <c r="CHN8" s="713"/>
      <c r="CHO8" s="713"/>
      <c r="CHP8" s="713"/>
      <c r="CHQ8" s="713"/>
      <c r="CHR8" s="713"/>
      <c r="CHS8" s="713"/>
      <c r="CHT8" s="713"/>
      <c r="CHU8" s="713"/>
      <c r="CHV8" s="713"/>
      <c r="CHW8" s="713"/>
      <c r="CHX8" s="713"/>
      <c r="CHY8" s="713"/>
      <c r="CHZ8" s="713"/>
      <c r="CIA8" s="713"/>
      <c r="CIB8" s="713"/>
      <c r="CIC8" s="713"/>
      <c r="CID8" s="713"/>
      <c r="CIE8" s="713"/>
      <c r="CIF8" s="713"/>
      <c r="CIG8" s="713"/>
      <c r="CIH8" s="713"/>
      <c r="CII8" s="713"/>
      <c r="CIJ8" s="713"/>
      <c r="CIK8" s="713"/>
      <c r="CIL8" s="713"/>
      <c r="CIM8" s="713"/>
      <c r="CIN8" s="713"/>
      <c r="CIO8" s="713"/>
      <c r="CIP8" s="713"/>
      <c r="CIQ8" s="713"/>
      <c r="CIR8" s="713"/>
      <c r="CIS8" s="713"/>
      <c r="CIT8" s="713"/>
      <c r="CIU8" s="713"/>
      <c r="CIV8" s="713"/>
      <c r="CIW8" s="713"/>
      <c r="CIX8" s="713"/>
      <c r="CIY8" s="713"/>
      <c r="CIZ8" s="713"/>
      <c r="CJA8" s="713"/>
      <c r="CJB8" s="713"/>
      <c r="CJC8" s="713"/>
      <c r="CJD8" s="713"/>
      <c r="CJE8" s="713"/>
      <c r="CJF8" s="713"/>
      <c r="CJG8" s="713"/>
      <c r="CJH8" s="713"/>
      <c r="CJI8" s="713"/>
      <c r="CJJ8" s="713"/>
      <c r="CJK8" s="713"/>
      <c r="CJL8" s="713"/>
      <c r="CJM8" s="713"/>
      <c r="CJN8" s="713"/>
      <c r="CJO8" s="713"/>
      <c r="CJP8" s="713"/>
      <c r="CJQ8" s="713"/>
      <c r="CJR8" s="713"/>
      <c r="CJS8" s="713"/>
      <c r="CJT8" s="713"/>
      <c r="CJU8" s="713"/>
      <c r="CJV8" s="713"/>
      <c r="CJW8" s="713"/>
      <c r="CJX8" s="713"/>
      <c r="CJY8" s="713"/>
      <c r="CJZ8" s="713"/>
      <c r="CKA8" s="713"/>
      <c r="CKB8" s="713"/>
      <c r="CKC8" s="713"/>
      <c r="CKD8" s="713"/>
      <c r="CKE8" s="713"/>
      <c r="CKF8" s="713"/>
      <c r="CKG8" s="713"/>
      <c r="CKH8" s="713"/>
      <c r="CKI8" s="713"/>
      <c r="CKJ8" s="713"/>
      <c r="CKK8" s="713"/>
      <c r="CKL8" s="713"/>
      <c r="CKM8" s="713"/>
      <c r="CKN8" s="713"/>
      <c r="CKO8" s="713"/>
      <c r="CKP8" s="713"/>
      <c r="CKQ8" s="713"/>
      <c r="CKR8" s="713"/>
      <c r="CKS8" s="713"/>
      <c r="CKT8" s="713"/>
      <c r="CKU8" s="713"/>
      <c r="CKV8" s="713"/>
      <c r="CKW8" s="713"/>
      <c r="CKX8" s="713"/>
      <c r="CKY8" s="713"/>
      <c r="CKZ8" s="713"/>
      <c r="CLA8" s="713"/>
      <c r="CLB8" s="713"/>
      <c r="CLC8" s="713"/>
      <c r="CLD8" s="713"/>
      <c r="CLE8" s="713"/>
      <c r="CLF8" s="713"/>
      <c r="CLG8" s="713"/>
      <c r="CLH8" s="713"/>
      <c r="CLI8" s="713"/>
      <c r="CLJ8" s="713"/>
      <c r="CLK8" s="713"/>
      <c r="CLL8" s="713"/>
      <c r="CLM8" s="713"/>
      <c r="CLN8" s="713"/>
      <c r="CLO8" s="713"/>
      <c r="CLP8" s="713"/>
      <c r="CLQ8" s="713"/>
      <c r="CLR8" s="713"/>
      <c r="CLS8" s="713"/>
      <c r="CLT8" s="713"/>
      <c r="CLU8" s="713"/>
      <c r="CLV8" s="713"/>
      <c r="CLW8" s="713"/>
      <c r="CLX8" s="713"/>
      <c r="CLY8" s="713"/>
      <c r="CLZ8" s="713"/>
      <c r="CMA8" s="713"/>
      <c r="CMB8" s="713"/>
      <c r="CMC8" s="713"/>
      <c r="CMD8" s="713"/>
      <c r="CME8" s="713"/>
      <c r="CMF8" s="713"/>
      <c r="CMG8" s="713"/>
      <c r="CMH8" s="713"/>
      <c r="CMI8" s="713"/>
      <c r="CMJ8" s="713"/>
      <c r="CMK8" s="713"/>
      <c r="CML8" s="713"/>
      <c r="CMM8" s="713"/>
      <c r="CMN8" s="713"/>
      <c r="CMO8" s="713"/>
      <c r="CMP8" s="713"/>
      <c r="CMQ8" s="713"/>
      <c r="CMR8" s="713"/>
      <c r="CMS8" s="713"/>
      <c r="CMT8" s="713"/>
      <c r="CMU8" s="713"/>
      <c r="CMV8" s="713"/>
      <c r="CMW8" s="713"/>
      <c r="CMX8" s="713"/>
      <c r="CMY8" s="713"/>
      <c r="CMZ8" s="713"/>
      <c r="CNA8" s="713"/>
      <c r="CNB8" s="713"/>
      <c r="CNC8" s="713"/>
      <c r="CND8" s="713"/>
      <c r="CNE8" s="713"/>
      <c r="CNF8" s="713"/>
      <c r="CNG8" s="713"/>
      <c r="CNH8" s="713"/>
      <c r="CNI8" s="713"/>
      <c r="CNJ8" s="713"/>
      <c r="CNK8" s="713"/>
      <c r="CNL8" s="713"/>
      <c r="CNM8" s="713"/>
      <c r="CNN8" s="713"/>
      <c r="CNO8" s="713"/>
      <c r="CNP8" s="713"/>
      <c r="CNQ8" s="713"/>
      <c r="CNR8" s="713"/>
      <c r="CNS8" s="713"/>
      <c r="CNT8" s="713"/>
      <c r="CNU8" s="713"/>
      <c r="CNV8" s="713"/>
      <c r="CNW8" s="713"/>
      <c r="CNX8" s="713"/>
      <c r="CNY8" s="713"/>
      <c r="CNZ8" s="713"/>
      <c r="COA8" s="713"/>
      <c r="COB8" s="713"/>
      <c r="COC8" s="713"/>
      <c r="COD8" s="713"/>
      <c r="COE8" s="713"/>
      <c r="COF8" s="713"/>
      <c r="COG8" s="713"/>
      <c r="COH8" s="713"/>
      <c r="COI8" s="713"/>
      <c r="COJ8" s="713"/>
      <c r="COK8" s="713"/>
      <c r="COL8" s="713"/>
      <c r="COM8" s="713"/>
      <c r="CON8" s="713"/>
      <c r="COO8" s="713"/>
      <c r="COP8" s="713"/>
      <c r="COQ8" s="713"/>
      <c r="COR8" s="713"/>
      <c r="COS8" s="713"/>
      <c r="COT8" s="713"/>
      <c r="COU8" s="713"/>
      <c r="COV8" s="713"/>
      <c r="COW8" s="713"/>
      <c r="COX8" s="713"/>
      <c r="COY8" s="713"/>
      <c r="COZ8" s="713"/>
      <c r="CPA8" s="713"/>
      <c r="CPB8" s="713"/>
      <c r="CPC8" s="713"/>
      <c r="CPD8" s="713"/>
      <c r="CPE8" s="713"/>
      <c r="CPF8" s="713"/>
      <c r="CPG8" s="713"/>
      <c r="CPH8" s="713"/>
      <c r="CPI8" s="713"/>
      <c r="CPJ8" s="713"/>
      <c r="CPK8" s="713"/>
      <c r="CPL8" s="713"/>
      <c r="CPM8" s="713"/>
      <c r="CPN8" s="713"/>
      <c r="CPO8" s="713"/>
      <c r="CPP8" s="713"/>
      <c r="CPQ8" s="713"/>
      <c r="CPR8" s="713"/>
      <c r="CPS8" s="713"/>
      <c r="CPT8" s="713"/>
      <c r="CPU8" s="713"/>
      <c r="CPV8" s="713"/>
      <c r="CPW8" s="713"/>
      <c r="CPX8" s="713"/>
      <c r="CPY8" s="713"/>
      <c r="CPZ8" s="713"/>
      <c r="CQA8" s="713"/>
      <c r="CQB8" s="713"/>
      <c r="CQC8" s="713"/>
      <c r="CQD8" s="713"/>
      <c r="CQE8" s="713"/>
      <c r="CQF8" s="713"/>
      <c r="CQG8" s="713"/>
      <c r="CQH8" s="713"/>
      <c r="CQI8" s="713"/>
      <c r="CQJ8" s="713"/>
      <c r="CQK8" s="713"/>
      <c r="CQL8" s="713"/>
      <c r="CQM8" s="713"/>
      <c r="CQN8" s="713"/>
      <c r="CQO8" s="713"/>
      <c r="CQP8" s="713"/>
      <c r="CQQ8" s="713"/>
      <c r="CQR8" s="713"/>
      <c r="CQS8" s="713"/>
      <c r="CQT8" s="713"/>
      <c r="CQU8" s="713"/>
      <c r="CQV8" s="713"/>
      <c r="CQW8" s="713"/>
      <c r="CQX8" s="713"/>
      <c r="CQY8" s="713"/>
      <c r="CQZ8" s="713"/>
      <c r="CRA8" s="713"/>
      <c r="CRB8" s="713"/>
      <c r="CRC8" s="713"/>
      <c r="CRD8" s="713"/>
      <c r="CRE8" s="713"/>
      <c r="CRF8" s="713"/>
      <c r="CRG8" s="713"/>
      <c r="CRH8" s="713"/>
      <c r="CRI8" s="713"/>
      <c r="CRJ8" s="713"/>
      <c r="CRK8" s="713"/>
      <c r="CRL8" s="713"/>
      <c r="CRM8" s="713"/>
      <c r="CRN8" s="713"/>
      <c r="CRO8" s="713"/>
      <c r="CRP8" s="713"/>
      <c r="CRQ8" s="713"/>
      <c r="CRR8" s="713"/>
      <c r="CRS8" s="713"/>
      <c r="CRT8" s="713"/>
      <c r="CRU8" s="713"/>
      <c r="CRV8" s="713"/>
      <c r="CRW8" s="713"/>
      <c r="CRX8" s="713"/>
      <c r="CRY8" s="713"/>
      <c r="CRZ8" s="713"/>
      <c r="CSA8" s="713"/>
      <c r="CSB8" s="713"/>
      <c r="CSC8" s="713"/>
      <c r="CSD8" s="713"/>
      <c r="CSE8" s="713"/>
      <c r="CSF8" s="713"/>
      <c r="CSG8" s="713"/>
      <c r="CSH8" s="713"/>
      <c r="CSI8" s="713"/>
      <c r="CSJ8" s="713"/>
      <c r="CSK8" s="713"/>
      <c r="CSL8" s="713"/>
      <c r="CSM8" s="713"/>
      <c r="CSN8" s="713"/>
      <c r="CSO8" s="713"/>
      <c r="CSP8" s="713"/>
      <c r="CSQ8" s="713"/>
      <c r="CSR8" s="713"/>
      <c r="CSS8" s="713"/>
      <c r="CST8" s="713"/>
      <c r="CSU8" s="713"/>
      <c r="CSV8" s="713"/>
      <c r="CSW8" s="713"/>
      <c r="CSX8" s="713"/>
      <c r="CSY8" s="713"/>
      <c r="CSZ8" s="713"/>
      <c r="CTA8" s="713"/>
      <c r="CTB8" s="713"/>
      <c r="CTC8" s="713"/>
      <c r="CTD8" s="713"/>
      <c r="CTE8" s="713"/>
      <c r="CTF8" s="713"/>
      <c r="CTG8" s="713"/>
      <c r="CTH8" s="713"/>
      <c r="CTI8" s="713"/>
      <c r="CTJ8" s="713"/>
      <c r="CTK8" s="713"/>
      <c r="CTL8" s="713"/>
      <c r="CTM8" s="713"/>
      <c r="CTN8" s="713"/>
      <c r="CTO8" s="713"/>
      <c r="CTP8" s="713"/>
      <c r="CTQ8" s="713"/>
      <c r="CTR8" s="713"/>
      <c r="CTS8" s="713"/>
      <c r="CTT8" s="713"/>
      <c r="CTU8" s="713"/>
      <c r="CTV8" s="713"/>
      <c r="CTW8" s="713"/>
      <c r="CTX8" s="713"/>
      <c r="CTY8" s="713"/>
      <c r="CTZ8" s="713"/>
      <c r="CUA8" s="713"/>
      <c r="CUB8" s="713"/>
      <c r="CUC8" s="713"/>
      <c r="CUD8" s="713"/>
      <c r="CUE8" s="713"/>
      <c r="CUF8" s="713"/>
      <c r="CUG8" s="713"/>
      <c r="CUH8" s="713"/>
      <c r="CUI8" s="713"/>
      <c r="CUJ8" s="713"/>
      <c r="CUK8" s="713"/>
      <c r="CUL8" s="713"/>
      <c r="CUM8" s="713"/>
      <c r="CUN8" s="713"/>
      <c r="CUO8" s="713"/>
      <c r="CUP8" s="713"/>
      <c r="CUQ8" s="713"/>
      <c r="CUR8" s="713"/>
      <c r="CUS8" s="713"/>
      <c r="CUT8" s="713"/>
      <c r="CUU8" s="713"/>
      <c r="CUV8" s="713"/>
      <c r="CUW8" s="713"/>
      <c r="CUX8" s="713"/>
      <c r="CUY8" s="713"/>
      <c r="CUZ8" s="713"/>
      <c r="CVA8" s="713"/>
      <c r="CVB8" s="713"/>
      <c r="CVC8" s="713"/>
      <c r="CVD8" s="713"/>
      <c r="CVE8" s="713"/>
      <c r="CVF8" s="713"/>
      <c r="CVG8" s="713"/>
      <c r="CVH8" s="713"/>
      <c r="CVI8" s="713"/>
      <c r="CVJ8" s="713"/>
      <c r="CVK8" s="713"/>
      <c r="CVL8" s="713"/>
      <c r="CVM8" s="713"/>
      <c r="CVN8" s="713"/>
      <c r="CVO8" s="713"/>
      <c r="CVP8" s="713"/>
      <c r="CVQ8" s="713"/>
      <c r="CVR8" s="713"/>
      <c r="CVS8" s="713"/>
      <c r="CVT8" s="713"/>
      <c r="CVU8" s="713"/>
      <c r="CVV8" s="713"/>
      <c r="CVW8" s="713"/>
      <c r="CVX8" s="713"/>
      <c r="CVY8" s="713"/>
      <c r="CVZ8" s="713"/>
      <c r="CWA8" s="713"/>
      <c r="CWB8" s="713"/>
      <c r="CWC8" s="713"/>
      <c r="CWD8" s="713"/>
      <c r="CWE8" s="713"/>
      <c r="CWF8" s="713"/>
      <c r="CWG8" s="713"/>
      <c r="CWH8" s="713"/>
      <c r="CWI8" s="713"/>
      <c r="CWJ8" s="713"/>
      <c r="CWK8" s="713"/>
      <c r="CWL8" s="713"/>
      <c r="CWM8" s="713"/>
      <c r="CWN8" s="713"/>
      <c r="CWO8" s="713"/>
      <c r="CWP8" s="713"/>
      <c r="CWQ8" s="713"/>
      <c r="CWR8" s="713"/>
      <c r="CWS8" s="713"/>
      <c r="CWT8" s="713"/>
      <c r="CWU8" s="713"/>
      <c r="CWV8" s="713"/>
      <c r="CWW8" s="713"/>
      <c r="CWX8" s="713"/>
      <c r="CWY8" s="713"/>
      <c r="CWZ8" s="713"/>
      <c r="CXA8" s="713"/>
      <c r="CXB8" s="713"/>
      <c r="CXC8" s="713"/>
      <c r="CXD8" s="713"/>
      <c r="CXE8" s="713"/>
      <c r="CXF8" s="713"/>
      <c r="CXG8" s="713"/>
      <c r="CXH8" s="713"/>
      <c r="CXI8" s="713"/>
      <c r="CXJ8" s="713"/>
      <c r="CXK8" s="713"/>
      <c r="CXL8" s="713"/>
      <c r="CXM8" s="713"/>
      <c r="CXN8" s="713"/>
      <c r="CXO8" s="713"/>
      <c r="CXP8" s="713"/>
      <c r="CXQ8" s="713"/>
      <c r="CXR8" s="713"/>
      <c r="CXS8" s="713"/>
      <c r="CXT8" s="713"/>
      <c r="CXU8" s="713"/>
      <c r="CXV8" s="713"/>
      <c r="CXW8" s="713"/>
      <c r="CXX8" s="713"/>
      <c r="CXY8" s="713"/>
      <c r="CXZ8" s="713"/>
      <c r="CYA8" s="713"/>
      <c r="CYB8" s="713"/>
      <c r="CYC8" s="713"/>
      <c r="CYD8" s="713"/>
      <c r="CYE8" s="713"/>
      <c r="CYF8" s="713"/>
      <c r="CYG8" s="713"/>
      <c r="CYH8" s="713"/>
      <c r="CYI8" s="713"/>
      <c r="CYJ8" s="713"/>
      <c r="CYK8" s="713"/>
      <c r="CYL8" s="713"/>
      <c r="CYM8" s="713"/>
      <c r="CYN8" s="713"/>
      <c r="CYO8" s="713"/>
      <c r="CYP8" s="713"/>
      <c r="CYQ8" s="713"/>
      <c r="CYR8" s="713"/>
      <c r="CYS8" s="713"/>
      <c r="CYT8" s="713"/>
      <c r="CYU8" s="713"/>
      <c r="CYV8" s="713"/>
      <c r="CYW8" s="713"/>
      <c r="CYX8" s="713"/>
      <c r="CYY8" s="713"/>
      <c r="CYZ8" s="713"/>
      <c r="CZA8" s="713"/>
      <c r="CZB8" s="713"/>
      <c r="CZC8" s="713"/>
      <c r="CZD8" s="713"/>
      <c r="CZE8" s="713"/>
      <c r="CZF8" s="713"/>
      <c r="CZG8" s="713"/>
      <c r="CZH8" s="713"/>
      <c r="CZI8" s="713"/>
      <c r="CZJ8" s="713"/>
      <c r="CZK8" s="713"/>
      <c r="CZL8" s="713"/>
      <c r="CZM8" s="713"/>
      <c r="CZN8" s="713"/>
      <c r="CZO8" s="713"/>
      <c r="CZP8" s="713"/>
      <c r="CZQ8" s="713"/>
      <c r="CZR8" s="713"/>
      <c r="CZS8" s="713"/>
      <c r="CZT8" s="713"/>
      <c r="CZU8" s="713"/>
      <c r="CZV8" s="713"/>
      <c r="CZW8" s="713"/>
      <c r="CZX8" s="713"/>
      <c r="CZY8" s="713"/>
      <c r="CZZ8" s="713"/>
      <c r="DAA8" s="713"/>
      <c r="DAB8" s="713"/>
      <c r="DAC8" s="713"/>
      <c r="DAD8" s="713"/>
      <c r="DAE8" s="713"/>
      <c r="DAF8" s="713"/>
      <c r="DAG8" s="713"/>
      <c r="DAH8" s="713"/>
      <c r="DAI8" s="713"/>
      <c r="DAJ8" s="713"/>
      <c r="DAK8" s="713"/>
      <c r="DAL8" s="713"/>
      <c r="DAM8" s="713"/>
      <c r="DAN8" s="713"/>
      <c r="DAO8" s="713"/>
      <c r="DAP8" s="713"/>
      <c r="DAQ8" s="713"/>
      <c r="DAR8" s="713"/>
      <c r="DAS8" s="713"/>
      <c r="DAT8" s="713"/>
      <c r="DAU8" s="713"/>
      <c r="DAV8" s="713"/>
      <c r="DAW8" s="713"/>
      <c r="DAX8" s="713"/>
      <c r="DAY8" s="713"/>
      <c r="DAZ8" s="713"/>
      <c r="DBA8" s="713"/>
      <c r="DBB8" s="713"/>
      <c r="DBC8" s="713"/>
      <c r="DBD8" s="713"/>
      <c r="DBE8" s="713"/>
      <c r="DBF8" s="713"/>
      <c r="DBG8" s="713"/>
      <c r="DBH8" s="713"/>
      <c r="DBI8" s="713"/>
      <c r="DBJ8" s="713"/>
      <c r="DBK8" s="713"/>
      <c r="DBL8" s="713"/>
      <c r="DBM8" s="713"/>
      <c r="DBN8" s="713"/>
      <c r="DBO8" s="713"/>
      <c r="DBP8" s="713"/>
      <c r="DBQ8" s="713"/>
      <c r="DBR8" s="713"/>
      <c r="DBS8" s="713"/>
      <c r="DBT8" s="713"/>
      <c r="DBU8" s="713"/>
      <c r="DBV8" s="713"/>
      <c r="DBW8" s="713"/>
      <c r="DBX8" s="713"/>
      <c r="DBY8" s="713"/>
      <c r="DBZ8" s="713"/>
      <c r="DCA8" s="713"/>
      <c r="DCB8" s="713"/>
      <c r="DCC8" s="713"/>
      <c r="DCD8" s="713"/>
      <c r="DCE8" s="713"/>
      <c r="DCF8" s="713"/>
      <c r="DCG8" s="713"/>
      <c r="DCH8" s="713"/>
      <c r="DCI8" s="713"/>
      <c r="DCJ8" s="713"/>
      <c r="DCK8" s="713"/>
      <c r="DCL8" s="713"/>
      <c r="DCM8" s="713"/>
      <c r="DCN8" s="713"/>
      <c r="DCO8" s="713"/>
      <c r="DCP8" s="713"/>
      <c r="DCQ8" s="713"/>
      <c r="DCR8" s="713"/>
      <c r="DCS8" s="713"/>
      <c r="DCT8" s="713"/>
      <c r="DCU8" s="713"/>
      <c r="DCV8" s="713"/>
      <c r="DCW8" s="713"/>
      <c r="DCX8" s="713"/>
      <c r="DCY8" s="713"/>
      <c r="DCZ8" s="713"/>
      <c r="DDA8" s="713"/>
      <c r="DDB8" s="713"/>
      <c r="DDC8" s="713"/>
      <c r="DDD8" s="713"/>
      <c r="DDE8" s="713"/>
      <c r="DDF8" s="713"/>
      <c r="DDG8" s="713"/>
      <c r="DDH8" s="713"/>
      <c r="DDI8" s="713"/>
      <c r="DDJ8" s="713"/>
      <c r="DDK8" s="713"/>
      <c r="DDL8" s="713"/>
      <c r="DDM8" s="713"/>
      <c r="DDN8" s="713"/>
      <c r="DDO8" s="713"/>
      <c r="DDP8" s="713"/>
      <c r="DDQ8" s="713"/>
      <c r="DDR8" s="713"/>
      <c r="DDS8" s="713"/>
      <c r="DDT8" s="713"/>
      <c r="DDU8" s="713"/>
      <c r="DDV8" s="713"/>
      <c r="DDW8" s="713"/>
      <c r="DDX8" s="713"/>
      <c r="DDY8" s="713"/>
      <c r="DDZ8" s="713"/>
      <c r="DEA8" s="713"/>
      <c r="DEB8" s="713"/>
      <c r="DEC8" s="713"/>
      <c r="DED8" s="713"/>
      <c r="DEE8" s="713"/>
      <c r="DEF8" s="713"/>
      <c r="DEG8" s="713"/>
      <c r="DEH8" s="713"/>
      <c r="DEI8" s="713"/>
      <c r="DEJ8" s="713"/>
      <c r="DEK8" s="713"/>
      <c r="DEL8" s="713"/>
      <c r="DEM8" s="713"/>
      <c r="DEN8" s="713"/>
      <c r="DEO8" s="713"/>
      <c r="DEP8" s="713"/>
      <c r="DEQ8" s="713"/>
      <c r="DER8" s="713"/>
      <c r="DES8" s="713"/>
      <c r="DET8" s="713"/>
      <c r="DEU8" s="713"/>
      <c r="DEV8" s="713"/>
      <c r="DEW8" s="713"/>
      <c r="DEX8" s="713"/>
      <c r="DEY8" s="713"/>
      <c r="DEZ8" s="713"/>
      <c r="DFA8" s="713"/>
      <c r="DFB8" s="713"/>
      <c r="DFC8" s="713"/>
      <c r="DFD8" s="713"/>
      <c r="DFE8" s="713"/>
      <c r="DFF8" s="713"/>
      <c r="DFG8" s="713"/>
      <c r="DFH8" s="713"/>
      <c r="DFI8" s="713"/>
      <c r="DFJ8" s="713"/>
      <c r="DFK8" s="713"/>
      <c r="DFL8" s="713"/>
      <c r="DFM8" s="713"/>
      <c r="DFN8" s="713"/>
      <c r="DFO8" s="713"/>
      <c r="DFP8" s="713"/>
      <c r="DFQ8" s="713"/>
      <c r="DFR8" s="713"/>
      <c r="DFS8" s="713"/>
      <c r="DFT8" s="713"/>
      <c r="DFU8" s="713"/>
      <c r="DFV8" s="713"/>
      <c r="DFW8" s="713"/>
      <c r="DFX8" s="713"/>
      <c r="DFY8" s="713"/>
      <c r="DFZ8" s="713"/>
      <c r="DGA8" s="713"/>
      <c r="DGB8" s="713"/>
      <c r="DGC8" s="713"/>
      <c r="DGD8" s="713"/>
      <c r="DGE8" s="713"/>
      <c r="DGF8" s="713"/>
      <c r="DGG8" s="713"/>
      <c r="DGH8" s="713"/>
      <c r="DGI8" s="713"/>
      <c r="DGJ8" s="713"/>
      <c r="DGK8" s="713"/>
      <c r="DGL8" s="713"/>
      <c r="DGM8" s="713"/>
      <c r="DGN8" s="713"/>
      <c r="DGO8" s="713"/>
      <c r="DGP8" s="713"/>
      <c r="DGQ8" s="713"/>
      <c r="DGR8" s="713"/>
      <c r="DGS8" s="713"/>
      <c r="DGT8" s="713"/>
      <c r="DGU8" s="713"/>
      <c r="DGV8" s="713"/>
      <c r="DGW8" s="713"/>
      <c r="DGX8" s="713"/>
      <c r="DGY8" s="713"/>
      <c r="DGZ8" s="713"/>
      <c r="DHA8" s="713"/>
      <c r="DHB8" s="713"/>
      <c r="DHC8" s="713"/>
      <c r="DHD8" s="713"/>
      <c r="DHE8" s="713"/>
      <c r="DHF8" s="713"/>
      <c r="DHG8" s="713"/>
      <c r="DHH8" s="713"/>
      <c r="DHI8" s="713"/>
      <c r="DHJ8" s="713"/>
      <c r="DHK8" s="713"/>
      <c r="DHL8" s="713"/>
      <c r="DHM8" s="713"/>
      <c r="DHN8" s="713"/>
      <c r="DHO8" s="713"/>
      <c r="DHP8" s="713"/>
      <c r="DHQ8" s="713"/>
      <c r="DHR8" s="713"/>
      <c r="DHS8" s="713"/>
      <c r="DHT8" s="713"/>
      <c r="DHU8" s="713"/>
      <c r="DHV8" s="713"/>
      <c r="DHW8" s="713"/>
      <c r="DHX8" s="713"/>
      <c r="DHY8" s="713"/>
      <c r="DHZ8" s="713"/>
      <c r="DIA8" s="713"/>
      <c r="DIB8" s="713"/>
      <c r="DIC8" s="713"/>
      <c r="DID8" s="713"/>
      <c r="DIE8" s="713"/>
      <c r="DIF8" s="713"/>
      <c r="DIG8" s="713"/>
      <c r="DIH8" s="713"/>
      <c r="DII8" s="713"/>
      <c r="DIJ8" s="713"/>
      <c r="DIK8" s="713"/>
      <c r="DIL8" s="713"/>
      <c r="DIM8" s="713"/>
      <c r="DIN8" s="713"/>
      <c r="DIO8" s="713"/>
      <c r="DIP8" s="713"/>
      <c r="DIQ8" s="713"/>
      <c r="DIR8" s="713"/>
      <c r="DIS8" s="713"/>
      <c r="DIT8" s="713"/>
      <c r="DIU8" s="713"/>
      <c r="DIV8" s="713"/>
      <c r="DIW8" s="713"/>
      <c r="DIX8" s="713"/>
      <c r="DIY8" s="713"/>
      <c r="DIZ8" s="713"/>
      <c r="DJA8" s="713"/>
      <c r="DJB8" s="713"/>
      <c r="DJC8" s="713"/>
      <c r="DJD8" s="713"/>
      <c r="DJE8" s="713"/>
      <c r="DJF8" s="713"/>
      <c r="DJG8" s="713"/>
      <c r="DJH8" s="713"/>
      <c r="DJI8" s="713"/>
      <c r="DJJ8" s="713"/>
      <c r="DJK8" s="713"/>
      <c r="DJL8" s="713"/>
      <c r="DJM8" s="713"/>
      <c r="DJN8" s="713"/>
      <c r="DJO8" s="713"/>
      <c r="DJP8" s="713"/>
      <c r="DJQ8" s="713"/>
      <c r="DJR8" s="713"/>
      <c r="DJS8" s="713"/>
      <c r="DJT8" s="713"/>
      <c r="DJU8" s="713"/>
      <c r="DJV8" s="713"/>
      <c r="DJW8" s="713"/>
      <c r="DJX8" s="713"/>
      <c r="DJY8" s="713"/>
      <c r="DJZ8" s="713"/>
      <c r="DKA8" s="713"/>
      <c r="DKB8" s="713"/>
      <c r="DKC8" s="713"/>
      <c r="DKD8" s="713"/>
      <c r="DKE8" s="713"/>
      <c r="DKF8" s="713"/>
      <c r="DKG8" s="713"/>
      <c r="DKH8" s="713"/>
      <c r="DKI8" s="713"/>
      <c r="DKJ8" s="713"/>
      <c r="DKK8" s="713"/>
      <c r="DKL8" s="713"/>
      <c r="DKM8" s="713"/>
      <c r="DKN8" s="713"/>
      <c r="DKO8" s="713"/>
      <c r="DKP8" s="713"/>
      <c r="DKQ8" s="713"/>
      <c r="DKR8" s="713"/>
      <c r="DKS8" s="713"/>
      <c r="DKT8" s="713"/>
      <c r="DKU8" s="713"/>
      <c r="DKV8" s="713"/>
      <c r="DKW8" s="713"/>
      <c r="DKX8" s="713"/>
      <c r="DKY8" s="713"/>
      <c r="DKZ8" s="713"/>
      <c r="DLA8" s="713"/>
      <c r="DLB8" s="713"/>
      <c r="DLC8" s="713"/>
      <c r="DLD8" s="713"/>
      <c r="DLE8" s="713"/>
      <c r="DLF8" s="713"/>
      <c r="DLG8" s="713"/>
      <c r="DLH8" s="713"/>
      <c r="DLI8" s="713"/>
      <c r="DLJ8" s="713"/>
      <c r="DLK8" s="713"/>
      <c r="DLL8" s="713"/>
      <c r="DLM8" s="713"/>
      <c r="DLN8" s="713"/>
      <c r="DLO8" s="713"/>
      <c r="DLP8" s="713"/>
      <c r="DLQ8" s="713"/>
      <c r="DLR8" s="713"/>
      <c r="DLS8" s="713"/>
      <c r="DLT8" s="713"/>
      <c r="DLU8" s="713"/>
      <c r="DLV8" s="713"/>
      <c r="DLW8" s="713"/>
      <c r="DLX8" s="713"/>
      <c r="DLY8" s="713"/>
      <c r="DLZ8" s="713"/>
      <c r="DMA8" s="713"/>
      <c r="DMB8" s="713"/>
      <c r="DMC8" s="713"/>
      <c r="DMD8" s="713"/>
      <c r="DME8" s="713"/>
      <c r="DMF8" s="713"/>
      <c r="DMG8" s="713"/>
      <c r="DMH8" s="713"/>
      <c r="DMI8" s="713"/>
      <c r="DMJ8" s="713"/>
      <c r="DMK8" s="713"/>
      <c r="DML8" s="713"/>
      <c r="DMM8" s="713"/>
      <c r="DMN8" s="713"/>
      <c r="DMO8" s="713"/>
      <c r="DMP8" s="713"/>
      <c r="DMQ8" s="713"/>
      <c r="DMR8" s="713"/>
      <c r="DMS8" s="713"/>
      <c r="DMT8" s="713"/>
      <c r="DMU8" s="713"/>
      <c r="DMV8" s="713"/>
      <c r="DMW8" s="713"/>
      <c r="DMX8" s="713"/>
      <c r="DMY8" s="713"/>
      <c r="DMZ8" s="713"/>
      <c r="DNA8" s="713"/>
      <c r="DNB8" s="713"/>
      <c r="DNC8" s="713"/>
      <c r="DND8" s="713"/>
      <c r="DNE8" s="713"/>
      <c r="DNF8" s="713"/>
      <c r="DNG8" s="713"/>
      <c r="DNH8" s="713"/>
      <c r="DNI8" s="713"/>
      <c r="DNJ8" s="713"/>
      <c r="DNK8" s="713"/>
      <c r="DNL8" s="713"/>
      <c r="DNM8" s="713"/>
      <c r="DNN8" s="713"/>
      <c r="DNO8" s="713"/>
      <c r="DNP8" s="713"/>
      <c r="DNQ8" s="713"/>
      <c r="DNR8" s="713"/>
      <c r="DNS8" s="713"/>
      <c r="DNT8" s="713"/>
      <c r="DNU8" s="713"/>
      <c r="DNV8" s="713"/>
      <c r="DNW8" s="713"/>
      <c r="DNX8" s="713"/>
      <c r="DNY8" s="713"/>
      <c r="DNZ8" s="713"/>
      <c r="DOA8" s="713"/>
      <c r="DOB8" s="713"/>
      <c r="DOC8" s="713"/>
      <c r="DOD8" s="713"/>
      <c r="DOE8" s="713"/>
      <c r="DOF8" s="713"/>
      <c r="DOG8" s="713"/>
      <c r="DOH8" s="713"/>
      <c r="DOI8" s="713"/>
      <c r="DOJ8" s="713"/>
      <c r="DOK8" s="713"/>
      <c r="DOL8" s="713"/>
      <c r="DOM8" s="713"/>
      <c r="DON8" s="713"/>
      <c r="DOO8" s="713"/>
      <c r="DOP8" s="713"/>
      <c r="DOQ8" s="713"/>
      <c r="DOR8" s="713"/>
      <c r="DOS8" s="713"/>
      <c r="DOT8" s="713"/>
      <c r="DOU8" s="713"/>
      <c r="DOV8" s="713"/>
      <c r="DOW8" s="713"/>
      <c r="DOX8" s="713"/>
      <c r="DOY8" s="713"/>
      <c r="DOZ8" s="713"/>
      <c r="DPA8" s="713"/>
      <c r="DPB8" s="713"/>
      <c r="DPC8" s="713"/>
      <c r="DPD8" s="713"/>
      <c r="DPE8" s="713"/>
      <c r="DPF8" s="713"/>
      <c r="DPG8" s="713"/>
      <c r="DPH8" s="713"/>
      <c r="DPI8" s="713"/>
      <c r="DPJ8" s="713"/>
      <c r="DPK8" s="713"/>
      <c r="DPL8" s="713"/>
      <c r="DPM8" s="713"/>
      <c r="DPN8" s="713"/>
      <c r="DPO8" s="713"/>
      <c r="DPP8" s="713"/>
      <c r="DPQ8" s="713"/>
      <c r="DPR8" s="713"/>
      <c r="DPS8" s="713"/>
      <c r="DPT8" s="713"/>
      <c r="DPU8" s="713"/>
      <c r="DPV8" s="713"/>
      <c r="DPW8" s="713"/>
      <c r="DPX8" s="713"/>
      <c r="DPY8" s="713"/>
      <c r="DPZ8" s="713"/>
      <c r="DQA8" s="713"/>
      <c r="DQB8" s="713"/>
      <c r="DQC8" s="713"/>
      <c r="DQD8" s="713"/>
      <c r="DQE8" s="713"/>
      <c r="DQF8" s="713"/>
      <c r="DQG8" s="713"/>
      <c r="DQH8" s="713"/>
      <c r="DQI8" s="713"/>
      <c r="DQJ8" s="713"/>
      <c r="DQK8" s="713"/>
      <c r="DQL8" s="713"/>
      <c r="DQM8" s="713"/>
      <c r="DQN8" s="713"/>
      <c r="DQO8" s="713"/>
      <c r="DQP8" s="713"/>
      <c r="DQQ8" s="713"/>
      <c r="DQR8" s="713"/>
      <c r="DQS8" s="713"/>
      <c r="DQT8" s="713"/>
      <c r="DQU8" s="713"/>
      <c r="DQV8" s="713"/>
      <c r="DQW8" s="713"/>
      <c r="DQX8" s="713"/>
      <c r="DQY8" s="713"/>
      <c r="DQZ8" s="713"/>
      <c r="DRA8" s="713"/>
      <c r="DRB8" s="713"/>
      <c r="DRC8" s="713"/>
      <c r="DRD8" s="713"/>
      <c r="DRE8" s="713"/>
      <c r="DRF8" s="713"/>
      <c r="DRG8" s="713"/>
      <c r="DRH8" s="713"/>
      <c r="DRI8" s="713"/>
      <c r="DRJ8" s="713"/>
      <c r="DRK8" s="713"/>
      <c r="DRL8" s="713"/>
      <c r="DRM8" s="713"/>
      <c r="DRN8" s="713"/>
      <c r="DRO8" s="713"/>
      <c r="DRP8" s="713"/>
      <c r="DRQ8" s="713"/>
      <c r="DRR8" s="713"/>
      <c r="DRS8" s="713"/>
      <c r="DRT8" s="713"/>
      <c r="DRU8" s="713"/>
      <c r="DRV8" s="713"/>
      <c r="DRW8" s="713"/>
      <c r="DRX8" s="713"/>
      <c r="DRY8" s="713"/>
      <c r="DRZ8" s="713"/>
      <c r="DSA8" s="713"/>
      <c r="DSB8" s="713"/>
      <c r="DSC8" s="713"/>
      <c r="DSD8" s="713"/>
      <c r="DSE8" s="713"/>
      <c r="DSF8" s="713"/>
      <c r="DSG8" s="713"/>
      <c r="DSH8" s="713"/>
      <c r="DSI8" s="713"/>
      <c r="DSJ8" s="713"/>
      <c r="DSK8" s="713"/>
      <c r="DSL8" s="713"/>
      <c r="DSM8" s="713"/>
      <c r="DSN8" s="713"/>
      <c r="DSO8" s="713"/>
      <c r="DSP8" s="713"/>
      <c r="DSQ8" s="713"/>
      <c r="DSR8" s="713"/>
      <c r="DSS8" s="713"/>
      <c r="DST8" s="713"/>
      <c r="DSU8" s="713"/>
      <c r="DSV8" s="713"/>
      <c r="DSW8" s="713"/>
      <c r="DSX8" s="713"/>
      <c r="DSY8" s="713"/>
      <c r="DSZ8" s="713"/>
      <c r="DTA8" s="713"/>
      <c r="DTB8" s="713"/>
      <c r="DTC8" s="713"/>
      <c r="DTD8" s="713"/>
      <c r="DTE8" s="713"/>
      <c r="DTF8" s="713"/>
      <c r="DTG8" s="713"/>
      <c r="DTH8" s="713"/>
      <c r="DTI8" s="713"/>
      <c r="DTJ8" s="713"/>
      <c r="DTK8" s="713"/>
      <c r="DTL8" s="713"/>
      <c r="DTM8" s="713"/>
      <c r="DTN8" s="713"/>
      <c r="DTO8" s="713"/>
      <c r="DTP8" s="713"/>
      <c r="DTQ8" s="713"/>
      <c r="DTR8" s="713"/>
      <c r="DTS8" s="713"/>
      <c r="DTT8" s="713"/>
      <c r="DTU8" s="713"/>
      <c r="DTV8" s="713"/>
      <c r="DTW8" s="713"/>
      <c r="DTX8" s="713"/>
      <c r="DTY8" s="713"/>
      <c r="DTZ8" s="713"/>
      <c r="DUA8" s="713"/>
      <c r="DUB8" s="713"/>
      <c r="DUC8" s="713"/>
      <c r="DUD8" s="713"/>
      <c r="DUE8" s="713"/>
      <c r="DUF8" s="713"/>
      <c r="DUG8" s="713"/>
      <c r="DUH8" s="713"/>
      <c r="DUI8" s="713"/>
      <c r="DUJ8" s="713"/>
      <c r="DUK8" s="713"/>
      <c r="DUL8" s="713"/>
      <c r="DUM8" s="713"/>
      <c r="DUN8" s="713"/>
      <c r="DUO8" s="713"/>
      <c r="DUP8" s="713"/>
      <c r="DUQ8" s="713"/>
      <c r="DUR8" s="713"/>
      <c r="DUS8" s="713"/>
      <c r="DUT8" s="713"/>
      <c r="DUU8" s="713"/>
      <c r="DUV8" s="713"/>
      <c r="DUW8" s="713"/>
      <c r="DUX8" s="713"/>
      <c r="DUY8" s="713"/>
      <c r="DUZ8" s="713"/>
      <c r="DVA8" s="713"/>
      <c r="DVB8" s="713"/>
      <c r="DVC8" s="713"/>
      <c r="DVD8" s="713"/>
      <c r="DVE8" s="713"/>
      <c r="DVF8" s="713"/>
      <c r="DVG8" s="713"/>
      <c r="DVH8" s="713"/>
      <c r="DVI8" s="713"/>
      <c r="DVJ8" s="713"/>
      <c r="DVK8" s="713"/>
      <c r="DVL8" s="713"/>
      <c r="DVM8" s="713"/>
      <c r="DVN8" s="713"/>
      <c r="DVO8" s="713"/>
      <c r="DVP8" s="713"/>
      <c r="DVQ8" s="713"/>
      <c r="DVR8" s="713"/>
      <c r="DVS8" s="713"/>
      <c r="DVT8" s="713"/>
      <c r="DVU8" s="713"/>
      <c r="DVV8" s="713"/>
      <c r="DVW8" s="713"/>
      <c r="DVX8" s="713"/>
      <c r="DVY8" s="713"/>
      <c r="DVZ8" s="713"/>
      <c r="DWA8" s="713"/>
      <c r="DWB8" s="713"/>
      <c r="DWC8" s="713"/>
      <c r="DWD8" s="713"/>
      <c r="DWE8" s="713"/>
      <c r="DWF8" s="713"/>
      <c r="DWG8" s="713"/>
      <c r="DWH8" s="713"/>
      <c r="DWI8" s="713"/>
      <c r="DWJ8" s="713"/>
      <c r="DWK8" s="713"/>
      <c r="DWL8" s="713"/>
      <c r="DWM8" s="713"/>
      <c r="DWN8" s="713"/>
      <c r="DWO8" s="713"/>
      <c r="DWP8" s="713"/>
      <c r="DWQ8" s="713"/>
      <c r="DWR8" s="713"/>
      <c r="DWS8" s="713"/>
      <c r="DWT8" s="713"/>
      <c r="DWU8" s="713"/>
      <c r="DWV8" s="713"/>
      <c r="DWW8" s="713"/>
      <c r="DWX8" s="713"/>
      <c r="DWY8" s="713"/>
      <c r="DWZ8" s="713"/>
      <c r="DXA8" s="713"/>
      <c r="DXB8" s="713"/>
      <c r="DXC8" s="713"/>
      <c r="DXD8" s="713"/>
      <c r="DXE8" s="713"/>
      <c r="DXF8" s="713"/>
      <c r="DXG8" s="713"/>
      <c r="DXH8" s="713"/>
      <c r="DXI8" s="713"/>
      <c r="DXJ8" s="713"/>
      <c r="DXK8" s="713"/>
      <c r="DXL8" s="713"/>
      <c r="DXM8" s="713"/>
      <c r="DXN8" s="713"/>
      <c r="DXO8" s="713"/>
      <c r="DXP8" s="713"/>
      <c r="DXQ8" s="713"/>
      <c r="DXR8" s="713"/>
      <c r="DXS8" s="713"/>
      <c r="DXT8" s="713"/>
      <c r="DXU8" s="713"/>
      <c r="DXV8" s="713"/>
      <c r="DXW8" s="713"/>
      <c r="DXX8" s="713"/>
      <c r="DXY8" s="713"/>
      <c r="DXZ8" s="713"/>
      <c r="DYA8" s="713"/>
      <c r="DYB8" s="713"/>
      <c r="DYC8" s="713"/>
      <c r="DYD8" s="713"/>
      <c r="DYE8" s="713"/>
      <c r="DYF8" s="713"/>
      <c r="DYG8" s="713"/>
      <c r="DYH8" s="713"/>
      <c r="DYI8" s="713"/>
      <c r="DYJ8" s="713"/>
      <c r="DYK8" s="713"/>
      <c r="DYL8" s="713"/>
      <c r="DYM8" s="713"/>
      <c r="DYN8" s="713"/>
      <c r="DYO8" s="713"/>
      <c r="DYP8" s="713"/>
      <c r="DYQ8" s="713"/>
      <c r="DYR8" s="713"/>
      <c r="DYS8" s="713"/>
      <c r="DYT8" s="713"/>
      <c r="DYU8" s="713"/>
      <c r="DYV8" s="713"/>
      <c r="DYW8" s="713"/>
      <c r="DYX8" s="713"/>
      <c r="DYY8" s="713"/>
      <c r="DYZ8" s="713"/>
      <c r="DZA8" s="713"/>
      <c r="DZB8" s="713"/>
      <c r="DZC8" s="713"/>
      <c r="DZD8" s="713"/>
      <c r="DZE8" s="713"/>
      <c r="DZF8" s="713"/>
      <c r="DZG8" s="713"/>
      <c r="DZH8" s="713"/>
      <c r="DZI8" s="713"/>
      <c r="DZJ8" s="713"/>
      <c r="DZK8" s="713"/>
      <c r="DZL8" s="713"/>
      <c r="DZM8" s="713"/>
      <c r="DZN8" s="713"/>
      <c r="DZO8" s="713"/>
      <c r="DZP8" s="713"/>
      <c r="DZQ8" s="713"/>
      <c r="DZR8" s="713"/>
      <c r="DZS8" s="713"/>
      <c r="DZT8" s="713"/>
      <c r="DZU8" s="713"/>
      <c r="DZV8" s="713"/>
      <c r="DZW8" s="713"/>
      <c r="DZX8" s="713"/>
      <c r="DZY8" s="713"/>
      <c r="DZZ8" s="713"/>
      <c r="EAA8" s="713"/>
      <c r="EAB8" s="713"/>
      <c r="EAC8" s="713"/>
      <c r="EAD8" s="713"/>
      <c r="EAE8" s="713"/>
      <c r="EAF8" s="713"/>
      <c r="EAG8" s="713"/>
      <c r="EAH8" s="713"/>
      <c r="EAI8" s="713"/>
      <c r="EAJ8" s="713"/>
      <c r="EAK8" s="713"/>
      <c r="EAL8" s="713"/>
      <c r="EAM8" s="713"/>
      <c r="EAN8" s="713"/>
      <c r="EAO8" s="713"/>
      <c r="EAP8" s="713"/>
      <c r="EAQ8" s="713"/>
      <c r="EAR8" s="713"/>
      <c r="EAS8" s="713"/>
      <c r="EAT8" s="713"/>
      <c r="EAU8" s="713"/>
      <c r="EAV8" s="713"/>
      <c r="EAW8" s="713"/>
      <c r="EAX8" s="713"/>
      <c r="EAY8" s="713"/>
      <c r="EAZ8" s="713"/>
      <c r="EBA8" s="713"/>
      <c r="EBB8" s="713"/>
      <c r="EBC8" s="713"/>
      <c r="EBD8" s="713"/>
      <c r="EBE8" s="713"/>
      <c r="EBF8" s="713"/>
      <c r="EBG8" s="713"/>
      <c r="EBH8" s="713"/>
      <c r="EBI8" s="713"/>
      <c r="EBJ8" s="713"/>
      <c r="EBK8" s="713"/>
      <c r="EBL8" s="713"/>
      <c r="EBM8" s="713"/>
      <c r="EBN8" s="713"/>
      <c r="EBO8" s="713"/>
      <c r="EBP8" s="713"/>
      <c r="EBQ8" s="713"/>
      <c r="EBR8" s="713"/>
      <c r="EBS8" s="713"/>
      <c r="EBT8" s="713"/>
      <c r="EBU8" s="713"/>
      <c r="EBV8" s="713"/>
      <c r="EBW8" s="713"/>
      <c r="EBX8" s="713"/>
      <c r="EBY8" s="713"/>
      <c r="EBZ8" s="713"/>
      <c r="ECA8" s="713"/>
      <c r="ECB8" s="713"/>
      <c r="ECC8" s="713"/>
      <c r="ECD8" s="713"/>
      <c r="ECE8" s="713"/>
      <c r="ECF8" s="713"/>
      <c r="ECG8" s="713"/>
      <c r="ECH8" s="713"/>
      <c r="ECI8" s="713"/>
      <c r="ECJ8" s="713"/>
      <c r="ECK8" s="713"/>
      <c r="ECL8" s="713"/>
      <c r="ECM8" s="713"/>
      <c r="ECN8" s="713"/>
      <c r="ECO8" s="713"/>
      <c r="ECP8" s="713"/>
      <c r="ECQ8" s="713"/>
      <c r="ECR8" s="713"/>
      <c r="ECS8" s="713"/>
      <c r="ECT8" s="713"/>
      <c r="ECU8" s="713"/>
      <c r="ECV8" s="713"/>
      <c r="ECW8" s="713"/>
      <c r="ECX8" s="713"/>
      <c r="ECY8" s="713"/>
      <c r="ECZ8" s="713"/>
      <c r="EDA8" s="713"/>
      <c r="EDB8" s="713"/>
      <c r="EDC8" s="713"/>
      <c r="EDD8" s="713"/>
      <c r="EDE8" s="713"/>
      <c r="EDF8" s="713"/>
      <c r="EDG8" s="713"/>
      <c r="EDH8" s="713"/>
      <c r="EDI8" s="713"/>
      <c r="EDJ8" s="713"/>
      <c r="EDK8" s="713"/>
      <c r="EDL8" s="713"/>
      <c r="EDM8" s="713"/>
      <c r="EDN8" s="713"/>
      <c r="EDO8" s="713"/>
      <c r="EDP8" s="713"/>
      <c r="EDQ8" s="713"/>
      <c r="EDR8" s="713"/>
      <c r="EDS8" s="713"/>
      <c r="EDT8" s="713"/>
      <c r="EDU8" s="713"/>
      <c r="EDV8" s="713"/>
      <c r="EDW8" s="713"/>
      <c r="EDX8" s="713"/>
      <c r="EDY8" s="713"/>
      <c r="EDZ8" s="713"/>
      <c r="EEA8" s="713"/>
      <c r="EEB8" s="713"/>
      <c r="EEC8" s="713"/>
      <c r="EED8" s="713"/>
      <c r="EEE8" s="713"/>
      <c r="EEF8" s="713"/>
      <c r="EEG8" s="713"/>
      <c r="EEH8" s="713"/>
      <c r="EEI8" s="713"/>
      <c r="EEJ8" s="713"/>
      <c r="EEK8" s="713"/>
      <c r="EEL8" s="713"/>
      <c r="EEM8" s="713"/>
      <c r="EEN8" s="713"/>
      <c r="EEO8" s="713"/>
      <c r="EEP8" s="713"/>
      <c r="EEQ8" s="713"/>
      <c r="EER8" s="713"/>
      <c r="EES8" s="713"/>
      <c r="EET8" s="713"/>
      <c r="EEU8" s="713"/>
      <c r="EEV8" s="713"/>
      <c r="EEW8" s="713"/>
      <c r="EEX8" s="713"/>
      <c r="EEY8" s="713"/>
      <c r="EEZ8" s="713"/>
      <c r="EFA8" s="713"/>
      <c r="EFB8" s="713"/>
      <c r="EFC8" s="713"/>
      <c r="EFD8" s="713"/>
      <c r="EFE8" s="713"/>
      <c r="EFF8" s="713"/>
      <c r="EFG8" s="713"/>
      <c r="EFH8" s="713"/>
      <c r="EFI8" s="713"/>
      <c r="EFJ8" s="713"/>
      <c r="EFK8" s="713"/>
      <c r="EFL8" s="713"/>
      <c r="EFM8" s="713"/>
      <c r="EFN8" s="713"/>
      <c r="EFO8" s="713"/>
      <c r="EFP8" s="713"/>
      <c r="EFQ8" s="713"/>
      <c r="EFR8" s="713"/>
      <c r="EFS8" s="713"/>
      <c r="EFT8" s="713"/>
      <c r="EFU8" s="713"/>
      <c r="EFV8" s="713"/>
      <c r="EFW8" s="713"/>
      <c r="EFX8" s="713"/>
      <c r="EFY8" s="713"/>
      <c r="EFZ8" s="713"/>
      <c r="EGA8" s="713"/>
      <c r="EGB8" s="713"/>
      <c r="EGC8" s="713"/>
      <c r="EGD8" s="713"/>
      <c r="EGE8" s="713"/>
      <c r="EGF8" s="713"/>
      <c r="EGG8" s="713"/>
      <c r="EGH8" s="713"/>
      <c r="EGI8" s="713"/>
      <c r="EGJ8" s="713"/>
      <c r="EGK8" s="713"/>
      <c r="EGL8" s="713"/>
      <c r="EGM8" s="713"/>
      <c r="EGN8" s="713"/>
      <c r="EGO8" s="713"/>
      <c r="EGP8" s="713"/>
      <c r="EGQ8" s="713"/>
      <c r="EGR8" s="713"/>
      <c r="EGS8" s="713"/>
      <c r="EGT8" s="713"/>
      <c r="EGU8" s="713"/>
      <c r="EGV8" s="713"/>
      <c r="EGW8" s="713"/>
      <c r="EGX8" s="713"/>
      <c r="EGY8" s="713"/>
      <c r="EGZ8" s="713"/>
      <c r="EHA8" s="713"/>
      <c r="EHB8" s="713"/>
      <c r="EHC8" s="713"/>
      <c r="EHD8" s="713"/>
      <c r="EHE8" s="713"/>
      <c r="EHF8" s="713"/>
      <c r="EHG8" s="713"/>
      <c r="EHH8" s="713"/>
      <c r="EHI8" s="713"/>
      <c r="EHJ8" s="713"/>
      <c r="EHK8" s="713"/>
      <c r="EHL8" s="713"/>
      <c r="EHM8" s="713"/>
      <c r="EHN8" s="713"/>
      <c r="EHO8" s="713"/>
      <c r="EHP8" s="713"/>
      <c r="EHQ8" s="713"/>
      <c r="EHR8" s="713"/>
      <c r="EHS8" s="713"/>
      <c r="EHT8" s="713"/>
      <c r="EHU8" s="713"/>
      <c r="EHV8" s="713"/>
      <c r="EHW8" s="713"/>
      <c r="EHX8" s="713"/>
      <c r="EHY8" s="713"/>
      <c r="EHZ8" s="713"/>
      <c r="EIA8" s="713"/>
      <c r="EIB8" s="713"/>
      <c r="EIC8" s="713"/>
      <c r="EID8" s="713"/>
      <c r="EIE8" s="713"/>
      <c r="EIF8" s="713"/>
      <c r="EIG8" s="713"/>
      <c r="EIH8" s="713"/>
      <c r="EII8" s="713"/>
      <c r="EIJ8" s="713"/>
      <c r="EIK8" s="713"/>
      <c r="EIL8" s="713"/>
      <c r="EIM8" s="713"/>
      <c r="EIN8" s="713"/>
      <c r="EIO8" s="713"/>
      <c r="EIP8" s="713"/>
      <c r="EIQ8" s="713"/>
      <c r="EIR8" s="713"/>
      <c r="EIS8" s="713"/>
      <c r="EIT8" s="713"/>
      <c r="EIU8" s="713"/>
      <c r="EIV8" s="713"/>
      <c r="EIW8" s="713"/>
      <c r="EIX8" s="713"/>
      <c r="EIY8" s="713"/>
      <c r="EIZ8" s="713"/>
      <c r="EJA8" s="713"/>
      <c r="EJB8" s="713"/>
      <c r="EJC8" s="713"/>
      <c r="EJD8" s="713"/>
      <c r="EJE8" s="713"/>
      <c r="EJF8" s="713"/>
      <c r="EJG8" s="713"/>
      <c r="EJH8" s="713"/>
      <c r="EJI8" s="713"/>
      <c r="EJJ8" s="713"/>
      <c r="EJK8" s="713"/>
      <c r="EJL8" s="713"/>
      <c r="EJM8" s="713"/>
      <c r="EJN8" s="713"/>
      <c r="EJO8" s="713"/>
      <c r="EJP8" s="713"/>
      <c r="EJQ8" s="713"/>
      <c r="EJR8" s="713"/>
      <c r="EJS8" s="713"/>
      <c r="EJT8" s="713"/>
      <c r="EJU8" s="713"/>
      <c r="EJV8" s="713"/>
      <c r="EJW8" s="713"/>
      <c r="EJX8" s="713"/>
      <c r="EJY8" s="713"/>
      <c r="EJZ8" s="713"/>
      <c r="EKA8" s="713"/>
      <c r="EKB8" s="713"/>
      <c r="EKC8" s="713"/>
      <c r="EKD8" s="713"/>
      <c r="EKE8" s="713"/>
      <c r="EKF8" s="713"/>
      <c r="EKG8" s="713"/>
      <c r="EKH8" s="713"/>
      <c r="EKI8" s="713"/>
      <c r="EKJ8" s="713"/>
      <c r="EKK8" s="713"/>
      <c r="EKL8" s="713"/>
      <c r="EKM8" s="713"/>
      <c r="EKN8" s="713"/>
      <c r="EKO8" s="713"/>
      <c r="EKP8" s="713"/>
      <c r="EKQ8" s="713"/>
      <c r="EKR8" s="713"/>
      <c r="EKS8" s="713"/>
      <c r="EKT8" s="713"/>
      <c r="EKU8" s="713"/>
      <c r="EKV8" s="713"/>
      <c r="EKW8" s="713"/>
      <c r="EKX8" s="713"/>
      <c r="EKY8" s="713"/>
      <c r="EKZ8" s="713"/>
      <c r="ELA8" s="713"/>
      <c r="ELB8" s="713"/>
      <c r="ELC8" s="713"/>
      <c r="ELD8" s="713"/>
      <c r="ELE8" s="713"/>
      <c r="ELF8" s="713"/>
      <c r="ELG8" s="713"/>
      <c r="ELH8" s="713"/>
      <c r="ELI8" s="713"/>
      <c r="ELJ8" s="713"/>
      <c r="ELK8" s="713"/>
      <c r="ELL8" s="713"/>
      <c r="ELM8" s="713"/>
      <c r="ELN8" s="713"/>
      <c r="ELO8" s="713"/>
      <c r="ELP8" s="713"/>
      <c r="ELQ8" s="713"/>
      <c r="ELR8" s="713"/>
      <c r="ELS8" s="713"/>
      <c r="ELT8" s="713"/>
      <c r="ELU8" s="713"/>
      <c r="ELV8" s="713"/>
      <c r="ELW8" s="713"/>
      <c r="ELX8" s="713"/>
      <c r="ELY8" s="713"/>
      <c r="ELZ8" s="713"/>
      <c r="EMA8" s="713"/>
      <c r="EMB8" s="713"/>
      <c r="EMC8" s="713"/>
      <c r="EMD8" s="713"/>
      <c r="EME8" s="713"/>
      <c r="EMF8" s="713"/>
      <c r="EMG8" s="713"/>
      <c r="EMH8" s="713"/>
      <c r="EMI8" s="713"/>
      <c r="EMJ8" s="713"/>
      <c r="EMK8" s="713"/>
      <c r="EML8" s="713"/>
      <c r="EMM8" s="713"/>
      <c r="EMN8" s="713"/>
      <c r="EMO8" s="713"/>
      <c r="EMP8" s="713"/>
      <c r="EMQ8" s="713"/>
      <c r="EMR8" s="713"/>
      <c r="EMS8" s="713"/>
      <c r="EMT8" s="713"/>
      <c r="EMU8" s="713"/>
      <c r="EMV8" s="713"/>
      <c r="EMW8" s="713"/>
      <c r="EMX8" s="713"/>
      <c r="EMY8" s="713"/>
      <c r="EMZ8" s="713"/>
      <c r="ENA8" s="713"/>
      <c r="ENB8" s="713"/>
      <c r="ENC8" s="713"/>
      <c r="END8" s="713"/>
      <c r="ENE8" s="713"/>
      <c r="ENF8" s="713"/>
      <c r="ENG8" s="713"/>
      <c r="ENH8" s="713"/>
      <c r="ENI8" s="713"/>
      <c r="ENJ8" s="713"/>
      <c r="ENK8" s="713"/>
      <c r="ENL8" s="713"/>
      <c r="ENM8" s="713"/>
      <c r="ENN8" s="713"/>
      <c r="ENO8" s="713"/>
      <c r="ENP8" s="713"/>
      <c r="ENQ8" s="713"/>
      <c r="ENR8" s="713"/>
      <c r="ENS8" s="713"/>
      <c r="ENT8" s="713"/>
      <c r="ENU8" s="713"/>
      <c r="ENV8" s="713"/>
      <c r="ENW8" s="713"/>
      <c r="ENX8" s="713"/>
      <c r="ENY8" s="713"/>
      <c r="ENZ8" s="713"/>
      <c r="EOA8" s="713"/>
      <c r="EOB8" s="713"/>
      <c r="EOC8" s="713"/>
      <c r="EOD8" s="713"/>
      <c r="EOE8" s="713"/>
      <c r="EOF8" s="713"/>
      <c r="EOG8" s="713"/>
      <c r="EOH8" s="713"/>
      <c r="EOI8" s="713"/>
      <c r="EOJ8" s="713"/>
      <c r="EOK8" s="713"/>
      <c r="EOL8" s="713"/>
      <c r="EOM8" s="713"/>
      <c r="EON8" s="713"/>
      <c r="EOO8" s="713"/>
      <c r="EOP8" s="713"/>
      <c r="EOQ8" s="713"/>
      <c r="EOR8" s="713"/>
      <c r="EOS8" s="713"/>
      <c r="EOT8" s="713"/>
      <c r="EOU8" s="713"/>
      <c r="EOV8" s="713"/>
      <c r="EOW8" s="713"/>
      <c r="EOX8" s="713"/>
      <c r="EOY8" s="713"/>
      <c r="EOZ8" s="713"/>
      <c r="EPA8" s="713"/>
      <c r="EPB8" s="713"/>
      <c r="EPC8" s="713"/>
      <c r="EPD8" s="713"/>
      <c r="EPE8" s="713"/>
      <c r="EPF8" s="713"/>
      <c r="EPG8" s="713"/>
      <c r="EPH8" s="713"/>
      <c r="EPI8" s="713"/>
      <c r="EPJ8" s="713"/>
      <c r="EPK8" s="713"/>
      <c r="EPL8" s="713"/>
      <c r="EPM8" s="713"/>
      <c r="EPN8" s="713"/>
      <c r="EPO8" s="713"/>
      <c r="EPP8" s="713"/>
      <c r="EPQ8" s="713"/>
      <c r="EPR8" s="713"/>
      <c r="EPS8" s="713"/>
      <c r="EPT8" s="713"/>
      <c r="EPU8" s="713"/>
      <c r="EPV8" s="713"/>
      <c r="EPW8" s="713"/>
      <c r="EPX8" s="713"/>
      <c r="EPY8" s="713"/>
      <c r="EPZ8" s="713"/>
      <c r="EQA8" s="713"/>
      <c r="EQB8" s="713"/>
      <c r="EQC8" s="713"/>
      <c r="EQD8" s="713"/>
      <c r="EQE8" s="713"/>
      <c r="EQF8" s="713"/>
      <c r="EQG8" s="713"/>
      <c r="EQH8" s="713"/>
      <c r="EQI8" s="713"/>
      <c r="EQJ8" s="713"/>
      <c r="EQK8" s="713"/>
      <c r="EQL8" s="713"/>
      <c r="EQM8" s="713"/>
      <c r="EQN8" s="713"/>
      <c r="EQO8" s="713"/>
      <c r="EQP8" s="713"/>
      <c r="EQQ8" s="713"/>
      <c r="EQR8" s="713"/>
      <c r="EQS8" s="713"/>
      <c r="EQT8" s="713"/>
      <c r="EQU8" s="713"/>
      <c r="EQV8" s="713"/>
      <c r="EQW8" s="713"/>
      <c r="EQX8" s="713"/>
      <c r="EQY8" s="713"/>
      <c r="EQZ8" s="713"/>
      <c r="ERA8" s="713"/>
      <c r="ERB8" s="713"/>
      <c r="ERC8" s="713"/>
      <c r="ERD8" s="713"/>
      <c r="ERE8" s="713"/>
      <c r="ERF8" s="713"/>
      <c r="ERG8" s="713"/>
      <c r="ERH8" s="713"/>
      <c r="ERI8" s="713"/>
      <c r="ERJ8" s="713"/>
      <c r="ERK8" s="713"/>
      <c r="ERL8" s="713"/>
      <c r="ERM8" s="713"/>
      <c r="ERN8" s="713"/>
      <c r="ERO8" s="713"/>
      <c r="ERP8" s="713"/>
      <c r="ERQ8" s="713"/>
      <c r="ERR8" s="713"/>
      <c r="ERS8" s="713"/>
      <c r="ERT8" s="713"/>
      <c r="ERU8" s="713"/>
      <c r="ERV8" s="713"/>
      <c r="ERW8" s="713"/>
      <c r="ERX8" s="713"/>
      <c r="ERY8" s="713"/>
      <c r="ERZ8" s="713"/>
      <c r="ESA8" s="713"/>
      <c r="ESB8" s="713"/>
      <c r="ESC8" s="713"/>
      <c r="ESD8" s="713"/>
      <c r="ESE8" s="713"/>
      <c r="ESF8" s="713"/>
      <c r="ESG8" s="713"/>
      <c r="ESH8" s="713"/>
      <c r="ESI8" s="713"/>
      <c r="ESJ8" s="713"/>
      <c r="ESK8" s="713"/>
      <c r="ESL8" s="713"/>
      <c r="ESM8" s="713"/>
      <c r="ESN8" s="713"/>
      <c r="ESO8" s="713"/>
      <c r="ESP8" s="713"/>
      <c r="ESQ8" s="713"/>
      <c r="ESR8" s="713"/>
      <c r="ESS8" s="713"/>
      <c r="EST8" s="713"/>
      <c r="ESU8" s="713"/>
      <c r="ESV8" s="713"/>
      <c r="ESW8" s="713"/>
      <c r="ESX8" s="713"/>
      <c r="ESY8" s="713"/>
      <c r="ESZ8" s="713"/>
      <c r="ETA8" s="713"/>
      <c r="ETB8" s="713"/>
      <c r="ETC8" s="713"/>
      <c r="ETD8" s="713"/>
      <c r="ETE8" s="713"/>
      <c r="ETF8" s="713"/>
      <c r="ETG8" s="713"/>
      <c r="ETH8" s="713"/>
      <c r="ETI8" s="713"/>
      <c r="ETJ8" s="713"/>
      <c r="ETK8" s="713"/>
      <c r="ETL8" s="713"/>
      <c r="ETM8" s="713"/>
      <c r="ETN8" s="713"/>
      <c r="ETO8" s="713"/>
      <c r="ETP8" s="713"/>
      <c r="ETQ8" s="713"/>
      <c r="ETR8" s="713"/>
      <c r="ETS8" s="713"/>
      <c r="ETT8" s="713"/>
      <c r="ETU8" s="713"/>
      <c r="ETV8" s="713"/>
      <c r="ETW8" s="713"/>
      <c r="ETX8" s="713"/>
      <c r="ETY8" s="713"/>
      <c r="ETZ8" s="713"/>
      <c r="EUA8" s="713"/>
      <c r="EUB8" s="713"/>
      <c r="EUC8" s="713"/>
      <c r="EUD8" s="713"/>
      <c r="EUE8" s="713"/>
      <c r="EUF8" s="713"/>
      <c r="EUG8" s="713"/>
      <c r="EUH8" s="713"/>
      <c r="EUI8" s="713"/>
      <c r="EUJ8" s="713"/>
      <c r="EUK8" s="713"/>
      <c r="EUL8" s="713"/>
      <c r="EUM8" s="713"/>
      <c r="EUN8" s="713"/>
      <c r="EUO8" s="713"/>
      <c r="EUP8" s="713"/>
      <c r="EUQ8" s="713"/>
      <c r="EUR8" s="713"/>
      <c r="EUS8" s="713"/>
      <c r="EUT8" s="713"/>
      <c r="EUU8" s="713"/>
      <c r="EUV8" s="713"/>
      <c r="EUW8" s="713"/>
      <c r="EUX8" s="713"/>
      <c r="EUY8" s="713"/>
      <c r="EUZ8" s="713"/>
      <c r="EVA8" s="713"/>
      <c r="EVB8" s="713"/>
      <c r="EVC8" s="713"/>
      <c r="EVD8" s="713"/>
      <c r="EVE8" s="713"/>
      <c r="EVF8" s="713"/>
      <c r="EVG8" s="713"/>
      <c r="EVH8" s="713"/>
      <c r="EVI8" s="713"/>
      <c r="EVJ8" s="713"/>
      <c r="EVK8" s="713"/>
      <c r="EVL8" s="713"/>
      <c r="EVM8" s="713"/>
      <c r="EVN8" s="713"/>
      <c r="EVO8" s="713"/>
      <c r="EVP8" s="713"/>
      <c r="EVQ8" s="713"/>
      <c r="EVR8" s="713"/>
      <c r="EVS8" s="713"/>
      <c r="EVT8" s="713"/>
      <c r="EVU8" s="713"/>
      <c r="EVV8" s="713"/>
      <c r="EVW8" s="713"/>
      <c r="EVX8" s="713"/>
      <c r="EVY8" s="713"/>
      <c r="EVZ8" s="713"/>
      <c r="EWA8" s="713"/>
      <c r="EWB8" s="713"/>
      <c r="EWC8" s="713"/>
      <c r="EWD8" s="713"/>
      <c r="EWE8" s="713"/>
      <c r="EWF8" s="713"/>
      <c r="EWG8" s="713"/>
      <c r="EWH8" s="713"/>
      <c r="EWI8" s="713"/>
      <c r="EWJ8" s="713"/>
      <c r="EWK8" s="713"/>
      <c r="EWL8" s="713"/>
      <c r="EWM8" s="713"/>
      <c r="EWN8" s="713"/>
      <c r="EWO8" s="713"/>
      <c r="EWP8" s="713"/>
      <c r="EWQ8" s="713"/>
      <c r="EWR8" s="713"/>
      <c r="EWS8" s="713"/>
      <c r="EWT8" s="713"/>
      <c r="EWU8" s="713"/>
      <c r="EWV8" s="713"/>
      <c r="EWW8" s="713"/>
      <c r="EWX8" s="713"/>
      <c r="EWY8" s="713"/>
      <c r="EWZ8" s="713"/>
      <c r="EXA8" s="713"/>
      <c r="EXB8" s="713"/>
      <c r="EXC8" s="713"/>
      <c r="EXD8" s="713"/>
      <c r="EXE8" s="713"/>
      <c r="EXF8" s="713"/>
      <c r="EXG8" s="713"/>
      <c r="EXH8" s="713"/>
      <c r="EXI8" s="713"/>
      <c r="EXJ8" s="713"/>
      <c r="EXK8" s="713"/>
      <c r="EXL8" s="713"/>
      <c r="EXM8" s="713"/>
      <c r="EXN8" s="713"/>
      <c r="EXO8" s="713"/>
      <c r="EXP8" s="713"/>
      <c r="EXQ8" s="713"/>
      <c r="EXR8" s="713"/>
      <c r="EXS8" s="713"/>
      <c r="EXT8" s="713"/>
      <c r="EXU8" s="713"/>
      <c r="EXV8" s="713"/>
      <c r="EXW8" s="713"/>
      <c r="EXX8" s="713"/>
      <c r="EXY8" s="713"/>
      <c r="EXZ8" s="713"/>
      <c r="EYA8" s="713"/>
      <c r="EYB8" s="713"/>
      <c r="EYC8" s="713"/>
      <c r="EYD8" s="713"/>
      <c r="EYE8" s="713"/>
      <c r="EYF8" s="713"/>
      <c r="EYG8" s="713"/>
      <c r="EYH8" s="713"/>
      <c r="EYI8" s="713"/>
      <c r="EYJ8" s="713"/>
      <c r="EYK8" s="713"/>
      <c r="EYL8" s="713"/>
      <c r="EYM8" s="713"/>
      <c r="EYN8" s="713"/>
      <c r="EYO8" s="713"/>
      <c r="EYP8" s="713"/>
      <c r="EYQ8" s="713"/>
      <c r="EYR8" s="713"/>
      <c r="EYS8" s="713"/>
      <c r="EYT8" s="713"/>
      <c r="EYU8" s="713"/>
      <c r="EYV8" s="713"/>
      <c r="EYW8" s="713"/>
      <c r="EYX8" s="713"/>
      <c r="EYY8" s="713"/>
      <c r="EYZ8" s="713"/>
      <c r="EZA8" s="713"/>
      <c r="EZB8" s="713"/>
      <c r="EZC8" s="713"/>
      <c r="EZD8" s="713"/>
      <c r="EZE8" s="713"/>
      <c r="EZF8" s="713"/>
      <c r="EZG8" s="713"/>
      <c r="EZH8" s="713"/>
      <c r="EZI8" s="713"/>
      <c r="EZJ8" s="713"/>
      <c r="EZK8" s="713"/>
      <c r="EZL8" s="713"/>
      <c r="EZM8" s="713"/>
      <c r="EZN8" s="713"/>
      <c r="EZO8" s="713"/>
      <c r="EZP8" s="713"/>
      <c r="EZQ8" s="713"/>
      <c r="EZR8" s="713"/>
      <c r="EZS8" s="713"/>
      <c r="EZT8" s="713"/>
      <c r="EZU8" s="713"/>
      <c r="EZV8" s="713"/>
      <c r="EZW8" s="713"/>
      <c r="EZX8" s="713"/>
      <c r="EZY8" s="713"/>
      <c r="EZZ8" s="713"/>
      <c r="FAA8" s="713"/>
      <c r="FAB8" s="713"/>
      <c r="FAC8" s="713"/>
      <c r="FAD8" s="713"/>
      <c r="FAE8" s="713"/>
      <c r="FAF8" s="713"/>
      <c r="FAG8" s="713"/>
      <c r="FAH8" s="713"/>
      <c r="FAI8" s="713"/>
      <c r="FAJ8" s="713"/>
      <c r="FAK8" s="713"/>
      <c r="FAL8" s="713"/>
      <c r="FAM8" s="713"/>
      <c r="FAN8" s="713"/>
      <c r="FAO8" s="713"/>
      <c r="FAP8" s="713"/>
      <c r="FAQ8" s="713"/>
      <c r="FAR8" s="713"/>
      <c r="FAS8" s="713"/>
      <c r="FAT8" s="713"/>
      <c r="FAU8" s="713"/>
      <c r="FAV8" s="713"/>
      <c r="FAW8" s="713"/>
      <c r="FAX8" s="713"/>
      <c r="FAY8" s="713"/>
      <c r="FAZ8" s="713"/>
      <c r="FBA8" s="713"/>
      <c r="FBB8" s="713"/>
      <c r="FBC8" s="713"/>
      <c r="FBD8" s="713"/>
      <c r="FBE8" s="713"/>
      <c r="FBF8" s="713"/>
      <c r="FBG8" s="713"/>
      <c r="FBH8" s="713"/>
      <c r="FBI8" s="713"/>
      <c r="FBJ8" s="713"/>
      <c r="FBK8" s="713"/>
      <c r="FBL8" s="713"/>
      <c r="FBM8" s="713"/>
      <c r="FBN8" s="713"/>
      <c r="FBO8" s="713"/>
      <c r="FBP8" s="713"/>
      <c r="FBQ8" s="713"/>
      <c r="FBR8" s="713"/>
      <c r="FBS8" s="713"/>
      <c r="FBT8" s="713"/>
      <c r="FBU8" s="713"/>
      <c r="FBV8" s="713"/>
      <c r="FBW8" s="713"/>
      <c r="FBX8" s="713"/>
      <c r="FBY8" s="713"/>
      <c r="FBZ8" s="713"/>
      <c r="FCA8" s="713"/>
      <c r="FCB8" s="713"/>
      <c r="FCC8" s="713"/>
      <c r="FCD8" s="713"/>
      <c r="FCE8" s="713"/>
      <c r="FCF8" s="713"/>
      <c r="FCG8" s="713"/>
      <c r="FCH8" s="713"/>
      <c r="FCI8" s="713"/>
      <c r="FCJ8" s="713"/>
      <c r="FCK8" s="713"/>
      <c r="FCL8" s="713"/>
      <c r="FCM8" s="713"/>
      <c r="FCN8" s="713"/>
      <c r="FCO8" s="713"/>
      <c r="FCP8" s="713"/>
      <c r="FCQ8" s="713"/>
      <c r="FCR8" s="713"/>
      <c r="FCS8" s="713"/>
      <c r="FCT8" s="713"/>
      <c r="FCU8" s="713"/>
      <c r="FCV8" s="713"/>
      <c r="FCW8" s="713"/>
      <c r="FCX8" s="713"/>
      <c r="FCY8" s="713"/>
      <c r="FCZ8" s="713"/>
      <c r="FDA8" s="713"/>
      <c r="FDB8" s="713"/>
      <c r="FDC8" s="713"/>
      <c r="FDD8" s="713"/>
      <c r="FDE8" s="713"/>
      <c r="FDF8" s="713"/>
      <c r="FDG8" s="713"/>
      <c r="FDH8" s="713"/>
      <c r="FDI8" s="713"/>
      <c r="FDJ8" s="713"/>
      <c r="FDK8" s="713"/>
      <c r="FDL8" s="713"/>
      <c r="FDM8" s="713"/>
      <c r="FDN8" s="713"/>
      <c r="FDO8" s="713"/>
      <c r="FDP8" s="713"/>
      <c r="FDQ8" s="713"/>
      <c r="FDR8" s="713"/>
      <c r="FDS8" s="713"/>
      <c r="FDT8" s="713"/>
      <c r="FDU8" s="713"/>
      <c r="FDV8" s="713"/>
      <c r="FDW8" s="713"/>
      <c r="FDX8" s="713"/>
      <c r="FDY8" s="713"/>
      <c r="FDZ8" s="713"/>
      <c r="FEA8" s="713"/>
      <c r="FEB8" s="713"/>
      <c r="FEC8" s="713"/>
      <c r="FED8" s="713"/>
      <c r="FEE8" s="713"/>
      <c r="FEF8" s="713"/>
      <c r="FEG8" s="713"/>
      <c r="FEH8" s="713"/>
      <c r="FEI8" s="713"/>
      <c r="FEJ8" s="713"/>
      <c r="FEK8" s="713"/>
      <c r="FEL8" s="713"/>
      <c r="FEM8" s="713"/>
      <c r="FEN8" s="713"/>
      <c r="FEO8" s="713"/>
      <c r="FEP8" s="713"/>
      <c r="FEQ8" s="713"/>
      <c r="FER8" s="713"/>
      <c r="FES8" s="713"/>
      <c r="FET8" s="713"/>
      <c r="FEU8" s="713"/>
      <c r="FEV8" s="713"/>
      <c r="FEW8" s="713"/>
      <c r="FEX8" s="713"/>
      <c r="FEY8" s="713"/>
      <c r="FEZ8" s="713"/>
      <c r="FFA8" s="713"/>
      <c r="FFB8" s="713"/>
      <c r="FFC8" s="713"/>
      <c r="FFD8" s="713"/>
      <c r="FFE8" s="713"/>
      <c r="FFF8" s="713"/>
      <c r="FFG8" s="713"/>
      <c r="FFH8" s="713"/>
      <c r="FFI8" s="713"/>
      <c r="FFJ8" s="713"/>
      <c r="FFK8" s="713"/>
      <c r="FFL8" s="713"/>
      <c r="FFM8" s="713"/>
      <c r="FFN8" s="713"/>
      <c r="FFO8" s="713"/>
      <c r="FFP8" s="713"/>
      <c r="FFQ8" s="713"/>
      <c r="FFR8" s="713"/>
      <c r="FFS8" s="713"/>
      <c r="FFT8" s="713"/>
      <c r="FFU8" s="713"/>
      <c r="FFV8" s="713"/>
      <c r="FFW8" s="713"/>
      <c r="FFX8" s="713"/>
      <c r="FFY8" s="713"/>
      <c r="FFZ8" s="713"/>
      <c r="FGA8" s="713"/>
      <c r="FGB8" s="713"/>
      <c r="FGC8" s="713"/>
      <c r="FGD8" s="713"/>
      <c r="FGE8" s="713"/>
      <c r="FGF8" s="713"/>
      <c r="FGG8" s="713"/>
      <c r="FGH8" s="713"/>
      <c r="FGI8" s="713"/>
      <c r="FGJ8" s="713"/>
      <c r="FGK8" s="713"/>
      <c r="FGL8" s="713"/>
      <c r="FGM8" s="713"/>
      <c r="FGN8" s="713"/>
      <c r="FGO8" s="713"/>
      <c r="FGP8" s="713"/>
      <c r="FGQ8" s="713"/>
      <c r="FGR8" s="713"/>
      <c r="FGS8" s="713"/>
      <c r="FGT8" s="713"/>
      <c r="FGU8" s="713"/>
      <c r="FGV8" s="713"/>
      <c r="FGW8" s="713"/>
      <c r="FGX8" s="713"/>
      <c r="FGY8" s="713"/>
      <c r="FGZ8" s="713"/>
      <c r="FHA8" s="713"/>
      <c r="FHB8" s="713"/>
      <c r="FHC8" s="713"/>
      <c r="FHD8" s="713"/>
      <c r="FHE8" s="713"/>
      <c r="FHF8" s="713"/>
      <c r="FHG8" s="713"/>
      <c r="FHH8" s="713"/>
      <c r="FHI8" s="713"/>
      <c r="FHJ8" s="713"/>
      <c r="FHK8" s="713"/>
      <c r="FHL8" s="713"/>
      <c r="FHM8" s="713"/>
      <c r="FHN8" s="713"/>
      <c r="FHO8" s="713"/>
      <c r="FHP8" s="713"/>
      <c r="FHQ8" s="713"/>
      <c r="FHR8" s="713"/>
      <c r="FHS8" s="713"/>
      <c r="FHT8" s="713"/>
      <c r="FHU8" s="713"/>
      <c r="FHV8" s="713"/>
      <c r="FHW8" s="713"/>
      <c r="FHX8" s="713"/>
      <c r="FHY8" s="713"/>
      <c r="FHZ8" s="713"/>
      <c r="FIA8" s="713"/>
      <c r="FIB8" s="713"/>
      <c r="FIC8" s="713"/>
      <c r="FID8" s="713"/>
      <c r="FIE8" s="713"/>
      <c r="FIF8" s="713"/>
      <c r="FIG8" s="713"/>
      <c r="FIH8" s="713"/>
      <c r="FII8" s="713"/>
      <c r="FIJ8" s="713"/>
      <c r="FIK8" s="713"/>
      <c r="FIL8" s="713"/>
      <c r="FIM8" s="713"/>
      <c r="FIN8" s="713"/>
      <c r="FIO8" s="713"/>
      <c r="FIP8" s="713"/>
      <c r="FIQ8" s="713"/>
      <c r="FIR8" s="713"/>
      <c r="FIS8" s="713"/>
      <c r="FIT8" s="713"/>
      <c r="FIU8" s="713"/>
      <c r="FIV8" s="713"/>
      <c r="FIW8" s="713"/>
      <c r="FIX8" s="713"/>
      <c r="FIY8" s="713"/>
      <c r="FIZ8" s="713"/>
      <c r="FJA8" s="713"/>
      <c r="FJB8" s="713"/>
      <c r="FJC8" s="713"/>
      <c r="FJD8" s="713"/>
      <c r="FJE8" s="713"/>
      <c r="FJF8" s="713"/>
      <c r="FJG8" s="713"/>
      <c r="FJH8" s="713"/>
      <c r="FJI8" s="713"/>
      <c r="FJJ8" s="713"/>
      <c r="FJK8" s="713"/>
      <c r="FJL8" s="713"/>
      <c r="FJM8" s="713"/>
      <c r="FJN8" s="713"/>
      <c r="FJO8" s="713"/>
      <c r="FJP8" s="713"/>
      <c r="FJQ8" s="713"/>
      <c r="FJR8" s="713"/>
      <c r="FJS8" s="713"/>
      <c r="FJT8" s="713"/>
      <c r="FJU8" s="713"/>
      <c r="FJV8" s="713"/>
      <c r="FJW8" s="713"/>
      <c r="FJX8" s="713"/>
      <c r="FJY8" s="713"/>
      <c r="FJZ8" s="713"/>
      <c r="FKA8" s="713"/>
      <c r="FKB8" s="713"/>
      <c r="FKC8" s="713"/>
      <c r="FKD8" s="713"/>
      <c r="FKE8" s="713"/>
      <c r="FKF8" s="713"/>
      <c r="FKG8" s="713"/>
      <c r="FKH8" s="713"/>
      <c r="FKI8" s="713"/>
      <c r="FKJ8" s="713"/>
      <c r="FKK8" s="713"/>
      <c r="FKL8" s="713"/>
      <c r="FKM8" s="713"/>
      <c r="FKN8" s="713"/>
      <c r="FKO8" s="713"/>
      <c r="FKP8" s="713"/>
      <c r="FKQ8" s="713"/>
      <c r="FKR8" s="713"/>
      <c r="FKS8" s="713"/>
      <c r="FKT8" s="713"/>
      <c r="FKU8" s="713"/>
      <c r="FKV8" s="713"/>
      <c r="FKW8" s="713"/>
      <c r="FKX8" s="713"/>
      <c r="FKY8" s="713"/>
      <c r="FKZ8" s="713"/>
      <c r="FLA8" s="713"/>
      <c r="FLB8" s="713"/>
      <c r="FLC8" s="713"/>
      <c r="FLD8" s="713"/>
      <c r="FLE8" s="713"/>
      <c r="FLF8" s="713"/>
      <c r="FLG8" s="713"/>
      <c r="FLH8" s="713"/>
      <c r="FLI8" s="713"/>
      <c r="FLJ8" s="713"/>
      <c r="FLK8" s="713"/>
      <c r="FLL8" s="713"/>
      <c r="FLM8" s="713"/>
      <c r="FLN8" s="713"/>
      <c r="FLO8" s="713"/>
      <c r="FLP8" s="713"/>
      <c r="FLQ8" s="713"/>
      <c r="FLR8" s="713"/>
      <c r="FLS8" s="713"/>
      <c r="FLT8" s="713"/>
      <c r="FLU8" s="713"/>
      <c r="FLV8" s="713"/>
      <c r="FLW8" s="713"/>
      <c r="FLX8" s="713"/>
      <c r="FLY8" s="713"/>
      <c r="FLZ8" s="713"/>
      <c r="FMA8" s="713"/>
      <c r="FMB8" s="713"/>
      <c r="FMC8" s="713"/>
      <c r="FMD8" s="713"/>
      <c r="FME8" s="713"/>
      <c r="FMF8" s="713"/>
      <c r="FMG8" s="713"/>
      <c r="FMH8" s="713"/>
      <c r="FMI8" s="713"/>
      <c r="FMJ8" s="713"/>
      <c r="FMK8" s="713"/>
      <c r="FML8" s="713"/>
      <c r="FMM8" s="713"/>
      <c r="FMN8" s="713"/>
      <c r="FMO8" s="713"/>
      <c r="FMP8" s="713"/>
      <c r="FMQ8" s="713"/>
      <c r="FMR8" s="713"/>
      <c r="FMS8" s="713"/>
      <c r="FMT8" s="713"/>
      <c r="FMU8" s="713"/>
      <c r="FMV8" s="713"/>
      <c r="FMW8" s="713"/>
      <c r="FMX8" s="713"/>
      <c r="FMY8" s="713"/>
      <c r="FMZ8" s="713"/>
      <c r="FNA8" s="713"/>
      <c r="FNB8" s="713"/>
      <c r="FNC8" s="713"/>
      <c r="FND8" s="713"/>
      <c r="FNE8" s="713"/>
      <c r="FNF8" s="713"/>
      <c r="FNG8" s="713"/>
      <c r="FNH8" s="713"/>
      <c r="FNI8" s="713"/>
      <c r="FNJ8" s="713"/>
      <c r="FNK8" s="713"/>
      <c r="FNL8" s="713"/>
      <c r="FNM8" s="713"/>
      <c r="FNN8" s="713"/>
      <c r="FNO8" s="713"/>
      <c r="FNP8" s="713"/>
      <c r="FNQ8" s="713"/>
      <c r="FNR8" s="713"/>
      <c r="FNS8" s="713"/>
      <c r="FNT8" s="713"/>
      <c r="FNU8" s="713"/>
      <c r="FNV8" s="713"/>
      <c r="FNW8" s="713"/>
      <c r="FNX8" s="713"/>
      <c r="FNY8" s="713"/>
      <c r="FNZ8" s="713"/>
      <c r="FOA8" s="713"/>
      <c r="FOB8" s="713"/>
      <c r="FOC8" s="713"/>
      <c r="FOD8" s="713"/>
      <c r="FOE8" s="713"/>
      <c r="FOF8" s="713"/>
      <c r="FOG8" s="713"/>
      <c r="FOH8" s="713"/>
      <c r="FOI8" s="713"/>
      <c r="FOJ8" s="713"/>
      <c r="FOK8" s="713"/>
      <c r="FOL8" s="713"/>
      <c r="FOM8" s="713"/>
      <c r="FON8" s="713"/>
      <c r="FOO8" s="713"/>
      <c r="FOP8" s="713"/>
      <c r="FOQ8" s="713"/>
      <c r="FOR8" s="713"/>
      <c r="FOS8" s="713"/>
      <c r="FOT8" s="713"/>
      <c r="FOU8" s="713"/>
      <c r="FOV8" s="713"/>
      <c r="FOW8" s="713"/>
      <c r="FOX8" s="713"/>
      <c r="FOY8" s="713"/>
      <c r="FOZ8" s="713"/>
      <c r="FPA8" s="713"/>
      <c r="FPB8" s="713"/>
      <c r="FPC8" s="713"/>
      <c r="FPD8" s="713"/>
      <c r="FPE8" s="713"/>
      <c r="FPF8" s="713"/>
      <c r="FPG8" s="713"/>
      <c r="FPH8" s="713"/>
      <c r="FPI8" s="713"/>
      <c r="FPJ8" s="713"/>
      <c r="FPK8" s="713"/>
      <c r="FPL8" s="713"/>
      <c r="FPM8" s="713"/>
      <c r="FPN8" s="713"/>
      <c r="FPO8" s="713"/>
      <c r="FPP8" s="713"/>
      <c r="FPQ8" s="713"/>
      <c r="FPR8" s="713"/>
      <c r="FPS8" s="713"/>
      <c r="FPT8" s="713"/>
      <c r="FPU8" s="713"/>
      <c r="FPV8" s="713"/>
      <c r="FPW8" s="713"/>
      <c r="FPX8" s="713"/>
      <c r="FPY8" s="713"/>
      <c r="FPZ8" s="713"/>
      <c r="FQA8" s="713"/>
      <c r="FQB8" s="713"/>
      <c r="FQC8" s="713"/>
      <c r="FQD8" s="713"/>
      <c r="FQE8" s="713"/>
      <c r="FQF8" s="713"/>
      <c r="FQG8" s="713"/>
      <c r="FQH8" s="713"/>
      <c r="FQI8" s="713"/>
      <c r="FQJ8" s="713"/>
      <c r="FQK8" s="713"/>
      <c r="FQL8" s="713"/>
      <c r="FQM8" s="713"/>
      <c r="FQN8" s="713"/>
      <c r="FQO8" s="713"/>
      <c r="FQP8" s="713"/>
      <c r="FQQ8" s="713"/>
      <c r="FQR8" s="713"/>
      <c r="FQS8" s="713"/>
      <c r="FQT8" s="713"/>
      <c r="FQU8" s="713"/>
      <c r="FQV8" s="713"/>
      <c r="FQW8" s="713"/>
      <c r="FQX8" s="713"/>
      <c r="FQY8" s="713"/>
      <c r="FQZ8" s="713"/>
      <c r="FRA8" s="713"/>
      <c r="FRB8" s="713"/>
      <c r="FRC8" s="713"/>
      <c r="FRD8" s="713"/>
      <c r="FRE8" s="713"/>
      <c r="FRF8" s="713"/>
      <c r="FRG8" s="713"/>
      <c r="FRH8" s="713"/>
      <c r="FRI8" s="713"/>
      <c r="FRJ8" s="713"/>
      <c r="FRK8" s="713"/>
      <c r="FRL8" s="713"/>
      <c r="FRM8" s="713"/>
      <c r="FRN8" s="713"/>
      <c r="FRO8" s="713"/>
      <c r="FRP8" s="713"/>
      <c r="FRQ8" s="713"/>
      <c r="FRR8" s="713"/>
      <c r="FRS8" s="713"/>
      <c r="FRT8" s="713"/>
      <c r="FRU8" s="713"/>
      <c r="FRV8" s="713"/>
      <c r="FRW8" s="713"/>
      <c r="FRX8" s="713"/>
      <c r="FRY8" s="713"/>
      <c r="FRZ8" s="713"/>
      <c r="FSA8" s="713"/>
      <c r="FSB8" s="713"/>
      <c r="FSC8" s="713"/>
      <c r="FSD8" s="713"/>
      <c r="FSE8" s="713"/>
      <c r="FSF8" s="713"/>
      <c r="FSG8" s="713"/>
      <c r="FSH8" s="713"/>
      <c r="FSI8" s="713"/>
      <c r="FSJ8" s="713"/>
      <c r="FSK8" s="713"/>
      <c r="FSL8" s="713"/>
      <c r="FSM8" s="713"/>
      <c r="FSN8" s="713"/>
      <c r="FSO8" s="713"/>
      <c r="FSP8" s="713"/>
      <c r="FSQ8" s="713"/>
      <c r="FSR8" s="713"/>
      <c r="FSS8" s="713"/>
      <c r="FST8" s="713"/>
      <c r="FSU8" s="713"/>
      <c r="FSV8" s="713"/>
      <c r="FSW8" s="713"/>
      <c r="FSX8" s="713"/>
      <c r="FSY8" s="713"/>
      <c r="FSZ8" s="713"/>
      <c r="FTA8" s="713"/>
      <c r="FTB8" s="713"/>
      <c r="FTC8" s="713"/>
      <c r="FTD8" s="713"/>
      <c r="FTE8" s="713"/>
      <c r="FTF8" s="713"/>
      <c r="FTG8" s="713"/>
      <c r="FTH8" s="713"/>
      <c r="FTI8" s="713"/>
      <c r="FTJ8" s="713"/>
      <c r="FTK8" s="713"/>
      <c r="FTL8" s="713"/>
      <c r="FTM8" s="713"/>
      <c r="FTN8" s="713"/>
      <c r="FTO8" s="713"/>
      <c r="FTP8" s="713"/>
      <c r="FTQ8" s="713"/>
      <c r="FTR8" s="713"/>
      <c r="FTS8" s="713"/>
      <c r="FTT8" s="713"/>
      <c r="FTU8" s="713"/>
      <c r="FTV8" s="713"/>
      <c r="FTW8" s="713"/>
      <c r="FTX8" s="713"/>
      <c r="FTY8" s="713"/>
      <c r="FTZ8" s="713"/>
      <c r="FUA8" s="713"/>
      <c r="FUB8" s="713"/>
      <c r="FUC8" s="713"/>
      <c r="FUD8" s="713"/>
      <c r="FUE8" s="713"/>
      <c r="FUF8" s="713"/>
      <c r="FUG8" s="713"/>
      <c r="FUH8" s="713"/>
      <c r="FUI8" s="713"/>
      <c r="FUJ8" s="713"/>
      <c r="FUK8" s="713"/>
      <c r="FUL8" s="713"/>
      <c r="FUM8" s="713"/>
      <c r="FUN8" s="713"/>
      <c r="FUO8" s="713"/>
      <c r="FUP8" s="713"/>
      <c r="FUQ8" s="713"/>
      <c r="FUR8" s="713"/>
      <c r="FUS8" s="713"/>
      <c r="FUT8" s="713"/>
      <c r="FUU8" s="713"/>
      <c r="FUV8" s="713"/>
      <c r="FUW8" s="713"/>
      <c r="FUX8" s="713"/>
      <c r="FUY8" s="713"/>
      <c r="FUZ8" s="713"/>
      <c r="FVA8" s="713"/>
      <c r="FVB8" s="713"/>
      <c r="FVC8" s="713"/>
      <c r="FVD8" s="713"/>
      <c r="FVE8" s="713"/>
      <c r="FVF8" s="713"/>
      <c r="FVG8" s="713"/>
      <c r="FVH8" s="713"/>
      <c r="FVI8" s="713"/>
      <c r="FVJ8" s="713"/>
      <c r="FVK8" s="713"/>
      <c r="FVL8" s="713"/>
      <c r="FVM8" s="713"/>
      <c r="FVN8" s="713"/>
      <c r="FVO8" s="713"/>
      <c r="FVP8" s="713"/>
      <c r="FVQ8" s="713"/>
      <c r="FVR8" s="713"/>
      <c r="FVS8" s="713"/>
      <c r="FVT8" s="713"/>
      <c r="FVU8" s="713"/>
      <c r="FVV8" s="713"/>
      <c r="FVW8" s="713"/>
      <c r="FVX8" s="713"/>
      <c r="FVY8" s="713"/>
      <c r="FVZ8" s="713"/>
      <c r="FWA8" s="713"/>
      <c r="FWB8" s="713"/>
      <c r="FWC8" s="713"/>
      <c r="FWD8" s="713"/>
      <c r="FWE8" s="713"/>
      <c r="FWF8" s="713"/>
      <c r="FWG8" s="713"/>
      <c r="FWH8" s="713"/>
      <c r="FWI8" s="713"/>
      <c r="FWJ8" s="713"/>
      <c r="FWK8" s="713"/>
      <c r="FWL8" s="713"/>
      <c r="FWM8" s="713"/>
      <c r="FWN8" s="713"/>
      <c r="FWO8" s="713"/>
      <c r="FWP8" s="713"/>
      <c r="FWQ8" s="713"/>
      <c r="FWR8" s="713"/>
      <c r="FWS8" s="713"/>
      <c r="FWT8" s="713"/>
      <c r="FWU8" s="713"/>
      <c r="FWV8" s="713"/>
      <c r="FWW8" s="713"/>
      <c r="FWX8" s="713"/>
      <c r="FWY8" s="713"/>
      <c r="FWZ8" s="713"/>
      <c r="FXA8" s="713"/>
      <c r="FXB8" s="713"/>
      <c r="FXC8" s="713"/>
      <c r="FXD8" s="713"/>
      <c r="FXE8" s="713"/>
      <c r="FXF8" s="713"/>
      <c r="FXG8" s="713"/>
      <c r="FXH8" s="713"/>
      <c r="FXI8" s="713"/>
      <c r="FXJ8" s="713"/>
      <c r="FXK8" s="713"/>
      <c r="FXL8" s="713"/>
      <c r="FXM8" s="713"/>
      <c r="FXN8" s="713"/>
      <c r="FXO8" s="713"/>
      <c r="FXP8" s="713"/>
      <c r="FXQ8" s="713"/>
      <c r="FXR8" s="713"/>
      <c r="FXS8" s="713"/>
      <c r="FXT8" s="713"/>
      <c r="FXU8" s="713"/>
      <c r="FXV8" s="713"/>
      <c r="FXW8" s="713"/>
      <c r="FXX8" s="713"/>
      <c r="FXY8" s="713"/>
      <c r="FXZ8" s="713"/>
      <c r="FYA8" s="713"/>
      <c r="FYB8" s="713"/>
      <c r="FYC8" s="713"/>
      <c r="FYD8" s="713"/>
      <c r="FYE8" s="713"/>
      <c r="FYF8" s="713"/>
      <c r="FYG8" s="713"/>
      <c r="FYH8" s="713"/>
      <c r="FYI8" s="713"/>
      <c r="FYJ8" s="713"/>
      <c r="FYK8" s="713"/>
      <c r="FYL8" s="713"/>
      <c r="FYM8" s="713"/>
      <c r="FYN8" s="713"/>
      <c r="FYO8" s="713"/>
      <c r="FYP8" s="713"/>
      <c r="FYQ8" s="713"/>
      <c r="FYR8" s="713"/>
      <c r="FYS8" s="713"/>
      <c r="FYT8" s="713"/>
      <c r="FYU8" s="713"/>
      <c r="FYV8" s="713"/>
      <c r="FYW8" s="713"/>
      <c r="FYX8" s="713"/>
      <c r="FYY8" s="713"/>
      <c r="FYZ8" s="713"/>
      <c r="FZA8" s="713"/>
      <c r="FZB8" s="713"/>
      <c r="FZC8" s="713"/>
      <c r="FZD8" s="713"/>
      <c r="FZE8" s="713"/>
      <c r="FZF8" s="713"/>
      <c r="FZG8" s="713"/>
      <c r="FZH8" s="713"/>
      <c r="FZI8" s="713"/>
      <c r="FZJ8" s="713"/>
      <c r="FZK8" s="713"/>
      <c r="FZL8" s="713"/>
      <c r="FZM8" s="713"/>
      <c r="FZN8" s="713"/>
      <c r="FZO8" s="713"/>
      <c r="FZP8" s="713"/>
      <c r="FZQ8" s="713"/>
      <c r="FZR8" s="713"/>
      <c r="FZS8" s="713"/>
      <c r="FZT8" s="713"/>
      <c r="FZU8" s="713"/>
      <c r="FZV8" s="713"/>
      <c r="FZW8" s="713"/>
      <c r="FZX8" s="713"/>
      <c r="FZY8" s="713"/>
      <c r="FZZ8" s="713"/>
      <c r="GAA8" s="713"/>
      <c r="GAB8" s="713"/>
      <c r="GAC8" s="713"/>
      <c r="GAD8" s="713"/>
      <c r="GAE8" s="713"/>
      <c r="GAF8" s="713"/>
      <c r="GAG8" s="713"/>
      <c r="GAH8" s="713"/>
      <c r="GAI8" s="713"/>
      <c r="GAJ8" s="713"/>
      <c r="GAK8" s="713"/>
      <c r="GAL8" s="713"/>
      <c r="GAM8" s="713"/>
      <c r="GAN8" s="713"/>
      <c r="GAO8" s="713"/>
      <c r="GAP8" s="713"/>
      <c r="GAQ8" s="713"/>
      <c r="GAR8" s="713"/>
      <c r="GAS8" s="713"/>
      <c r="GAT8" s="713"/>
      <c r="GAU8" s="713"/>
      <c r="GAV8" s="713"/>
      <c r="GAW8" s="713"/>
      <c r="GAX8" s="713"/>
      <c r="GAY8" s="713"/>
      <c r="GAZ8" s="713"/>
      <c r="GBA8" s="713"/>
      <c r="GBB8" s="713"/>
      <c r="GBC8" s="713"/>
      <c r="GBD8" s="713"/>
      <c r="GBE8" s="713"/>
      <c r="GBF8" s="713"/>
      <c r="GBG8" s="713"/>
      <c r="GBH8" s="713"/>
      <c r="GBI8" s="713"/>
      <c r="GBJ8" s="713"/>
      <c r="GBK8" s="713"/>
      <c r="GBL8" s="713"/>
      <c r="GBM8" s="713"/>
      <c r="GBN8" s="713"/>
      <c r="GBO8" s="713"/>
      <c r="GBP8" s="713"/>
      <c r="GBQ8" s="713"/>
      <c r="GBR8" s="713"/>
      <c r="GBS8" s="713"/>
      <c r="GBT8" s="713"/>
      <c r="GBU8" s="713"/>
      <c r="GBV8" s="713"/>
      <c r="GBW8" s="713"/>
      <c r="GBX8" s="713"/>
      <c r="GBY8" s="713"/>
      <c r="GBZ8" s="713"/>
      <c r="GCA8" s="713"/>
      <c r="GCB8" s="713"/>
      <c r="GCC8" s="713"/>
      <c r="GCD8" s="713"/>
      <c r="GCE8" s="713"/>
      <c r="GCF8" s="713"/>
      <c r="GCG8" s="713"/>
      <c r="GCH8" s="713"/>
      <c r="GCI8" s="713"/>
      <c r="GCJ8" s="713"/>
      <c r="GCK8" s="713"/>
      <c r="GCL8" s="713"/>
      <c r="GCM8" s="713"/>
      <c r="GCN8" s="713"/>
      <c r="GCO8" s="713"/>
      <c r="GCP8" s="713"/>
      <c r="GCQ8" s="713"/>
      <c r="GCR8" s="713"/>
      <c r="GCS8" s="713"/>
      <c r="GCT8" s="713"/>
      <c r="GCU8" s="713"/>
      <c r="GCV8" s="713"/>
      <c r="GCW8" s="713"/>
      <c r="GCX8" s="713"/>
      <c r="GCY8" s="713"/>
      <c r="GCZ8" s="713"/>
      <c r="GDA8" s="713"/>
      <c r="GDB8" s="713"/>
      <c r="GDC8" s="713"/>
      <c r="GDD8" s="713"/>
      <c r="GDE8" s="713"/>
      <c r="GDF8" s="713"/>
      <c r="GDG8" s="713"/>
      <c r="GDH8" s="713"/>
      <c r="GDI8" s="713"/>
      <c r="GDJ8" s="713"/>
      <c r="GDK8" s="713"/>
      <c r="GDL8" s="713"/>
      <c r="GDM8" s="713"/>
      <c r="GDN8" s="713"/>
      <c r="GDO8" s="713"/>
      <c r="GDP8" s="713"/>
      <c r="GDQ8" s="713"/>
      <c r="GDR8" s="713"/>
      <c r="GDS8" s="713"/>
      <c r="GDT8" s="713"/>
      <c r="GDU8" s="713"/>
      <c r="GDV8" s="713"/>
      <c r="GDW8" s="713"/>
      <c r="GDX8" s="713"/>
      <c r="GDY8" s="713"/>
      <c r="GDZ8" s="713"/>
      <c r="GEA8" s="713"/>
      <c r="GEB8" s="713"/>
      <c r="GEC8" s="713"/>
      <c r="GED8" s="713"/>
      <c r="GEE8" s="713"/>
      <c r="GEF8" s="713"/>
      <c r="GEG8" s="713"/>
      <c r="GEH8" s="713"/>
      <c r="GEI8" s="713"/>
      <c r="GEJ8" s="713"/>
      <c r="GEK8" s="713"/>
      <c r="GEL8" s="713"/>
      <c r="GEM8" s="713"/>
      <c r="GEN8" s="713"/>
      <c r="GEO8" s="713"/>
      <c r="GEP8" s="713"/>
      <c r="GEQ8" s="713"/>
      <c r="GER8" s="713"/>
      <c r="GES8" s="713"/>
      <c r="GET8" s="713"/>
      <c r="GEU8" s="713"/>
      <c r="GEV8" s="713"/>
      <c r="GEW8" s="713"/>
      <c r="GEX8" s="713"/>
      <c r="GEY8" s="713"/>
      <c r="GEZ8" s="713"/>
      <c r="GFA8" s="713"/>
      <c r="GFB8" s="713"/>
      <c r="GFC8" s="713"/>
      <c r="GFD8" s="713"/>
      <c r="GFE8" s="713"/>
      <c r="GFF8" s="713"/>
      <c r="GFG8" s="713"/>
      <c r="GFH8" s="713"/>
      <c r="GFI8" s="713"/>
      <c r="GFJ8" s="713"/>
      <c r="GFK8" s="713"/>
      <c r="GFL8" s="713"/>
      <c r="GFM8" s="713"/>
      <c r="GFN8" s="713"/>
      <c r="GFO8" s="713"/>
      <c r="GFP8" s="713"/>
      <c r="GFQ8" s="713"/>
      <c r="GFR8" s="713"/>
      <c r="GFS8" s="713"/>
      <c r="GFT8" s="713"/>
      <c r="GFU8" s="713"/>
      <c r="GFV8" s="713"/>
      <c r="GFW8" s="713"/>
      <c r="GFX8" s="713"/>
      <c r="GFY8" s="713"/>
      <c r="GFZ8" s="713"/>
      <c r="GGA8" s="713"/>
      <c r="GGB8" s="713"/>
      <c r="GGC8" s="713"/>
      <c r="GGD8" s="713"/>
      <c r="GGE8" s="713"/>
      <c r="GGF8" s="713"/>
      <c r="GGG8" s="713"/>
      <c r="GGH8" s="713"/>
      <c r="GGI8" s="713"/>
      <c r="GGJ8" s="713"/>
      <c r="GGK8" s="713"/>
      <c r="GGL8" s="713"/>
      <c r="GGM8" s="713"/>
      <c r="GGN8" s="713"/>
      <c r="GGO8" s="713"/>
      <c r="GGP8" s="713"/>
      <c r="GGQ8" s="713"/>
      <c r="GGR8" s="713"/>
      <c r="GGS8" s="713"/>
      <c r="GGT8" s="713"/>
      <c r="GGU8" s="713"/>
      <c r="GGV8" s="713"/>
      <c r="GGW8" s="713"/>
      <c r="GGX8" s="713"/>
      <c r="GGY8" s="713"/>
      <c r="GGZ8" s="713"/>
      <c r="GHA8" s="713"/>
      <c r="GHB8" s="713"/>
      <c r="GHC8" s="713"/>
      <c r="GHD8" s="713"/>
      <c r="GHE8" s="713"/>
      <c r="GHF8" s="713"/>
      <c r="GHG8" s="713"/>
      <c r="GHH8" s="713"/>
      <c r="GHI8" s="713"/>
      <c r="GHJ8" s="713"/>
      <c r="GHK8" s="713"/>
      <c r="GHL8" s="713"/>
      <c r="GHM8" s="713"/>
      <c r="GHN8" s="713"/>
      <c r="GHO8" s="713"/>
      <c r="GHP8" s="713"/>
      <c r="GHQ8" s="713"/>
      <c r="GHR8" s="713"/>
      <c r="GHS8" s="713"/>
      <c r="GHT8" s="713"/>
      <c r="GHU8" s="713"/>
      <c r="GHV8" s="713"/>
      <c r="GHW8" s="713"/>
      <c r="GHX8" s="713"/>
      <c r="GHY8" s="713"/>
      <c r="GHZ8" s="713"/>
      <c r="GIA8" s="713"/>
      <c r="GIB8" s="713"/>
      <c r="GIC8" s="713"/>
      <c r="GID8" s="713"/>
      <c r="GIE8" s="713"/>
      <c r="GIF8" s="713"/>
      <c r="GIG8" s="713"/>
      <c r="GIH8" s="713"/>
      <c r="GII8" s="713"/>
      <c r="GIJ8" s="713"/>
      <c r="GIK8" s="713"/>
      <c r="GIL8" s="713"/>
      <c r="GIM8" s="713"/>
      <c r="GIN8" s="713"/>
      <c r="GIO8" s="713"/>
      <c r="GIP8" s="713"/>
      <c r="GIQ8" s="713"/>
      <c r="GIR8" s="713"/>
      <c r="GIS8" s="713"/>
      <c r="GIT8" s="713"/>
      <c r="GIU8" s="713"/>
      <c r="GIV8" s="713"/>
      <c r="GIW8" s="713"/>
      <c r="GIX8" s="713"/>
      <c r="GIY8" s="713"/>
      <c r="GIZ8" s="713"/>
      <c r="GJA8" s="713"/>
      <c r="GJB8" s="713"/>
      <c r="GJC8" s="713"/>
      <c r="GJD8" s="713"/>
      <c r="GJE8" s="713"/>
      <c r="GJF8" s="713"/>
      <c r="GJG8" s="713"/>
      <c r="GJH8" s="713"/>
      <c r="GJI8" s="713"/>
      <c r="GJJ8" s="713"/>
      <c r="GJK8" s="713"/>
      <c r="GJL8" s="713"/>
      <c r="GJM8" s="713"/>
      <c r="GJN8" s="713"/>
      <c r="GJO8" s="713"/>
      <c r="GJP8" s="713"/>
      <c r="GJQ8" s="713"/>
      <c r="GJR8" s="713"/>
      <c r="GJS8" s="713"/>
      <c r="GJT8" s="713"/>
      <c r="GJU8" s="713"/>
      <c r="GJV8" s="713"/>
      <c r="GJW8" s="713"/>
      <c r="GJX8" s="713"/>
      <c r="GJY8" s="713"/>
      <c r="GJZ8" s="713"/>
      <c r="GKA8" s="713"/>
      <c r="GKB8" s="713"/>
      <c r="GKC8" s="713"/>
      <c r="GKD8" s="713"/>
      <c r="GKE8" s="713"/>
      <c r="GKF8" s="713"/>
      <c r="GKG8" s="713"/>
      <c r="GKH8" s="713"/>
      <c r="GKI8" s="713"/>
      <c r="GKJ8" s="713"/>
      <c r="GKK8" s="713"/>
      <c r="GKL8" s="713"/>
      <c r="GKM8" s="713"/>
      <c r="GKN8" s="713"/>
      <c r="GKO8" s="713"/>
      <c r="GKP8" s="713"/>
      <c r="GKQ8" s="713"/>
      <c r="GKR8" s="713"/>
      <c r="GKS8" s="713"/>
      <c r="GKT8" s="713"/>
      <c r="GKU8" s="713"/>
      <c r="GKV8" s="713"/>
      <c r="GKW8" s="713"/>
      <c r="GKX8" s="713"/>
      <c r="GKY8" s="713"/>
      <c r="GKZ8" s="713"/>
      <c r="GLA8" s="713"/>
      <c r="GLB8" s="713"/>
      <c r="GLC8" s="713"/>
      <c r="GLD8" s="713"/>
      <c r="GLE8" s="713"/>
      <c r="GLF8" s="713"/>
      <c r="GLG8" s="713"/>
      <c r="GLH8" s="713"/>
      <c r="GLI8" s="713"/>
      <c r="GLJ8" s="713"/>
      <c r="GLK8" s="713"/>
      <c r="GLL8" s="713"/>
      <c r="GLM8" s="713"/>
      <c r="GLN8" s="713"/>
      <c r="GLO8" s="713"/>
      <c r="GLP8" s="713"/>
      <c r="GLQ8" s="713"/>
      <c r="GLR8" s="713"/>
      <c r="GLS8" s="713"/>
      <c r="GLT8" s="713"/>
      <c r="GLU8" s="713"/>
      <c r="GLV8" s="713"/>
      <c r="GLW8" s="713"/>
      <c r="GLX8" s="713"/>
      <c r="GLY8" s="713"/>
      <c r="GLZ8" s="713"/>
      <c r="GMA8" s="713"/>
      <c r="GMB8" s="713"/>
      <c r="GMC8" s="713"/>
      <c r="GMD8" s="713"/>
      <c r="GME8" s="713"/>
      <c r="GMF8" s="713"/>
      <c r="GMG8" s="713"/>
      <c r="GMH8" s="713"/>
      <c r="GMI8" s="713"/>
      <c r="GMJ8" s="713"/>
      <c r="GMK8" s="713"/>
      <c r="GML8" s="713"/>
      <c r="GMM8" s="713"/>
      <c r="GMN8" s="713"/>
      <c r="GMO8" s="713"/>
      <c r="GMP8" s="713"/>
      <c r="GMQ8" s="713"/>
      <c r="GMR8" s="713"/>
      <c r="GMS8" s="713"/>
      <c r="GMT8" s="713"/>
      <c r="GMU8" s="713"/>
      <c r="GMV8" s="713"/>
      <c r="GMW8" s="713"/>
      <c r="GMX8" s="713"/>
      <c r="GMY8" s="713"/>
      <c r="GMZ8" s="713"/>
      <c r="GNA8" s="713"/>
      <c r="GNB8" s="713"/>
      <c r="GNC8" s="713"/>
      <c r="GND8" s="713"/>
      <c r="GNE8" s="713"/>
      <c r="GNF8" s="713"/>
      <c r="GNG8" s="713"/>
      <c r="GNH8" s="713"/>
      <c r="GNI8" s="713"/>
      <c r="GNJ8" s="713"/>
      <c r="GNK8" s="713"/>
      <c r="GNL8" s="713"/>
      <c r="GNM8" s="713"/>
      <c r="GNN8" s="713"/>
      <c r="GNO8" s="713"/>
      <c r="GNP8" s="713"/>
      <c r="GNQ8" s="713"/>
      <c r="GNR8" s="713"/>
      <c r="GNS8" s="713"/>
      <c r="GNT8" s="713"/>
      <c r="GNU8" s="713"/>
      <c r="GNV8" s="713"/>
      <c r="GNW8" s="713"/>
      <c r="GNX8" s="713"/>
      <c r="GNY8" s="713"/>
      <c r="GNZ8" s="713"/>
      <c r="GOA8" s="713"/>
      <c r="GOB8" s="713"/>
      <c r="GOC8" s="713"/>
      <c r="GOD8" s="713"/>
      <c r="GOE8" s="713"/>
      <c r="GOF8" s="713"/>
      <c r="GOG8" s="713"/>
      <c r="GOH8" s="713"/>
      <c r="GOI8" s="713"/>
      <c r="GOJ8" s="713"/>
      <c r="GOK8" s="713"/>
      <c r="GOL8" s="713"/>
      <c r="GOM8" s="713"/>
      <c r="GON8" s="713"/>
      <c r="GOO8" s="713"/>
      <c r="GOP8" s="713"/>
      <c r="GOQ8" s="713"/>
      <c r="GOR8" s="713"/>
      <c r="GOS8" s="713"/>
      <c r="GOT8" s="713"/>
      <c r="GOU8" s="713"/>
      <c r="GOV8" s="713"/>
      <c r="GOW8" s="713"/>
      <c r="GOX8" s="713"/>
      <c r="GOY8" s="713"/>
      <c r="GOZ8" s="713"/>
      <c r="GPA8" s="713"/>
      <c r="GPB8" s="713"/>
      <c r="GPC8" s="713"/>
      <c r="GPD8" s="713"/>
      <c r="GPE8" s="713"/>
      <c r="GPF8" s="713"/>
      <c r="GPG8" s="713"/>
      <c r="GPH8" s="713"/>
      <c r="GPI8" s="713"/>
      <c r="GPJ8" s="713"/>
      <c r="GPK8" s="713"/>
      <c r="GPL8" s="713"/>
      <c r="GPM8" s="713"/>
      <c r="GPN8" s="713"/>
      <c r="GPO8" s="713"/>
      <c r="GPP8" s="713"/>
      <c r="GPQ8" s="713"/>
      <c r="GPR8" s="713"/>
      <c r="GPS8" s="713"/>
      <c r="GPT8" s="713"/>
      <c r="GPU8" s="713"/>
      <c r="GPV8" s="713"/>
      <c r="GPW8" s="713"/>
      <c r="GPX8" s="713"/>
      <c r="GPY8" s="713"/>
      <c r="GPZ8" s="713"/>
      <c r="GQA8" s="713"/>
      <c r="GQB8" s="713"/>
      <c r="GQC8" s="713"/>
      <c r="GQD8" s="713"/>
      <c r="GQE8" s="713"/>
      <c r="GQF8" s="713"/>
      <c r="GQG8" s="713"/>
      <c r="GQH8" s="713"/>
      <c r="GQI8" s="713"/>
      <c r="GQJ8" s="713"/>
      <c r="GQK8" s="713"/>
      <c r="GQL8" s="713"/>
      <c r="GQM8" s="713"/>
      <c r="GQN8" s="713"/>
      <c r="GQO8" s="713"/>
      <c r="GQP8" s="713"/>
      <c r="GQQ8" s="713"/>
      <c r="GQR8" s="713"/>
      <c r="GQS8" s="713"/>
      <c r="GQT8" s="713"/>
      <c r="GQU8" s="713"/>
      <c r="GQV8" s="713"/>
      <c r="GQW8" s="713"/>
      <c r="GQX8" s="713"/>
      <c r="GQY8" s="713"/>
      <c r="GQZ8" s="713"/>
      <c r="GRA8" s="713"/>
      <c r="GRB8" s="713"/>
      <c r="GRC8" s="713"/>
      <c r="GRD8" s="713"/>
      <c r="GRE8" s="713"/>
      <c r="GRF8" s="713"/>
      <c r="GRG8" s="713"/>
      <c r="GRH8" s="713"/>
      <c r="GRI8" s="713"/>
      <c r="GRJ8" s="713"/>
      <c r="GRK8" s="713"/>
      <c r="GRL8" s="713"/>
      <c r="GRM8" s="713"/>
      <c r="GRN8" s="713"/>
      <c r="GRO8" s="713"/>
      <c r="GRP8" s="713"/>
      <c r="GRQ8" s="713"/>
      <c r="GRR8" s="713"/>
      <c r="GRS8" s="713"/>
      <c r="GRT8" s="713"/>
      <c r="GRU8" s="713"/>
      <c r="GRV8" s="713"/>
      <c r="GRW8" s="713"/>
      <c r="GRX8" s="713"/>
      <c r="GRY8" s="713"/>
      <c r="GRZ8" s="713"/>
      <c r="GSA8" s="713"/>
      <c r="GSB8" s="713"/>
      <c r="GSC8" s="713"/>
      <c r="GSD8" s="713"/>
      <c r="GSE8" s="713"/>
      <c r="GSF8" s="713"/>
      <c r="GSG8" s="713"/>
      <c r="GSH8" s="713"/>
      <c r="GSI8" s="713"/>
      <c r="GSJ8" s="713"/>
      <c r="GSK8" s="713"/>
      <c r="GSL8" s="713"/>
      <c r="GSM8" s="713"/>
      <c r="GSN8" s="713"/>
      <c r="GSO8" s="713"/>
      <c r="GSP8" s="713"/>
      <c r="GSQ8" s="713"/>
      <c r="GSR8" s="713"/>
      <c r="GSS8" s="713"/>
      <c r="GST8" s="713"/>
      <c r="GSU8" s="713"/>
      <c r="GSV8" s="713"/>
      <c r="GSW8" s="713"/>
      <c r="GSX8" s="713"/>
      <c r="GSY8" s="713"/>
      <c r="GSZ8" s="713"/>
      <c r="GTA8" s="713"/>
      <c r="GTB8" s="713"/>
      <c r="GTC8" s="713"/>
      <c r="GTD8" s="713"/>
      <c r="GTE8" s="713"/>
      <c r="GTF8" s="713"/>
      <c r="GTG8" s="713"/>
      <c r="GTH8" s="713"/>
      <c r="GTI8" s="713"/>
      <c r="GTJ8" s="713"/>
      <c r="GTK8" s="713"/>
      <c r="GTL8" s="713"/>
      <c r="GTM8" s="713"/>
      <c r="GTN8" s="713"/>
      <c r="GTO8" s="713"/>
      <c r="GTP8" s="713"/>
      <c r="GTQ8" s="713"/>
      <c r="GTR8" s="713"/>
      <c r="GTS8" s="713"/>
      <c r="GTT8" s="713"/>
      <c r="GTU8" s="713"/>
      <c r="GTV8" s="713"/>
      <c r="GTW8" s="713"/>
      <c r="GTX8" s="713"/>
      <c r="GTY8" s="713"/>
      <c r="GTZ8" s="713"/>
      <c r="GUA8" s="713"/>
      <c r="GUB8" s="713"/>
      <c r="GUC8" s="713"/>
      <c r="GUD8" s="713"/>
      <c r="GUE8" s="713"/>
      <c r="GUF8" s="713"/>
      <c r="GUG8" s="713"/>
      <c r="GUH8" s="713"/>
      <c r="GUI8" s="713"/>
      <c r="GUJ8" s="713"/>
      <c r="GUK8" s="713"/>
      <c r="GUL8" s="713"/>
      <c r="GUM8" s="713"/>
      <c r="GUN8" s="713"/>
      <c r="GUO8" s="713"/>
      <c r="GUP8" s="713"/>
      <c r="GUQ8" s="713"/>
      <c r="GUR8" s="713"/>
      <c r="GUS8" s="713"/>
      <c r="GUT8" s="713"/>
      <c r="GUU8" s="713"/>
      <c r="GUV8" s="713"/>
      <c r="GUW8" s="713"/>
      <c r="GUX8" s="713"/>
      <c r="GUY8" s="713"/>
      <c r="GUZ8" s="713"/>
      <c r="GVA8" s="713"/>
      <c r="GVB8" s="713"/>
      <c r="GVC8" s="713"/>
      <c r="GVD8" s="713"/>
      <c r="GVE8" s="713"/>
      <c r="GVF8" s="713"/>
      <c r="GVG8" s="713"/>
      <c r="GVH8" s="713"/>
      <c r="GVI8" s="713"/>
      <c r="GVJ8" s="713"/>
      <c r="GVK8" s="713"/>
      <c r="GVL8" s="713"/>
      <c r="GVM8" s="713"/>
      <c r="GVN8" s="713"/>
      <c r="GVO8" s="713"/>
      <c r="GVP8" s="713"/>
      <c r="GVQ8" s="713"/>
      <c r="GVR8" s="713"/>
      <c r="GVS8" s="713"/>
      <c r="GVT8" s="713"/>
      <c r="GVU8" s="713"/>
      <c r="GVV8" s="713"/>
      <c r="GVW8" s="713"/>
      <c r="GVX8" s="713"/>
      <c r="GVY8" s="713"/>
      <c r="GVZ8" s="713"/>
      <c r="GWA8" s="713"/>
      <c r="GWB8" s="713"/>
      <c r="GWC8" s="713"/>
      <c r="GWD8" s="713"/>
      <c r="GWE8" s="713"/>
      <c r="GWF8" s="713"/>
      <c r="GWG8" s="713"/>
      <c r="GWH8" s="713"/>
      <c r="GWI8" s="713"/>
      <c r="GWJ8" s="713"/>
      <c r="GWK8" s="713"/>
      <c r="GWL8" s="713"/>
      <c r="GWM8" s="713"/>
      <c r="GWN8" s="713"/>
      <c r="GWO8" s="713"/>
      <c r="GWP8" s="713"/>
      <c r="GWQ8" s="713"/>
      <c r="GWR8" s="713"/>
      <c r="GWS8" s="713"/>
      <c r="GWT8" s="713"/>
      <c r="GWU8" s="713"/>
      <c r="GWV8" s="713"/>
      <c r="GWW8" s="713"/>
      <c r="GWX8" s="713"/>
      <c r="GWY8" s="713"/>
      <c r="GWZ8" s="713"/>
      <c r="GXA8" s="713"/>
      <c r="GXB8" s="713"/>
      <c r="GXC8" s="713"/>
      <c r="GXD8" s="713"/>
      <c r="GXE8" s="713"/>
      <c r="GXF8" s="713"/>
      <c r="GXG8" s="713"/>
      <c r="GXH8" s="713"/>
      <c r="GXI8" s="713"/>
      <c r="GXJ8" s="713"/>
      <c r="GXK8" s="713"/>
      <c r="GXL8" s="713"/>
      <c r="GXM8" s="713"/>
      <c r="GXN8" s="713"/>
      <c r="GXO8" s="713"/>
      <c r="GXP8" s="713"/>
      <c r="GXQ8" s="713"/>
      <c r="GXR8" s="713"/>
      <c r="GXS8" s="713"/>
      <c r="GXT8" s="713"/>
      <c r="GXU8" s="713"/>
      <c r="GXV8" s="713"/>
      <c r="GXW8" s="713"/>
      <c r="GXX8" s="713"/>
      <c r="GXY8" s="713"/>
      <c r="GXZ8" s="713"/>
      <c r="GYA8" s="713"/>
      <c r="GYB8" s="713"/>
      <c r="GYC8" s="713"/>
      <c r="GYD8" s="713"/>
      <c r="GYE8" s="713"/>
      <c r="GYF8" s="713"/>
      <c r="GYG8" s="713"/>
      <c r="GYH8" s="713"/>
      <c r="GYI8" s="713"/>
      <c r="GYJ8" s="713"/>
      <c r="GYK8" s="713"/>
      <c r="GYL8" s="713"/>
      <c r="GYM8" s="713"/>
      <c r="GYN8" s="713"/>
      <c r="GYO8" s="713"/>
      <c r="GYP8" s="713"/>
      <c r="GYQ8" s="713"/>
      <c r="GYR8" s="713"/>
      <c r="GYS8" s="713"/>
      <c r="GYT8" s="713"/>
      <c r="GYU8" s="713"/>
      <c r="GYV8" s="713"/>
      <c r="GYW8" s="713"/>
      <c r="GYX8" s="713"/>
      <c r="GYY8" s="713"/>
      <c r="GYZ8" s="713"/>
      <c r="GZA8" s="713"/>
      <c r="GZB8" s="713"/>
      <c r="GZC8" s="713"/>
      <c r="GZD8" s="713"/>
      <c r="GZE8" s="713"/>
      <c r="GZF8" s="713"/>
      <c r="GZG8" s="713"/>
      <c r="GZH8" s="713"/>
      <c r="GZI8" s="713"/>
      <c r="GZJ8" s="713"/>
      <c r="GZK8" s="713"/>
      <c r="GZL8" s="713"/>
      <c r="GZM8" s="713"/>
      <c r="GZN8" s="713"/>
      <c r="GZO8" s="713"/>
      <c r="GZP8" s="713"/>
      <c r="GZQ8" s="713"/>
      <c r="GZR8" s="713"/>
      <c r="GZS8" s="713"/>
      <c r="GZT8" s="713"/>
      <c r="GZU8" s="713"/>
      <c r="GZV8" s="713"/>
      <c r="GZW8" s="713"/>
      <c r="GZX8" s="713"/>
      <c r="GZY8" s="713"/>
      <c r="GZZ8" s="713"/>
      <c r="HAA8" s="713"/>
      <c r="HAB8" s="713"/>
      <c r="HAC8" s="713"/>
      <c r="HAD8" s="713"/>
      <c r="HAE8" s="713"/>
      <c r="HAF8" s="713"/>
      <c r="HAG8" s="713"/>
      <c r="HAH8" s="713"/>
      <c r="HAI8" s="713"/>
      <c r="HAJ8" s="713"/>
      <c r="HAK8" s="713"/>
      <c r="HAL8" s="713"/>
      <c r="HAM8" s="713"/>
      <c r="HAN8" s="713"/>
      <c r="HAO8" s="713"/>
      <c r="HAP8" s="713"/>
      <c r="HAQ8" s="713"/>
      <c r="HAR8" s="713"/>
      <c r="HAS8" s="713"/>
      <c r="HAT8" s="713"/>
      <c r="HAU8" s="713"/>
      <c r="HAV8" s="713"/>
      <c r="HAW8" s="713"/>
      <c r="HAX8" s="713"/>
      <c r="HAY8" s="713"/>
      <c r="HAZ8" s="713"/>
      <c r="HBA8" s="713"/>
      <c r="HBB8" s="713"/>
      <c r="HBC8" s="713"/>
      <c r="HBD8" s="713"/>
      <c r="HBE8" s="713"/>
      <c r="HBF8" s="713"/>
      <c r="HBG8" s="713"/>
      <c r="HBH8" s="713"/>
      <c r="HBI8" s="713"/>
      <c r="HBJ8" s="713"/>
      <c r="HBK8" s="713"/>
      <c r="HBL8" s="713"/>
      <c r="HBM8" s="713"/>
      <c r="HBN8" s="713"/>
      <c r="HBO8" s="713"/>
      <c r="HBP8" s="713"/>
      <c r="HBQ8" s="713"/>
      <c r="HBR8" s="713"/>
      <c r="HBS8" s="713"/>
      <c r="HBT8" s="713"/>
      <c r="HBU8" s="713"/>
      <c r="HBV8" s="713"/>
      <c r="HBW8" s="713"/>
      <c r="HBX8" s="713"/>
      <c r="HBY8" s="713"/>
      <c r="HBZ8" s="713"/>
      <c r="HCA8" s="713"/>
      <c r="HCB8" s="713"/>
      <c r="HCC8" s="713"/>
      <c r="HCD8" s="713"/>
      <c r="HCE8" s="713"/>
      <c r="HCF8" s="713"/>
      <c r="HCG8" s="713"/>
      <c r="HCH8" s="713"/>
      <c r="HCI8" s="713"/>
      <c r="HCJ8" s="713"/>
      <c r="HCK8" s="713"/>
      <c r="HCL8" s="713"/>
      <c r="HCM8" s="713"/>
      <c r="HCN8" s="713"/>
      <c r="HCO8" s="713"/>
      <c r="HCP8" s="713"/>
      <c r="HCQ8" s="713"/>
      <c r="HCR8" s="713"/>
      <c r="HCS8" s="713"/>
      <c r="HCT8" s="713"/>
      <c r="HCU8" s="713"/>
      <c r="HCV8" s="713"/>
      <c r="HCW8" s="713"/>
      <c r="HCX8" s="713"/>
      <c r="HCY8" s="713"/>
      <c r="HCZ8" s="713"/>
      <c r="HDA8" s="713"/>
      <c r="HDB8" s="713"/>
      <c r="HDC8" s="713"/>
      <c r="HDD8" s="713"/>
      <c r="HDE8" s="713"/>
      <c r="HDF8" s="713"/>
      <c r="HDG8" s="713"/>
      <c r="HDH8" s="713"/>
      <c r="HDI8" s="713"/>
      <c r="HDJ8" s="713"/>
      <c r="HDK8" s="713"/>
      <c r="HDL8" s="713"/>
      <c r="HDM8" s="713"/>
      <c r="HDN8" s="713"/>
      <c r="HDO8" s="713"/>
      <c r="HDP8" s="713"/>
      <c r="HDQ8" s="713"/>
      <c r="HDR8" s="713"/>
      <c r="HDS8" s="713"/>
      <c r="HDT8" s="713"/>
      <c r="HDU8" s="713"/>
      <c r="HDV8" s="713"/>
      <c r="HDW8" s="713"/>
      <c r="HDX8" s="713"/>
      <c r="HDY8" s="713"/>
      <c r="HDZ8" s="713"/>
      <c r="HEA8" s="713"/>
      <c r="HEB8" s="713"/>
      <c r="HEC8" s="713"/>
      <c r="HED8" s="713"/>
      <c r="HEE8" s="713"/>
      <c r="HEF8" s="713"/>
      <c r="HEG8" s="713"/>
      <c r="HEH8" s="713"/>
      <c r="HEI8" s="713"/>
      <c r="HEJ8" s="713"/>
      <c r="HEK8" s="713"/>
      <c r="HEL8" s="713"/>
      <c r="HEM8" s="713"/>
      <c r="HEN8" s="713"/>
      <c r="HEO8" s="713"/>
      <c r="HEP8" s="713"/>
      <c r="HEQ8" s="713"/>
      <c r="HER8" s="713"/>
      <c r="HES8" s="713"/>
      <c r="HET8" s="713"/>
      <c r="HEU8" s="713"/>
      <c r="HEV8" s="713"/>
      <c r="HEW8" s="713"/>
      <c r="HEX8" s="713"/>
      <c r="HEY8" s="713"/>
      <c r="HEZ8" s="713"/>
      <c r="HFA8" s="713"/>
      <c r="HFB8" s="713"/>
      <c r="HFC8" s="713"/>
      <c r="HFD8" s="713"/>
      <c r="HFE8" s="713"/>
      <c r="HFF8" s="713"/>
      <c r="HFG8" s="713"/>
      <c r="HFH8" s="713"/>
      <c r="HFI8" s="713"/>
      <c r="HFJ8" s="713"/>
      <c r="HFK8" s="713"/>
      <c r="HFL8" s="713"/>
      <c r="HFM8" s="713"/>
      <c r="HFN8" s="713"/>
      <c r="HFO8" s="713"/>
      <c r="HFP8" s="713"/>
      <c r="HFQ8" s="713"/>
      <c r="HFR8" s="713"/>
      <c r="HFS8" s="713"/>
      <c r="HFT8" s="713"/>
      <c r="HFU8" s="713"/>
      <c r="HFV8" s="713"/>
      <c r="HFW8" s="713"/>
      <c r="HFX8" s="713"/>
      <c r="HFY8" s="713"/>
      <c r="HFZ8" s="713"/>
      <c r="HGA8" s="713"/>
      <c r="HGB8" s="713"/>
      <c r="HGC8" s="713"/>
      <c r="HGD8" s="713"/>
      <c r="HGE8" s="713"/>
      <c r="HGF8" s="713"/>
      <c r="HGG8" s="713"/>
      <c r="HGH8" s="713"/>
      <c r="HGI8" s="713"/>
      <c r="HGJ8" s="713"/>
      <c r="HGK8" s="713"/>
      <c r="HGL8" s="713"/>
      <c r="HGM8" s="713"/>
      <c r="HGN8" s="713"/>
      <c r="HGO8" s="713"/>
      <c r="HGP8" s="713"/>
      <c r="HGQ8" s="713"/>
      <c r="HGR8" s="713"/>
      <c r="HGS8" s="713"/>
      <c r="HGT8" s="713"/>
      <c r="HGU8" s="713"/>
      <c r="HGV8" s="713"/>
      <c r="HGW8" s="713"/>
      <c r="HGX8" s="713"/>
      <c r="HGY8" s="713"/>
      <c r="HGZ8" s="713"/>
      <c r="HHA8" s="713"/>
      <c r="HHB8" s="713"/>
      <c r="HHC8" s="713"/>
      <c r="HHD8" s="713"/>
      <c r="HHE8" s="713"/>
      <c r="HHF8" s="713"/>
      <c r="HHG8" s="713"/>
      <c r="HHH8" s="713"/>
      <c r="HHI8" s="713"/>
      <c r="HHJ8" s="713"/>
      <c r="HHK8" s="713"/>
      <c r="HHL8" s="713"/>
      <c r="HHM8" s="713"/>
      <c r="HHN8" s="713"/>
      <c r="HHO8" s="713"/>
      <c r="HHP8" s="713"/>
      <c r="HHQ8" s="713"/>
      <c r="HHR8" s="713"/>
      <c r="HHS8" s="713"/>
      <c r="HHT8" s="713"/>
      <c r="HHU8" s="713"/>
      <c r="HHV8" s="713"/>
      <c r="HHW8" s="713"/>
      <c r="HHX8" s="713"/>
      <c r="HHY8" s="713"/>
      <c r="HHZ8" s="713"/>
      <c r="HIA8" s="713"/>
      <c r="HIB8" s="713"/>
      <c r="HIC8" s="713"/>
      <c r="HID8" s="713"/>
      <c r="HIE8" s="713"/>
      <c r="HIF8" s="713"/>
      <c r="HIG8" s="713"/>
      <c r="HIH8" s="713"/>
      <c r="HII8" s="713"/>
      <c r="HIJ8" s="713"/>
      <c r="HIK8" s="713"/>
      <c r="HIL8" s="713"/>
      <c r="HIM8" s="713"/>
      <c r="HIN8" s="713"/>
      <c r="HIO8" s="713"/>
      <c r="HIP8" s="713"/>
      <c r="HIQ8" s="713"/>
      <c r="HIR8" s="713"/>
      <c r="HIS8" s="713"/>
      <c r="HIT8" s="713"/>
      <c r="HIU8" s="713"/>
      <c r="HIV8" s="713"/>
      <c r="HIW8" s="713"/>
      <c r="HIX8" s="713"/>
      <c r="HIY8" s="713"/>
      <c r="HIZ8" s="713"/>
      <c r="HJA8" s="713"/>
      <c r="HJB8" s="713"/>
      <c r="HJC8" s="713"/>
      <c r="HJD8" s="713"/>
      <c r="HJE8" s="713"/>
      <c r="HJF8" s="713"/>
      <c r="HJG8" s="713"/>
      <c r="HJH8" s="713"/>
      <c r="HJI8" s="713"/>
      <c r="HJJ8" s="713"/>
      <c r="HJK8" s="713"/>
      <c r="HJL8" s="713"/>
      <c r="HJM8" s="713"/>
      <c r="HJN8" s="713"/>
      <c r="HJO8" s="713"/>
      <c r="HJP8" s="713"/>
      <c r="HJQ8" s="713"/>
      <c r="HJR8" s="713"/>
      <c r="HJS8" s="713"/>
      <c r="HJT8" s="713"/>
      <c r="HJU8" s="713"/>
      <c r="HJV8" s="713"/>
      <c r="HJW8" s="713"/>
      <c r="HJX8" s="713"/>
      <c r="HJY8" s="713"/>
      <c r="HJZ8" s="713"/>
      <c r="HKA8" s="713"/>
      <c r="HKB8" s="713"/>
      <c r="HKC8" s="713"/>
      <c r="HKD8" s="713"/>
      <c r="HKE8" s="713"/>
      <c r="HKF8" s="713"/>
      <c r="HKG8" s="713"/>
      <c r="HKH8" s="713"/>
      <c r="HKI8" s="713"/>
      <c r="HKJ8" s="713"/>
      <c r="HKK8" s="713"/>
      <c r="HKL8" s="713"/>
      <c r="HKM8" s="713"/>
      <c r="HKN8" s="713"/>
      <c r="HKO8" s="713"/>
      <c r="HKP8" s="713"/>
      <c r="HKQ8" s="713"/>
      <c r="HKR8" s="713"/>
      <c r="HKS8" s="713"/>
      <c r="HKT8" s="713"/>
      <c r="HKU8" s="713"/>
      <c r="HKV8" s="713"/>
      <c r="HKW8" s="713"/>
      <c r="HKX8" s="713"/>
      <c r="HKY8" s="713"/>
      <c r="HKZ8" s="713"/>
      <c r="HLA8" s="713"/>
      <c r="HLB8" s="713"/>
      <c r="HLC8" s="713"/>
      <c r="HLD8" s="713"/>
      <c r="HLE8" s="713"/>
      <c r="HLF8" s="713"/>
      <c r="HLG8" s="713"/>
      <c r="HLH8" s="713"/>
      <c r="HLI8" s="713"/>
      <c r="HLJ8" s="713"/>
      <c r="HLK8" s="713"/>
      <c r="HLL8" s="713"/>
      <c r="HLM8" s="713"/>
      <c r="HLN8" s="713"/>
      <c r="HLO8" s="713"/>
      <c r="HLP8" s="713"/>
      <c r="HLQ8" s="713"/>
      <c r="HLR8" s="713"/>
      <c r="HLS8" s="713"/>
      <c r="HLT8" s="713"/>
      <c r="HLU8" s="713"/>
      <c r="HLV8" s="713"/>
      <c r="HLW8" s="713"/>
      <c r="HLX8" s="713"/>
      <c r="HLY8" s="713"/>
      <c r="HLZ8" s="713"/>
      <c r="HMA8" s="713"/>
      <c r="HMB8" s="713"/>
      <c r="HMC8" s="713"/>
      <c r="HMD8" s="713"/>
      <c r="HME8" s="713"/>
      <c r="HMF8" s="713"/>
      <c r="HMG8" s="713"/>
      <c r="HMH8" s="713"/>
      <c r="HMI8" s="713"/>
      <c r="HMJ8" s="713"/>
      <c r="HMK8" s="713"/>
      <c r="HML8" s="713"/>
      <c r="HMM8" s="713"/>
      <c r="HMN8" s="713"/>
      <c r="HMO8" s="713"/>
      <c r="HMP8" s="713"/>
      <c r="HMQ8" s="713"/>
      <c r="HMR8" s="713"/>
      <c r="HMS8" s="713"/>
      <c r="HMT8" s="713"/>
      <c r="HMU8" s="713"/>
      <c r="HMV8" s="713"/>
      <c r="HMW8" s="713"/>
      <c r="HMX8" s="713"/>
      <c r="HMY8" s="713"/>
      <c r="HMZ8" s="713"/>
      <c r="HNA8" s="713"/>
      <c r="HNB8" s="713"/>
      <c r="HNC8" s="713"/>
      <c r="HND8" s="713"/>
      <c r="HNE8" s="713"/>
      <c r="HNF8" s="713"/>
      <c r="HNG8" s="713"/>
      <c r="HNH8" s="713"/>
      <c r="HNI8" s="713"/>
      <c r="HNJ8" s="713"/>
      <c r="HNK8" s="713"/>
      <c r="HNL8" s="713"/>
      <c r="HNM8" s="713"/>
      <c r="HNN8" s="713"/>
      <c r="HNO8" s="713"/>
      <c r="HNP8" s="713"/>
      <c r="HNQ8" s="713"/>
      <c r="HNR8" s="713"/>
      <c r="HNS8" s="713"/>
      <c r="HNT8" s="713"/>
      <c r="HNU8" s="713"/>
      <c r="HNV8" s="713"/>
      <c r="HNW8" s="713"/>
      <c r="HNX8" s="713"/>
      <c r="HNY8" s="713"/>
      <c r="HNZ8" s="713"/>
      <c r="HOA8" s="713"/>
      <c r="HOB8" s="713"/>
      <c r="HOC8" s="713"/>
      <c r="HOD8" s="713"/>
      <c r="HOE8" s="713"/>
      <c r="HOF8" s="713"/>
      <c r="HOG8" s="713"/>
      <c r="HOH8" s="713"/>
      <c r="HOI8" s="713"/>
      <c r="HOJ8" s="713"/>
      <c r="HOK8" s="713"/>
      <c r="HOL8" s="713"/>
      <c r="HOM8" s="713"/>
      <c r="HON8" s="713"/>
      <c r="HOO8" s="713"/>
      <c r="HOP8" s="713"/>
      <c r="HOQ8" s="713"/>
      <c r="HOR8" s="713"/>
      <c r="HOS8" s="713"/>
      <c r="HOT8" s="713"/>
      <c r="HOU8" s="713"/>
      <c r="HOV8" s="713"/>
      <c r="HOW8" s="713"/>
      <c r="HOX8" s="713"/>
      <c r="HOY8" s="713"/>
      <c r="HOZ8" s="713"/>
      <c r="HPA8" s="713"/>
      <c r="HPB8" s="713"/>
      <c r="HPC8" s="713"/>
      <c r="HPD8" s="713"/>
      <c r="HPE8" s="713"/>
      <c r="HPF8" s="713"/>
      <c r="HPG8" s="713"/>
      <c r="HPH8" s="713"/>
      <c r="HPI8" s="713"/>
      <c r="HPJ8" s="713"/>
      <c r="HPK8" s="713"/>
      <c r="HPL8" s="713"/>
      <c r="HPM8" s="713"/>
      <c r="HPN8" s="713"/>
      <c r="HPO8" s="713"/>
      <c r="HPP8" s="713"/>
      <c r="HPQ8" s="713"/>
      <c r="HPR8" s="713"/>
      <c r="HPS8" s="713"/>
      <c r="HPT8" s="713"/>
      <c r="HPU8" s="713"/>
      <c r="HPV8" s="713"/>
      <c r="HPW8" s="713"/>
      <c r="HPX8" s="713"/>
      <c r="HPY8" s="713"/>
      <c r="HPZ8" s="713"/>
      <c r="HQA8" s="713"/>
      <c r="HQB8" s="713"/>
      <c r="HQC8" s="713"/>
      <c r="HQD8" s="713"/>
      <c r="HQE8" s="713"/>
      <c r="HQF8" s="713"/>
      <c r="HQG8" s="713"/>
      <c r="HQH8" s="713"/>
      <c r="HQI8" s="713"/>
      <c r="HQJ8" s="713"/>
      <c r="HQK8" s="713"/>
      <c r="HQL8" s="713"/>
      <c r="HQM8" s="713"/>
      <c r="HQN8" s="713"/>
      <c r="HQO8" s="713"/>
      <c r="HQP8" s="713"/>
      <c r="HQQ8" s="713"/>
      <c r="HQR8" s="713"/>
      <c r="HQS8" s="713"/>
      <c r="HQT8" s="713"/>
      <c r="HQU8" s="713"/>
      <c r="HQV8" s="713"/>
      <c r="HQW8" s="713"/>
      <c r="HQX8" s="713"/>
      <c r="HQY8" s="713"/>
      <c r="HQZ8" s="713"/>
      <c r="HRA8" s="713"/>
      <c r="HRB8" s="713"/>
      <c r="HRC8" s="713"/>
      <c r="HRD8" s="713"/>
      <c r="HRE8" s="713"/>
      <c r="HRF8" s="713"/>
      <c r="HRG8" s="713"/>
      <c r="HRH8" s="713"/>
      <c r="HRI8" s="713"/>
      <c r="HRJ8" s="713"/>
      <c r="HRK8" s="713"/>
      <c r="HRL8" s="713"/>
      <c r="HRM8" s="713"/>
      <c r="HRN8" s="713"/>
      <c r="HRO8" s="713"/>
      <c r="HRP8" s="713"/>
      <c r="HRQ8" s="713"/>
      <c r="HRR8" s="713"/>
      <c r="HRS8" s="713"/>
      <c r="HRT8" s="713"/>
      <c r="HRU8" s="713"/>
      <c r="HRV8" s="713"/>
      <c r="HRW8" s="713"/>
      <c r="HRX8" s="713"/>
      <c r="HRY8" s="713"/>
      <c r="HRZ8" s="713"/>
      <c r="HSA8" s="713"/>
      <c r="HSB8" s="713"/>
      <c r="HSC8" s="713"/>
      <c r="HSD8" s="713"/>
      <c r="HSE8" s="713"/>
      <c r="HSF8" s="713"/>
      <c r="HSG8" s="713"/>
      <c r="HSH8" s="713"/>
      <c r="HSI8" s="713"/>
      <c r="HSJ8" s="713"/>
      <c r="HSK8" s="713"/>
      <c r="HSL8" s="713"/>
      <c r="HSM8" s="713"/>
      <c r="HSN8" s="713"/>
      <c r="HSO8" s="713"/>
      <c r="HSP8" s="713"/>
      <c r="HSQ8" s="713"/>
      <c r="HSR8" s="713"/>
      <c r="HSS8" s="713"/>
      <c r="HST8" s="713"/>
      <c r="HSU8" s="713"/>
      <c r="HSV8" s="713"/>
      <c r="HSW8" s="713"/>
      <c r="HSX8" s="713"/>
      <c r="HSY8" s="713"/>
      <c r="HSZ8" s="713"/>
      <c r="HTA8" s="713"/>
      <c r="HTB8" s="713"/>
      <c r="HTC8" s="713"/>
      <c r="HTD8" s="713"/>
      <c r="HTE8" s="713"/>
      <c r="HTF8" s="713"/>
      <c r="HTG8" s="713"/>
      <c r="HTH8" s="713"/>
      <c r="HTI8" s="713"/>
      <c r="HTJ8" s="713"/>
      <c r="HTK8" s="713"/>
      <c r="HTL8" s="713"/>
      <c r="HTM8" s="713"/>
      <c r="HTN8" s="713"/>
      <c r="HTO8" s="713"/>
      <c r="HTP8" s="713"/>
      <c r="HTQ8" s="713"/>
      <c r="HTR8" s="713"/>
      <c r="HTS8" s="713"/>
      <c r="HTT8" s="713"/>
      <c r="HTU8" s="713"/>
      <c r="HTV8" s="713"/>
      <c r="HTW8" s="713"/>
      <c r="HTX8" s="713"/>
      <c r="HTY8" s="713"/>
      <c r="HTZ8" s="713"/>
      <c r="HUA8" s="713"/>
      <c r="HUB8" s="713"/>
      <c r="HUC8" s="713"/>
      <c r="HUD8" s="713"/>
      <c r="HUE8" s="713"/>
      <c r="HUF8" s="713"/>
      <c r="HUG8" s="713"/>
      <c r="HUH8" s="713"/>
      <c r="HUI8" s="713"/>
      <c r="HUJ8" s="713"/>
      <c r="HUK8" s="713"/>
      <c r="HUL8" s="713"/>
      <c r="HUM8" s="713"/>
      <c r="HUN8" s="713"/>
      <c r="HUO8" s="713"/>
      <c r="HUP8" s="713"/>
      <c r="HUQ8" s="713"/>
      <c r="HUR8" s="713"/>
      <c r="HUS8" s="713"/>
      <c r="HUT8" s="713"/>
      <c r="HUU8" s="713"/>
      <c r="HUV8" s="713"/>
      <c r="HUW8" s="713"/>
      <c r="HUX8" s="713"/>
      <c r="HUY8" s="713"/>
      <c r="HUZ8" s="713"/>
      <c r="HVA8" s="713"/>
      <c r="HVB8" s="713"/>
      <c r="HVC8" s="713"/>
      <c r="HVD8" s="713"/>
      <c r="HVE8" s="713"/>
      <c r="HVF8" s="713"/>
      <c r="HVG8" s="713"/>
      <c r="HVH8" s="713"/>
      <c r="HVI8" s="713"/>
      <c r="HVJ8" s="713"/>
      <c r="HVK8" s="713"/>
      <c r="HVL8" s="713"/>
      <c r="HVM8" s="713"/>
      <c r="HVN8" s="713"/>
      <c r="HVO8" s="713"/>
      <c r="HVP8" s="713"/>
      <c r="HVQ8" s="713"/>
      <c r="HVR8" s="713"/>
      <c r="HVS8" s="713"/>
      <c r="HVT8" s="713"/>
      <c r="HVU8" s="713"/>
      <c r="HVV8" s="713"/>
      <c r="HVW8" s="713"/>
      <c r="HVX8" s="713"/>
      <c r="HVY8" s="713"/>
      <c r="HVZ8" s="713"/>
      <c r="HWA8" s="713"/>
      <c r="HWB8" s="713"/>
      <c r="HWC8" s="713"/>
      <c r="HWD8" s="713"/>
      <c r="HWE8" s="713"/>
      <c r="HWF8" s="713"/>
      <c r="HWG8" s="713"/>
      <c r="HWH8" s="713"/>
      <c r="HWI8" s="713"/>
      <c r="HWJ8" s="713"/>
      <c r="HWK8" s="713"/>
      <c r="HWL8" s="713"/>
      <c r="HWM8" s="713"/>
      <c r="HWN8" s="713"/>
      <c r="HWO8" s="713"/>
      <c r="HWP8" s="713"/>
      <c r="HWQ8" s="713"/>
      <c r="HWR8" s="713"/>
      <c r="HWS8" s="713"/>
      <c r="HWT8" s="713"/>
      <c r="HWU8" s="713"/>
      <c r="HWV8" s="713"/>
      <c r="HWW8" s="713"/>
      <c r="HWX8" s="713"/>
      <c r="HWY8" s="713"/>
      <c r="HWZ8" s="713"/>
      <c r="HXA8" s="713"/>
      <c r="HXB8" s="713"/>
      <c r="HXC8" s="713"/>
      <c r="HXD8" s="713"/>
      <c r="HXE8" s="713"/>
      <c r="HXF8" s="713"/>
      <c r="HXG8" s="713"/>
      <c r="HXH8" s="713"/>
      <c r="HXI8" s="713"/>
      <c r="HXJ8" s="713"/>
      <c r="HXK8" s="713"/>
      <c r="HXL8" s="713"/>
      <c r="HXM8" s="713"/>
      <c r="HXN8" s="713"/>
      <c r="HXO8" s="713"/>
      <c r="HXP8" s="713"/>
      <c r="HXQ8" s="713"/>
      <c r="HXR8" s="713"/>
      <c r="HXS8" s="713"/>
      <c r="HXT8" s="713"/>
      <c r="HXU8" s="713"/>
      <c r="HXV8" s="713"/>
      <c r="HXW8" s="713"/>
      <c r="HXX8" s="713"/>
      <c r="HXY8" s="713"/>
      <c r="HXZ8" s="713"/>
      <c r="HYA8" s="713"/>
      <c r="HYB8" s="713"/>
      <c r="HYC8" s="713"/>
      <c r="HYD8" s="713"/>
      <c r="HYE8" s="713"/>
      <c r="HYF8" s="713"/>
      <c r="HYG8" s="713"/>
      <c r="HYH8" s="713"/>
      <c r="HYI8" s="713"/>
      <c r="HYJ8" s="713"/>
      <c r="HYK8" s="713"/>
      <c r="HYL8" s="713"/>
      <c r="HYM8" s="713"/>
      <c r="HYN8" s="713"/>
      <c r="HYO8" s="713"/>
      <c r="HYP8" s="713"/>
      <c r="HYQ8" s="713"/>
      <c r="HYR8" s="713"/>
      <c r="HYS8" s="713"/>
      <c r="HYT8" s="713"/>
      <c r="HYU8" s="713"/>
      <c r="HYV8" s="713"/>
      <c r="HYW8" s="713"/>
      <c r="HYX8" s="713"/>
      <c r="HYY8" s="713"/>
      <c r="HYZ8" s="713"/>
      <c r="HZA8" s="713"/>
      <c r="HZB8" s="713"/>
      <c r="HZC8" s="713"/>
      <c r="HZD8" s="713"/>
      <c r="HZE8" s="713"/>
      <c r="HZF8" s="713"/>
      <c r="HZG8" s="713"/>
      <c r="HZH8" s="713"/>
      <c r="HZI8" s="713"/>
      <c r="HZJ8" s="713"/>
      <c r="HZK8" s="713"/>
      <c r="HZL8" s="713"/>
      <c r="HZM8" s="713"/>
      <c r="HZN8" s="713"/>
      <c r="HZO8" s="713"/>
      <c r="HZP8" s="713"/>
      <c r="HZQ8" s="713"/>
      <c r="HZR8" s="713"/>
      <c r="HZS8" s="713"/>
      <c r="HZT8" s="713"/>
      <c r="HZU8" s="713"/>
      <c r="HZV8" s="713"/>
      <c r="HZW8" s="713"/>
      <c r="HZX8" s="713"/>
      <c r="HZY8" s="713"/>
      <c r="HZZ8" s="713"/>
      <c r="IAA8" s="713"/>
      <c r="IAB8" s="713"/>
      <c r="IAC8" s="713"/>
      <c r="IAD8" s="713"/>
      <c r="IAE8" s="713"/>
      <c r="IAF8" s="713"/>
      <c r="IAG8" s="713"/>
      <c r="IAH8" s="713"/>
      <c r="IAI8" s="713"/>
      <c r="IAJ8" s="713"/>
      <c r="IAK8" s="713"/>
      <c r="IAL8" s="713"/>
      <c r="IAM8" s="713"/>
      <c r="IAN8" s="713"/>
      <c r="IAO8" s="713"/>
      <c r="IAP8" s="713"/>
      <c r="IAQ8" s="713"/>
      <c r="IAR8" s="713"/>
      <c r="IAS8" s="713"/>
      <c r="IAT8" s="713"/>
      <c r="IAU8" s="713"/>
      <c r="IAV8" s="713"/>
      <c r="IAW8" s="713"/>
      <c r="IAX8" s="713"/>
      <c r="IAY8" s="713"/>
      <c r="IAZ8" s="713"/>
      <c r="IBA8" s="713"/>
      <c r="IBB8" s="713"/>
      <c r="IBC8" s="713"/>
      <c r="IBD8" s="713"/>
      <c r="IBE8" s="713"/>
      <c r="IBF8" s="713"/>
      <c r="IBG8" s="713"/>
      <c r="IBH8" s="713"/>
      <c r="IBI8" s="713"/>
      <c r="IBJ8" s="713"/>
      <c r="IBK8" s="713"/>
      <c r="IBL8" s="713"/>
      <c r="IBM8" s="713"/>
      <c r="IBN8" s="713"/>
      <c r="IBO8" s="713"/>
      <c r="IBP8" s="713"/>
      <c r="IBQ8" s="713"/>
      <c r="IBR8" s="713"/>
      <c r="IBS8" s="713"/>
      <c r="IBT8" s="713"/>
      <c r="IBU8" s="713"/>
      <c r="IBV8" s="713"/>
      <c r="IBW8" s="713"/>
      <c r="IBX8" s="713"/>
      <c r="IBY8" s="713"/>
      <c r="IBZ8" s="713"/>
      <c r="ICA8" s="713"/>
      <c r="ICB8" s="713"/>
      <c r="ICC8" s="713"/>
      <c r="ICD8" s="713"/>
      <c r="ICE8" s="713"/>
      <c r="ICF8" s="713"/>
      <c r="ICG8" s="713"/>
      <c r="ICH8" s="713"/>
      <c r="ICI8" s="713"/>
      <c r="ICJ8" s="713"/>
      <c r="ICK8" s="713"/>
      <c r="ICL8" s="713"/>
      <c r="ICM8" s="713"/>
      <c r="ICN8" s="713"/>
      <c r="ICO8" s="713"/>
      <c r="ICP8" s="713"/>
      <c r="ICQ8" s="713"/>
      <c r="ICR8" s="713"/>
      <c r="ICS8" s="713"/>
      <c r="ICT8" s="713"/>
      <c r="ICU8" s="713"/>
      <c r="ICV8" s="713"/>
      <c r="ICW8" s="713"/>
      <c r="ICX8" s="713"/>
      <c r="ICY8" s="713"/>
      <c r="ICZ8" s="713"/>
      <c r="IDA8" s="713"/>
      <c r="IDB8" s="713"/>
      <c r="IDC8" s="713"/>
      <c r="IDD8" s="713"/>
      <c r="IDE8" s="713"/>
      <c r="IDF8" s="713"/>
      <c r="IDG8" s="713"/>
      <c r="IDH8" s="713"/>
      <c r="IDI8" s="713"/>
      <c r="IDJ8" s="713"/>
      <c r="IDK8" s="713"/>
      <c r="IDL8" s="713"/>
      <c r="IDM8" s="713"/>
      <c r="IDN8" s="713"/>
      <c r="IDO8" s="713"/>
      <c r="IDP8" s="713"/>
      <c r="IDQ8" s="713"/>
      <c r="IDR8" s="713"/>
      <c r="IDS8" s="713"/>
      <c r="IDT8" s="713"/>
      <c r="IDU8" s="713"/>
      <c r="IDV8" s="713"/>
      <c r="IDW8" s="713"/>
      <c r="IDX8" s="713"/>
      <c r="IDY8" s="713"/>
      <c r="IDZ8" s="713"/>
      <c r="IEA8" s="713"/>
      <c r="IEB8" s="713"/>
      <c r="IEC8" s="713"/>
      <c r="IED8" s="713"/>
      <c r="IEE8" s="713"/>
      <c r="IEF8" s="713"/>
      <c r="IEG8" s="713"/>
      <c r="IEH8" s="713"/>
      <c r="IEI8" s="713"/>
      <c r="IEJ8" s="713"/>
      <c r="IEK8" s="713"/>
      <c r="IEL8" s="713"/>
      <c r="IEM8" s="713"/>
      <c r="IEN8" s="713"/>
      <c r="IEO8" s="713"/>
      <c r="IEP8" s="713"/>
      <c r="IEQ8" s="713"/>
      <c r="IER8" s="713"/>
      <c r="IES8" s="713"/>
      <c r="IET8" s="713"/>
      <c r="IEU8" s="713"/>
      <c r="IEV8" s="713"/>
      <c r="IEW8" s="713"/>
      <c r="IEX8" s="713"/>
      <c r="IEY8" s="713"/>
      <c r="IEZ8" s="713"/>
      <c r="IFA8" s="713"/>
      <c r="IFB8" s="713"/>
      <c r="IFC8" s="713"/>
      <c r="IFD8" s="713"/>
      <c r="IFE8" s="713"/>
      <c r="IFF8" s="713"/>
      <c r="IFG8" s="713"/>
      <c r="IFH8" s="713"/>
      <c r="IFI8" s="713"/>
      <c r="IFJ8" s="713"/>
      <c r="IFK8" s="713"/>
      <c r="IFL8" s="713"/>
      <c r="IFM8" s="713"/>
      <c r="IFN8" s="713"/>
      <c r="IFO8" s="713"/>
      <c r="IFP8" s="713"/>
      <c r="IFQ8" s="713"/>
      <c r="IFR8" s="713"/>
      <c r="IFS8" s="713"/>
      <c r="IFT8" s="713"/>
      <c r="IFU8" s="713"/>
      <c r="IFV8" s="713"/>
      <c r="IFW8" s="713"/>
      <c r="IFX8" s="713"/>
      <c r="IFY8" s="713"/>
      <c r="IFZ8" s="713"/>
      <c r="IGA8" s="713"/>
      <c r="IGB8" s="713"/>
      <c r="IGC8" s="713"/>
      <c r="IGD8" s="713"/>
      <c r="IGE8" s="713"/>
      <c r="IGF8" s="713"/>
      <c r="IGG8" s="713"/>
      <c r="IGH8" s="713"/>
      <c r="IGI8" s="713"/>
      <c r="IGJ8" s="713"/>
      <c r="IGK8" s="713"/>
      <c r="IGL8" s="713"/>
      <c r="IGM8" s="713"/>
      <c r="IGN8" s="713"/>
      <c r="IGO8" s="713"/>
      <c r="IGP8" s="713"/>
      <c r="IGQ8" s="713"/>
      <c r="IGR8" s="713"/>
      <c r="IGS8" s="713"/>
      <c r="IGT8" s="713"/>
      <c r="IGU8" s="713"/>
      <c r="IGV8" s="713"/>
      <c r="IGW8" s="713"/>
      <c r="IGX8" s="713"/>
      <c r="IGY8" s="713"/>
      <c r="IGZ8" s="713"/>
      <c r="IHA8" s="713"/>
      <c r="IHB8" s="713"/>
      <c r="IHC8" s="713"/>
      <c r="IHD8" s="713"/>
      <c r="IHE8" s="713"/>
      <c r="IHF8" s="713"/>
      <c r="IHG8" s="713"/>
      <c r="IHH8" s="713"/>
      <c r="IHI8" s="713"/>
      <c r="IHJ8" s="713"/>
      <c r="IHK8" s="713"/>
      <c r="IHL8" s="713"/>
      <c r="IHM8" s="713"/>
      <c r="IHN8" s="713"/>
      <c r="IHO8" s="713"/>
      <c r="IHP8" s="713"/>
      <c r="IHQ8" s="713"/>
      <c r="IHR8" s="713"/>
      <c r="IHS8" s="713"/>
      <c r="IHT8" s="713"/>
      <c r="IHU8" s="713"/>
      <c r="IHV8" s="713"/>
      <c r="IHW8" s="713"/>
      <c r="IHX8" s="713"/>
      <c r="IHY8" s="713"/>
      <c r="IHZ8" s="713"/>
      <c r="IIA8" s="713"/>
      <c r="IIB8" s="713"/>
      <c r="IIC8" s="713"/>
      <c r="IID8" s="713"/>
      <c r="IIE8" s="713"/>
      <c r="IIF8" s="713"/>
      <c r="IIG8" s="713"/>
      <c r="IIH8" s="713"/>
      <c r="III8" s="713"/>
      <c r="IIJ8" s="713"/>
      <c r="IIK8" s="713"/>
      <c r="IIL8" s="713"/>
      <c r="IIM8" s="713"/>
      <c r="IIN8" s="713"/>
      <c r="IIO8" s="713"/>
      <c r="IIP8" s="713"/>
      <c r="IIQ8" s="713"/>
      <c r="IIR8" s="713"/>
      <c r="IIS8" s="713"/>
      <c r="IIT8" s="713"/>
      <c r="IIU8" s="713"/>
      <c r="IIV8" s="713"/>
      <c r="IIW8" s="713"/>
      <c r="IIX8" s="713"/>
      <c r="IIY8" s="713"/>
      <c r="IIZ8" s="713"/>
      <c r="IJA8" s="713"/>
      <c r="IJB8" s="713"/>
      <c r="IJC8" s="713"/>
      <c r="IJD8" s="713"/>
      <c r="IJE8" s="713"/>
      <c r="IJF8" s="713"/>
      <c r="IJG8" s="713"/>
      <c r="IJH8" s="713"/>
      <c r="IJI8" s="713"/>
      <c r="IJJ8" s="713"/>
      <c r="IJK8" s="713"/>
      <c r="IJL8" s="713"/>
      <c r="IJM8" s="713"/>
      <c r="IJN8" s="713"/>
      <c r="IJO8" s="713"/>
      <c r="IJP8" s="713"/>
      <c r="IJQ8" s="713"/>
      <c r="IJR8" s="713"/>
      <c r="IJS8" s="713"/>
      <c r="IJT8" s="713"/>
      <c r="IJU8" s="713"/>
      <c r="IJV8" s="713"/>
      <c r="IJW8" s="713"/>
      <c r="IJX8" s="713"/>
      <c r="IJY8" s="713"/>
      <c r="IJZ8" s="713"/>
      <c r="IKA8" s="713"/>
      <c r="IKB8" s="713"/>
      <c r="IKC8" s="713"/>
      <c r="IKD8" s="713"/>
      <c r="IKE8" s="713"/>
      <c r="IKF8" s="713"/>
      <c r="IKG8" s="713"/>
      <c r="IKH8" s="713"/>
      <c r="IKI8" s="713"/>
      <c r="IKJ8" s="713"/>
      <c r="IKK8" s="713"/>
      <c r="IKL8" s="713"/>
      <c r="IKM8" s="713"/>
      <c r="IKN8" s="713"/>
      <c r="IKO8" s="713"/>
      <c r="IKP8" s="713"/>
      <c r="IKQ8" s="713"/>
      <c r="IKR8" s="713"/>
      <c r="IKS8" s="713"/>
      <c r="IKT8" s="713"/>
      <c r="IKU8" s="713"/>
      <c r="IKV8" s="713"/>
      <c r="IKW8" s="713"/>
      <c r="IKX8" s="713"/>
      <c r="IKY8" s="713"/>
      <c r="IKZ8" s="713"/>
      <c r="ILA8" s="713"/>
      <c r="ILB8" s="713"/>
      <c r="ILC8" s="713"/>
      <c r="ILD8" s="713"/>
      <c r="ILE8" s="713"/>
      <c r="ILF8" s="713"/>
      <c r="ILG8" s="713"/>
      <c r="ILH8" s="713"/>
      <c r="ILI8" s="713"/>
      <c r="ILJ8" s="713"/>
      <c r="ILK8" s="713"/>
      <c r="ILL8" s="713"/>
      <c r="ILM8" s="713"/>
      <c r="ILN8" s="713"/>
      <c r="ILO8" s="713"/>
      <c r="ILP8" s="713"/>
      <c r="ILQ8" s="713"/>
      <c r="ILR8" s="713"/>
      <c r="ILS8" s="713"/>
      <c r="ILT8" s="713"/>
      <c r="ILU8" s="713"/>
      <c r="ILV8" s="713"/>
      <c r="ILW8" s="713"/>
      <c r="ILX8" s="713"/>
      <c r="ILY8" s="713"/>
      <c r="ILZ8" s="713"/>
      <c r="IMA8" s="713"/>
      <c r="IMB8" s="713"/>
      <c r="IMC8" s="713"/>
      <c r="IMD8" s="713"/>
      <c r="IME8" s="713"/>
      <c r="IMF8" s="713"/>
      <c r="IMG8" s="713"/>
      <c r="IMH8" s="713"/>
      <c r="IMI8" s="713"/>
      <c r="IMJ8" s="713"/>
      <c r="IMK8" s="713"/>
      <c r="IML8" s="713"/>
      <c r="IMM8" s="713"/>
      <c r="IMN8" s="713"/>
      <c r="IMO8" s="713"/>
      <c r="IMP8" s="713"/>
      <c r="IMQ8" s="713"/>
      <c r="IMR8" s="713"/>
      <c r="IMS8" s="713"/>
      <c r="IMT8" s="713"/>
      <c r="IMU8" s="713"/>
      <c r="IMV8" s="713"/>
      <c r="IMW8" s="713"/>
      <c r="IMX8" s="713"/>
      <c r="IMY8" s="713"/>
      <c r="IMZ8" s="713"/>
      <c r="INA8" s="713"/>
      <c r="INB8" s="713"/>
      <c r="INC8" s="713"/>
      <c r="IND8" s="713"/>
      <c r="INE8" s="713"/>
      <c r="INF8" s="713"/>
      <c r="ING8" s="713"/>
      <c r="INH8" s="713"/>
      <c r="INI8" s="713"/>
      <c r="INJ8" s="713"/>
      <c r="INK8" s="713"/>
      <c r="INL8" s="713"/>
      <c r="INM8" s="713"/>
      <c r="INN8" s="713"/>
      <c r="INO8" s="713"/>
      <c r="INP8" s="713"/>
      <c r="INQ8" s="713"/>
      <c r="INR8" s="713"/>
      <c r="INS8" s="713"/>
      <c r="INT8" s="713"/>
      <c r="INU8" s="713"/>
      <c r="INV8" s="713"/>
      <c r="INW8" s="713"/>
      <c r="INX8" s="713"/>
      <c r="INY8" s="713"/>
      <c r="INZ8" s="713"/>
      <c r="IOA8" s="713"/>
      <c r="IOB8" s="713"/>
      <c r="IOC8" s="713"/>
      <c r="IOD8" s="713"/>
      <c r="IOE8" s="713"/>
      <c r="IOF8" s="713"/>
      <c r="IOG8" s="713"/>
      <c r="IOH8" s="713"/>
      <c r="IOI8" s="713"/>
      <c r="IOJ8" s="713"/>
      <c r="IOK8" s="713"/>
      <c r="IOL8" s="713"/>
      <c r="IOM8" s="713"/>
      <c r="ION8" s="713"/>
      <c r="IOO8" s="713"/>
      <c r="IOP8" s="713"/>
      <c r="IOQ8" s="713"/>
      <c r="IOR8" s="713"/>
      <c r="IOS8" s="713"/>
      <c r="IOT8" s="713"/>
      <c r="IOU8" s="713"/>
      <c r="IOV8" s="713"/>
      <c r="IOW8" s="713"/>
      <c r="IOX8" s="713"/>
      <c r="IOY8" s="713"/>
      <c r="IOZ8" s="713"/>
      <c r="IPA8" s="713"/>
      <c r="IPB8" s="713"/>
      <c r="IPC8" s="713"/>
      <c r="IPD8" s="713"/>
      <c r="IPE8" s="713"/>
      <c r="IPF8" s="713"/>
      <c r="IPG8" s="713"/>
      <c r="IPH8" s="713"/>
      <c r="IPI8" s="713"/>
      <c r="IPJ8" s="713"/>
      <c r="IPK8" s="713"/>
      <c r="IPL8" s="713"/>
      <c r="IPM8" s="713"/>
      <c r="IPN8" s="713"/>
      <c r="IPO8" s="713"/>
      <c r="IPP8" s="713"/>
      <c r="IPQ8" s="713"/>
      <c r="IPR8" s="713"/>
      <c r="IPS8" s="713"/>
      <c r="IPT8" s="713"/>
      <c r="IPU8" s="713"/>
      <c r="IPV8" s="713"/>
      <c r="IPW8" s="713"/>
      <c r="IPX8" s="713"/>
      <c r="IPY8" s="713"/>
      <c r="IPZ8" s="713"/>
      <c r="IQA8" s="713"/>
      <c r="IQB8" s="713"/>
      <c r="IQC8" s="713"/>
      <c r="IQD8" s="713"/>
      <c r="IQE8" s="713"/>
      <c r="IQF8" s="713"/>
      <c r="IQG8" s="713"/>
      <c r="IQH8" s="713"/>
      <c r="IQI8" s="713"/>
      <c r="IQJ8" s="713"/>
      <c r="IQK8" s="713"/>
      <c r="IQL8" s="713"/>
      <c r="IQM8" s="713"/>
      <c r="IQN8" s="713"/>
      <c r="IQO8" s="713"/>
      <c r="IQP8" s="713"/>
      <c r="IQQ8" s="713"/>
      <c r="IQR8" s="713"/>
      <c r="IQS8" s="713"/>
      <c r="IQT8" s="713"/>
      <c r="IQU8" s="713"/>
      <c r="IQV8" s="713"/>
      <c r="IQW8" s="713"/>
      <c r="IQX8" s="713"/>
      <c r="IQY8" s="713"/>
      <c r="IQZ8" s="713"/>
      <c r="IRA8" s="713"/>
      <c r="IRB8" s="713"/>
      <c r="IRC8" s="713"/>
      <c r="IRD8" s="713"/>
      <c r="IRE8" s="713"/>
      <c r="IRF8" s="713"/>
      <c r="IRG8" s="713"/>
      <c r="IRH8" s="713"/>
      <c r="IRI8" s="713"/>
      <c r="IRJ8" s="713"/>
      <c r="IRK8" s="713"/>
      <c r="IRL8" s="713"/>
      <c r="IRM8" s="713"/>
      <c r="IRN8" s="713"/>
      <c r="IRO8" s="713"/>
      <c r="IRP8" s="713"/>
      <c r="IRQ8" s="713"/>
      <c r="IRR8" s="713"/>
      <c r="IRS8" s="713"/>
      <c r="IRT8" s="713"/>
      <c r="IRU8" s="713"/>
      <c r="IRV8" s="713"/>
      <c r="IRW8" s="713"/>
      <c r="IRX8" s="713"/>
      <c r="IRY8" s="713"/>
      <c r="IRZ8" s="713"/>
      <c r="ISA8" s="713"/>
      <c r="ISB8" s="713"/>
      <c r="ISC8" s="713"/>
      <c r="ISD8" s="713"/>
      <c r="ISE8" s="713"/>
      <c r="ISF8" s="713"/>
      <c r="ISG8" s="713"/>
      <c r="ISH8" s="713"/>
      <c r="ISI8" s="713"/>
      <c r="ISJ8" s="713"/>
      <c r="ISK8" s="713"/>
      <c r="ISL8" s="713"/>
      <c r="ISM8" s="713"/>
      <c r="ISN8" s="713"/>
      <c r="ISO8" s="713"/>
      <c r="ISP8" s="713"/>
      <c r="ISQ8" s="713"/>
      <c r="ISR8" s="713"/>
      <c r="ISS8" s="713"/>
      <c r="IST8" s="713"/>
      <c r="ISU8" s="713"/>
      <c r="ISV8" s="713"/>
      <c r="ISW8" s="713"/>
      <c r="ISX8" s="713"/>
      <c r="ISY8" s="713"/>
      <c r="ISZ8" s="713"/>
      <c r="ITA8" s="713"/>
      <c r="ITB8" s="713"/>
      <c r="ITC8" s="713"/>
      <c r="ITD8" s="713"/>
      <c r="ITE8" s="713"/>
      <c r="ITF8" s="713"/>
      <c r="ITG8" s="713"/>
      <c r="ITH8" s="713"/>
      <c r="ITI8" s="713"/>
      <c r="ITJ8" s="713"/>
      <c r="ITK8" s="713"/>
      <c r="ITL8" s="713"/>
      <c r="ITM8" s="713"/>
      <c r="ITN8" s="713"/>
      <c r="ITO8" s="713"/>
      <c r="ITP8" s="713"/>
      <c r="ITQ8" s="713"/>
      <c r="ITR8" s="713"/>
      <c r="ITS8" s="713"/>
      <c r="ITT8" s="713"/>
      <c r="ITU8" s="713"/>
      <c r="ITV8" s="713"/>
      <c r="ITW8" s="713"/>
      <c r="ITX8" s="713"/>
      <c r="ITY8" s="713"/>
      <c r="ITZ8" s="713"/>
      <c r="IUA8" s="713"/>
      <c r="IUB8" s="713"/>
      <c r="IUC8" s="713"/>
      <c r="IUD8" s="713"/>
      <c r="IUE8" s="713"/>
      <c r="IUF8" s="713"/>
      <c r="IUG8" s="713"/>
      <c r="IUH8" s="713"/>
      <c r="IUI8" s="713"/>
      <c r="IUJ8" s="713"/>
      <c r="IUK8" s="713"/>
      <c r="IUL8" s="713"/>
      <c r="IUM8" s="713"/>
      <c r="IUN8" s="713"/>
      <c r="IUO8" s="713"/>
      <c r="IUP8" s="713"/>
      <c r="IUQ8" s="713"/>
      <c r="IUR8" s="713"/>
      <c r="IUS8" s="713"/>
      <c r="IUT8" s="713"/>
      <c r="IUU8" s="713"/>
      <c r="IUV8" s="713"/>
      <c r="IUW8" s="713"/>
      <c r="IUX8" s="713"/>
      <c r="IUY8" s="713"/>
      <c r="IUZ8" s="713"/>
      <c r="IVA8" s="713"/>
      <c r="IVB8" s="713"/>
      <c r="IVC8" s="713"/>
      <c r="IVD8" s="713"/>
      <c r="IVE8" s="713"/>
      <c r="IVF8" s="713"/>
      <c r="IVG8" s="713"/>
      <c r="IVH8" s="713"/>
      <c r="IVI8" s="713"/>
      <c r="IVJ8" s="713"/>
      <c r="IVK8" s="713"/>
      <c r="IVL8" s="713"/>
      <c r="IVM8" s="713"/>
      <c r="IVN8" s="713"/>
      <c r="IVO8" s="713"/>
      <c r="IVP8" s="713"/>
      <c r="IVQ8" s="713"/>
      <c r="IVR8" s="713"/>
      <c r="IVS8" s="713"/>
      <c r="IVT8" s="713"/>
      <c r="IVU8" s="713"/>
      <c r="IVV8" s="713"/>
      <c r="IVW8" s="713"/>
      <c r="IVX8" s="713"/>
      <c r="IVY8" s="713"/>
      <c r="IVZ8" s="713"/>
      <c r="IWA8" s="713"/>
      <c r="IWB8" s="713"/>
      <c r="IWC8" s="713"/>
      <c r="IWD8" s="713"/>
      <c r="IWE8" s="713"/>
      <c r="IWF8" s="713"/>
      <c r="IWG8" s="713"/>
      <c r="IWH8" s="713"/>
      <c r="IWI8" s="713"/>
      <c r="IWJ8" s="713"/>
      <c r="IWK8" s="713"/>
      <c r="IWL8" s="713"/>
      <c r="IWM8" s="713"/>
      <c r="IWN8" s="713"/>
      <c r="IWO8" s="713"/>
      <c r="IWP8" s="713"/>
      <c r="IWQ8" s="713"/>
      <c r="IWR8" s="713"/>
      <c r="IWS8" s="713"/>
      <c r="IWT8" s="713"/>
      <c r="IWU8" s="713"/>
      <c r="IWV8" s="713"/>
      <c r="IWW8" s="713"/>
      <c r="IWX8" s="713"/>
      <c r="IWY8" s="713"/>
      <c r="IWZ8" s="713"/>
      <c r="IXA8" s="713"/>
      <c r="IXB8" s="713"/>
      <c r="IXC8" s="713"/>
      <c r="IXD8" s="713"/>
      <c r="IXE8" s="713"/>
      <c r="IXF8" s="713"/>
      <c r="IXG8" s="713"/>
      <c r="IXH8" s="713"/>
      <c r="IXI8" s="713"/>
      <c r="IXJ8" s="713"/>
      <c r="IXK8" s="713"/>
      <c r="IXL8" s="713"/>
      <c r="IXM8" s="713"/>
      <c r="IXN8" s="713"/>
      <c r="IXO8" s="713"/>
      <c r="IXP8" s="713"/>
      <c r="IXQ8" s="713"/>
      <c r="IXR8" s="713"/>
      <c r="IXS8" s="713"/>
      <c r="IXT8" s="713"/>
      <c r="IXU8" s="713"/>
      <c r="IXV8" s="713"/>
      <c r="IXW8" s="713"/>
      <c r="IXX8" s="713"/>
      <c r="IXY8" s="713"/>
      <c r="IXZ8" s="713"/>
      <c r="IYA8" s="713"/>
      <c r="IYB8" s="713"/>
      <c r="IYC8" s="713"/>
      <c r="IYD8" s="713"/>
      <c r="IYE8" s="713"/>
      <c r="IYF8" s="713"/>
      <c r="IYG8" s="713"/>
      <c r="IYH8" s="713"/>
      <c r="IYI8" s="713"/>
      <c r="IYJ8" s="713"/>
      <c r="IYK8" s="713"/>
      <c r="IYL8" s="713"/>
      <c r="IYM8" s="713"/>
      <c r="IYN8" s="713"/>
      <c r="IYO8" s="713"/>
      <c r="IYP8" s="713"/>
      <c r="IYQ8" s="713"/>
      <c r="IYR8" s="713"/>
      <c r="IYS8" s="713"/>
      <c r="IYT8" s="713"/>
      <c r="IYU8" s="713"/>
      <c r="IYV8" s="713"/>
      <c r="IYW8" s="713"/>
      <c r="IYX8" s="713"/>
      <c r="IYY8" s="713"/>
      <c r="IYZ8" s="713"/>
      <c r="IZA8" s="713"/>
      <c r="IZB8" s="713"/>
      <c r="IZC8" s="713"/>
      <c r="IZD8" s="713"/>
      <c r="IZE8" s="713"/>
      <c r="IZF8" s="713"/>
      <c r="IZG8" s="713"/>
      <c r="IZH8" s="713"/>
      <c r="IZI8" s="713"/>
      <c r="IZJ8" s="713"/>
      <c r="IZK8" s="713"/>
      <c r="IZL8" s="713"/>
      <c r="IZM8" s="713"/>
      <c r="IZN8" s="713"/>
      <c r="IZO8" s="713"/>
      <c r="IZP8" s="713"/>
      <c r="IZQ8" s="713"/>
      <c r="IZR8" s="713"/>
      <c r="IZS8" s="713"/>
      <c r="IZT8" s="713"/>
      <c r="IZU8" s="713"/>
      <c r="IZV8" s="713"/>
      <c r="IZW8" s="713"/>
      <c r="IZX8" s="713"/>
      <c r="IZY8" s="713"/>
      <c r="IZZ8" s="713"/>
      <c r="JAA8" s="713"/>
      <c r="JAB8" s="713"/>
      <c r="JAC8" s="713"/>
      <c r="JAD8" s="713"/>
      <c r="JAE8" s="713"/>
      <c r="JAF8" s="713"/>
      <c r="JAG8" s="713"/>
      <c r="JAH8" s="713"/>
      <c r="JAI8" s="713"/>
      <c r="JAJ8" s="713"/>
      <c r="JAK8" s="713"/>
      <c r="JAL8" s="713"/>
      <c r="JAM8" s="713"/>
      <c r="JAN8" s="713"/>
      <c r="JAO8" s="713"/>
      <c r="JAP8" s="713"/>
      <c r="JAQ8" s="713"/>
      <c r="JAR8" s="713"/>
      <c r="JAS8" s="713"/>
      <c r="JAT8" s="713"/>
      <c r="JAU8" s="713"/>
      <c r="JAV8" s="713"/>
      <c r="JAW8" s="713"/>
      <c r="JAX8" s="713"/>
      <c r="JAY8" s="713"/>
      <c r="JAZ8" s="713"/>
      <c r="JBA8" s="713"/>
      <c r="JBB8" s="713"/>
      <c r="JBC8" s="713"/>
      <c r="JBD8" s="713"/>
      <c r="JBE8" s="713"/>
      <c r="JBF8" s="713"/>
      <c r="JBG8" s="713"/>
      <c r="JBH8" s="713"/>
      <c r="JBI8" s="713"/>
      <c r="JBJ8" s="713"/>
      <c r="JBK8" s="713"/>
      <c r="JBL8" s="713"/>
      <c r="JBM8" s="713"/>
      <c r="JBN8" s="713"/>
      <c r="JBO8" s="713"/>
      <c r="JBP8" s="713"/>
      <c r="JBQ8" s="713"/>
      <c r="JBR8" s="713"/>
      <c r="JBS8" s="713"/>
      <c r="JBT8" s="713"/>
      <c r="JBU8" s="713"/>
      <c r="JBV8" s="713"/>
      <c r="JBW8" s="713"/>
      <c r="JBX8" s="713"/>
      <c r="JBY8" s="713"/>
      <c r="JBZ8" s="713"/>
      <c r="JCA8" s="713"/>
      <c r="JCB8" s="713"/>
      <c r="JCC8" s="713"/>
      <c r="JCD8" s="713"/>
      <c r="JCE8" s="713"/>
      <c r="JCF8" s="713"/>
      <c r="JCG8" s="713"/>
      <c r="JCH8" s="713"/>
      <c r="JCI8" s="713"/>
      <c r="JCJ8" s="713"/>
      <c r="JCK8" s="713"/>
      <c r="JCL8" s="713"/>
      <c r="JCM8" s="713"/>
      <c r="JCN8" s="713"/>
      <c r="JCO8" s="713"/>
      <c r="JCP8" s="713"/>
      <c r="JCQ8" s="713"/>
      <c r="JCR8" s="713"/>
      <c r="JCS8" s="713"/>
      <c r="JCT8" s="713"/>
      <c r="JCU8" s="713"/>
      <c r="JCV8" s="713"/>
      <c r="JCW8" s="713"/>
      <c r="JCX8" s="713"/>
      <c r="JCY8" s="713"/>
      <c r="JCZ8" s="713"/>
      <c r="JDA8" s="713"/>
      <c r="JDB8" s="713"/>
      <c r="JDC8" s="713"/>
      <c r="JDD8" s="713"/>
      <c r="JDE8" s="713"/>
      <c r="JDF8" s="713"/>
      <c r="JDG8" s="713"/>
      <c r="JDH8" s="713"/>
      <c r="JDI8" s="713"/>
      <c r="JDJ8" s="713"/>
      <c r="JDK8" s="713"/>
      <c r="JDL8" s="713"/>
      <c r="JDM8" s="713"/>
      <c r="JDN8" s="713"/>
      <c r="JDO8" s="713"/>
      <c r="JDP8" s="713"/>
      <c r="JDQ8" s="713"/>
      <c r="JDR8" s="713"/>
      <c r="JDS8" s="713"/>
      <c r="JDT8" s="713"/>
      <c r="JDU8" s="713"/>
      <c r="JDV8" s="713"/>
      <c r="JDW8" s="713"/>
      <c r="JDX8" s="713"/>
      <c r="JDY8" s="713"/>
      <c r="JDZ8" s="713"/>
      <c r="JEA8" s="713"/>
      <c r="JEB8" s="713"/>
      <c r="JEC8" s="713"/>
      <c r="JED8" s="713"/>
      <c r="JEE8" s="713"/>
      <c r="JEF8" s="713"/>
      <c r="JEG8" s="713"/>
      <c r="JEH8" s="713"/>
      <c r="JEI8" s="713"/>
      <c r="JEJ8" s="713"/>
      <c r="JEK8" s="713"/>
      <c r="JEL8" s="713"/>
      <c r="JEM8" s="713"/>
      <c r="JEN8" s="713"/>
      <c r="JEO8" s="713"/>
      <c r="JEP8" s="713"/>
      <c r="JEQ8" s="713"/>
      <c r="JER8" s="713"/>
      <c r="JES8" s="713"/>
      <c r="JET8" s="713"/>
      <c r="JEU8" s="713"/>
      <c r="JEV8" s="713"/>
      <c r="JEW8" s="713"/>
      <c r="JEX8" s="713"/>
      <c r="JEY8" s="713"/>
      <c r="JEZ8" s="713"/>
      <c r="JFA8" s="713"/>
      <c r="JFB8" s="713"/>
      <c r="JFC8" s="713"/>
      <c r="JFD8" s="713"/>
      <c r="JFE8" s="713"/>
      <c r="JFF8" s="713"/>
      <c r="JFG8" s="713"/>
      <c r="JFH8" s="713"/>
      <c r="JFI8" s="713"/>
      <c r="JFJ8" s="713"/>
      <c r="JFK8" s="713"/>
      <c r="JFL8" s="713"/>
      <c r="JFM8" s="713"/>
      <c r="JFN8" s="713"/>
      <c r="JFO8" s="713"/>
      <c r="JFP8" s="713"/>
      <c r="JFQ8" s="713"/>
      <c r="JFR8" s="713"/>
      <c r="JFS8" s="713"/>
      <c r="JFT8" s="713"/>
      <c r="JFU8" s="713"/>
      <c r="JFV8" s="713"/>
      <c r="JFW8" s="713"/>
      <c r="JFX8" s="713"/>
      <c r="JFY8" s="713"/>
      <c r="JFZ8" s="713"/>
      <c r="JGA8" s="713"/>
      <c r="JGB8" s="713"/>
      <c r="JGC8" s="713"/>
      <c r="JGD8" s="713"/>
      <c r="JGE8" s="713"/>
      <c r="JGF8" s="713"/>
      <c r="JGG8" s="713"/>
      <c r="JGH8" s="713"/>
      <c r="JGI8" s="713"/>
      <c r="JGJ8" s="713"/>
      <c r="JGK8" s="713"/>
      <c r="JGL8" s="713"/>
      <c r="JGM8" s="713"/>
      <c r="JGN8" s="713"/>
      <c r="JGO8" s="713"/>
      <c r="JGP8" s="713"/>
      <c r="JGQ8" s="713"/>
      <c r="JGR8" s="713"/>
      <c r="JGS8" s="713"/>
      <c r="JGT8" s="713"/>
      <c r="JGU8" s="713"/>
      <c r="JGV8" s="713"/>
      <c r="JGW8" s="713"/>
      <c r="JGX8" s="713"/>
      <c r="JGY8" s="713"/>
      <c r="JGZ8" s="713"/>
      <c r="JHA8" s="713"/>
      <c r="JHB8" s="713"/>
      <c r="JHC8" s="713"/>
      <c r="JHD8" s="713"/>
      <c r="JHE8" s="713"/>
      <c r="JHF8" s="713"/>
      <c r="JHG8" s="713"/>
      <c r="JHH8" s="713"/>
      <c r="JHI8" s="713"/>
      <c r="JHJ8" s="713"/>
      <c r="JHK8" s="713"/>
      <c r="JHL8" s="713"/>
      <c r="JHM8" s="713"/>
      <c r="JHN8" s="713"/>
      <c r="JHO8" s="713"/>
      <c r="JHP8" s="713"/>
      <c r="JHQ8" s="713"/>
      <c r="JHR8" s="713"/>
      <c r="JHS8" s="713"/>
      <c r="JHT8" s="713"/>
      <c r="JHU8" s="713"/>
      <c r="JHV8" s="713"/>
      <c r="JHW8" s="713"/>
      <c r="JHX8" s="713"/>
      <c r="JHY8" s="713"/>
      <c r="JHZ8" s="713"/>
      <c r="JIA8" s="713"/>
      <c r="JIB8" s="713"/>
      <c r="JIC8" s="713"/>
      <c r="JID8" s="713"/>
      <c r="JIE8" s="713"/>
      <c r="JIF8" s="713"/>
      <c r="JIG8" s="713"/>
      <c r="JIH8" s="713"/>
      <c r="JII8" s="713"/>
      <c r="JIJ8" s="713"/>
      <c r="JIK8" s="713"/>
      <c r="JIL8" s="713"/>
      <c r="JIM8" s="713"/>
      <c r="JIN8" s="713"/>
      <c r="JIO8" s="713"/>
      <c r="JIP8" s="713"/>
      <c r="JIQ8" s="713"/>
      <c r="JIR8" s="713"/>
      <c r="JIS8" s="713"/>
      <c r="JIT8" s="713"/>
      <c r="JIU8" s="713"/>
      <c r="JIV8" s="713"/>
      <c r="JIW8" s="713"/>
      <c r="JIX8" s="713"/>
      <c r="JIY8" s="713"/>
      <c r="JIZ8" s="713"/>
      <c r="JJA8" s="713"/>
      <c r="JJB8" s="713"/>
      <c r="JJC8" s="713"/>
      <c r="JJD8" s="713"/>
      <c r="JJE8" s="713"/>
      <c r="JJF8" s="713"/>
      <c r="JJG8" s="713"/>
      <c r="JJH8" s="713"/>
      <c r="JJI8" s="713"/>
      <c r="JJJ8" s="713"/>
      <c r="JJK8" s="713"/>
      <c r="JJL8" s="713"/>
      <c r="JJM8" s="713"/>
      <c r="JJN8" s="713"/>
      <c r="JJO8" s="713"/>
      <c r="JJP8" s="713"/>
      <c r="JJQ8" s="713"/>
      <c r="JJR8" s="713"/>
      <c r="JJS8" s="713"/>
      <c r="JJT8" s="713"/>
      <c r="JJU8" s="713"/>
      <c r="JJV8" s="713"/>
      <c r="JJW8" s="713"/>
      <c r="JJX8" s="713"/>
      <c r="JJY8" s="713"/>
      <c r="JJZ8" s="713"/>
      <c r="JKA8" s="713"/>
      <c r="JKB8" s="713"/>
      <c r="JKC8" s="713"/>
      <c r="JKD8" s="713"/>
      <c r="JKE8" s="713"/>
      <c r="JKF8" s="713"/>
      <c r="JKG8" s="713"/>
      <c r="JKH8" s="713"/>
      <c r="JKI8" s="713"/>
      <c r="JKJ8" s="713"/>
      <c r="JKK8" s="713"/>
      <c r="JKL8" s="713"/>
      <c r="JKM8" s="713"/>
      <c r="JKN8" s="713"/>
      <c r="JKO8" s="713"/>
      <c r="JKP8" s="713"/>
      <c r="JKQ8" s="713"/>
      <c r="JKR8" s="713"/>
      <c r="JKS8" s="713"/>
      <c r="JKT8" s="713"/>
      <c r="JKU8" s="713"/>
      <c r="JKV8" s="713"/>
      <c r="JKW8" s="713"/>
      <c r="JKX8" s="713"/>
      <c r="JKY8" s="713"/>
      <c r="JKZ8" s="713"/>
      <c r="JLA8" s="713"/>
      <c r="JLB8" s="713"/>
      <c r="JLC8" s="713"/>
      <c r="JLD8" s="713"/>
      <c r="JLE8" s="713"/>
      <c r="JLF8" s="713"/>
      <c r="JLG8" s="713"/>
      <c r="JLH8" s="713"/>
      <c r="JLI8" s="713"/>
      <c r="JLJ8" s="713"/>
      <c r="JLK8" s="713"/>
      <c r="JLL8" s="713"/>
      <c r="JLM8" s="713"/>
      <c r="JLN8" s="713"/>
      <c r="JLO8" s="713"/>
      <c r="JLP8" s="713"/>
      <c r="JLQ8" s="713"/>
      <c r="JLR8" s="713"/>
      <c r="JLS8" s="713"/>
      <c r="JLT8" s="713"/>
      <c r="JLU8" s="713"/>
      <c r="JLV8" s="713"/>
      <c r="JLW8" s="713"/>
      <c r="JLX8" s="713"/>
      <c r="JLY8" s="713"/>
      <c r="JLZ8" s="713"/>
      <c r="JMA8" s="713"/>
      <c r="JMB8" s="713"/>
      <c r="JMC8" s="713"/>
      <c r="JMD8" s="713"/>
      <c r="JME8" s="713"/>
      <c r="JMF8" s="713"/>
      <c r="JMG8" s="713"/>
      <c r="JMH8" s="713"/>
      <c r="JMI8" s="713"/>
      <c r="JMJ8" s="713"/>
      <c r="JMK8" s="713"/>
      <c r="JML8" s="713"/>
      <c r="JMM8" s="713"/>
      <c r="JMN8" s="713"/>
      <c r="JMO8" s="713"/>
      <c r="JMP8" s="713"/>
      <c r="JMQ8" s="713"/>
      <c r="JMR8" s="713"/>
      <c r="JMS8" s="713"/>
      <c r="JMT8" s="713"/>
      <c r="JMU8" s="713"/>
      <c r="JMV8" s="713"/>
      <c r="JMW8" s="713"/>
      <c r="JMX8" s="713"/>
      <c r="JMY8" s="713"/>
      <c r="JMZ8" s="713"/>
      <c r="JNA8" s="713"/>
      <c r="JNB8" s="713"/>
      <c r="JNC8" s="713"/>
      <c r="JND8" s="713"/>
      <c r="JNE8" s="713"/>
      <c r="JNF8" s="713"/>
      <c r="JNG8" s="713"/>
      <c r="JNH8" s="713"/>
      <c r="JNI8" s="713"/>
      <c r="JNJ8" s="713"/>
      <c r="JNK8" s="713"/>
      <c r="JNL8" s="713"/>
      <c r="JNM8" s="713"/>
      <c r="JNN8" s="713"/>
      <c r="JNO8" s="713"/>
      <c r="JNP8" s="713"/>
      <c r="JNQ8" s="713"/>
      <c r="JNR8" s="713"/>
      <c r="JNS8" s="713"/>
      <c r="JNT8" s="713"/>
      <c r="JNU8" s="713"/>
      <c r="JNV8" s="713"/>
      <c r="JNW8" s="713"/>
      <c r="JNX8" s="713"/>
      <c r="JNY8" s="713"/>
      <c r="JNZ8" s="713"/>
      <c r="JOA8" s="713"/>
      <c r="JOB8" s="713"/>
      <c r="JOC8" s="713"/>
      <c r="JOD8" s="713"/>
      <c r="JOE8" s="713"/>
      <c r="JOF8" s="713"/>
      <c r="JOG8" s="713"/>
      <c r="JOH8" s="713"/>
      <c r="JOI8" s="713"/>
      <c r="JOJ8" s="713"/>
      <c r="JOK8" s="713"/>
      <c r="JOL8" s="713"/>
      <c r="JOM8" s="713"/>
      <c r="JON8" s="713"/>
      <c r="JOO8" s="713"/>
      <c r="JOP8" s="713"/>
      <c r="JOQ8" s="713"/>
      <c r="JOR8" s="713"/>
      <c r="JOS8" s="713"/>
      <c r="JOT8" s="713"/>
      <c r="JOU8" s="713"/>
      <c r="JOV8" s="713"/>
      <c r="JOW8" s="713"/>
      <c r="JOX8" s="713"/>
      <c r="JOY8" s="713"/>
      <c r="JOZ8" s="713"/>
      <c r="JPA8" s="713"/>
      <c r="JPB8" s="713"/>
      <c r="JPC8" s="713"/>
      <c r="JPD8" s="713"/>
      <c r="JPE8" s="713"/>
      <c r="JPF8" s="713"/>
      <c r="JPG8" s="713"/>
      <c r="JPH8" s="713"/>
      <c r="JPI8" s="713"/>
      <c r="JPJ8" s="713"/>
      <c r="JPK8" s="713"/>
      <c r="JPL8" s="713"/>
      <c r="JPM8" s="713"/>
      <c r="JPN8" s="713"/>
      <c r="JPO8" s="713"/>
      <c r="JPP8" s="713"/>
      <c r="JPQ8" s="713"/>
      <c r="JPR8" s="713"/>
      <c r="JPS8" s="713"/>
      <c r="JPT8" s="713"/>
      <c r="JPU8" s="713"/>
      <c r="JPV8" s="713"/>
      <c r="JPW8" s="713"/>
      <c r="JPX8" s="713"/>
      <c r="JPY8" s="713"/>
      <c r="JPZ8" s="713"/>
      <c r="JQA8" s="713"/>
      <c r="JQB8" s="713"/>
      <c r="JQC8" s="713"/>
      <c r="JQD8" s="713"/>
      <c r="JQE8" s="713"/>
      <c r="JQF8" s="713"/>
      <c r="JQG8" s="713"/>
      <c r="JQH8" s="713"/>
      <c r="JQI8" s="713"/>
      <c r="JQJ8" s="713"/>
      <c r="JQK8" s="713"/>
      <c r="JQL8" s="713"/>
      <c r="JQM8" s="713"/>
      <c r="JQN8" s="713"/>
      <c r="JQO8" s="713"/>
      <c r="JQP8" s="713"/>
      <c r="JQQ8" s="713"/>
      <c r="JQR8" s="713"/>
      <c r="JQS8" s="713"/>
      <c r="JQT8" s="713"/>
      <c r="JQU8" s="713"/>
      <c r="JQV8" s="713"/>
      <c r="JQW8" s="713"/>
      <c r="JQX8" s="713"/>
      <c r="JQY8" s="713"/>
      <c r="JQZ8" s="713"/>
      <c r="JRA8" s="713"/>
      <c r="JRB8" s="713"/>
      <c r="JRC8" s="713"/>
      <c r="JRD8" s="713"/>
      <c r="JRE8" s="713"/>
      <c r="JRF8" s="713"/>
      <c r="JRG8" s="713"/>
      <c r="JRH8" s="713"/>
      <c r="JRI8" s="713"/>
      <c r="JRJ8" s="713"/>
      <c r="JRK8" s="713"/>
      <c r="JRL8" s="713"/>
      <c r="JRM8" s="713"/>
      <c r="JRN8" s="713"/>
      <c r="JRO8" s="713"/>
      <c r="JRP8" s="713"/>
      <c r="JRQ8" s="713"/>
      <c r="JRR8" s="713"/>
      <c r="JRS8" s="713"/>
      <c r="JRT8" s="713"/>
      <c r="JRU8" s="713"/>
      <c r="JRV8" s="713"/>
      <c r="JRW8" s="713"/>
      <c r="JRX8" s="713"/>
      <c r="JRY8" s="713"/>
      <c r="JRZ8" s="713"/>
      <c r="JSA8" s="713"/>
      <c r="JSB8" s="713"/>
      <c r="JSC8" s="713"/>
      <c r="JSD8" s="713"/>
      <c r="JSE8" s="713"/>
      <c r="JSF8" s="713"/>
      <c r="JSG8" s="713"/>
      <c r="JSH8" s="713"/>
      <c r="JSI8" s="713"/>
      <c r="JSJ8" s="713"/>
      <c r="JSK8" s="713"/>
      <c r="JSL8" s="713"/>
      <c r="JSM8" s="713"/>
      <c r="JSN8" s="713"/>
      <c r="JSO8" s="713"/>
      <c r="JSP8" s="713"/>
      <c r="JSQ8" s="713"/>
      <c r="JSR8" s="713"/>
      <c r="JSS8" s="713"/>
      <c r="JST8" s="713"/>
      <c r="JSU8" s="713"/>
      <c r="JSV8" s="713"/>
      <c r="JSW8" s="713"/>
      <c r="JSX8" s="713"/>
      <c r="JSY8" s="713"/>
      <c r="JSZ8" s="713"/>
      <c r="JTA8" s="713"/>
      <c r="JTB8" s="713"/>
      <c r="JTC8" s="713"/>
      <c r="JTD8" s="713"/>
      <c r="JTE8" s="713"/>
      <c r="JTF8" s="713"/>
      <c r="JTG8" s="713"/>
      <c r="JTH8" s="713"/>
      <c r="JTI8" s="713"/>
      <c r="JTJ8" s="713"/>
      <c r="JTK8" s="713"/>
      <c r="JTL8" s="713"/>
      <c r="JTM8" s="713"/>
      <c r="JTN8" s="713"/>
      <c r="JTO8" s="713"/>
      <c r="JTP8" s="713"/>
      <c r="JTQ8" s="713"/>
      <c r="JTR8" s="713"/>
      <c r="JTS8" s="713"/>
      <c r="JTT8" s="713"/>
      <c r="JTU8" s="713"/>
      <c r="JTV8" s="713"/>
      <c r="JTW8" s="713"/>
      <c r="JTX8" s="713"/>
      <c r="JTY8" s="713"/>
      <c r="JTZ8" s="713"/>
      <c r="JUA8" s="713"/>
      <c r="JUB8" s="713"/>
      <c r="JUC8" s="713"/>
      <c r="JUD8" s="713"/>
      <c r="JUE8" s="713"/>
      <c r="JUF8" s="713"/>
      <c r="JUG8" s="713"/>
      <c r="JUH8" s="713"/>
      <c r="JUI8" s="713"/>
      <c r="JUJ8" s="713"/>
      <c r="JUK8" s="713"/>
      <c r="JUL8" s="713"/>
      <c r="JUM8" s="713"/>
      <c r="JUN8" s="713"/>
      <c r="JUO8" s="713"/>
      <c r="JUP8" s="713"/>
      <c r="JUQ8" s="713"/>
      <c r="JUR8" s="713"/>
      <c r="JUS8" s="713"/>
      <c r="JUT8" s="713"/>
      <c r="JUU8" s="713"/>
      <c r="JUV8" s="713"/>
      <c r="JUW8" s="713"/>
      <c r="JUX8" s="713"/>
      <c r="JUY8" s="713"/>
      <c r="JUZ8" s="713"/>
      <c r="JVA8" s="713"/>
      <c r="JVB8" s="713"/>
      <c r="JVC8" s="713"/>
      <c r="JVD8" s="713"/>
      <c r="JVE8" s="713"/>
      <c r="JVF8" s="713"/>
      <c r="JVG8" s="713"/>
      <c r="JVH8" s="713"/>
      <c r="JVI8" s="713"/>
      <c r="JVJ8" s="713"/>
      <c r="JVK8" s="713"/>
      <c r="JVL8" s="713"/>
      <c r="JVM8" s="713"/>
      <c r="JVN8" s="713"/>
      <c r="JVO8" s="713"/>
      <c r="JVP8" s="713"/>
      <c r="JVQ8" s="713"/>
      <c r="JVR8" s="713"/>
      <c r="JVS8" s="713"/>
      <c r="JVT8" s="713"/>
      <c r="JVU8" s="713"/>
      <c r="JVV8" s="713"/>
      <c r="JVW8" s="713"/>
      <c r="JVX8" s="713"/>
      <c r="JVY8" s="713"/>
      <c r="JVZ8" s="713"/>
      <c r="JWA8" s="713"/>
      <c r="JWB8" s="713"/>
      <c r="JWC8" s="713"/>
      <c r="JWD8" s="713"/>
      <c r="JWE8" s="713"/>
      <c r="JWF8" s="713"/>
      <c r="JWG8" s="713"/>
      <c r="JWH8" s="713"/>
      <c r="JWI8" s="713"/>
      <c r="JWJ8" s="713"/>
      <c r="JWK8" s="713"/>
      <c r="JWL8" s="713"/>
      <c r="JWM8" s="713"/>
      <c r="JWN8" s="713"/>
      <c r="JWO8" s="713"/>
      <c r="JWP8" s="713"/>
      <c r="JWQ8" s="713"/>
      <c r="JWR8" s="713"/>
      <c r="JWS8" s="713"/>
      <c r="JWT8" s="713"/>
      <c r="JWU8" s="713"/>
      <c r="JWV8" s="713"/>
      <c r="JWW8" s="713"/>
      <c r="JWX8" s="713"/>
      <c r="JWY8" s="713"/>
      <c r="JWZ8" s="713"/>
      <c r="JXA8" s="713"/>
      <c r="JXB8" s="713"/>
      <c r="JXC8" s="713"/>
      <c r="JXD8" s="713"/>
      <c r="JXE8" s="713"/>
      <c r="JXF8" s="713"/>
      <c r="JXG8" s="713"/>
      <c r="JXH8" s="713"/>
      <c r="JXI8" s="713"/>
      <c r="JXJ8" s="713"/>
      <c r="JXK8" s="713"/>
      <c r="JXL8" s="713"/>
      <c r="JXM8" s="713"/>
      <c r="JXN8" s="713"/>
      <c r="JXO8" s="713"/>
      <c r="JXP8" s="713"/>
      <c r="JXQ8" s="713"/>
      <c r="JXR8" s="713"/>
      <c r="JXS8" s="713"/>
      <c r="JXT8" s="713"/>
      <c r="JXU8" s="713"/>
      <c r="JXV8" s="713"/>
      <c r="JXW8" s="713"/>
      <c r="JXX8" s="713"/>
      <c r="JXY8" s="713"/>
      <c r="JXZ8" s="713"/>
      <c r="JYA8" s="713"/>
      <c r="JYB8" s="713"/>
      <c r="JYC8" s="713"/>
      <c r="JYD8" s="713"/>
      <c r="JYE8" s="713"/>
      <c r="JYF8" s="713"/>
      <c r="JYG8" s="713"/>
      <c r="JYH8" s="713"/>
      <c r="JYI8" s="713"/>
      <c r="JYJ8" s="713"/>
      <c r="JYK8" s="713"/>
      <c r="JYL8" s="713"/>
      <c r="JYM8" s="713"/>
      <c r="JYN8" s="713"/>
      <c r="JYO8" s="713"/>
      <c r="JYP8" s="713"/>
      <c r="JYQ8" s="713"/>
      <c r="JYR8" s="713"/>
      <c r="JYS8" s="713"/>
      <c r="JYT8" s="713"/>
      <c r="JYU8" s="713"/>
      <c r="JYV8" s="713"/>
      <c r="JYW8" s="713"/>
      <c r="JYX8" s="713"/>
      <c r="JYY8" s="713"/>
      <c r="JYZ8" s="713"/>
      <c r="JZA8" s="713"/>
      <c r="JZB8" s="713"/>
      <c r="JZC8" s="713"/>
      <c r="JZD8" s="713"/>
      <c r="JZE8" s="713"/>
      <c r="JZF8" s="713"/>
      <c r="JZG8" s="713"/>
      <c r="JZH8" s="713"/>
      <c r="JZI8" s="713"/>
      <c r="JZJ8" s="713"/>
      <c r="JZK8" s="713"/>
      <c r="JZL8" s="713"/>
      <c r="JZM8" s="713"/>
      <c r="JZN8" s="713"/>
      <c r="JZO8" s="713"/>
      <c r="JZP8" s="713"/>
      <c r="JZQ8" s="713"/>
      <c r="JZR8" s="713"/>
      <c r="JZS8" s="713"/>
      <c r="JZT8" s="713"/>
      <c r="JZU8" s="713"/>
      <c r="JZV8" s="713"/>
      <c r="JZW8" s="713"/>
      <c r="JZX8" s="713"/>
      <c r="JZY8" s="713"/>
      <c r="JZZ8" s="713"/>
      <c r="KAA8" s="713"/>
      <c r="KAB8" s="713"/>
      <c r="KAC8" s="713"/>
      <c r="KAD8" s="713"/>
      <c r="KAE8" s="713"/>
      <c r="KAF8" s="713"/>
      <c r="KAG8" s="713"/>
      <c r="KAH8" s="713"/>
      <c r="KAI8" s="713"/>
      <c r="KAJ8" s="713"/>
      <c r="KAK8" s="713"/>
      <c r="KAL8" s="713"/>
      <c r="KAM8" s="713"/>
      <c r="KAN8" s="713"/>
      <c r="KAO8" s="713"/>
      <c r="KAP8" s="713"/>
      <c r="KAQ8" s="713"/>
      <c r="KAR8" s="713"/>
      <c r="KAS8" s="713"/>
      <c r="KAT8" s="713"/>
      <c r="KAU8" s="713"/>
      <c r="KAV8" s="713"/>
      <c r="KAW8" s="713"/>
      <c r="KAX8" s="713"/>
      <c r="KAY8" s="713"/>
      <c r="KAZ8" s="713"/>
      <c r="KBA8" s="713"/>
      <c r="KBB8" s="713"/>
      <c r="KBC8" s="713"/>
      <c r="KBD8" s="713"/>
      <c r="KBE8" s="713"/>
      <c r="KBF8" s="713"/>
      <c r="KBG8" s="713"/>
      <c r="KBH8" s="713"/>
      <c r="KBI8" s="713"/>
      <c r="KBJ8" s="713"/>
      <c r="KBK8" s="713"/>
      <c r="KBL8" s="713"/>
      <c r="KBM8" s="713"/>
      <c r="KBN8" s="713"/>
      <c r="KBO8" s="713"/>
      <c r="KBP8" s="713"/>
      <c r="KBQ8" s="713"/>
      <c r="KBR8" s="713"/>
      <c r="KBS8" s="713"/>
      <c r="KBT8" s="713"/>
      <c r="KBU8" s="713"/>
      <c r="KBV8" s="713"/>
      <c r="KBW8" s="713"/>
      <c r="KBX8" s="713"/>
      <c r="KBY8" s="713"/>
      <c r="KBZ8" s="713"/>
      <c r="KCA8" s="713"/>
      <c r="KCB8" s="713"/>
      <c r="KCC8" s="713"/>
      <c r="KCD8" s="713"/>
      <c r="KCE8" s="713"/>
      <c r="KCF8" s="713"/>
      <c r="KCG8" s="713"/>
      <c r="KCH8" s="713"/>
      <c r="KCI8" s="713"/>
      <c r="KCJ8" s="713"/>
      <c r="KCK8" s="713"/>
      <c r="KCL8" s="713"/>
      <c r="KCM8" s="713"/>
      <c r="KCN8" s="713"/>
      <c r="KCO8" s="713"/>
      <c r="KCP8" s="713"/>
      <c r="KCQ8" s="713"/>
      <c r="KCR8" s="713"/>
      <c r="KCS8" s="713"/>
      <c r="KCT8" s="713"/>
      <c r="KCU8" s="713"/>
      <c r="KCV8" s="713"/>
      <c r="KCW8" s="713"/>
      <c r="KCX8" s="713"/>
      <c r="KCY8" s="713"/>
      <c r="KCZ8" s="713"/>
      <c r="KDA8" s="713"/>
      <c r="KDB8" s="713"/>
      <c r="KDC8" s="713"/>
      <c r="KDD8" s="713"/>
      <c r="KDE8" s="713"/>
      <c r="KDF8" s="713"/>
      <c r="KDG8" s="713"/>
      <c r="KDH8" s="713"/>
      <c r="KDI8" s="713"/>
      <c r="KDJ8" s="713"/>
      <c r="KDK8" s="713"/>
      <c r="KDL8" s="713"/>
      <c r="KDM8" s="713"/>
      <c r="KDN8" s="713"/>
      <c r="KDO8" s="713"/>
      <c r="KDP8" s="713"/>
      <c r="KDQ8" s="713"/>
      <c r="KDR8" s="713"/>
      <c r="KDS8" s="713"/>
      <c r="KDT8" s="713"/>
      <c r="KDU8" s="713"/>
      <c r="KDV8" s="713"/>
      <c r="KDW8" s="713"/>
      <c r="KDX8" s="713"/>
      <c r="KDY8" s="713"/>
      <c r="KDZ8" s="713"/>
      <c r="KEA8" s="713"/>
      <c r="KEB8" s="713"/>
      <c r="KEC8" s="713"/>
      <c r="KED8" s="713"/>
      <c r="KEE8" s="713"/>
      <c r="KEF8" s="713"/>
      <c r="KEG8" s="713"/>
      <c r="KEH8" s="713"/>
      <c r="KEI8" s="713"/>
      <c r="KEJ8" s="713"/>
      <c r="KEK8" s="713"/>
      <c r="KEL8" s="713"/>
      <c r="KEM8" s="713"/>
      <c r="KEN8" s="713"/>
      <c r="KEO8" s="713"/>
      <c r="KEP8" s="713"/>
      <c r="KEQ8" s="713"/>
      <c r="KER8" s="713"/>
      <c r="KES8" s="713"/>
      <c r="KET8" s="713"/>
      <c r="KEU8" s="713"/>
      <c r="KEV8" s="713"/>
      <c r="KEW8" s="713"/>
      <c r="KEX8" s="713"/>
      <c r="KEY8" s="713"/>
      <c r="KEZ8" s="713"/>
      <c r="KFA8" s="713"/>
      <c r="KFB8" s="713"/>
      <c r="KFC8" s="713"/>
      <c r="KFD8" s="713"/>
      <c r="KFE8" s="713"/>
      <c r="KFF8" s="713"/>
      <c r="KFG8" s="713"/>
      <c r="KFH8" s="713"/>
      <c r="KFI8" s="713"/>
      <c r="KFJ8" s="713"/>
      <c r="KFK8" s="713"/>
      <c r="KFL8" s="713"/>
      <c r="KFM8" s="713"/>
      <c r="KFN8" s="713"/>
      <c r="KFO8" s="713"/>
      <c r="KFP8" s="713"/>
      <c r="KFQ8" s="713"/>
      <c r="KFR8" s="713"/>
      <c r="KFS8" s="713"/>
      <c r="KFT8" s="713"/>
      <c r="KFU8" s="713"/>
      <c r="KFV8" s="713"/>
      <c r="KFW8" s="713"/>
      <c r="KFX8" s="713"/>
      <c r="KFY8" s="713"/>
      <c r="KFZ8" s="713"/>
      <c r="KGA8" s="713"/>
      <c r="KGB8" s="713"/>
      <c r="KGC8" s="713"/>
      <c r="KGD8" s="713"/>
      <c r="KGE8" s="713"/>
      <c r="KGF8" s="713"/>
      <c r="KGG8" s="713"/>
      <c r="KGH8" s="713"/>
      <c r="KGI8" s="713"/>
      <c r="KGJ8" s="713"/>
      <c r="KGK8" s="713"/>
      <c r="KGL8" s="713"/>
      <c r="KGM8" s="713"/>
      <c r="KGN8" s="713"/>
      <c r="KGO8" s="713"/>
      <c r="KGP8" s="713"/>
      <c r="KGQ8" s="713"/>
      <c r="KGR8" s="713"/>
      <c r="KGS8" s="713"/>
      <c r="KGT8" s="713"/>
      <c r="KGU8" s="713"/>
      <c r="KGV8" s="713"/>
      <c r="KGW8" s="713"/>
      <c r="KGX8" s="713"/>
      <c r="KGY8" s="713"/>
      <c r="KGZ8" s="713"/>
      <c r="KHA8" s="713"/>
      <c r="KHB8" s="713"/>
      <c r="KHC8" s="713"/>
      <c r="KHD8" s="713"/>
      <c r="KHE8" s="713"/>
      <c r="KHF8" s="713"/>
      <c r="KHG8" s="713"/>
      <c r="KHH8" s="713"/>
      <c r="KHI8" s="713"/>
      <c r="KHJ8" s="713"/>
      <c r="KHK8" s="713"/>
      <c r="KHL8" s="713"/>
      <c r="KHM8" s="713"/>
      <c r="KHN8" s="713"/>
      <c r="KHO8" s="713"/>
      <c r="KHP8" s="713"/>
      <c r="KHQ8" s="713"/>
      <c r="KHR8" s="713"/>
      <c r="KHS8" s="713"/>
      <c r="KHT8" s="713"/>
      <c r="KHU8" s="713"/>
      <c r="KHV8" s="713"/>
      <c r="KHW8" s="713"/>
      <c r="KHX8" s="713"/>
      <c r="KHY8" s="713"/>
      <c r="KHZ8" s="713"/>
      <c r="KIA8" s="713"/>
      <c r="KIB8" s="713"/>
      <c r="KIC8" s="713"/>
      <c r="KID8" s="713"/>
      <c r="KIE8" s="713"/>
      <c r="KIF8" s="713"/>
      <c r="KIG8" s="713"/>
      <c r="KIH8" s="713"/>
      <c r="KII8" s="713"/>
      <c r="KIJ8" s="713"/>
      <c r="KIK8" s="713"/>
      <c r="KIL8" s="713"/>
      <c r="KIM8" s="713"/>
      <c r="KIN8" s="713"/>
      <c r="KIO8" s="713"/>
      <c r="KIP8" s="713"/>
      <c r="KIQ8" s="713"/>
      <c r="KIR8" s="713"/>
      <c r="KIS8" s="713"/>
      <c r="KIT8" s="713"/>
      <c r="KIU8" s="713"/>
      <c r="KIV8" s="713"/>
      <c r="KIW8" s="713"/>
      <c r="KIX8" s="713"/>
      <c r="KIY8" s="713"/>
      <c r="KIZ8" s="713"/>
      <c r="KJA8" s="713"/>
      <c r="KJB8" s="713"/>
      <c r="KJC8" s="713"/>
      <c r="KJD8" s="713"/>
      <c r="KJE8" s="713"/>
      <c r="KJF8" s="713"/>
      <c r="KJG8" s="713"/>
      <c r="KJH8" s="713"/>
      <c r="KJI8" s="713"/>
      <c r="KJJ8" s="713"/>
      <c r="KJK8" s="713"/>
      <c r="KJL8" s="713"/>
      <c r="KJM8" s="713"/>
      <c r="KJN8" s="713"/>
      <c r="KJO8" s="713"/>
      <c r="KJP8" s="713"/>
      <c r="KJQ8" s="713"/>
      <c r="KJR8" s="713"/>
      <c r="KJS8" s="713"/>
      <c r="KJT8" s="713"/>
      <c r="KJU8" s="713"/>
      <c r="KJV8" s="713"/>
      <c r="KJW8" s="713"/>
      <c r="KJX8" s="713"/>
      <c r="KJY8" s="713"/>
      <c r="KJZ8" s="713"/>
      <c r="KKA8" s="713"/>
      <c r="KKB8" s="713"/>
      <c r="KKC8" s="713"/>
      <c r="KKD8" s="713"/>
      <c r="KKE8" s="713"/>
      <c r="KKF8" s="713"/>
      <c r="KKG8" s="713"/>
      <c r="KKH8" s="713"/>
      <c r="KKI8" s="713"/>
      <c r="KKJ8" s="713"/>
      <c r="KKK8" s="713"/>
      <c r="KKL8" s="713"/>
      <c r="KKM8" s="713"/>
      <c r="KKN8" s="713"/>
      <c r="KKO8" s="713"/>
      <c r="KKP8" s="713"/>
      <c r="KKQ8" s="713"/>
      <c r="KKR8" s="713"/>
      <c r="KKS8" s="713"/>
      <c r="KKT8" s="713"/>
      <c r="KKU8" s="713"/>
      <c r="KKV8" s="713"/>
      <c r="KKW8" s="713"/>
      <c r="KKX8" s="713"/>
      <c r="KKY8" s="713"/>
      <c r="KKZ8" s="713"/>
      <c r="KLA8" s="713"/>
      <c r="KLB8" s="713"/>
      <c r="KLC8" s="713"/>
      <c r="KLD8" s="713"/>
      <c r="KLE8" s="713"/>
      <c r="KLF8" s="713"/>
      <c r="KLG8" s="713"/>
      <c r="KLH8" s="713"/>
      <c r="KLI8" s="713"/>
      <c r="KLJ8" s="713"/>
      <c r="KLK8" s="713"/>
      <c r="KLL8" s="713"/>
      <c r="KLM8" s="713"/>
      <c r="KLN8" s="713"/>
      <c r="KLO8" s="713"/>
      <c r="KLP8" s="713"/>
      <c r="KLQ8" s="713"/>
      <c r="KLR8" s="713"/>
      <c r="KLS8" s="713"/>
      <c r="KLT8" s="713"/>
      <c r="KLU8" s="713"/>
      <c r="KLV8" s="713"/>
      <c r="KLW8" s="713"/>
      <c r="KLX8" s="713"/>
      <c r="KLY8" s="713"/>
      <c r="KLZ8" s="713"/>
      <c r="KMA8" s="713"/>
      <c r="KMB8" s="713"/>
      <c r="KMC8" s="713"/>
      <c r="KMD8" s="713"/>
      <c r="KME8" s="713"/>
      <c r="KMF8" s="713"/>
      <c r="KMG8" s="713"/>
      <c r="KMH8" s="713"/>
      <c r="KMI8" s="713"/>
      <c r="KMJ8" s="713"/>
      <c r="KMK8" s="713"/>
      <c r="KML8" s="713"/>
      <c r="KMM8" s="713"/>
      <c r="KMN8" s="713"/>
      <c r="KMO8" s="713"/>
      <c r="KMP8" s="713"/>
      <c r="KMQ8" s="713"/>
      <c r="KMR8" s="713"/>
      <c r="KMS8" s="713"/>
      <c r="KMT8" s="713"/>
      <c r="KMU8" s="713"/>
      <c r="KMV8" s="713"/>
      <c r="KMW8" s="713"/>
      <c r="KMX8" s="713"/>
      <c r="KMY8" s="713"/>
      <c r="KMZ8" s="713"/>
      <c r="KNA8" s="713"/>
      <c r="KNB8" s="713"/>
      <c r="KNC8" s="713"/>
      <c r="KND8" s="713"/>
      <c r="KNE8" s="713"/>
      <c r="KNF8" s="713"/>
      <c r="KNG8" s="713"/>
      <c r="KNH8" s="713"/>
      <c r="KNI8" s="713"/>
      <c r="KNJ8" s="713"/>
      <c r="KNK8" s="713"/>
      <c r="KNL8" s="713"/>
      <c r="KNM8" s="713"/>
      <c r="KNN8" s="713"/>
      <c r="KNO8" s="713"/>
      <c r="KNP8" s="713"/>
      <c r="KNQ8" s="713"/>
      <c r="KNR8" s="713"/>
      <c r="KNS8" s="713"/>
      <c r="KNT8" s="713"/>
      <c r="KNU8" s="713"/>
      <c r="KNV8" s="713"/>
      <c r="KNW8" s="713"/>
      <c r="KNX8" s="713"/>
      <c r="KNY8" s="713"/>
      <c r="KNZ8" s="713"/>
      <c r="KOA8" s="713"/>
      <c r="KOB8" s="713"/>
      <c r="KOC8" s="713"/>
      <c r="KOD8" s="713"/>
      <c r="KOE8" s="713"/>
      <c r="KOF8" s="713"/>
      <c r="KOG8" s="713"/>
      <c r="KOH8" s="713"/>
      <c r="KOI8" s="713"/>
      <c r="KOJ8" s="713"/>
      <c r="KOK8" s="713"/>
      <c r="KOL8" s="713"/>
      <c r="KOM8" s="713"/>
      <c r="KON8" s="713"/>
      <c r="KOO8" s="713"/>
      <c r="KOP8" s="713"/>
      <c r="KOQ8" s="713"/>
      <c r="KOR8" s="713"/>
      <c r="KOS8" s="713"/>
      <c r="KOT8" s="713"/>
      <c r="KOU8" s="713"/>
      <c r="KOV8" s="713"/>
      <c r="KOW8" s="713"/>
      <c r="KOX8" s="713"/>
      <c r="KOY8" s="713"/>
      <c r="KOZ8" s="713"/>
      <c r="KPA8" s="713"/>
      <c r="KPB8" s="713"/>
      <c r="KPC8" s="713"/>
      <c r="KPD8" s="713"/>
      <c r="KPE8" s="713"/>
      <c r="KPF8" s="713"/>
      <c r="KPG8" s="713"/>
      <c r="KPH8" s="713"/>
      <c r="KPI8" s="713"/>
      <c r="KPJ8" s="713"/>
      <c r="KPK8" s="713"/>
      <c r="KPL8" s="713"/>
      <c r="KPM8" s="713"/>
      <c r="KPN8" s="713"/>
      <c r="KPO8" s="713"/>
      <c r="KPP8" s="713"/>
      <c r="KPQ8" s="713"/>
      <c r="KPR8" s="713"/>
      <c r="KPS8" s="713"/>
      <c r="KPT8" s="713"/>
      <c r="KPU8" s="713"/>
      <c r="KPV8" s="713"/>
      <c r="KPW8" s="713"/>
      <c r="KPX8" s="713"/>
      <c r="KPY8" s="713"/>
      <c r="KPZ8" s="713"/>
      <c r="KQA8" s="713"/>
      <c r="KQB8" s="713"/>
      <c r="KQC8" s="713"/>
      <c r="KQD8" s="713"/>
      <c r="KQE8" s="713"/>
      <c r="KQF8" s="713"/>
      <c r="KQG8" s="713"/>
      <c r="KQH8" s="713"/>
      <c r="KQI8" s="713"/>
      <c r="KQJ8" s="713"/>
      <c r="KQK8" s="713"/>
      <c r="KQL8" s="713"/>
      <c r="KQM8" s="713"/>
      <c r="KQN8" s="713"/>
      <c r="KQO8" s="713"/>
      <c r="KQP8" s="713"/>
      <c r="KQQ8" s="713"/>
      <c r="KQR8" s="713"/>
      <c r="KQS8" s="713"/>
      <c r="KQT8" s="713"/>
      <c r="KQU8" s="713"/>
      <c r="KQV8" s="713"/>
      <c r="KQW8" s="713"/>
      <c r="KQX8" s="713"/>
      <c r="KQY8" s="713"/>
      <c r="KQZ8" s="713"/>
      <c r="KRA8" s="713"/>
      <c r="KRB8" s="713"/>
      <c r="KRC8" s="713"/>
      <c r="KRD8" s="713"/>
      <c r="KRE8" s="713"/>
      <c r="KRF8" s="713"/>
      <c r="KRG8" s="713"/>
      <c r="KRH8" s="713"/>
      <c r="KRI8" s="713"/>
      <c r="KRJ8" s="713"/>
      <c r="KRK8" s="713"/>
      <c r="KRL8" s="713"/>
      <c r="KRM8" s="713"/>
      <c r="KRN8" s="713"/>
      <c r="KRO8" s="713"/>
      <c r="KRP8" s="713"/>
      <c r="KRQ8" s="713"/>
      <c r="KRR8" s="713"/>
      <c r="KRS8" s="713"/>
      <c r="KRT8" s="713"/>
      <c r="KRU8" s="713"/>
      <c r="KRV8" s="713"/>
      <c r="KRW8" s="713"/>
      <c r="KRX8" s="713"/>
      <c r="KRY8" s="713"/>
      <c r="KRZ8" s="713"/>
      <c r="KSA8" s="713"/>
      <c r="KSB8" s="713"/>
      <c r="KSC8" s="713"/>
      <c r="KSD8" s="713"/>
      <c r="KSE8" s="713"/>
      <c r="KSF8" s="713"/>
      <c r="KSG8" s="713"/>
      <c r="KSH8" s="713"/>
      <c r="KSI8" s="713"/>
      <c r="KSJ8" s="713"/>
      <c r="KSK8" s="713"/>
      <c r="KSL8" s="713"/>
      <c r="KSM8" s="713"/>
      <c r="KSN8" s="713"/>
      <c r="KSO8" s="713"/>
      <c r="KSP8" s="713"/>
      <c r="KSQ8" s="713"/>
      <c r="KSR8" s="713"/>
      <c r="KSS8" s="713"/>
      <c r="KST8" s="713"/>
      <c r="KSU8" s="713"/>
      <c r="KSV8" s="713"/>
      <c r="KSW8" s="713"/>
      <c r="KSX8" s="713"/>
      <c r="KSY8" s="713"/>
      <c r="KSZ8" s="713"/>
      <c r="KTA8" s="713"/>
      <c r="KTB8" s="713"/>
      <c r="KTC8" s="713"/>
      <c r="KTD8" s="713"/>
      <c r="KTE8" s="713"/>
      <c r="KTF8" s="713"/>
      <c r="KTG8" s="713"/>
      <c r="KTH8" s="713"/>
      <c r="KTI8" s="713"/>
      <c r="KTJ8" s="713"/>
      <c r="KTK8" s="713"/>
      <c r="KTL8" s="713"/>
      <c r="KTM8" s="713"/>
      <c r="KTN8" s="713"/>
      <c r="KTO8" s="713"/>
      <c r="KTP8" s="713"/>
      <c r="KTQ8" s="713"/>
      <c r="KTR8" s="713"/>
      <c r="KTS8" s="713"/>
      <c r="KTT8" s="713"/>
      <c r="KTU8" s="713"/>
      <c r="KTV8" s="713"/>
      <c r="KTW8" s="713"/>
      <c r="KTX8" s="713"/>
      <c r="KTY8" s="713"/>
      <c r="KTZ8" s="713"/>
      <c r="KUA8" s="713"/>
      <c r="KUB8" s="713"/>
      <c r="KUC8" s="713"/>
      <c r="KUD8" s="713"/>
      <c r="KUE8" s="713"/>
      <c r="KUF8" s="713"/>
      <c r="KUG8" s="713"/>
      <c r="KUH8" s="713"/>
      <c r="KUI8" s="713"/>
      <c r="KUJ8" s="713"/>
      <c r="KUK8" s="713"/>
      <c r="KUL8" s="713"/>
      <c r="KUM8" s="713"/>
      <c r="KUN8" s="713"/>
      <c r="KUO8" s="713"/>
      <c r="KUP8" s="713"/>
      <c r="KUQ8" s="713"/>
      <c r="KUR8" s="713"/>
      <c r="KUS8" s="713"/>
      <c r="KUT8" s="713"/>
      <c r="KUU8" s="713"/>
      <c r="KUV8" s="713"/>
      <c r="KUW8" s="713"/>
      <c r="KUX8" s="713"/>
      <c r="KUY8" s="713"/>
      <c r="KUZ8" s="713"/>
      <c r="KVA8" s="713"/>
      <c r="KVB8" s="713"/>
      <c r="KVC8" s="713"/>
      <c r="KVD8" s="713"/>
      <c r="KVE8" s="713"/>
      <c r="KVF8" s="713"/>
      <c r="KVG8" s="713"/>
      <c r="KVH8" s="713"/>
      <c r="KVI8" s="713"/>
      <c r="KVJ8" s="713"/>
      <c r="KVK8" s="713"/>
      <c r="KVL8" s="713"/>
      <c r="KVM8" s="713"/>
      <c r="KVN8" s="713"/>
      <c r="KVO8" s="713"/>
      <c r="KVP8" s="713"/>
      <c r="KVQ8" s="713"/>
      <c r="KVR8" s="713"/>
      <c r="KVS8" s="713"/>
      <c r="KVT8" s="713"/>
      <c r="KVU8" s="713"/>
      <c r="KVV8" s="713"/>
      <c r="KVW8" s="713"/>
      <c r="KVX8" s="713"/>
      <c r="KVY8" s="713"/>
      <c r="KVZ8" s="713"/>
      <c r="KWA8" s="713"/>
      <c r="KWB8" s="713"/>
      <c r="KWC8" s="713"/>
      <c r="KWD8" s="713"/>
      <c r="KWE8" s="713"/>
      <c r="KWF8" s="713"/>
      <c r="KWG8" s="713"/>
      <c r="KWH8" s="713"/>
      <c r="KWI8" s="713"/>
      <c r="KWJ8" s="713"/>
      <c r="KWK8" s="713"/>
      <c r="KWL8" s="713"/>
      <c r="KWM8" s="713"/>
      <c r="KWN8" s="713"/>
      <c r="KWO8" s="713"/>
      <c r="KWP8" s="713"/>
      <c r="KWQ8" s="713"/>
      <c r="KWR8" s="713"/>
      <c r="KWS8" s="713"/>
      <c r="KWT8" s="713"/>
      <c r="KWU8" s="713"/>
      <c r="KWV8" s="713"/>
      <c r="KWW8" s="713"/>
      <c r="KWX8" s="713"/>
      <c r="KWY8" s="713"/>
      <c r="KWZ8" s="713"/>
      <c r="KXA8" s="713"/>
      <c r="KXB8" s="713"/>
      <c r="KXC8" s="713"/>
      <c r="KXD8" s="713"/>
      <c r="KXE8" s="713"/>
      <c r="KXF8" s="713"/>
      <c r="KXG8" s="713"/>
      <c r="KXH8" s="713"/>
      <c r="KXI8" s="713"/>
      <c r="KXJ8" s="713"/>
      <c r="KXK8" s="713"/>
      <c r="KXL8" s="713"/>
      <c r="KXM8" s="713"/>
      <c r="KXN8" s="713"/>
      <c r="KXO8" s="713"/>
      <c r="KXP8" s="713"/>
      <c r="KXQ8" s="713"/>
      <c r="KXR8" s="713"/>
      <c r="KXS8" s="713"/>
      <c r="KXT8" s="713"/>
      <c r="KXU8" s="713"/>
      <c r="KXV8" s="713"/>
      <c r="KXW8" s="713"/>
      <c r="KXX8" s="713"/>
      <c r="KXY8" s="713"/>
      <c r="KXZ8" s="713"/>
      <c r="KYA8" s="713"/>
      <c r="KYB8" s="713"/>
      <c r="KYC8" s="713"/>
      <c r="KYD8" s="713"/>
      <c r="KYE8" s="713"/>
      <c r="KYF8" s="713"/>
      <c r="KYG8" s="713"/>
      <c r="KYH8" s="713"/>
      <c r="KYI8" s="713"/>
      <c r="KYJ8" s="713"/>
      <c r="KYK8" s="713"/>
      <c r="KYL8" s="713"/>
      <c r="KYM8" s="713"/>
      <c r="KYN8" s="713"/>
      <c r="KYO8" s="713"/>
      <c r="KYP8" s="713"/>
      <c r="KYQ8" s="713"/>
      <c r="KYR8" s="713"/>
      <c r="KYS8" s="713"/>
      <c r="KYT8" s="713"/>
      <c r="KYU8" s="713"/>
      <c r="KYV8" s="713"/>
      <c r="KYW8" s="713"/>
      <c r="KYX8" s="713"/>
      <c r="KYY8" s="713"/>
      <c r="KYZ8" s="713"/>
      <c r="KZA8" s="713"/>
      <c r="KZB8" s="713"/>
      <c r="KZC8" s="713"/>
      <c r="KZD8" s="713"/>
      <c r="KZE8" s="713"/>
      <c r="KZF8" s="713"/>
      <c r="KZG8" s="713"/>
      <c r="KZH8" s="713"/>
      <c r="KZI8" s="713"/>
      <c r="KZJ8" s="713"/>
      <c r="KZK8" s="713"/>
      <c r="KZL8" s="713"/>
      <c r="KZM8" s="713"/>
      <c r="KZN8" s="713"/>
      <c r="KZO8" s="713"/>
      <c r="KZP8" s="713"/>
      <c r="KZQ8" s="713"/>
      <c r="KZR8" s="713"/>
      <c r="KZS8" s="713"/>
      <c r="KZT8" s="713"/>
      <c r="KZU8" s="713"/>
      <c r="KZV8" s="713"/>
      <c r="KZW8" s="713"/>
      <c r="KZX8" s="713"/>
      <c r="KZY8" s="713"/>
      <c r="KZZ8" s="713"/>
      <c r="LAA8" s="713"/>
      <c r="LAB8" s="713"/>
      <c r="LAC8" s="713"/>
      <c r="LAD8" s="713"/>
      <c r="LAE8" s="713"/>
      <c r="LAF8" s="713"/>
      <c r="LAG8" s="713"/>
      <c r="LAH8" s="713"/>
      <c r="LAI8" s="713"/>
      <c r="LAJ8" s="713"/>
      <c r="LAK8" s="713"/>
      <c r="LAL8" s="713"/>
      <c r="LAM8" s="713"/>
      <c r="LAN8" s="713"/>
      <c r="LAO8" s="713"/>
      <c r="LAP8" s="713"/>
      <c r="LAQ8" s="713"/>
      <c r="LAR8" s="713"/>
      <c r="LAS8" s="713"/>
      <c r="LAT8" s="713"/>
      <c r="LAU8" s="713"/>
      <c r="LAV8" s="713"/>
      <c r="LAW8" s="713"/>
      <c r="LAX8" s="713"/>
      <c r="LAY8" s="713"/>
      <c r="LAZ8" s="713"/>
      <c r="LBA8" s="713"/>
      <c r="LBB8" s="713"/>
      <c r="LBC8" s="713"/>
      <c r="LBD8" s="713"/>
      <c r="LBE8" s="713"/>
      <c r="LBF8" s="713"/>
      <c r="LBG8" s="713"/>
      <c r="LBH8" s="713"/>
      <c r="LBI8" s="713"/>
      <c r="LBJ8" s="713"/>
      <c r="LBK8" s="713"/>
      <c r="LBL8" s="713"/>
      <c r="LBM8" s="713"/>
      <c r="LBN8" s="713"/>
      <c r="LBO8" s="713"/>
      <c r="LBP8" s="713"/>
      <c r="LBQ8" s="713"/>
      <c r="LBR8" s="713"/>
      <c r="LBS8" s="713"/>
      <c r="LBT8" s="713"/>
      <c r="LBU8" s="713"/>
      <c r="LBV8" s="713"/>
      <c r="LBW8" s="713"/>
      <c r="LBX8" s="713"/>
      <c r="LBY8" s="713"/>
      <c r="LBZ8" s="713"/>
      <c r="LCA8" s="713"/>
      <c r="LCB8" s="713"/>
      <c r="LCC8" s="713"/>
      <c r="LCD8" s="713"/>
      <c r="LCE8" s="713"/>
      <c r="LCF8" s="713"/>
      <c r="LCG8" s="713"/>
      <c r="LCH8" s="713"/>
      <c r="LCI8" s="713"/>
      <c r="LCJ8" s="713"/>
      <c r="LCK8" s="713"/>
      <c r="LCL8" s="713"/>
      <c r="LCM8" s="713"/>
      <c r="LCN8" s="713"/>
      <c r="LCO8" s="713"/>
      <c r="LCP8" s="713"/>
      <c r="LCQ8" s="713"/>
      <c r="LCR8" s="713"/>
      <c r="LCS8" s="713"/>
      <c r="LCT8" s="713"/>
      <c r="LCU8" s="713"/>
      <c r="LCV8" s="713"/>
      <c r="LCW8" s="713"/>
      <c r="LCX8" s="713"/>
      <c r="LCY8" s="713"/>
      <c r="LCZ8" s="713"/>
      <c r="LDA8" s="713"/>
      <c r="LDB8" s="713"/>
      <c r="LDC8" s="713"/>
      <c r="LDD8" s="713"/>
      <c r="LDE8" s="713"/>
      <c r="LDF8" s="713"/>
      <c r="LDG8" s="713"/>
      <c r="LDH8" s="713"/>
      <c r="LDI8" s="713"/>
      <c r="LDJ8" s="713"/>
      <c r="LDK8" s="713"/>
      <c r="LDL8" s="713"/>
      <c r="LDM8" s="713"/>
      <c r="LDN8" s="713"/>
      <c r="LDO8" s="713"/>
      <c r="LDP8" s="713"/>
      <c r="LDQ8" s="713"/>
      <c r="LDR8" s="713"/>
      <c r="LDS8" s="713"/>
      <c r="LDT8" s="713"/>
      <c r="LDU8" s="713"/>
      <c r="LDV8" s="713"/>
      <c r="LDW8" s="713"/>
      <c r="LDX8" s="713"/>
      <c r="LDY8" s="713"/>
      <c r="LDZ8" s="713"/>
      <c r="LEA8" s="713"/>
      <c r="LEB8" s="713"/>
      <c r="LEC8" s="713"/>
      <c r="LED8" s="713"/>
      <c r="LEE8" s="713"/>
      <c r="LEF8" s="713"/>
      <c r="LEG8" s="713"/>
      <c r="LEH8" s="713"/>
      <c r="LEI8" s="713"/>
      <c r="LEJ8" s="713"/>
      <c r="LEK8" s="713"/>
      <c r="LEL8" s="713"/>
      <c r="LEM8" s="713"/>
      <c r="LEN8" s="713"/>
      <c r="LEO8" s="713"/>
      <c r="LEP8" s="713"/>
      <c r="LEQ8" s="713"/>
      <c r="LER8" s="713"/>
      <c r="LES8" s="713"/>
      <c r="LET8" s="713"/>
      <c r="LEU8" s="713"/>
      <c r="LEV8" s="713"/>
      <c r="LEW8" s="713"/>
      <c r="LEX8" s="713"/>
      <c r="LEY8" s="713"/>
      <c r="LEZ8" s="713"/>
      <c r="LFA8" s="713"/>
      <c r="LFB8" s="713"/>
      <c r="LFC8" s="713"/>
      <c r="LFD8" s="713"/>
      <c r="LFE8" s="713"/>
      <c r="LFF8" s="713"/>
      <c r="LFG8" s="713"/>
      <c r="LFH8" s="713"/>
      <c r="LFI8" s="713"/>
      <c r="LFJ8" s="713"/>
      <c r="LFK8" s="713"/>
      <c r="LFL8" s="713"/>
      <c r="LFM8" s="713"/>
      <c r="LFN8" s="713"/>
      <c r="LFO8" s="713"/>
      <c r="LFP8" s="713"/>
      <c r="LFQ8" s="713"/>
      <c r="LFR8" s="713"/>
      <c r="LFS8" s="713"/>
      <c r="LFT8" s="713"/>
      <c r="LFU8" s="713"/>
      <c r="LFV8" s="713"/>
      <c r="LFW8" s="713"/>
      <c r="LFX8" s="713"/>
      <c r="LFY8" s="713"/>
      <c r="LFZ8" s="713"/>
      <c r="LGA8" s="713"/>
      <c r="LGB8" s="713"/>
      <c r="LGC8" s="713"/>
      <c r="LGD8" s="713"/>
      <c r="LGE8" s="713"/>
      <c r="LGF8" s="713"/>
      <c r="LGG8" s="713"/>
      <c r="LGH8" s="713"/>
      <c r="LGI8" s="713"/>
      <c r="LGJ8" s="713"/>
      <c r="LGK8" s="713"/>
      <c r="LGL8" s="713"/>
      <c r="LGM8" s="713"/>
      <c r="LGN8" s="713"/>
      <c r="LGO8" s="713"/>
      <c r="LGP8" s="713"/>
      <c r="LGQ8" s="713"/>
      <c r="LGR8" s="713"/>
      <c r="LGS8" s="713"/>
      <c r="LGT8" s="713"/>
      <c r="LGU8" s="713"/>
      <c r="LGV8" s="713"/>
      <c r="LGW8" s="713"/>
      <c r="LGX8" s="713"/>
      <c r="LGY8" s="713"/>
      <c r="LGZ8" s="713"/>
      <c r="LHA8" s="713"/>
      <c r="LHB8" s="713"/>
      <c r="LHC8" s="713"/>
      <c r="LHD8" s="713"/>
      <c r="LHE8" s="713"/>
      <c r="LHF8" s="713"/>
      <c r="LHG8" s="713"/>
      <c r="LHH8" s="713"/>
      <c r="LHI8" s="713"/>
      <c r="LHJ8" s="713"/>
      <c r="LHK8" s="713"/>
      <c r="LHL8" s="713"/>
      <c r="LHM8" s="713"/>
      <c r="LHN8" s="713"/>
      <c r="LHO8" s="713"/>
      <c r="LHP8" s="713"/>
      <c r="LHQ8" s="713"/>
      <c r="LHR8" s="713"/>
      <c r="LHS8" s="713"/>
      <c r="LHT8" s="713"/>
      <c r="LHU8" s="713"/>
      <c r="LHV8" s="713"/>
      <c r="LHW8" s="713"/>
      <c r="LHX8" s="713"/>
      <c r="LHY8" s="713"/>
      <c r="LHZ8" s="713"/>
      <c r="LIA8" s="713"/>
      <c r="LIB8" s="713"/>
      <c r="LIC8" s="713"/>
      <c r="LID8" s="713"/>
      <c r="LIE8" s="713"/>
      <c r="LIF8" s="713"/>
      <c r="LIG8" s="713"/>
      <c r="LIH8" s="713"/>
      <c r="LII8" s="713"/>
      <c r="LIJ8" s="713"/>
      <c r="LIK8" s="713"/>
      <c r="LIL8" s="713"/>
      <c r="LIM8" s="713"/>
      <c r="LIN8" s="713"/>
      <c r="LIO8" s="713"/>
      <c r="LIP8" s="713"/>
      <c r="LIQ8" s="713"/>
      <c r="LIR8" s="713"/>
      <c r="LIS8" s="713"/>
      <c r="LIT8" s="713"/>
      <c r="LIU8" s="713"/>
      <c r="LIV8" s="713"/>
      <c r="LIW8" s="713"/>
      <c r="LIX8" s="713"/>
      <c r="LIY8" s="713"/>
      <c r="LIZ8" s="713"/>
      <c r="LJA8" s="713"/>
      <c r="LJB8" s="713"/>
      <c r="LJC8" s="713"/>
      <c r="LJD8" s="713"/>
      <c r="LJE8" s="713"/>
      <c r="LJF8" s="713"/>
      <c r="LJG8" s="713"/>
      <c r="LJH8" s="713"/>
      <c r="LJI8" s="713"/>
      <c r="LJJ8" s="713"/>
      <c r="LJK8" s="713"/>
      <c r="LJL8" s="713"/>
      <c r="LJM8" s="713"/>
      <c r="LJN8" s="713"/>
      <c r="LJO8" s="713"/>
      <c r="LJP8" s="713"/>
      <c r="LJQ8" s="713"/>
      <c r="LJR8" s="713"/>
      <c r="LJS8" s="713"/>
      <c r="LJT8" s="713"/>
      <c r="LJU8" s="713"/>
      <c r="LJV8" s="713"/>
      <c r="LJW8" s="713"/>
      <c r="LJX8" s="713"/>
      <c r="LJY8" s="713"/>
      <c r="LJZ8" s="713"/>
      <c r="LKA8" s="713"/>
      <c r="LKB8" s="713"/>
      <c r="LKC8" s="713"/>
      <c r="LKD8" s="713"/>
      <c r="LKE8" s="713"/>
      <c r="LKF8" s="713"/>
      <c r="LKG8" s="713"/>
      <c r="LKH8" s="713"/>
      <c r="LKI8" s="713"/>
      <c r="LKJ8" s="713"/>
      <c r="LKK8" s="713"/>
      <c r="LKL8" s="713"/>
      <c r="LKM8" s="713"/>
      <c r="LKN8" s="713"/>
      <c r="LKO8" s="713"/>
      <c r="LKP8" s="713"/>
      <c r="LKQ8" s="713"/>
      <c r="LKR8" s="713"/>
      <c r="LKS8" s="713"/>
      <c r="LKT8" s="713"/>
      <c r="LKU8" s="713"/>
      <c r="LKV8" s="713"/>
      <c r="LKW8" s="713"/>
      <c r="LKX8" s="713"/>
      <c r="LKY8" s="713"/>
      <c r="LKZ8" s="713"/>
      <c r="LLA8" s="713"/>
      <c r="LLB8" s="713"/>
      <c r="LLC8" s="713"/>
      <c r="LLD8" s="713"/>
      <c r="LLE8" s="713"/>
      <c r="LLF8" s="713"/>
      <c r="LLG8" s="713"/>
      <c r="LLH8" s="713"/>
      <c r="LLI8" s="713"/>
      <c r="LLJ8" s="713"/>
      <c r="LLK8" s="713"/>
      <c r="LLL8" s="713"/>
      <c r="LLM8" s="713"/>
      <c r="LLN8" s="713"/>
      <c r="LLO8" s="713"/>
      <c r="LLP8" s="713"/>
      <c r="LLQ8" s="713"/>
      <c r="LLR8" s="713"/>
      <c r="LLS8" s="713"/>
      <c r="LLT8" s="713"/>
      <c r="LLU8" s="713"/>
      <c r="LLV8" s="713"/>
      <c r="LLW8" s="713"/>
      <c r="LLX8" s="713"/>
      <c r="LLY8" s="713"/>
      <c r="LLZ8" s="713"/>
      <c r="LMA8" s="713"/>
      <c r="LMB8" s="713"/>
      <c r="LMC8" s="713"/>
      <c r="LMD8" s="713"/>
      <c r="LME8" s="713"/>
      <c r="LMF8" s="713"/>
      <c r="LMG8" s="713"/>
      <c r="LMH8" s="713"/>
      <c r="LMI8" s="713"/>
      <c r="LMJ8" s="713"/>
      <c r="LMK8" s="713"/>
      <c r="LML8" s="713"/>
      <c r="LMM8" s="713"/>
      <c r="LMN8" s="713"/>
      <c r="LMO8" s="713"/>
      <c r="LMP8" s="713"/>
      <c r="LMQ8" s="713"/>
      <c r="LMR8" s="713"/>
      <c r="LMS8" s="713"/>
      <c r="LMT8" s="713"/>
      <c r="LMU8" s="713"/>
      <c r="LMV8" s="713"/>
      <c r="LMW8" s="713"/>
      <c r="LMX8" s="713"/>
      <c r="LMY8" s="713"/>
      <c r="LMZ8" s="713"/>
      <c r="LNA8" s="713"/>
      <c r="LNB8" s="713"/>
      <c r="LNC8" s="713"/>
      <c r="LND8" s="713"/>
      <c r="LNE8" s="713"/>
      <c r="LNF8" s="713"/>
      <c r="LNG8" s="713"/>
      <c r="LNH8" s="713"/>
      <c r="LNI8" s="713"/>
      <c r="LNJ8" s="713"/>
      <c r="LNK8" s="713"/>
      <c r="LNL8" s="713"/>
      <c r="LNM8" s="713"/>
      <c r="LNN8" s="713"/>
      <c r="LNO8" s="713"/>
      <c r="LNP8" s="713"/>
      <c r="LNQ8" s="713"/>
      <c r="LNR8" s="713"/>
      <c r="LNS8" s="713"/>
      <c r="LNT8" s="713"/>
      <c r="LNU8" s="713"/>
      <c r="LNV8" s="713"/>
      <c r="LNW8" s="713"/>
      <c r="LNX8" s="713"/>
      <c r="LNY8" s="713"/>
      <c r="LNZ8" s="713"/>
      <c r="LOA8" s="713"/>
      <c r="LOB8" s="713"/>
      <c r="LOC8" s="713"/>
      <c r="LOD8" s="713"/>
      <c r="LOE8" s="713"/>
      <c r="LOF8" s="713"/>
      <c r="LOG8" s="713"/>
      <c r="LOH8" s="713"/>
      <c r="LOI8" s="713"/>
      <c r="LOJ8" s="713"/>
      <c r="LOK8" s="713"/>
      <c r="LOL8" s="713"/>
      <c r="LOM8" s="713"/>
      <c r="LON8" s="713"/>
      <c r="LOO8" s="713"/>
      <c r="LOP8" s="713"/>
      <c r="LOQ8" s="713"/>
      <c r="LOR8" s="713"/>
      <c r="LOS8" s="713"/>
      <c r="LOT8" s="713"/>
      <c r="LOU8" s="713"/>
      <c r="LOV8" s="713"/>
      <c r="LOW8" s="713"/>
      <c r="LOX8" s="713"/>
      <c r="LOY8" s="713"/>
      <c r="LOZ8" s="713"/>
      <c r="LPA8" s="713"/>
      <c r="LPB8" s="713"/>
      <c r="LPC8" s="713"/>
      <c r="LPD8" s="713"/>
      <c r="LPE8" s="713"/>
      <c r="LPF8" s="713"/>
      <c r="LPG8" s="713"/>
      <c r="LPH8" s="713"/>
      <c r="LPI8" s="713"/>
      <c r="LPJ8" s="713"/>
      <c r="LPK8" s="713"/>
      <c r="LPL8" s="713"/>
      <c r="LPM8" s="713"/>
      <c r="LPN8" s="713"/>
      <c r="LPO8" s="713"/>
      <c r="LPP8" s="713"/>
      <c r="LPQ8" s="713"/>
      <c r="LPR8" s="713"/>
      <c r="LPS8" s="713"/>
      <c r="LPT8" s="713"/>
      <c r="LPU8" s="713"/>
      <c r="LPV8" s="713"/>
      <c r="LPW8" s="713"/>
      <c r="LPX8" s="713"/>
      <c r="LPY8" s="713"/>
      <c r="LPZ8" s="713"/>
      <c r="LQA8" s="713"/>
      <c r="LQB8" s="713"/>
      <c r="LQC8" s="713"/>
      <c r="LQD8" s="713"/>
      <c r="LQE8" s="713"/>
      <c r="LQF8" s="713"/>
      <c r="LQG8" s="713"/>
      <c r="LQH8" s="713"/>
      <c r="LQI8" s="713"/>
      <c r="LQJ8" s="713"/>
      <c r="LQK8" s="713"/>
      <c r="LQL8" s="713"/>
      <c r="LQM8" s="713"/>
      <c r="LQN8" s="713"/>
      <c r="LQO8" s="713"/>
      <c r="LQP8" s="713"/>
      <c r="LQQ8" s="713"/>
      <c r="LQR8" s="713"/>
      <c r="LQS8" s="713"/>
      <c r="LQT8" s="713"/>
      <c r="LQU8" s="713"/>
      <c r="LQV8" s="713"/>
      <c r="LQW8" s="713"/>
      <c r="LQX8" s="713"/>
      <c r="LQY8" s="713"/>
      <c r="LQZ8" s="713"/>
      <c r="LRA8" s="713"/>
      <c r="LRB8" s="713"/>
      <c r="LRC8" s="713"/>
      <c r="LRD8" s="713"/>
      <c r="LRE8" s="713"/>
      <c r="LRF8" s="713"/>
      <c r="LRG8" s="713"/>
      <c r="LRH8" s="713"/>
      <c r="LRI8" s="713"/>
      <c r="LRJ8" s="713"/>
      <c r="LRK8" s="713"/>
      <c r="LRL8" s="713"/>
      <c r="LRM8" s="713"/>
      <c r="LRN8" s="713"/>
      <c r="LRO8" s="713"/>
      <c r="LRP8" s="713"/>
      <c r="LRQ8" s="713"/>
      <c r="LRR8" s="713"/>
      <c r="LRS8" s="713"/>
      <c r="LRT8" s="713"/>
      <c r="LRU8" s="713"/>
      <c r="LRV8" s="713"/>
      <c r="LRW8" s="713"/>
      <c r="LRX8" s="713"/>
      <c r="LRY8" s="713"/>
      <c r="LRZ8" s="713"/>
      <c r="LSA8" s="713"/>
      <c r="LSB8" s="713"/>
      <c r="LSC8" s="713"/>
      <c r="LSD8" s="713"/>
      <c r="LSE8" s="713"/>
      <c r="LSF8" s="713"/>
      <c r="LSG8" s="713"/>
      <c r="LSH8" s="713"/>
      <c r="LSI8" s="713"/>
      <c r="LSJ8" s="713"/>
      <c r="LSK8" s="713"/>
      <c r="LSL8" s="713"/>
      <c r="LSM8" s="713"/>
      <c r="LSN8" s="713"/>
      <c r="LSO8" s="713"/>
      <c r="LSP8" s="713"/>
      <c r="LSQ8" s="713"/>
      <c r="LSR8" s="713"/>
      <c r="LSS8" s="713"/>
      <c r="LST8" s="713"/>
      <c r="LSU8" s="713"/>
      <c r="LSV8" s="713"/>
      <c r="LSW8" s="713"/>
      <c r="LSX8" s="713"/>
      <c r="LSY8" s="713"/>
      <c r="LSZ8" s="713"/>
      <c r="LTA8" s="713"/>
      <c r="LTB8" s="713"/>
      <c r="LTC8" s="713"/>
      <c r="LTD8" s="713"/>
      <c r="LTE8" s="713"/>
      <c r="LTF8" s="713"/>
      <c r="LTG8" s="713"/>
      <c r="LTH8" s="713"/>
      <c r="LTI8" s="713"/>
      <c r="LTJ8" s="713"/>
      <c r="LTK8" s="713"/>
      <c r="LTL8" s="713"/>
      <c r="LTM8" s="713"/>
      <c r="LTN8" s="713"/>
      <c r="LTO8" s="713"/>
      <c r="LTP8" s="713"/>
      <c r="LTQ8" s="713"/>
      <c r="LTR8" s="713"/>
      <c r="LTS8" s="713"/>
      <c r="LTT8" s="713"/>
      <c r="LTU8" s="713"/>
      <c r="LTV8" s="713"/>
      <c r="LTW8" s="713"/>
      <c r="LTX8" s="713"/>
      <c r="LTY8" s="713"/>
      <c r="LTZ8" s="713"/>
      <c r="LUA8" s="713"/>
      <c r="LUB8" s="713"/>
      <c r="LUC8" s="713"/>
      <c r="LUD8" s="713"/>
      <c r="LUE8" s="713"/>
      <c r="LUF8" s="713"/>
      <c r="LUG8" s="713"/>
      <c r="LUH8" s="713"/>
      <c r="LUI8" s="713"/>
      <c r="LUJ8" s="713"/>
      <c r="LUK8" s="713"/>
      <c r="LUL8" s="713"/>
      <c r="LUM8" s="713"/>
      <c r="LUN8" s="713"/>
      <c r="LUO8" s="713"/>
      <c r="LUP8" s="713"/>
      <c r="LUQ8" s="713"/>
      <c r="LUR8" s="713"/>
      <c r="LUS8" s="713"/>
      <c r="LUT8" s="713"/>
      <c r="LUU8" s="713"/>
      <c r="LUV8" s="713"/>
      <c r="LUW8" s="713"/>
      <c r="LUX8" s="713"/>
      <c r="LUY8" s="713"/>
      <c r="LUZ8" s="713"/>
      <c r="LVA8" s="713"/>
      <c r="LVB8" s="713"/>
      <c r="LVC8" s="713"/>
      <c r="LVD8" s="713"/>
      <c r="LVE8" s="713"/>
      <c r="LVF8" s="713"/>
      <c r="LVG8" s="713"/>
      <c r="LVH8" s="713"/>
      <c r="LVI8" s="713"/>
      <c r="LVJ8" s="713"/>
      <c r="LVK8" s="713"/>
      <c r="LVL8" s="713"/>
      <c r="LVM8" s="713"/>
      <c r="LVN8" s="713"/>
      <c r="LVO8" s="713"/>
      <c r="LVP8" s="713"/>
      <c r="LVQ8" s="713"/>
      <c r="LVR8" s="713"/>
      <c r="LVS8" s="713"/>
      <c r="LVT8" s="713"/>
      <c r="LVU8" s="713"/>
      <c r="LVV8" s="713"/>
      <c r="LVW8" s="713"/>
      <c r="LVX8" s="713"/>
      <c r="LVY8" s="713"/>
      <c r="LVZ8" s="713"/>
      <c r="LWA8" s="713"/>
      <c r="LWB8" s="713"/>
      <c r="LWC8" s="713"/>
      <c r="LWD8" s="713"/>
      <c r="LWE8" s="713"/>
      <c r="LWF8" s="713"/>
      <c r="LWG8" s="713"/>
      <c r="LWH8" s="713"/>
      <c r="LWI8" s="713"/>
      <c r="LWJ8" s="713"/>
      <c r="LWK8" s="713"/>
      <c r="LWL8" s="713"/>
      <c r="LWM8" s="713"/>
      <c r="LWN8" s="713"/>
      <c r="LWO8" s="713"/>
      <c r="LWP8" s="713"/>
      <c r="LWQ8" s="713"/>
      <c r="LWR8" s="713"/>
      <c r="LWS8" s="713"/>
      <c r="LWT8" s="713"/>
      <c r="LWU8" s="713"/>
      <c r="LWV8" s="713"/>
      <c r="LWW8" s="713"/>
      <c r="LWX8" s="713"/>
      <c r="LWY8" s="713"/>
      <c r="LWZ8" s="713"/>
      <c r="LXA8" s="713"/>
      <c r="LXB8" s="713"/>
      <c r="LXC8" s="713"/>
      <c r="LXD8" s="713"/>
      <c r="LXE8" s="713"/>
      <c r="LXF8" s="713"/>
      <c r="LXG8" s="713"/>
      <c r="LXH8" s="713"/>
      <c r="LXI8" s="713"/>
      <c r="LXJ8" s="713"/>
      <c r="LXK8" s="713"/>
      <c r="LXL8" s="713"/>
      <c r="LXM8" s="713"/>
      <c r="LXN8" s="713"/>
      <c r="LXO8" s="713"/>
      <c r="LXP8" s="713"/>
      <c r="LXQ8" s="713"/>
      <c r="LXR8" s="713"/>
      <c r="LXS8" s="713"/>
      <c r="LXT8" s="713"/>
      <c r="LXU8" s="713"/>
      <c r="LXV8" s="713"/>
      <c r="LXW8" s="713"/>
      <c r="LXX8" s="713"/>
      <c r="LXY8" s="713"/>
      <c r="LXZ8" s="713"/>
      <c r="LYA8" s="713"/>
      <c r="LYB8" s="713"/>
      <c r="LYC8" s="713"/>
      <c r="LYD8" s="713"/>
      <c r="LYE8" s="713"/>
      <c r="LYF8" s="713"/>
      <c r="LYG8" s="713"/>
      <c r="LYH8" s="713"/>
      <c r="LYI8" s="713"/>
      <c r="LYJ8" s="713"/>
      <c r="LYK8" s="713"/>
      <c r="LYL8" s="713"/>
      <c r="LYM8" s="713"/>
      <c r="LYN8" s="713"/>
      <c r="LYO8" s="713"/>
      <c r="LYP8" s="713"/>
      <c r="LYQ8" s="713"/>
      <c r="LYR8" s="713"/>
      <c r="LYS8" s="713"/>
      <c r="LYT8" s="713"/>
      <c r="LYU8" s="713"/>
      <c r="LYV8" s="713"/>
      <c r="LYW8" s="713"/>
      <c r="LYX8" s="713"/>
      <c r="LYY8" s="713"/>
      <c r="LYZ8" s="713"/>
      <c r="LZA8" s="713"/>
      <c r="LZB8" s="713"/>
      <c r="LZC8" s="713"/>
      <c r="LZD8" s="713"/>
      <c r="LZE8" s="713"/>
      <c r="LZF8" s="713"/>
      <c r="LZG8" s="713"/>
      <c r="LZH8" s="713"/>
      <c r="LZI8" s="713"/>
      <c r="LZJ8" s="713"/>
      <c r="LZK8" s="713"/>
      <c r="LZL8" s="713"/>
      <c r="LZM8" s="713"/>
      <c r="LZN8" s="713"/>
      <c r="LZO8" s="713"/>
      <c r="LZP8" s="713"/>
      <c r="LZQ8" s="713"/>
      <c r="LZR8" s="713"/>
      <c r="LZS8" s="713"/>
      <c r="LZT8" s="713"/>
      <c r="LZU8" s="713"/>
      <c r="LZV8" s="713"/>
      <c r="LZW8" s="713"/>
      <c r="LZX8" s="713"/>
      <c r="LZY8" s="713"/>
      <c r="LZZ8" s="713"/>
      <c r="MAA8" s="713"/>
      <c r="MAB8" s="713"/>
      <c r="MAC8" s="713"/>
      <c r="MAD8" s="713"/>
      <c r="MAE8" s="713"/>
      <c r="MAF8" s="713"/>
      <c r="MAG8" s="713"/>
      <c r="MAH8" s="713"/>
      <c r="MAI8" s="713"/>
      <c r="MAJ8" s="713"/>
      <c r="MAK8" s="713"/>
      <c r="MAL8" s="713"/>
      <c r="MAM8" s="713"/>
      <c r="MAN8" s="713"/>
      <c r="MAO8" s="713"/>
      <c r="MAP8" s="713"/>
      <c r="MAQ8" s="713"/>
      <c r="MAR8" s="713"/>
      <c r="MAS8" s="713"/>
      <c r="MAT8" s="713"/>
      <c r="MAU8" s="713"/>
      <c r="MAV8" s="713"/>
      <c r="MAW8" s="713"/>
      <c r="MAX8" s="713"/>
      <c r="MAY8" s="713"/>
      <c r="MAZ8" s="713"/>
      <c r="MBA8" s="713"/>
      <c r="MBB8" s="713"/>
      <c r="MBC8" s="713"/>
      <c r="MBD8" s="713"/>
      <c r="MBE8" s="713"/>
      <c r="MBF8" s="713"/>
      <c r="MBG8" s="713"/>
      <c r="MBH8" s="713"/>
      <c r="MBI8" s="713"/>
      <c r="MBJ8" s="713"/>
      <c r="MBK8" s="713"/>
      <c r="MBL8" s="713"/>
      <c r="MBM8" s="713"/>
      <c r="MBN8" s="713"/>
      <c r="MBO8" s="713"/>
      <c r="MBP8" s="713"/>
      <c r="MBQ8" s="713"/>
      <c r="MBR8" s="713"/>
      <c r="MBS8" s="713"/>
      <c r="MBT8" s="713"/>
      <c r="MBU8" s="713"/>
      <c r="MBV8" s="713"/>
      <c r="MBW8" s="713"/>
      <c r="MBX8" s="713"/>
      <c r="MBY8" s="713"/>
      <c r="MBZ8" s="713"/>
      <c r="MCA8" s="713"/>
      <c r="MCB8" s="713"/>
      <c r="MCC8" s="713"/>
      <c r="MCD8" s="713"/>
      <c r="MCE8" s="713"/>
      <c r="MCF8" s="713"/>
      <c r="MCG8" s="713"/>
      <c r="MCH8" s="713"/>
      <c r="MCI8" s="713"/>
      <c r="MCJ8" s="713"/>
      <c r="MCK8" s="713"/>
      <c r="MCL8" s="713"/>
      <c r="MCM8" s="713"/>
      <c r="MCN8" s="713"/>
      <c r="MCO8" s="713"/>
      <c r="MCP8" s="713"/>
      <c r="MCQ8" s="713"/>
      <c r="MCR8" s="713"/>
      <c r="MCS8" s="713"/>
      <c r="MCT8" s="713"/>
      <c r="MCU8" s="713"/>
      <c r="MCV8" s="713"/>
      <c r="MCW8" s="713"/>
      <c r="MCX8" s="713"/>
      <c r="MCY8" s="713"/>
      <c r="MCZ8" s="713"/>
      <c r="MDA8" s="713"/>
      <c r="MDB8" s="713"/>
      <c r="MDC8" s="713"/>
      <c r="MDD8" s="713"/>
      <c r="MDE8" s="713"/>
      <c r="MDF8" s="713"/>
      <c r="MDG8" s="713"/>
      <c r="MDH8" s="713"/>
      <c r="MDI8" s="713"/>
      <c r="MDJ8" s="713"/>
      <c r="MDK8" s="713"/>
      <c r="MDL8" s="713"/>
      <c r="MDM8" s="713"/>
      <c r="MDN8" s="713"/>
      <c r="MDO8" s="713"/>
      <c r="MDP8" s="713"/>
      <c r="MDQ8" s="713"/>
      <c r="MDR8" s="713"/>
      <c r="MDS8" s="713"/>
      <c r="MDT8" s="713"/>
      <c r="MDU8" s="713"/>
      <c r="MDV8" s="713"/>
      <c r="MDW8" s="713"/>
      <c r="MDX8" s="713"/>
      <c r="MDY8" s="713"/>
      <c r="MDZ8" s="713"/>
      <c r="MEA8" s="713"/>
      <c r="MEB8" s="713"/>
      <c r="MEC8" s="713"/>
      <c r="MED8" s="713"/>
      <c r="MEE8" s="713"/>
      <c r="MEF8" s="713"/>
      <c r="MEG8" s="713"/>
      <c r="MEH8" s="713"/>
      <c r="MEI8" s="713"/>
      <c r="MEJ8" s="713"/>
      <c r="MEK8" s="713"/>
      <c r="MEL8" s="713"/>
      <c r="MEM8" s="713"/>
      <c r="MEN8" s="713"/>
      <c r="MEO8" s="713"/>
      <c r="MEP8" s="713"/>
      <c r="MEQ8" s="713"/>
      <c r="MER8" s="713"/>
      <c r="MES8" s="713"/>
      <c r="MET8" s="713"/>
      <c r="MEU8" s="713"/>
      <c r="MEV8" s="713"/>
      <c r="MEW8" s="713"/>
      <c r="MEX8" s="713"/>
      <c r="MEY8" s="713"/>
      <c r="MEZ8" s="713"/>
      <c r="MFA8" s="713"/>
      <c r="MFB8" s="713"/>
      <c r="MFC8" s="713"/>
      <c r="MFD8" s="713"/>
      <c r="MFE8" s="713"/>
      <c r="MFF8" s="713"/>
      <c r="MFG8" s="713"/>
      <c r="MFH8" s="713"/>
      <c r="MFI8" s="713"/>
      <c r="MFJ8" s="713"/>
      <c r="MFK8" s="713"/>
      <c r="MFL8" s="713"/>
      <c r="MFM8" s="713"/>
      <c r="MFN8" s="713"/>
      <c r="MFO8" s="713"/>
      <c r="MFP8" s="713"/>
      <c r="MFQ8" s="713"/>
      <c r="MFR8" s="713"/>
      <c r="MFS8" s="713"/>
      <c r="MFT8" s="713"/>
      <c r="MFU8" s="713"/>
      <c r="MFV8" s="713"/>
      <c r="MFW8" s="713"/>
      <c r="MFX8" s="713"/>
      <c r="MFY8" s="713"/>
      <c r="MFZ8" s="713"/>
      <c r="MGA8" s="713"/>
      <c r="MGB8" s="713"/>
      <c r="MGC8" s="713"/>
      <c r="MGD8" s="713"/>
      <c r="MGE8" s="713"/>
      <c r="MGF8" s="713"/>
      <c r="MGG8" s="713"/>
      <c r="MGH8" s="713"/>
      <c r="MGI8" s="713"/>
      <c r="MGJ8" s="713"/>
      <c r="MGK8" s="713"/>
      <c r="MGL8" s="713"/>
      <c r="MGM8" s="713"/>
      <c r="MGN8" s="713"/>
      <c r="MGO8" s="713"/>
      <c r="MGP8" s="713"/>
      <c r="MGQ8" s="713"/>
      <c r="MGR8" s="713"/>
      <c r="MGS8" s="713"/>
      <c r="MGT8" s="713"/>
      <c r="MGU8" s="713"/>
      <c r="MGV8" s="713"/>
      <c r="MGW8" s="713"/>
      <c r="MGX8" s="713"/>
      <c r="MGY8" s="713"/>
      <c r="MGZ8" s="713"/>
      <c r="MHA8" s="713"/>
      <c r="MHB8" s="713"/>
      <c r="MHC8" s="713"/>
      <c r="MHD8" s="713"/>
      <c r="MHE8" s="713"/>
      <c r="MHF8" s="713"/>
      <c r="MHG8" s="713"/>
      <c r="MHH8" s="713"/>
      <c r="MHI8" s="713"/>
      <c r="MHJ8" s="713"/>
      <c r="MHK8" s="713"/>
      <c r="MHL8" s="713"/>
      <c r="MHM8" s="713"/>
      <c r="MHN8" s="713"/>
      <c r="MHO8" s="713"/>
      <c r="MHP8" s="713"/>
      <c r="MHQ8" s="713"/>
      <c r="MHR8" s="713"/>
      <c r="MHS8" s="713"/>
      <c r="MHT8" s="713"/>
      <c r="MHU8" s="713"/>
      <c r="MHV8" s="713"/>
      <c r="MHW8" s="713"/>
      <c r="MHX8" s="713"/>
      <c r="MHY8" s="713"/>
      <c r="MHZ8" s="713"/>
      <c r="MIA8" s="713"/>
      <c r="MIB8" s="713"/>
      <c r="MIC8" s="713"/>
      <c r="MID8" s="713"/>
      <c r="MIE8" s="713"/>
      <c r="MIF8" s="713"/>
      <c r="MIG8" s="713"/>
      <c r="MIH8" s="713"/>
      <c r="MII8" s="713"/>
      <c r="MIJ8" s="713"/>
      <c r="MIK8" s="713"/>
      <c r="MIL8" s="713"/>
      <c r="MIM8" s="713"/>
      <c r="MIN8" s="713"/>
      <c r="MIO8" s="713"/>
      <c r="MIP8" s="713"/>
      <c r="MIQ8" s="713"/>
      <c r="MIR8" s="713"/>
      <c r="MIS8" s="713"/>
      <c r="MIT8" s="713"/>
      <c r="MIU8" s="713"/>
      <c r="MIV8" s="713"/>
      <c r="MIW8" s="713"/>
      <c r="MIX8" s="713"/>
      <c r="MIY8" s="713"/>
      <c r="MIZ8" s="713"/>
      <c r="MJA8" s="713"/>
      <c r="MJB8" s="713"/>
      <c r="MJC8" s="713"/>
      <c r="MJD8" s="713"/>
      <c r="MJE8" s="713"/>
      <c r="MJF8" s="713"/>
      <c r="MJG8" s="713"/>
      <c r="MJH8" s="713"/>
      <c r="MJI8" s="713"/>
      <c r="MJJ8" s="713"/>
      <c r="MJK8" s="713"/>
      <c r="MJL8" s="713"/>
      <c r="MJM8" s="713"/>
      <c r="MJN8" s="713"/>
      <c r="MJO8" s="713"/>
      <c r="MJP8" s="713"/>
      <c r="MJQ8" s="713"/>
      <c r="MJR8" s="713"/>
      <c r="MJS8" s="713"/>
      <c r="MJT8" s="713"/>
      <c r="MJU8" s="713"/>
      <c r="MJV8" s="713"/>
      <c r="MJW8" s="713"/>
      <c r="MJX8" s="713"/>
      <c r="MJY8" s="713"/>
      <c r="MJZ8" s="713"/>
      <c r="MKA8" s="713"/>
      <c r="MKB8" s="713"/>
      <c r="MKC8" s="713"/>
      <c r="MKD8" s="713"/>
      <c r="MKE8" s="713"/>
      <c r="MKF8" s="713"/>
      <c r="MKG8" s="713"/>
      <c r="MKH8" s="713"/>
      <c r="MKI8" s="713"/>
      <c r="MKJ8" s="713"/>
      <c r="MKK8" s="713"/>
      <c r="MKL8" s="713"/>
      <c r="MKM8" s="713"/>
      <c r="MKN8" s="713"/>
      <c r="MKO8" s="713"/>
      <c r="MKP8" s="713"/>
      <c r="MKQ8" s="713"/>
      <c r="MKR8" s="713"/>
      <c r="MKS8" s="713"/>
      <c r="MKT8" s="713"/>
      <c r="MKU8" s="713"/>
      <c r="MKV8" s="713"/>
      <c r="MKW8" s="713"/>
      <c r="MKX8" s="713"/>
      <c r="MKY8" s="713"/>
      <c r="MKZ8" s="713"/>
      <c r="MLA8" s="713"/>
      <c r="MLB8" s="713"/>
      <c r="MLC8" s="713"/>
      <c r="MLD8" s="713"/>
      <c r="MLE8" s="713"/>
      <c r="MLF8" s="713"/>
      <c r="MLG8" s="713"/>
      <c r="MLH8" s="713"/>
      <c r="MLI8" s="713"/>
      <c r="MLJ8" s="713"/>
      <c r="MLK8" s="713"/>
      <c r="MLL8" s="713"/>
      <c r="MLM8" s="713"/>
      <c r="MLN8" s="713"/>
      <c r="MLO8" s="713"/>
      <c r="MLP8" s="713"/>
      <c r="MLQ8" s="713"/>
      <c r="MLR8" s="713"/>
      <c r="MLS8" s="713"/>
      <c r="MLT8" s="713"/>
      <c r="MLU8" s="713"/>
      <c r="MLV8" s="713"/>
      <c r="MLW8" s="713"/>
      <c r="MLX8" s="713"/>
      <c r="MLY8" s="713"/>
      <c r="MLZ8" s="713"/>
      <c r="MMA8" s="713"/>
      <c r="MMB8" s="713"/>
      <c r="MMC8" s="713"/>
      <c r="MMD8" s="713"/>
      <c r="MME8" s="713"/>
      <c r="MMF8" s="713"/>
      <c r="MMG8" s="713"/>
      <c r="MMH8" s="713"/>
      <c r="MMI8" s="713"/>
      <c r="MMJ8" s="713"/>
      <c r="MMK8" s="713"/>
      <c r="MML8" s="713"/>
      <c r="MMM8" s="713"/>
      <c r="MMN8" s="713"/>
      <c r="MMO8" s="713"/>
      <c r="MMP8" s="713"/>
      <c r="MMQ8" s="713"/>
      <c r="MMR8" s="713"/>
      <c r="MMS8" s="713"/>
      <c r="MMT8" s="713"/>
      <c r="MMU8" s="713"/>
      <c r="MMV8" s="713"/>
      <c r="MMW8" s="713"/>
      <c r="MMX8" s="713"/>
      <c r="MMY8" s="713"/>
      <c r="MMZ8" s="713"/>
      <c r="MNA8" s="713"/>
      <c r="MNB8" s="713"/>
      <c r="MNC8" s="713"/>
      <c r="MND8" s="713"/>
      <c r="MNE8" s="713"/>
      <c r="MNF8" s="713"/>
      <c r="MNG8" s="713"/>
      <c r="MNH8" s="713"/>
      <c r="MNI8" s="713"/>
      <c r="MNJ8" s="713"/>
      <c r="MNK8" s="713"/>
      <c r="MNL8" s="713"/>
      <c r="MNM8" s="713"/>
      <c r="MNN8" s="713"/>
      <c r="MNO8" s="713"/>
      <c r="MNP8" s="713"/>
      <c r="MNQ8" s="713"/>
      <c r="MNR8" s="713"/>
      <c r="MNS8" s="713"/>
      <c r="MNT8" s="713"/>
      <c r="MNU8" s="713"/>
      <c r="MNV8" s="713"/>
      <c r="MNW8" s="713"/>
      <c r="MNX8" s="713"/>
      <c r="MNY8" s="713"/>
      <c r="MNZ8" s="713"/>
      <c r="MOA8" s="713"/>
      <c r="MOB8" s="713"/>
      <c r="MOC8" s="713"/>
      <c r="MOD8" s="713"/>
      <c r="MOE8" s="713"/>
      <c r="MOF8" s="713"/>
      <c r="MOG8" s="713"/>
      <c r="MOH8" s="713"/>
      <c r="MOI8" s="713"/>
      <c r="MOJ8" s="713"/>
      <c r="MOK8" s="713"/>
      <c r="MOL8" s="713"/>
      <c r="MOM8" s="713"/>
      <c r="MON8" s="713"/>
      <c r="MOO8" s="713"/>
      <c r="MOP8" s="713"/>
      <c r="MOQ8" s="713"/>
      <c r="MOR8" s="713"/>
      <c r="MOS8" s="713"/>
      <c r="MOT8" s="713"/>
      <c r="MOU8" s="713"/>
      <c r="MOV8" s="713"/>
      <c r="MOW8" s="713"/>
      <c r="MOX8" s="713"/>
      <c r="MOY8" s="713"/>
      <c r="MOZ8" s="713"/>
      <c r="MPA8" s="713"/>
      <c r="MPB8" s="713"/>
      <c r="MPC8" s="713"/>
      <c r="MPD8" s="713"/>
      <c r="MPE8" s="713"/>
      <c r="MPF8" s="713"/>
      <c r="MPG8" s="713"/>
      <c r="MPH8" s="713"/>
      <c r="MPI8" s="713"/>
      <c r="MPJ8" s="713"/>
      <c r="MPK8" s="713"/>
      <c r="MPL8" s="713"/>
      <c r="MPM8" s="713"/>
      <c r="MPN8" s="713"/>
      <c r="MPO8" s="713"/>
      <c r="MPP8" s="713"/>
      <c r="MPQ8" s="713"/>
      <c r="MPR8" s="713"/>
      <c r="MPS8" s="713"/>
      <c r="MPT8" s="713"/>
      <c r="MPU8" s="713"/>
      <c r="MPV8" s="713"/>
      <c r="MPW8" s="713"/>
      <c r="MPX8" s="713"/>
      <c r="MPY8" s="713"/>
      <c r="MPZ8" s="713"/>
      <c r="MQA8" s="713"/>
      <c r="MQB8" s="713"/>
      <c r="MQC8" s="713"/>
      <c r="MQD8" s="713"/>
      <c r="MQE8" s="713"/>
      <c r="MQF8" s="713"/>
      <c r="MQG8" s="713"/>
      <c r="MQH8" s="713"/>
      <c r="MQI8" s="713"/>
      <c r="MQJ8" s="713"/>
      <c r="MQK8" s="713"/>
      <c r="MQL8" s="713"/>
      <c r="MQM8" s="713"/>
      <c r="MQN8" s="713"/>
      <c r="MQO8" s="713"/>
      <c r="MQP8" s="713"/>
      <c r="MQQ8" s="713"/>
      <c r="MQR8" s="713"/>
      <c r="MQS8" s="713"/>
      <c r="MQT8" s="713"/>
      <c r="MQU8" s="713"/>
      <c r="MQV8" s="713"/>
      <c r="MQW8" s="713"/>
      <c r="MQX8" s="713"/>
      <c r="MQY8" s="713"/>
      <c r="MQZ8" s="713"/>
      <c r="MRA8" s="713"/>
      <c r="MRB8" s="713"/>
      <c r="MRC8" s="713"/>
      <c r="MRD8" s="713"/>
      <c r="MRE8" s="713"/>
      <c r="MRF8" s="713"/>
      <c r="MRG8" s="713"/>
      <c r="MRH8" s="713"/>
      <c r="MRI8" s="713"/>
      <c r="MRJ8" s="713"/>
      <c r="MRK8" s="713"/>
      <c r="MRL8" s="713"/>
      <c r="MRM8" s="713"/>
      <c r="MRN8" s="713"/>
      <c r="MRO8" s="713"/>
      <c r="MRP8" s="713"/>
      <c r="MRQ8" s="713"/>
      <c r="MRR8" s="713"/>
      <c r="MRS8" s="713"/>
      <c r="MRT8" s="713"/>
      <c r="MRU8" s="713"/>
      <c r="MRV8" s="713"/>
      <c r="MRW8" s="713"/>
      <c r="MRX8" s="713"/>
      <c r="MRY8" s="713"/>
      <c r="MRZ8" s="713"/>
      <c r="MSA8" s="713"/>
      <c r="MSB8" s="713"/>
      <c r="MSC8" s="713"/>
      <c r="MSD8" s="713"/>
      <c r="MSE8" s="713"/>
      <c r="MSF8" s="713"/>
      <c r="MSG8" s="713"/>
      <c r="MSH8" s="713"/>
      <c r="MSI8" s="713"/>
      <c r="MSJ8" s="713"/>
      <c r="MSK8" s="713"/>
      <c r="MSL8" s="713"/>
      <c r="MSM8" s="713"/>
      <c r="MSN8" s="713"/>
      <c r="MSO8" s="713"/>
      <c r="MSP8" s="713"/>
      <c r="MSQ8" s="713"/>
      <c r="MSR8" s="713"/>
      <c r="MSS8" s="713"/>
      <c r="MST8" s="713"/>
      <c r="MSU8" s="713"/>
      <c r="MSV8" s="713"/>
      <c r="MSW8" s="713"/>
      <c r="MSX8" s="713"/>
      <c r="MSY8" s="713"/>
      <c r="MSZ8" s="713"/>
      <c r="MTA8" s="713"/>
      <c r="MTB8" s="713"/>
      <c r="MTC8" s="713"/>
      <c r="MTD8" s="713"/>
      <c r="MTE8" s="713"/>
      <c r="MTF8" s="713"/>
      <c r="MTG8" s="713"/>
      <c r="MTH8" s="713"/>
      <c r="MTI8" s="713"/>
      <c r="MTJ8" s="713"/>
      <c r="MTK8" s="713"/>
      <c r="MTL8" s="713"/>
      <c r="MTM8" s="713"/>
      <c r="MTN8" s="713"/>
      <c r="MTO8" s="713"/>
      <c r="MTP8" s="713"/>
      <c r="MTQ8" s="713"/>
      <c r="MTR8" s="713"/>
      <c r="MTS8" s="713"/>
      <c r="MTT8" s="713"/>
      <c r="MTU8" s="713"/>
      <c r="MTV8" s="713"/>
      <c r="MTW8" s="713"/>
      <c r="MTX8" s="713"/>
      <c r="MTY8" s="713"/>
      <c r="MTZ8" s="713"/>
      <c r="MUA8" s="713"/>
      <c r="MUB8" s="713"/>
      <c r="MUC8" s="713"/>
      <c r="MUD8" s="713"/>
      <c r="MUE8" s="713"/>
      <c r="MUF8" s="713"/>
      <c r="MUG8" s="713"/>
      <c r="MUH8" s="713"/>
      <c r="MUI8" s="713"/>
      <c r="MUJ8" s="713"/>
      <c r="MUK8" s="713"/>
      <c r="MUL8" s="713"/>
      <c r="MUM8" s="713"/>
      <c r="MUN8" s="713"/>
      <c r="MUO8" s="713"/>
      <c r="MUP8" s="713"/>
      <c r="MUQ8" s="713"/>
      <c r="MUR8" s="713"/>
      <c r="MUS8" s="713"/>
      <c r="MUT8" s="713"/>
      <c r="MUU8" s="713"/>
      <c r="MUV8" s="713"/>
      <c r="MUW8" s="713"/>
      <c r="MUX8" s="713"/>
      <c r="MUY8" s="713"/>
      <c r="MUZ8" s="713"/>
      <c r="MVA8" s="713"/>
      <c r="MVB8" s="713"/>
      <c r="MVC8" s="713"/>
      <c r="MVD8" s="713"/>
      <c r="MVE8" s="713"/>
      <c r="MVF8" s="713"/>
      <c r="MVG8" s="713"/>
      <c r="MVH8" s="713"/>
      <c r="MVI8" s="713"/>
      <c r="MVJ8" s="713"/>
      <c r="MVK8" s="713"/>
      <c r="MVL8" s="713"/>
      <c r="MVM8" s="713"/>
      <c r="MVN8" s="713"/>
      <c r="MVO8" s="713"/>
      <c r="MVP8" s="713"/>
      <c r="MVQ8" s="713"/>
      <c r="MVR8" s="713"/>
      <c r="MVS8" s="713"/>
      <c r="MVT8" s="713"/>
      <c r="MVU8" s="713"/>
      <c r="MVV8" s="713"/>
      <c r="MVW8" s="713"/>
      <c r="MVX8" s="713"/>
      <c r="MVY8" s="713"/>
      <c r="MVZ8" s="713"/>
      <c r="MWA8" s="713"/>
      <c r="MWB8" s="713"/>
      <c r="MWC8" s="713"/>
      <c r="MWD8" s="713"/>
      <c r="MWE8" s="713"/>
      <c r="MWF8" s="713"/>
      <c r="MWG8" s="713"/>
      <c r="MWH8" s="713"/>
      <c r="MWI8" s="713"/>
      <c r="MWJ8" s="713"/>
      <c r="MWK8" s="713"/>
      <c r="MWL8" s="713"/>
      <c r="MWM8" s="713"/>
      <c r="MWN8" s="713"/>
      <c r="MWO8" s="713"/>
      <c r="MWP8" s="713"/>
      <c r="MWQ8" s="713"/>
      <c r="MWR8" s="713"/>
      <c r="MWS8" s="713"/>
      <c r="MWT8" s="713"/>
      <c r="MWU8" s="713"/>
      <c r="MWV8" s="713"/>
      <c r="MWW8" s="713"/>
      <c r="MWX8" s="713"/>
      <c r="MWY8" s="713"/>
      <c r="MWZ8" s="713"/>
      <c r="MXA8" s="713"/>
      <c r="MXB8" s="713"/>
      <c r="MXC8" s="713"/>
      <c r="MXD8" s="713"/>
      <c r="MXE8" s="713"/>
      <c r="MXF8" s="713"/>
      <c r="MXG8" s="713"/>
      <c r="MXH8" s="713"/>
      <c r="MXI8" s="713"/>
      <c r="MXJ8" s="713"/>
      <c r="MXK8" s="713"/>
      <c r="MXL8" s="713"/>
      <c r="MXM8" s="713"/>
      <c r="MXN8" s="713"/>
      <c r="MXO8" s="713"/>
      <c r="MXP8" s="713"/>
      <c r="MXQ8" s="713"/>
      <c r="MXR8" s="713"/>
      <c r="MXS8" s="713"/>
      <c r="MXT8" s="713"/>
      <c r="MXU8" s="713"/>
      <c r="MXV8" s="713"/>
      <c r="MXW8" s="713"/>
      <c r="MXX8" s="713"/>
      <c r="MXY8" s="713"/>
      <c r="MXZ8" s="713"/>
      <c r="MYA8" s="713"/>
      <c r="MYB8" s="713"/>
      <c r="MYC8" s="713"/>
      <c r="MYD8" s="713"/>
      <c r="MYE8" s="713"/>
      <c r="MYF8" s="713"/>
      <c r="MYG8" s="713"/>
      <c r="MYH8" s="713"/>
      <c r="MYI8" s="713"/>
      <c r="MYJ8" s="713"/>
      <c r="MYK8" s="713"/>
      <c r="MYL8" s="713"/>
      <c r="MYM8" s="713"/>
      <c r="MYN8" s="713"/>
      <c r="MYO8" s="713"/>
      <c r="MYP8" s="713"/>
      <c r="MYQ8" s="713"/>
      <c r="MYR8" s="713"/>
      <c r="MYS8" s="713"/>
      <c r="MYT8" s="713"/>
      <c r="MYU8" s="713"/>
      <c r="MYV8" s="713"/>
      <c r="MYW8" s="713"/>
      <c r="MYX8" s="713"/>
      <c r="MYY8" s="713"/>
      <c r="MYZ8" s="713"/>
      <c r="MZA8" s="713"/>
      <c r="MZB8" s="713"/>
      <c r="MZC8" s="713"/>
      <c r="MZD8" s="713"/>
      <c r="MZE8" s="713"/>
      <c r="MZF8" s="713"/>
      <c r="MZG8" s="713"/>
      <c r="MZH8" s="713"/>
      <c r="MZI8" s="713"/>
      <c r="MZJ8" s="713"/>
      <c r="MZK8" s="713"/>
      <c r="MZL8" s="713"/>
      <c r="MZM8" s="713"/>
      <c r="MZN8" s="713"/>
      <c r="MZO8" s="713"/>
      <c r="MZP8" s="713"/>
      <c r="MZQ8" s="713"/>
      <c r="MZR8" s="713"/>
      <c r="MZS8" s="713"/>
      <c r="MZT8" s="713"/>
      <c r="MZU8" s="713"/>
      <c r="MZV8" s="713"/>
      <c r="MZW8" s="713"/>
      <c r="MZX8" s="713"/>
      <c r="MZY8" s="713"/>
      <c r="MZZ8" s="713"/>
      <c r="NAA8" s="713"/>
      <c r="NAB8" s="713"/>
      <c r="NAC8" s="713"/>
      <c r="NAD8" s="713"/>
      <c r="NAE8" s="713"/>
      <c r="NAF8" s="713"/>
      <c r="NAG8" s="713"/>
      <c r="NAH8" s="713"/>
      <c r="NAI8" s="713"/>
      <c r="NAJ8" s="713"/>
      <c r="NAK8" s="713"/>
      <c r="NAL8" s="713"/>
      <c r="NAM8" s="713"/>
      <c r="NAN8" s="713"/>
      <c r="NAO8" s="713"/>
      <c r="NAP8" s="713"/>
      <c r="NAQ8" s="713"/>
      <c r="NAR8" s="713"/>
      <c r="NAS8" s="713"/>
      <c r="NAT8" s="713"/>
      <c r="NAU8" s="713"/>
      <c r="NAV8" s="713"/>
      <c r="NAW8" s="713"/>
      <c r="NAX8" s="713"/>
      <c r="NAY8" s="713"/>
      <c r="NAZ8" s="713"/>
      <c r="NBA8" s="713"/>
      <c r="NBB8" s="713"/>
      <c r="NBC8" s="713"/>
      <c r="NBD8" s="713"/>
      <c r="NBE8" s="713"/>
      <c r="NBF8" s="713"/>
      <c r="NBG8" s="713"/>
      <c r="NBH8" s="713"/>
      <c r="NBI8" s="713"/>
      <c r="NBJ8" s="713"/>
      <c r="NBK8" s="713"/>
      <c r="NBL8" s="713"/>
      <c r="NBM8" s="713"/>
      <c r="NBN8" s="713"/>
      <c r="NBO8" s="713"/>
      <c r="NBP8" s="713"/>
      <c r="NBQ8" s="713"/>
      <c r="NBR8" s="713"/>
      <c r="NBS8" s="713"/>
      <c r="NBT8" s="713"/>
      <c r="NBU8" s="713"/>
      <c r="NBV8" s="713"/>
      <c r="NBW8" s="713"/>
      <c r="NBX8" s="713"/>
      <c r="NBY8" s="713"/>
      <c r="NBZ8" s="713"/>
      <c r="NCA8" s="713"/>
      <c r="NCB8" s="713"/>
      <c r="NCC8" s="713"/>
      <c r="NCD8" s="713"/>
      <c r="NCE8" s="713"/>
      <c r="NCF8" s="713"/>
      <c r="NCG8" s="713"/>
      <c r="NCH8" s="713"/>
      <c r="NCI8" s="713"/>
      <c r="NCJ8" s="713"/>
      <c r="NCK8" s="713"/>
      <c r="NCL8" s="713"/>
      <c r="NCM8" s="713"/>
      <c r="NCN8" s="713"/>
      <c r="NCO8" s="713"/>
      <c r="NCP8" s="713"/>
      <c r="NCQ8" s="713"/>
      <c r="NCR8" s="713"/>
      <c r="NCS8" s="713"/>
      <c r="NCT8" s="713"/>
      <c r="NCU8" s="713"/>
      <c r="NCV8" s="713"/>
      <c r="NCW8" s="713"/>
      <c r="NCX8" s="713"/>
      <c r="NCY8" s="713"/>
      <c r="NCZ8" s="713"/>
      <c r="NDA8" s="713"/>
      <c r="NDB8" s="713"/>
      <c r="NDC8" s="713"/>
      <c r="NDD8" s="713"/>
      <c r="NDE8" s="713"/>
      <c r="NDF8" s="713"/>
      <c r="NDG8" s="713"/>
      <c r="NDH8" s="713"/>
      <c r="NDI8" s="713"/>
      <c r="NDJ8" s="713"/>
      <c r="NDK8" s="713"/>
      <c r="NDL8" s="713"/>
      <c r="NDM8" s="713"/>
      <c r="NDN8" s="713"/>
      <c r="NDO8" s="713"/>
      <c r="NDP8" s="713"/>
      <c r="NDQ8" s="713"/>
      <c r="NDR8" s="713"/>
      <c r="NDS8" s="713"/>
      <c r="NDT8" s="713"/>
      <c r="NDU8" s="713"/>
      <c r="NDV8" s="713"/>
      <c r="NDW8" s="713"/>
      <c r="NDX8" s="713"/>
      <c r="NDY8" s="713"/>
      <c r="NDZ8" s="713"/>
      <c r="NEA8" s="713"/>
      <c r="NEB8" s="713"/>
      <c r="NEC8" s="713"/>
      <c r="NED8" s="713"/>
      <c r="NEE8" s="713"/>
      <c r="NEF8" s="713"/>
      <c r="NEG8" s="713"/>
      <c r="NEH8" s="713"/>
      <c r="NEI8" s="713"/>
      <c r="NEJ8" s="713"/>
      <c r="NEK8" s="713"/>
      <c r="NEL8" s="713"/>
      <c r="NEM8" s="713"/>
      <c r="NEN8" s="713"/>
      <c r="NEO8" s="713"/>
      <c r="NEP8" s="713"/>
      <c r="NEQ8" s="713"/>
      <c r="NER8" s="713"/>
      <c r="NES8" s="713"/>
      <c r="NET8" s="713"/>
      <c r="NEU8" s="713"/>
      <c r="NEV8" s="713"/>
      <c r="NEW8" s="713"/>
      <c r="NEX8" s="713"/>
      <c r="NEY8" s="713"/>
      <c r="NEZ8" s="713"/>
      <c r="NFA8" s="713"/>
      <c r="NFB8" s="713"/>
      <c r="NFC8" s="713"/>
      <c r="NFD8" s="713"/>
      <c r="NFE8" s="713"/>
      <c r="NFF8" s="713"/>
      <c r="NFG8" s="713"/>
      <c r="NFH8" s="713"/>
      <c r="NFI8" s="713"/>
      <c r="NFJ8" s="713"/>
      <c r="NFK8" s="713"/>
      <c r="NFL8" s="713"/>
      <c r="NFM8" s="713"/>
      <c r="NFN8" s="713"/>
      <c r="NFO8" s="713"/>
      <c r="NFP8" s="713"/>
      <c r="NFQ8" s="713"/>
      <c r="NFR8" s="713"/>
      <c r="NFS8" s="713"/>
      <c r="NFT8" s="713"/>
      <c r="NFU8" s="713"/>
      <c r="NFV8" s="713"/>
      <c r="NFW8" s="713"/>
      <c r="NFX8" s="713"/>
      <c r="NFY8" s="713"/>
      <c r="NFZ8" s="713"/>
      <c r="NGA8" s="713"/>
      <c r="NGB8" s="713"/>
      <c r="NGC8" s="713"/>
      <c r="NGD8" s="713"/>
      <c r="NGE8" s="713"/>
      <c r="NGF8" s="713"/>
      <c r="NGG8" s="713"/>
      <c r="NGH8" s="713"/>
      <c r="NGI8" s="713"/>
      <c r="NGJ8" s="713"/>
      <c r="NGK8" s="713"/>
      <c r="NGL8" s="713"/>
      <c r="NGM8" s="713"/>
      <c r="NGN8" s="713"/>
      <c r="NGO8" s="713"/>
      <c r="NGP8" s="713"/>
      <c r="NGQ8" s="713"/>
      <c r="NGR8" s="713"/>
      <c r="NGS8" s="713"/>
      <c r="NGT8" s="713"/>
      <c r="NGU8" s="713"/>
      <c r="NGV8" s="713"/>
      <c r="NGW8" s="713"/>
      <c r="NGX8" s="713"/>
      <c r="NGY8" s="713"/>
      <c r="NGZ8" s="713"/>
      <c r="NHA8" s="713"/>
      <c r="NHB8" s="713"/>
      <c r="NHC8" s="713"/>
      <c r="NHD8" s="713"/>
      <c r="NHE8" s="713"/>
      <c r="NHF8" s="713"/>
      <c r="NHG8" s="713"/>
      <c r="NHH8" s="713"/>
      <c r="NHI8" s="713"/>
      <c r="NHJ8" s="713"/>
      <c r="NHK8" s="713"/>
      <c r="NHL8" s="713"/>
      <c r="NHM8" s="713"/>
      <c r="NHN8" s="713"/>
      <c r="NHO8" s="713"/>
      <c r="NHP8" s="713"/>
      <c r="NHQ8" s="713"/>
      <c r="NHR8" s="713"/>
      <c r="NHS8" s="713"/>
      <c r="NHT8" s="713"/>
      <c r="NHU8" s="713"/>
      <c r="NHV8" s="713"/>
      <c r="NHW8" s="713"/>
      <c r="NHX8" s="713"/>
      <c r="NHY8" s="713"/>
      <c r="NHZ8" s="713"/>
      <c r="NIA8" s="713"/>
      <c r="NIB8" s="713"/>
      <c r="NIC8" s="713"/>
      <c r="NID8" s="713"/>
      <c r="NIE8" s="713"/>
      <c r="NIF8" s="713"/>
      <c r="NIG8" s="713"/>
      <c r="NIH8" s="713"/>
      <c r="NII8" s="713"/>
      <c r="NIJ8" s="713"/>
      <c r="NIK8" s="713"/>
      <c r="NIL8" s="713"/>
      <c r="NIM8" s="713"/>
      <c r="NIN8" s="713"/>
      <c r="NIO8" s="713"/>
      <c r="NIP8" s="713"/>
      <c r="NIQ8" s="713"/>
      <c r="NIR8" s="713"/>
      <c r="NIS8" s="713"/>
      <c r="NIT8" s="713"/>
      <c r="NIU8" s="713"/>
      <c r="NIV8" s="713"/>
      <c r="NIW8" s="713"/>
      <c r="NIX8" s="713"/>
      <c r="NIY8" s="713"/>
      <c r="NIZ8" s="713"/>
      <c r="NJA8" s="713"/>
      <c r="NJB8" s="713"/>
      <c r="NJC8" s="713"/>
      <c r="NJD8" s="713"/>
      <c r="NJE8" s="713"/>
      <c r="NJF8" s="713"/>
      <c r="NJG8" s="713"/>
      <c r="NJH8" s="713"/>
      <c r="NJI8" s="713"/>
      <c r="NJJ8" s="713"/>
      <c r="NJK8" s="713"/>
      <c r="NJL8" s="713"/>
      <c r="NJM8" s="713"/>
      <c r="NJN8" s="713"/>
      <c r="NJO8" s="713"/>
      <c r="NJP8" s="713"/>
      <c r="NJQ8" s="713"/>
      <c r="NJR8" s="713"/>
      <c r="NJS8" s="713"/>
      <c r="NJT8" s="713"/>
      <c r="NJU8" s="713"/>
      <c r="NJV8" s="713"/>
      <c r="NJW8" s="713"/>
      <c r="NJX8" s="713"/>
      <c r="NJY8" s="713"/>
      <c r="NJZ8" s="713"/>
      <c r="NKA8" s="713"/>
      <c r="NKB8" s="713"/>
      <c r="NKC8" s="713"/>
      <c r="NKD8" s="713"/>
      <c r="NKE8" s="713"/>
      <c r="NKF8" s="713"/>
      <c r="NKG8" s="713"/>
      <c r="NKH8" s="713"/>
      <c r="NKI8" s="713"/>
      <c r="NKJ8" s="713"/>
      <c r="NKK8" s="713"/>
      <c r="NKL8" s="713"/>
      <c r="NKM8" s="713"/>
      <c r="NKN8" s="713"/>
      <c r="NKO8" s="713"/>
      <c r="NKP8" s="713"/>
      <c r="NKQ8" s="713"/>
      <c r="NKR8" s="713"/>
      <c r="NKS8" s="713"/>
      <c r="NKT8" s="713"/>
      <c r="NKU8" s="713"/>
      <c r="NKV8" s="713"/>
      <c r="NKW8" s="713"/>
      <c r="NKX8" s="713"/>
      <c r="NKY8" s="713"/>
      <c r="NKZ8" s="713"/>
      <c r="NLA8" s="713"/>
      <c r="NLB8" s="713"/>
      <c r="NLC8" s="713"/>
      <c r="NLD8" s="713"/>
      <c r="NLE8" s="713"/>
      <c r="NLF8" s="713"/>
      <c r="NLG8" s="713"/>
      <c r="NLH8" s="713"/>
      <c r="NLI8" s="713"/>
      <c r="NLJ8" s="713"/>
      <c r="NLK8" s="713"/>
      <c r="NLL8" s="713"/>
      <c r="NLM8" s="713"/>
      <c r="NLN8" s="713"/>
      <c r="NLO8" s="713"/>
      <c r="NLP8" s="713"/>
      <c r="NLQ8" s="713"/>
      <c r="NLR8" s="713"/>
      <c r="NLS8" s="713"/>
      <c r="NLT8" s="713"/>
      <c r="NLU8" s="713"/>
      <c r="NLV8" s="713"/>
      <c r="NLW8" s="713"/>
      <c r="NLX8" s="713"/>
      <c r="NLY8" s="713"/>
      <c r="NLZ8" s="713"/>
      <c r="NMA8" s="713"/>
      <c r="NMB8" s="713"/>
      <c r="NMC8" s="713"/>
      <c r="NMD8" s="713"/>
      <c r="NME8" s="713"/>
      <c r="NMF8" s="713"/>
      <c r="NMG8" s="713"/>
      <c r="NMH8" s="713"/>
      <c r="NMI8" s="713"/>
      <c r="NMJ8" s="713"/>
      <c r="NMK8" s="713"/>
      <c r="NML8" s="713"/>
      <c r="NMM8" s="713"/>
      <c r="NMN8" s="713"/>
      <c r="NMO8" s="713"/>
      <c r="NMP8" s="713"/>
      <c r="NMQ8" s="713"/>
      <c r="NMR8" s="713"/>
      <c r="NMS8" s="713"/>
      <c r="NMT8" s="713"/>
      <c r="NMU8" s="713"/>
      <c r="NMV8" s="713"/>
      <c r="NMW8" s="713"/>
      <c r="NMX8" s="713"/>
      <c r="NMY8" s="713"/>
      <c r="NMZ8" s="713"/>
      <c r="NNA8" s="713"/>
      <c r="NNB8" s="713"/>
      <c r="NNC8" s="713"/>
      <c r="NND8" s="713"/>
      <c r="NNE8" s="713"/>
      <c r="NNF8" s="713"/>
      <c r="NNG8" s="713"/>
      <c r="NNH8" s="713"/>
      <c r="NNI8" s="713"/>
      <c r="NNJ8" s="713"/>
      <c r="NNK8" s="713"/>
      <c r="NNL8" s="713"/>
      <c r="NNM8" s="713"/>
      <c r="NNN8" s="713"/>
      <c r="NNO8" s="713"/>
      <c r="NNP8" s="713"/>
      <c r="NNQ8" s="713"/>
      <c r="NNR8" s="713"/>
      <c r="NNS8" s="713"/>
      <c r="NNT8" s="713"/>
      <c r="NNU8" s="713"/>
      <c r="NNV8" s="713"/>
      <c r="NNW8" s="713"/>
      <c r="NNX8" s="713"/>
      <c r="NNY8" s="713"/>
      <c r="NNZ8" s="713"/>
      <c r="NOA8" s="713"/>
      <c r="NOB8" s="713"/>
      <c r="NOC8" s="713"/>
      <c r="NOD8" s="713"/>
      <c r="NOE8" s="713"/>
      <c r="NOF8" s="713"/>
      <c r="NOG8" s="713"/>
      <c r="NOH8" s="713"/>
      <c r="NOI8" s="713"/>
      <c r="NOJ8" s="713"/>
      <c r="NOK8" s="713"/>
      <c r="NOL8" s="713"/>
      <c r="NOM8" s="713"/>
      <c r="NON8" s="713"/>
      <c r="NOO8" s="713"/>
      <c r="NOP8" s="713"/>
      <c r="NOQ8" s="713"/>
      <c r="NOR8" s="713"/>
      <c r="NOS8" s="713"/>
      <c r="NOT8" s="713"/>
      <c r="NOU8" s="713"/>
      <c r="NOV8" s="713"/>
      <c r="NOW8" s="713"/>
      <c r="NOX8" s="713"/>
      <c r="NOY8" s="713"/>
      <c r="NOZ8" s="713"/>
      <c r="NPA8" s="713"/>
      <c r="NPB8" s="713"/>
      <c r="NPC8" s="713"/>
      <c r="NPD8" s="713"/>
      <c r="NPE8" s="713"/>
      <c r="NPF8" s="713"/>
      <c r="NPG8" s="713"/>
      <c r="NPH8" s="713"/>
      <c r="NPI8" s="713"/>
      <c r="NPJ8" s="713"/>
      <c r="NPK8" s="713"/>
      <c r="NPL8" s="713"/>
      <c r="NPM8" s="713"/>
      <c r="NPN8" s="713"/>
      <c r="NPO8" s="713"/>
      <c r="NPP8" s="713"/>
      <c r="NPQ8" s="713"/>
      <c r="NPR8" s="713"/>
      <c r="NPS8" s="713"/>
      <c r="NPT8" s="713"/>
      <c r="NPU8" s="713"/>
      <c r="NPV8" s="713"/>
      <c r="NPW8" s="713"/>
      <c r="NPX8" s="713"/>
      <c r="NPY8" s="713"/>
      <c r="NPZ8" s="713"/>
      <c r="NQA8" s="713"/>
      <c r="NQB8" s="713"/>
      <c r="NQC8" s="713"/>
      <c r="NQD8" s="713"/>
      <c r="NQE8" s="713"/>
      <c r="NQF8" s="713"/>
      <c r="NQG8" s="713"/>
      <c r="NQH8" s="713"/>
      <c r="NQI8" s="713"/>
      <c r="NQJ8" s="713"/>
      <c r="NQK8" s="713"/>
      <c r="NQL8" s="713"/>
      <c r="NQM8" s="713"/>
      <c r="NQN8" s="713"/>
      <c r="NQO8" s="713"/>
      <c r="NQP8" s="713"/>
      <c r="NQQ8" s="713"/>
      <c r="NQR8" s="713"/>
      <c r="NQS8" s="713"/>
      <c r="NQT8" s="713"/>
      <c r="NQU8" s="713"/>
      <c r="NQV8" s="713"/>
      <c r="NQW8" s="713"/>
      <c r="NQX8" s="713"/>
      <c r="NQY8" s="713"/>
      <c r="NQZ8" s="713"/>
      <c r="NRA8" s="713"/>
      <c r="NRB8" s="713"/>
      <c r="NRC8" s="713"/>
      <c r="NRD8" s="713"/>
      <c r="NRE8" s="713"/>
      <c r="NRF8" s="713"/>
      <c r="NRG8" s="713"/>
      <c r="NRH8" s="713"/>
      <c r="NRI8" s="713"/>
      <c r="NRJ8" s="713"/>
      <c r="NRK8" s="713"/>
      <c r="NRL8" s="713"/>
      <c r="NRM8" s="713"/>
      <c r="NRN8" s="713"/>
      <c r="NRO8" s="713"/>
      <c r="NRP8" s="713"/>
      <c r="NRQ8" s="713"/>
      <c r="NRR8" s="713"/>
      <c r="NRS8" s="713"/>
      <c r="NRT8" s="713"/>
      <c r="NRU8" s="713"/>
      <c r="NRV8" s="713"/>
      <c r="NRW8" s="713"/>
      <c r="NRX8" s="713"/>
      <c r="NRY8" s="713"/>
      <c r="NRZ8" s="713"/>
      <c r="NSA8" s="713"/>
      <c r="NSB8" s="713"/>
      <c r="NSC8" s="713"/>
      <c r="NSD8" s="713"/>
      <c r="NSE8" s="713"/>
      <c r="NSF8" s="713"/>
      <c r="NSG8" s="713"/>
      <c r="NSH8" s="713"/>
      <c r="NSI8" s="713"/>
      <c r="NSJ8" s="713"/>
      <c r="NSK8" s="713"/>
      <c r="NSL8" s="713"/>
      <c r="NSM8" s="713"/>
      <c r="NSN8" s="713"/>
      <c r="NSO8" s="713"/>
      <c r="NSP8" s="713"/>
      <c r="NSQ8" s="713"/>
      <c r="NSR8" s="713"/>
      <c r="NSS8" s="713"/>
      <c r="NST8" s="713"/>
      <c r="NSU8" s="713"/>
      <c r="NSV8" s="713"/>
      <c r="NSW8" s="713"/>
      <c r="NSX8" s="713"/>
      <c r="NSY8" s="713"/>
      <c r="NSZ8" s="713"/>
      <c r="NTA8" s="713"/>
      <c r="NTB8" s="713"/>
      <c r="NTC8" s="713"/>
      <c r="NTD8" s="713"/>
      <c r="NTE8" s="713"/>
      <c r="NTF8" s="713"/>
      <c r="NTG8" s="713"/>
      <c r="NTH8" s="713"/>
      <c r="NTI8" s="713"/>
      <c r="NTJ8" s="713"/>
      <c r="NTK8" s="713"/>
      <c r="NTL8" s="713"/>
      <c r="NTM8" s="713"/>
      <c r="NTN8" s="713"/>
      <c r="NTO8" s="713"/>
      <c r="NTP8" s="713"/>
      <c r="NTQ8" s="713"/>
      <c r="NTR8" s="713"/>
      <c r="NTS8" s="713"/>
      <c r="NTT8" s="713"/>
      <c r="NTU8" s="713"/>
      <c r="NTV8" s="713"/>
      <c r="NTW8" s="713"/>
      <c r="NTX8" s="713"/>
      <c r="NTY8" s="713"/>
      <c r="NTZ8" s="713"/>
      <c r="NUA8" s="713"/>
      <c r="NUB8" s="713"/>
      <c r="NUC8" s="713"/>
      <c r="NUD8" s="713"/>
      <c r="NUE8" s="713"/>
      <c r="NUF8" s="713"/>
      <c r="NUG8" s="713"/>
      <c r="NUH8" s="713"/>
      <c r="NUI8" s="713"/>
      <c r="NUJ8" s="713"/>
      <c r="NUK8" s="713"/>
      <c r="NUL8" s="713"/>
      <c r="NUM8" s="713"/>
      <c r="NUN8" s="713"/>
      <c r="NUO8" s="713"/>
      <c r="NUP8" s="713"/>
      <c r="NUQ8" s="713"/>
      <c r="NUR8" s="713"/>
      <c r="NUS8" s="713"/>
      <c r="NUT8" s="713"/>
      <c r="NUU8" s="713"/>
      <c r="NUV8" s="713"/>
      <c r="NUW8" s="713"/>
      <c r="NUX8" s="713"/>
      <c r="NUY8" s="713"/>
      <c r="NUZ8" s="713"/>
      <c r="NVA8" s="713"/>
      <c r="NVB8" s="713"/>
      <c r="NVC8" s="713"/>
      <c r="NVD8" s="713"/>
      <c r="NVE8" s="713"/>
      <c r="NVF8" s="713"/>
      <c r="NVG8" s="713"/>
      <c r="NVH8" s="713"/>
      <c r="NVI8" s="713"/>
      <c r="NVJ8" s="713"/>
      <c r="NVK8" s="713"/>
      <c r="NVL8" s="713"/>
      <c r="NVM8" s="713"/>
      <c r="NVN8" s="713"/>
      <c r="NVO8" s="713"/>
      <c r="NVP8" s="713"/>
      <c r="NVQ8" s="713"/>
      <c r="NVR8" s="713"/>
      <c r="NVS8" s="713"/>
      <c r="NVT8" s="713"/>
      <c r="NVU8" s="713"/>
      <c r="NVV8" s="713"/>
      <c r="NVW8" s="713"/>
      <c r="NVX8" s="713"/>
      <c r="NVY8" s="713"/>
      <c r="NVZ8" s="713"/>
      <c r="NWA8" s="713"/>
      <c r="NWB8" s="713"/>
      <c r="NWC8" s="713"/>
      <c r="NWD8" s="713"/>
      <c r="NWE8" s="713"/>
      <c r="NWF8" s="713"/>
      <c r="NWG8" s="713"/>
      <c r="NWH8" s="713"/>
      <c r="NWI8" s="713"/>
      <c r="NWJ8" s="713"/>
      <c r="NWK8" s="713"/>
      <c r="NWL8" s="713"/>
      <c r="NWM8" s="713"/>
      <c r="NWN8" s="713"/>
      <c r="NWO8" s="713"/>
      <c r="NWP8" s="713"/>
      <c r="NWQ8" s="713"/>
      <c r="NWR8" s="713"/>
      <c r="NWS8" s="713"/>
      <c r="NWT8" s="713"/>
      <c r="NWU8" s="713"/>
      <c r="NWV8" s="713"/>
      <c r="NWW8" s="713"/>
      <c r="NWX8" s="713"/>
      <c r="NWY8" s="713"/>
      <c r="NWZ8" s="713"/>
      <c r="NXA8" s="713"/>
      <c r="NXB8" s="713"/>
      <c r="NXC8" s="713"/>
      <c r="NXD8" s="713"/>
      <c r="NXE8" s="713"/>
      <c r="NXF8" s="713"/>
      <c r="NXG8" s="713"/>
      <c r="NXH8" s="713"/>
      <c r="NXI8" s="713"/>
      <c r="NXJ8" s="713"/>
      <c r="NXK8" s="713"/>
      <c r="NXL8" s="713"/>
      <c r="NXM8" s="713"/>
      <c r="NXN8" s="713"/>
      <c r="NXO8" s="713"/>
      <c r="NXP8" s="713"/>
      <c r="NXQ8" s="713"/>
      <c r="NXR8" s="713"/>
      <c r="NXS8" s="713"/>
      <c r="NXT8" s="713"/>
      <c r="NXU8" s="713"/>
      <c r="NXV8" s="713"/>
      <c r="NXW8" s="713"/>
      <c r="NXX8" s="713"/>
      <c r="NXY8" s="713"/>
      <c r="NXZ8" s="713"/>
      <c r="NYA8" s="713"/>
      <c r="NYB8" s="713"/>
      <c r="NYC8" s="713"/>
      <c r="NYD8" s="713"/>
      <c r="NYE8" s="713"/>
      <c r="NYF8" s="713"/>
      <c r="NYG8" s="713"/>
      <c r="NYH8" s="713"/>
      <c r="NYI8" s="713"/>
      <c r="NYJ8" s="713"/>
      <c r="NYK8" s="713"/>
      <c r="NYL8" s="713"/>
      <c r="NYM8" s="713"/>
      <c r="NYN8" s="713"/>
      <c r="NYO8" s="713"/>
      <c r="NYP8" s="713"/>
      <c r="NYQ8" s="713"/>
      <c r="NYR8" s="713"/>
      <c r="NYS8" s="713"/>
      <c r="NYT8" s="713"/>
      <c r="NYU8" s="713"/>
      <c r="NYV8" s="713"/>
      <c r="NYW8" s="713"/>
      <c r="NYX8" s="713"/>
      <c r="NYY8" s="713"/>
      <c r="NYZ8" s="713"/>
      <c r="NZA8" s="713"/>
      <c r="NZB8" s="713"/>
      <c r="NZC8" s="713"/>
      <c r="NZD8" s="713"/>
      <c r="NZE8" s="713"/>
      <c r="NZF8" s="713"/>
      <c r="NZG8" s="713"/>
      <c r="NZH8" s="713"/>
      <c r="NZI8" s="713"/>
      <c r="NZJ8" s="713"/>
      <c r="NZK8" s="713"/>
      <c r="NZL8" s="713"/>
      <c r="NZM8" s="713"/>
      <c r="NZN8" s="713"/>
      <c r="NZO8" s="713"/>
      <c r="NZP8" s="713"/>
      <c r="NZQ8" s="713"/>
      <c r="NZR8" s="713"/>
      <c r="NZS8" s="713"/>
      <c r="NZT8" s="713"/>
      <c r="NZU8" s="713"/>
      <c r="NZV8" s="713"/>
      <c r="NZW8" s="713"/>
      <c r="NZX8" s="713"/>
      <c r="NZY8" s="713"/>
      <c r="NZZ8" s="713"/>
      <c r="OAA8" s="713"/>
      <c r="OAB8" s="713"/>
      <c r="OAC8" s="713"/>
      <c r="OAD8" s="713"/>
      <c r="OAE8" s="713"/>
      <c r="OAF8" s="713"/>
      <c r="OAG8" s="713"/>
      <c r="OAH8" s="713"/>
      <c r="OAI8" s="713"/>
      <c r="OAJ8" s="713"/>
      <c r="OAK8" s="713"/>
      <c r="OAL8" s="713"/>
      <c r="OAM8" s="713"/>
      <c r="OAN8" s="713"/>
      <c r="OAO8" s="713"/>
      <c r="OAP8" s="713"/>
      <c r="OAQ8" s="713"/>
      <c r="OAR8" s="713"/>
      <c r="OAS8" s="713"/>
      <c r="OAT8" s="713"/>
      <c r="OAU8" s="713"/>
      <c r="OAV8" s="713"/>
      <c r="OAW8" s="713"/>
      <c r="OAX8" s="713"/>
      <c r="OAY8" s="713"/>
      <c r="OAZ8" s="713"/>
      <c r="OBA8" s="713"/>
      <c r="OBB8" s="713"/>
      <c r="OBC8" s="713"/>
      <c r="OBD8" s="713"/>
      <c r="OBE8" s="713"/>
      <c r="OBF8" s="713"/>
      <c r="OBG8" s="713"/>
      <c r="OBH8" s="713"/>
      <c r="OBI8" s="713"/>
      <c r="OBJ8" s="713"/>
      <c r="OBK8" s="713"/>
      <c r="OBL8" s="713"/>
      <c r="OBM8" s="713"/>
      <c r="OBN8" s="713"/>
      <c r="OBO8" s="713"/>
      <c r="OBP8" s="713"/>
      <c r="OBQ8" s="713"/>
      <c r="OBR8" s="713"/>
      <c r="OBS8" s="713"/>
      <c r="OBT8" s="713"/>
      <c r="OBU8" s="713"/>
      <c r="OBV8" s="713"/>
      <c r="OBW8" s="713"/>
      <c r="OBX8" s="713"/>
      <c r="OBY8" s="713"/>
      <c r="OBZ8" s="713"/>
      <c r="OCA8" s="713"/>
      <c r="OCB8" s="713"/>
      <c r="OCC8" s="713"/>
      <c r="OCD8" s="713"/>
      <c r="OCE8" s="713"/>
      <c r="OCF8" s="713"/>
      <c r="OCG8" s="713"/>
      <c r="OCH8" s="713"/>
      <c r="OCI8" s="713"/>
      <c r="OCJ8" s="713"/>
      <c r="OCK8" s="713"/>
      <c r="OCL8" s="713"/>
      <c r="OCM8" s="713"/>
      <c r="OCN8" s="713"/>
      <c r="OCO8" s="713"/>
      <c r="OCP8" s="713"/>
      <c r="OCQ8" s="713"/>
      <c r="OCR8" s="713"/>
      <c r="OCS8" s="713"/>
      <c r="OCT8" s="713"/>
      <c r="OCU8" s="713"/>
      <c r="OCV8" s="713"/>
      <c r="OCW8" s="713"/>
      <c r="OCX8" s="713"/>
      <c r="OCY8" s="713"/>
      <c r="OCZ8" s="713"/>
      <c r="ODA8" s="713"/>
      <c r="ODB8" s="713"/>
      <c r="ODC8" s="713"/>
      <c r="ODD8" s="713"/>
      <c r="ODE8" s="713"/>
      <c r="ODF8" s="713"/>
      <c r="ODG8" s="713"/>
      <c r="ODH8" s="713"/>
      <c r="ODI8" s="713"/>
      <c r="ODJ8" s="713"/>
      <c r="ODK8" s="713"/>
      <c r="ODL8" s="713"/>
      <c r="ODM8" s="713"/>
      <c r="ODN8" s="713"/>
      <c r="ODO8" s="713"/>
      <c r="ODP8" s="713"/>
      <c r="ODQ8" s="713"/>
      <c r="ODR8" s="713"/>
      <c r="ODS8" s="713"/>
      <c r="ODT8" s="713"/>
      <c r="ODU8" s="713"/>
      <c r="ODV8" s="713"/>
      <c r="ODW8" s="713"/>
      <c r="ODX8" s="713"/>
      <c r="ODY8" s="713"/>
      <c r="ODZ8" s="713"/>
      <c r="OEA8" s="713"/>
      <c r="OEB8" s="713"/>
      <c r="OEC8" s="713"/>
      <c r="OED8" s="713"/>
      <c r="OEE8" s="713"/>
      <c r="OEF8" s="713"/>
      <c r="OEG8" s="713"/>
      <c r="OEH8" s="713"/>
      <c r="OEI8" s="713"/>
      <c r="OEJ8" s="713"/>
      <c r="OEK8" s="713"/>
      <c r="OEL8" s="713"/>
      <c r="OEM8" s="713"/>
      <c r="OEN8" s="713"/>
      <c r="OEO8" s="713"/>
      <c r="OEP8" s="713"/>
      <c r="OEQ8" s="713"/>
      <c r="OER8" s="713"/>
      <c r="OES8" s="713"/>
      <c r="OET8" s="713"/>
      <c r="OEU8" s="713"/>
      <c r="OEV8" s="713"/>
      <c r="OEW8" s="713"/>
      <c r="OEX8" s="713"/>
      <c r="OEY8" s="713"/>
      <c r="OEZ8" s="713"/>
      <c r="OFA8" s="713"/>
      <c r="OFB8" s="713"/>
      <c r="OFC8" s="713"/>
      <c r="OFD8" s="713"/>
      <c r="OFE8" s="713"/>
      <c r="OFF8" s="713"/>
      <c r="OFG8" s="713"/>
      <c r="OFH8" s="713"/>
      <c r="OFI8" s="713"/>
      <c r="OFJ8" s="713"/>
      <c r="OFK8" s="713"/>
      <c r="OFL8" s="713"/>
      <c r="OFM8" s="713"/>
      <c r="OFN8" s="713"/>
      <c r="OFO8" s="713"/>
      <c r="OFP8" s="713"/>
      <c r="OFQ8" s="713"/>
      <c r="OFR8" s="713"/>
      <c r="OFS8" s="713"/>
      <c r="OFT8" s="713"/>
      <c r="OFU8" s="713"/>
      <c r="OFV8" s="713"/>
      <c r="OFW8" s="713"/>
      <c r="OFX8" s="713"/>
      <c r="OFY8" s="713"/>
      <c r="OFZ8" s="713"/>
      <c r="OGA8" s="713"/>
      <c r="OGB8" s="713"/>
      <c r="OGC8" s="713"/>
      <c r="OGD8" s="713"/>
      <c r="OGE8" s="713"/>
      <c r="OGF8" s="713"/>
      <c r="OGG8" s="713"/>
      <c r="OGH8" s="713"/>
      <c r="OGI8" s="713"/>
      <c r="OGJ8" s="713"/>
      <c r="OGK8" s="713"/>
      <c r="OGL8" s="713"/>
      <c r="OGM8" s="713"/>
      <c r="OGN8" s="713"/>
      <c r="OGO8" s="713"/>
      <c r="OGP8" s="713"/>
      <c r="OGQ8" s="713"/>
      <c r="OGR8" s="713"/>
      <c r="OGS8" s="713"/>
      <c r="OGT8" s="713"/>
      <c r="OGU8" s="713"/>
      <c r="OGV8" s="713"/>
      <c r="OGW8" s="713"/>
      <c r="OGX8" s="713"/>
      <c r="OGY8" s="713"/>
      <c r="OGZ8" s="713"/>
      <c r="OHA8" s="713"/>
      <c r="OHB8" s="713"/>
      <c r="OHC8" s="713"/>
      <c r="OHD8" s="713"/>
      <c r="OHE8" s="713"/>
      <c r="OHF8" s="713"/>
      <c r="OHG8" s="713"/>
      <c r="OHH8" s="713"/>
      <c r="OHI8" s="713"/>
      <c r="OHJ8" s="713"/>
      <c r="OHK8" s="713"/>
      <c r="OHL8" s="713"/>
      <c r="OHM8" s="713"/>
      <c r="OHN8" s="713"/>
      <c r="OHO8" s="713"/>
      <c r="OHP8" s="713"/>
      <c r="OHQ8" s="713"/>
      <c r="OHR8" s="713"/>
      <c r="OHS8" s="713"/>
      <c r="OHT8" s="713"/>
      <c r="OHU8" s="713"/>
      <c r="OHV8" s="713"/>
      <c r="OHW8" s="713"/>
      <c r="OHX8" s="713"/>
      <c r="OHY8" s="713"/>
      <c r="OHZ8" s="713"/>
      <c r="OIA8" s="713"/>
      <c r="OIB8" s="713"/>
      <c r="OIC8" s="713"/>
      <c r="OID8" s="713"/>
      <c r="OIE8" s="713"/>
      <c r="OIF8" s="713"/>
      <c r="OIG8" s="713"/>
      <c r="OIH8" s="713"/>
      <c r="OII8" s="713"/>
      <c r="OIJ8" s="713"/>
      <c r="OIK8" s="713"/>
      <c r="OIL8" s="713"/>
      <c r="OIM8" s="713"/>
      <c r="OIN8" s="713"/>
      <c r="OIO8" s="713"/>
      <c r="OIP8" s="713"/>
      <c r="OIQ8" s="713"/>
      <c r="OIR8" s="713"/>
      <c r="OIS8" s="713"/>
      <c r="OIT8" s="713"/>
      <c r="OIU8" s="713"/>
      <c r="OIV8" s="713"/>
      <c r="OIW8" s="713"/>
      <c r="OIX8" s="713"/>
      <c r="OIY8" s="713"/>
      <c r="OIZ8" s="713"/>
      <c r="OJA8" s="713"/>
      <c r="OJB8" s="713"/>
      <c r="OJC8" s="713"/>
      <c r="OJD8" s="713"/>
      <c r="OJE8" s="713"/>
      <c r="OJF8" s="713"/>
      <c r="OJG8" s="713"/>
      <c r="OJH8" s="713"/>
      <c r="OJI8" s="713"/>
      <c r="OJJ8" s="713"/>
      <c r="OJK8" s="713"/>
      <c r="OJL8" s="713"/>
      <c r="OJM8" s="713"/>
      <c r="OJN8" s="713"/>
      <c r="OJO8" s="713"/>
      <c r="OJP8" s="713"/>
      <c r="OJQ8" s="713"/>
      <c r="OJR8" s="713"/>
      <c r="OJS8" s="713"/>
      <c r="OJT8" s="713"/>
      <c r="OJU8" s="713"/>
      <c r="OJV8" s="713"/>
      <c r="OJW8" s="713"/>
      <c r="OJX8" s="713"/>
      <c r="OJY8" s="713"/>
      <c r="OJZ8" s="713"/>
      <c r="OKA8" s="713"/>
      <c r="OKB8" s="713"/>
      <c r="OKC8" s="713"/>
      <c r="OKD8" s="713"/>
      <c r="OKE8" s="713"/>
      <c r="OKF8" s="713"/>
      <c r="OKG8" s="713"/>
      <c r="OKH8" s="713"/>
      <c r="OKI8" s="713"/>
      <c r="OKJ8" s="713"/>
      <c r="OKK8" s="713"/>
      <c r="OKL8" s="713"/>
      <c r="OKM8" s="713"/>
      <c r="OKN8" s="713"/>
      <c r="OKO8" s="713"/>
      <c r="OKP8" s="713"/>
      <c r="OKQ8" s="713"/>
      <c r="OKR8" s="713"/>
      <c r="OKS8" s="713"/>
      <c r="OKT8" s="713"/>
      <c r="OKU8" s="713"/>
      <c r="OKV8" s="713"/>
      <c r="OKW8" s="713"/>
      <c r="OKX8" s="713"/>
      <c r="OKY8" s="713"/>
      <c r="OKZ8" s="713"/>
      <c r="OLA8" s="713"/>
      <c r="OLB8" s="713"/>
      <c r="OLC8" s="713"/>
      <c r="OLD8" s="713"/>
      <c r="OLE8" s="713"/>
      <c r="OLF8" s="713"/>
      <c r="OLG8" s="713"/>
      <c r="OLH8" s="713"/>
      <c r="OLI8" s="713"/>
      <c r="OLJ8" s="713"/>
      <c r="OLK8" s="713"/>
      <c r="OLL8" s="713"/>
      <c r="OLM8" s="713"/>
      <c r="OLN8" s="713"/>
      <c r="OLO8" s="713"/>
      <c r="OLP8" s="713"/>
      <c r="OLQ8" s="713"/>
      <c r="OLR8" s="713"/>
      <c r="OLS8" s="713"/>
      <c r="OLT8" s="713"/>
      <c r="OLU8" s="713"/>
      <c r="OLV8" s="713"/>
      <c r="OLW8" s="713"/>
      <c r="OLX8" s="713"/>
      <c r="OLY8" s="713"/>
      <c r="OLZ8" s="713"/>
      <c r="OMA8" s="713"/>
      <c r="OMB8" s="713"/>
      <c r="OMC8" s="713"/>
      <c r="OMD8" s="713"/>
      <c r="OME8" s="713"/>
      <c r="OMF8" s="713"/>
      <c r="OMG8" s="713"/>
      <c r="OMH8" s="713"/>
      <c r="OMI8" s="713"/>
      <c r="OMJ8" s="713"/>
      <c r="OMK8" s="713"/>
      <c r="OML8" s="713"/>
      <c r="OMM8" s="713"/>
      <c r="OMN8" s="713"/>
      <c r="OMO8" s="713"/>
      <c r="OMP8" s="713"/>
      <c r="OMQ8" s="713"/>
      <c r="OMR8" s="713"/>
      <c r="OMS8" s="713"/>
      <c r="OMT8" s="713"/>
      <c r="OMU8" s="713"/>
      <c r="OMV8" s="713"/>
      <c r="OMW8" s="713"/>
      <c r="OMX8" s="713"/>
      <c r="OMY8" s="713"/>
      <c r="OMZ8" s="713"/>
      <c r="ONA8" s="713"/>
      <c r="ONB8" s="713"/>
      <c r="ONC8" s="713"/>
      <c r="OND8" s="713"/>
      <c r="ONE8" s="713"/>
      <c r="ONF8" s="713"/>
      <c r="ONG8" s="713"/>
      <c r="ONH8" s="713"/>
      <c r="ONI8" s="713"/>
      <c r="ONJ8" s="713"/>
      <c r="ONK8" s="713"/>
      <c r="ONL8" s="713"/>
      <c r="ONM8" s="713"/>
      <c r="ONN8" s="713"/>
      <c r="ONO8" s="713"/>
      <c r="ONP8" s="713"/>
      <c r="ONQ8" s="713"/>
      <c r="ONR8" s="713"/>
      <c r="ONS8" s="713"/>
      <c r="ONT8" s="713"/>
      <c r="ONU8" s="713"/>
      <c r="ONV8" s="713"/>
      <c r="ONW8" s="713"/>
      <c r="ONX8" s="713"/>
      <c r="ONY8" s="713"/>
      <c r="ONZ8" s="713"/>
      <c r="OOA8" s="713"/>
      <c r="OOB8" s="713"/>
      <c r="OOC8" s="713"/>
      <c r="OOD8" s="713"/>
      <c r="OOE8" s="713"/>
      <c r="OOF8" s="713"/>
      <c r="OOG8" s="713"/>
      <c r="OOH8" s="713"/>
      <c r="OOI8" s="713"/>
      <c r="OOJ8" s="713"/>
      <c r="OOK8" s="713"/>
      <c r="OOL8" s="713"/>
      <c r="OOM8" s="713"/>
      <c r="OON8" s="713"/>
      <c r="OOO8" s="713"/>
      <c r="OOP8" s="713"/>
      <c r="OOQ8" s="713"/>
      <c r="OOR8" s="713"/>
      <c r="OOS8" s="713"/>
      <c r="OOT8" s="713"/>
      <c r="OOU8" s="713"/>
      <c r="OOV8" s="713"/>
      <c r="OOW8" s="713"/>
      <c r="OOX8" s="713"/>
      <c r="OOY8" s="713"/>
      <c r="OOZ8" s="713"/>
      <c r="OPA8" s="713"/>
      <c r="OPB8" s="713"/>
      <c r="OPC8" s="713"/>
      <c r="OPD8" s="713"/>
      <c r="OPE8" s="713"/>
      <c r="OPF8" s="713"/>
      <c r="OPG8" s="713"/>
      <c r="OPH8" s="713"/>
      <c r="OPI8" s="713"/>
      <c r="OPJ8" s="713"/>
      <c r="OPK8" s="713"/>
      <c r="OPL8" s="713"/>
      <c r="OPM8" s="713"/>
      <c r="OPN8" s="713"/>
      <c r="OPO8" s="713"/>
      <c r="OPP8" s="713"/>
      <c r="OPQ8" s="713"/>
      <c r="OPR8" s="713"/>
      <c r="OPS8" s="713"/>
      <c r="OPT8" s="713"/>
      <c r="OPU8" s="713"/>
      <c r="OPV8" s="713"/>
      <c r="OPW8" s="713"/>
      <c r="OPX8" s="713"/>
      <c r="OPY8" s="713"/>
      <c r="OPZ8" s="713"/>
      <c r="OQA8" s="713"/>
      <c r="OQB8" s="713"/>
      <c r="OQC8" s="713"/>
      <c r="OQD8" s="713"/>
      <c r="OQE8" s="713"/>
      <c r="OQF8" s="713"/>
      <c r="OQG8" s="713"/>
      <c r="OQH8" s="713"/>
      <c r="OQI8" s="713"/>
      <c r="OQJ8" s="713"/>
      <c r="OQK8" s="713"/>
      <c r="OQL8" s="713"/>
      <c r="OQM8" s="713"/>
      <c r="OQN8" s="713"/>
      <c r="OQO8" s="713"/>
      <c r="OQP8" s="713"/>
      <c r="OQQ8" s="713"/>
      <c r="OQR8" s="713"/>
      <c r="OQS8" s="713"/>
      <c r="OQT8" s="713"/>
      <c r="OQU8" s="713"/>
      <c r="OQV8" s="713"/>
      <c r="OQW8" s="713"/>
      <c r="OQX8" s="713"/>
      <c r="OQY8" s="713"/>
      <c r="OQZ8" s="713"/>
      <c r="ORA8" s="713"/>
      <c r="ORB8" s="713"/>
      <c r="ORC8" s="713"/>
      <c r="ORD8" s="713"/>
      <c r="ORE8" s="713"/>
      <c r="ORF8" s="713"/>
      <c r="ORG8" s="713"/>
      <c r="ORH8" s="713"/>
      <c r="ORI8" s="713"/>
      <c r="ORJ8" s="713"/>
      <c r="ORK8" s="713"/>
      <c r="ORL8" s="713"/>
      <c r="ORM8" s="713"/>
      <c r="ORN8" s="713"/>
      <c r="ORO8" s="713"/>
      <c r="ORP8" s="713"/>
      <c r="ORQ8" s="713"/>
      <c r="ORR8" s="713"/>
      <c r="ORS8" s="713"/>
      <c r="ORT8" s="713"/>
      <c r="ORU8" s="713"/>
      <c r="ORV8" s="713"/>
      <c r="ORW8" s="713"/>
      <c r="ORX8" s="713"/>
      <c r="ORY8" s="713"/>
      <c r="ORZ8" s="713"/>
      <c r="OSA8" s="713"/>
      <c r="OSB8" s="713"/>
      <c r="OSC8" s="713"/>
      <c r="OSD8" s="713"/>
      <c r="OSE8" s="713"/>
      <c r="OSF8" s="713"/>
      <c r="OSG8" s="713"/>
      <c r="OSH8" s="713"/>
      <c r="OSI8" s="713"/>
      <c r="OSJ8" s="713"/>
      <c r="OSK8" s="713"/>
      <c r="OSL8" s="713"/>
      <c r="OSM8" s="713"/>
      <c r="OSN8" s="713"/>
      <c r="OSO8" s="713"/>
      <c r="OSP8" s="713"/>
      <c r="OSQ8" s="713"/>
      <c r="OSR8" s="713"/>
      <c r="OSS8" s="713"/>
      <c r="OST8" s="713"/>
      <c r="OSU8" s="713"/>
      <c r="OSV8" s="713"/>
      <c r="OSW8" s="713"/>
      <c r="OSX8" s="713"/>
      <c r="OSY8" s="713"/>
      <c r="OSZ8" s="713"/>
      <c r="OTA8" s="713"/>
      <c r="OTB8" s="713"/>
      <c r="OTC8" s="713"/>
      <c r="OTD8" s="713"/>
      <c r="OTE8" s="713"/>
      <c r="OTF8" s="713"/>
      <c r="OTG8" s="713"/>
      <c r="OTH8" s="713"/>
      <c r="OTI8" s="713"/>
      <c r="OTJ8" s="713"/>
      <c r="OTK8" s="713"/>
      <c r="OTL8" s="713"/>
      <c r="OTM8" s="713"/>
      <c r="OTN8" s="713"/>
      <c r="OTO8" s="713"/>
      <c r="OTP8" s="713"/>
      <c r="OTQ8" s="713"/>
      <c r="OTR8" s="713"/>
      <c r="OTS8" s="713"/>
      <c r="OTT8" s="713"/>
      <c r="OTU8" s="713"/>
      <c r="OTV8" s="713"/>
      <c r="OTW8" s="713"/>
      <c r="OTX8" s="713"/>
      <c r="OTY8" s="713"/>
      <c r="OTZ8" s="713"/>
      <c r="OUA8" s="713"/>
      <c r="OUB8" s="713"/>
      <c r="OUC8" s="713"/>
      <c r="OUD8" s="713"/>
      <c r="OUE8" s="713"/>
      <c r="OUF8" s="713"/>
      <c r="OUG8" s="713"/>
      <c r="OUH8" s="713"/>
      <c r="OUI8" s="713"/>
      <c r="OUJ8" s="713"/>
      <c r="OUK8" s="713"/>
      <c r="OUL8" s="713"/>
      <c r="OUM8" s="713"/>
      <c r="OUN8" s="713"/>
      <c r="OUO8" s="713"/>
      <c r="OUP8" s="713"/>
      <c r="OUQ8" s="713"/>
      <c r="OUR8" s="713"/>
      <c r="OUS8" s="713"/>
      <c r="OUT8" s="713"/>
      <c r="OUU8" s="713"/>
      <c r="OUV8" s="713"/>
      <c r="OUW8" s="713"/>
      <c r="OUX8" s="713"/>
      <c r="OUY8" s="713"/>
      <c r="OUZ8" s="713"/>
      <c r="OVA8" s="713"/>
      <c r="OVB8" s="713"/>
      <c r="OVC8" s="713"/>
      <c r="OVD8" s="713"/>
      <c r="OVE8" s="713"/>
      <c r="OVF8" s="713"/>
      <c r="OVG8" s="713"/>
      <c r="OVH8" s="713"/>
      <c r="OVI8" s="713"/>
      <c r="OVJ8" s="713"/>
      <c r="OVK8" s="713"/>
      <c r="OVL8" s="713"/>
      <c r="OVM8" s="713"/>
      <c r="OVN8" s="713"/>
      <c r="OVO8" s="713"/>
      <c r="OVP8" s="713"/>
      <c r="OVQ8" s="713"/>
      <c r="OVR8" s="713"/>
      <c r="OVS8" s="713"/>
      <c r="OVT8" s="713"/>
      <c r="OVU8" s="713"/>
      <c r="OVV8" s="713"/>
      <c r="OVW8" s="713"/>
      <c r="OVX8" s="713"/>
      <c r="OVY8" s="713"/>
      <c r="OVZ8" s="713"/>
      <c r="OWA8" s="713"/>
      <c r="OWB8" s="713"/>
      <c r="OWC8" s="713"/>
      <c r="OWD8" s="713"/>
      <c r="OWE8" s="713"/>
      <c r="OWF8" s="713"/>
      <c r="OWG8" s="713"/>
      <c r="OWH8" s="713"/>
      <c r="OWI8" s="713"/>
      <c r="OWJ8" s="713"/>
      <c r="OWK8" s="713"/>
      <c r="OWL8" s="713"/>
      <c r="OWM8" s="713"/>
      <c r="OWN8" s="713"/>
      <c r="OWO8" s="713"/>
      <c r="OWP8" s="713"/>
      <c r="OWQ8" s="713"/>
      <c r="OWR8" s="713"/>
      <c r="OWS8" s="713"/>
      <c r="OWT8" s="713"/>
      <c r="OWU8" s="713"/>
      <c r="OWV8" s="713"/>
      <c r="OWW8" s="713"/>
      <c r="OWX8" s="713"/>
      <c r="OWY8" s="713"/>
      <c r="OWZ8" s="713"/>
      <c r="OXA8" s="713"/>
      <c r="OXB8" s="713"/>
      <c r="OXC8" s="713"/>
      <c r="OXD8" s="713"/>
      <c r="OXE8" s="713"/>
      <c r="OXF8" s="713"/>
      <c r="OXG8" s="713"/>
      <c r="OXH8" s="713"/>
      <c r="OXI8" s="713"/>
      <c r="OXJ8" s="713"/>
      <c r="OXK8" s="713"/>
      <c r="OXL8" s="713"/>
      <c r="OXM8" s="713"/>
      <c r="OXN8" s="713"/>
      <c r="OXO8" s="713"/>
      <c r="OXP8" s="713"/>
      <c r="OXQ8" s="713"/>
      <c r="OXR8" s="713"/>
      <c r="OXS8" s="713"/>
      <c r="OXT8" s="713"/>
      <c r="OXU8" s="713"/>
      <c r="OXV8" s="713"/>
      <c r="OXW8" s="713"/>
      <c r="OXX8" s="713"/>
      <c r="OXY8" s="713"/>
      <c r="OXZ8" s="713"/>
      <c r="OYA8" s="713"/>
      <c r="OYB8" s="713"/>
      <c r="OYC8" s="713"/>
      <c r="OYD8" s="713"/>
      <c r="OYE8" s="713"/>
      <c r="OYF8" s="713"/>
      <c r="OYG8" s="713"/>
      <c r="OYH8" s="713"/>
      <c r="OYI8" s="713"/>
      <c r="OYJ8" s="713"/>
      <c r="OYK8" s="713"/>
      <c r="OYL8" s="713"/>
      <c r="OYM8" s="713"/>
      <c r="OYN8" s="713"/>
      <c r="OYO8" s="713"/>
      <c r="OYP8" s="713"/>
      <c r="OYQ8" s="713"/>
      <c r="OYR8" s="713"/>
      <c r="OYS8" s="713"/>
      <c r="OYT8" s="713"/>
      <c r="OYU8" s="713"/>
      <c r="OYV8" s="713"/>
      <c r="OYW8" s="713"/>
      <c r="OYX8" s="713"/>
      <c r="OYY8" s="713"/>
      <c r="OYZ8" s="713"/>
      <c r="OZA8" s="713"/>
      <c r="OZB8" s="713"/>
      <c r="OZC8" s="713"/>
      <c r="OZD8" s="713"/>
      <c r="OZE8" s="713"/>
      <c r="OZF8" s="713"/>
      <c r="OZG8" s="713"/>
      <c r="OZH8" s="713"/>
      <c r="OZI8" s="713"/>
      <c r="OZJ8" s="713"/>
      <c r="OZK8" s="713"/>
      <c r="OZL8" s="713"/>
      <c r="OZM8" s="713"/>
      <c r="OZN8" s="713"/>
      <c r="OZO8" s="713"/>
      <c r="OZP8" s="713"/>
      <c r="OZQ8" s="713"/>
      <c r="OZR8" s="713"/>
      <c r="OZS8" s="713"/>
      <c r="OZT8" s="713"/>
      <c r="OZU8" s="713"/>
      <c r="OZV8" s="713"/>
      <c r="OZW8" s="713"/>
      <c r="OZX8" s="713"/>
      <c r="OZY8" s="713"/>
      <c r="OZZ8" s="713"/>
      <c r="PAA8" s="713"/>
      <c r="PAB8" s="713"/>
      <c r="PAC8" s="713"/>
      <c r="PAD8" s="713"/>
      <c r="PAE8" s="713"/>
      <c r="PAF8" s="713"/>
      <c r="PAG8" s="713"/>
      <c r="PAH8" s="713"/>
      <c r="PAI8" s="713"/>
      <c r="PAJ8" s="713"/>
      <c r="PAK8" s="713"/>
      <c r="PAL8" s="713"/>
      <c r="PAM8" s="713"/>
      <c r="PAN8" s="713"/>
      <c r="PAO8" s="713"/>
      <c r="PAP8" s="713"/>
      <c r="PAQ8" s="713"/>
      <c r="PAR8" s="713"/>
      <c r="PAS8" s="713"/>
      <c r="PAT8" s="713"/>
      <c r="PAU8" s="713"/>
      <c r="PAV8" s="713"/>
      <c r="PAW8" s="713"/>
      <c r="PAX8" s="713"/>
      <c r="PAY8" s="713"/>
      <c r="PAZ8" s="713"/>
      <c r="PBA8" s="713"/>
      <c r="PBB8" s="713"/>
      <c r="PBC8" s="713"/>
      <c r="PBD8" s="713"/>
      <c r="PBE8" s="713"/>
      <c r="PBF8" s="713"/>
      <c r="PBG8" s="713"/>
      <c r="PBH8" s="713"/>
      <c r="PBI8" s="713"/>
      <c r="PBJ8" s="713"/>
      <c r="PBK8" s="713"/>
      <c r="PBL8" s="713"/>
      <c r="PBM8" s="713"/>
      <c r="PBN8" s="713"/>
      <c r="PBO8" s="713"/>
      <c r="PBP8" s="713"/>
      <c r="PBQ8" s="713"/>
      <c r="PBR8" s="713"/>
      <c r="PBS8" s="713"/>
      <c r="PBT8" s="713"/>
      <c r="PBU8" s="713"/>
      <c r="PBV8" s="713"/>
      <c r="PBW8" s="713"/>
      <c r="PBX8" s="713"/>
      <c r="PBY8" s="713"/>
      <c r="PBZ8" s="713"/>
      <c r="PCA8" s="713"/>
      <c r="PCB8" s="713"/>
      <c r="PCC8" s="713"/>
      <c r="PCD8" s="713"/>
      <c r="PCE8" s="713"/>
      <c r="PCF8" s="713"/>
      <c r="PCG8" s="713"/>
      <c r="PCH8" s="713"/>
      <c r="PCI8" s="713"/>
      <c r="PCJ8" s="713"/>
      <c r="PCK8" s="713"/>
      <c r="PCL8" s="713"/>
      <c r="PCM8" s="713"/>
      <c r="PCN8" s="713"/>
      <c r="PCO8" s="713"/>
      <c r="PCP8" s="713"/>
      <c r="PCQ8" s="713"/>
      <c r="PCR8" s="713"/>
      <c r="PCS8" s="713"/>
      <c r="PCT8" s="713"/>
      <c r="PCU8" s="713"/>
      <c r="PCV8" s="713"/>
      <c r="PCW8" s="713"/>
      <c r="PCX8" s="713"/>
      <c r="PCY8" s="713"/>
      <c r="PCZ8" s="713"/>
      <c r="PDA8" s="713"/>
      <c r="PDB8" s="713"/>
      <c r="PDC8" s="713"/>
      <c r="PDD8" s="713"/>
      <c r="PDE8" s="713"/>
      <c r="PDF8" s="713"/>
      <c r="PDG8" s="713"/>
      <c r="PDH8" s="713"/>
      <c r="PDI8" s="713"/>
      <c r="PDJ8" s="713"/>
      <c r="PDK8" s="713"/>
      <c r="PDL8" s="713"/>
      <c r="PDM8" s="713"/>
      <c r="PDN8" s="713"/>
      <c r="PDO8" s="713"/>
      <c r="PDP8" s="713"/>
      <c r="PDQ8" s="713"/>
      <c r="PDR8" s="713"/>
      <c r="PDS8" s="713"/>
      <c r="PDT8" s="713"/>
      <c r="PDU8" s="713"/>
      <c r="PDV8" s="713"/>
      <c r="PDW8" s="713"/>
      <c r="PDX8" s="713"/>
      <c r="PDY8" s="713"/>
      <c r="PDZ8" s="713"/>
      <c r="PEA8" s="713"/>
      <c r="PEB8" s="713"/>
      <c r="PEC8" s="713"/>
      <c r="PED8" s="713"/>
      <c r="PEE8" s="713"/>
      <c r="PEF8" s="713"/>
      <c r="PEG8" s="713"/>
      <c r="PEH8" s="713"/>
      <c r="PEI8" s="713"/>
      <c r="PEJ8" s="713"/>
      <c r="PEK8" s="713"/>
      <c r="PEL8" s="713"/>
      <c r="PEM8" s="713"/>
      <c r="PEN8" s="713"/>
      <c r="PEO8" s="713"/>
      <c r="PEP8" s="713"/>
      <c r="PEQ8" s="713"/>
      <c r="PER8" s="713"/>
      <c r="PES8" s="713"/>
      <c r="PET8" s="713"/>
      <c r="PEU8" s="713"/>
      <c r="PEV8" s="713"/>
      <c r="PEW8" s="713"/>
      <c r="PEX8" s="713"/>
      <c r="PEY8" s="713"/>
      <c r="PEZ8" s="713"/>
      <c r="PFA8" s="713"/>
      <c r="PFB8" s="713"/>
      <c r="PFC8" s="713"/>
      <c r="PFD8" s="713"/>
      <c r="PFE8" s="713"/>
      <c r="PFF8" s="713"/>
      <c r="PFG8" s="713"/>
      <c r="PFH8" s="713"/>
      <c r="PFI8" s="713"/>
      <c r="PFJ8" s="713"/>
      <c r="PFK8" s="713"/>
      <c r="PFL8" s="713"/>
      <c r="PFM8" s="713"/>
      <c r="PFN8" s="713"/>
      <c r="PFO8" s="713"/>
      <c r="PFP8" s="713"/>
      <c r="PFQ8" s="713"/>
      <c r="PFR8" s="713"/>
      <c r="PFS8" s="713"/>
      <c r="PFT8" s="713"/>
      <c r="PFU8" s="713"/>
      <c r="PFV8" s="713"/>
      <c r="PFW8" s="713"/>
      <c r="PFX8" s="713"/>
      <c r="PFY8" s="713"/>
      <c r="PFZ8" s="713"/>
      <c r="PGA8" s="713"/>
      <c r="PGB8" s="713"/>
      <c r="PGC8" s="713"/>
      <c r="PGD8" s="713"/>
      <c r="PGE8" s="713"/>
      <c r="PGF8" s="713"/>
      <c r="PGG8" s="713"/>
      <c r="PGH8" s="713"/>
      <c r="PGI8" s="713"/>
      <c r="PGJ8" s="713"/>
      <c r="PGK8" s="713"/>
      <c r="PGL8" s="713"/>
      <c r="PGM8" s="713"/>
      <c r="PGN8" s="713"/>
      <c r="PGO8" s="713"/>
      <c r="PGP8" s="713"/>
      <c r="PGQ8" s="713"/>
      <c r="PGR8" s="713"/>
      <c r="PGS8" s="713"/>
      <c r="PGT8" s="713"/>
      <c r="PGU8" s="713"/>
      <c r="PGV8" s="713"/>
      <c r="PGW8" s="713"/>
      <c r="PGX8" s="713"/>
      <c r="PGY8" s="713"/>
      <c r="PGZ8" s="713"/>
      <c r="PHA8" s="713"/>
      <c r="PHB8" s="713"/>
      <c r="PHC8" s="713"/>
      <c r="PHD8" s="713"/>
      <c r="PHE8" s="713"/>
      <c r="PHF8" s="713"/>
      <c r="PHG8" s="713"/>
      <c r="PHH8" s="713"/>
      <c r="PHI8" s="713"/>
      <c r="PHJ8" s="713"/>
      <c r="PHK8" s="713"/>
      <c r="PHL8" s="713"/>
      <c r="PHM8" s="713"/>
      <c r="PHN8" s="713"/>
      <c r="PHO8" s="713"/>
      <c r="PHP8" s="713"/>
      <c r="PHQ8" s="713"/>
      <c r="PHR8" s="713"/>
      <c r="PHS8" s="713"/>
      <c r="PHT8" s="713"/>
      <c r="PHU8" s="713"/>
      <c r="PHV8" s="713"/>
      <c r="PHW8" s="713"/>
      <c r="PHX8" s="713"/>
      <c r="PHY8" s="713"/>
      <c r="PHZ8" s="713"/>
      <c r="PIA8" s="713"/>
      <c r="PIB8" s="713"/>
      <c r="PIC8" s="713"/>
      <c r="PID8" s="713"/>
      <c r="PIE8" s="713"/>
      <c r="PIF8" s="713"/>
      <c r="PIG8" s="713"/>
      <c r="PIH8" s="713"/>
      <c r="PII8" s="713"/>
      <c r="PIJ8" s="713"/>
      <c r="PIK8" s="713"/>
      <c r="PIL8" s="713"/>
      <c r="PIM8" s="713"/>
      <c r="PIN8" s="713"/>
      <c r="PIO8" s="713"/>
      <c r="PIP8" s="713"/>
      <c r="PIQ8" s="713"/>
      <c r="PIR8" s="713"/>
      <c r="PIS8" s="713"/>
      <c r="PIT8" s="713"/>
      <c r="PIU8" s="713"/>
      <c r="PIV8" s="713"/>
      <c r="PIW8" s="713"/>
      <c r="PIX8" s="713"/>
      <c r="PIY8" s="713"/>
      <c r="PIZ8" s="713"/>
      <c r="PJA8" s="713"/>
      <c r="PJB8" s="713"/>
      <c r="PJC8" s="713"/>
      <c r="PJD8" s="713"/>
      <c r="PJE8" s="713"/>
      <c r="PJF8" s="713"/>
      <c r="PJG8" s="713"/>
      <c r="PJH8" s="713"/>
      <c r="PJI8" s="713"/>
      <c r="PJJ8" s="713"/>
      <c r="PJK8" s="713"/>
      <c r="PJL8" s="713"/>
      <c r="PJM8" s="713"/>
      <c r="PJN8" s="713"/>
      <c r="PJO8" s="713"/>
      <c r="PJP8" s="713"/>
      <c r="PJQ8" s="713"/>
      <c r="PJR8" s="713"/>
      <c r="PJS8" s="713"/>
      <c r="PJT8" s="713"/>
      <c r="PJU8" s="713"/>
      <c r="PJV8" s="713"/>
      <c r="PJW8" s="713"/>
      <c r="PJX8" s="713"/>
      <c r="PJY8" s="713"/>
      <c r="PJZ8" s="713"/>
      <c r="PKA8" s="713"/>
      <c r="PKB8" s="713"/>
      <c r="PKC8" s="713"/>
      <c r="PKD8" s="713"/>
      <c r="PKE8" s="713"/>
      <c r="PKF8" s="713"/>
      <c r="PKG8" s="713"/>
      <c r="PKH8" s="713"/>
      <c r="PKI8" s="713"/>
      <c r="PKJ8" s="713"/>
      <c r="PKK8" s="713"/>
      <c r="PKL8" s="713"/>
      <c r="PKM8" s="713"/>
      <c r="PKN8" s="713"/>
      <c r="PKO8" s="713"/>
      <c r="PKP8" s="713"/>
      <c r="PKQ8" s="713"/>
      <c r="PKR8" s="713"/>
      <c r="PKS8" s="713"/>
      <c r="PKT8" s="713"/>
      <c r="PKU8" s="713"/>
      <c r="PKV8" s="713"/>
      <c r="PKW8" s="713"/>
      <c r="PKX8" s="713"/>
      <c r="PKY8" s="713"/>
      <c r="PKZ8" s="713"/>
      <c r="PLA8" s="713"/>
      <c r="PLB8" s="713"/>
      <c r="PLC8" s="713"/>
      <c r="PLD8" s="713"/>
      <c r="PLE8" s="713"/>
      <c r="PLF8" s="713"/>
      <c r="PLG8" s="713"/>
      <c r="PLH8" s="713"/>
      <c r="PLI8" s="713"/>
      <c r="PLJ8" s="713"/>
      <c r="PLK8" s="713"/>
      <c r="PLL8" s="713"/>
      <c r="PLM8" s="713"/>
      <c r="PLN8" s="713"/>
      <c r="PLO8" s="713"/>
      <c r="PLP8" s="713"/>
      <c r="PLQ8" s="713"/>
      <c r="PLR8" s="713"/>
      <c r="PLS8" s="713"/>
      <c r="PLT8" s="713"/>
      <c r="PLU8" s="713"/>
      <c r="PLV8" s="713"/>
      <c r="PLW8" s="713"/>
      <c r="PLX8" s="713"/>
      <c r="PLY8" s="713"/>
      <c r="PLZ8" s="713"/>
      <c r="PMA8" s="713"/>
      <c r="PMB8" s="713"/>
      <c r="PMC8" s="713"/>
      <c r="PMD8" s="713"/>
      <c r="PME8" s="713"/>
      <c r="PMF8" s="713"/>
      <c r="PMG8" s="713"/>
      <c r="PMH8" s="713"/>
      <c r="PMI8" s="713"/>
      <c r="PMJ8" s="713"/>
      <c r="PMK8" s="713"/>
      <c r="PML8" s="713"/>
      <c r="PMM8" s="713"/>
      <c r="PMN8" s="713"/>
      <c r="PMO8" s="713"/>
      <c r="PMP8" s="713"/>
      <c r="PMQ8" s="713"/>
      <c r="PMR8" s="713"/>
      <c r="PMS8" s="713"/>
      <c r="PMT8" s="713"/>
      <c r="PMU8" s="713"/>
      <c r="PMV8" s="713"/>
      <c r="PMW8" s="713"/>
      <c r="PMX8" s="713"/>
      <c r="PMY8" s="713"/>
      <c r="PMZ8" s="713"/>
      <c r="PNA8" s="713"/>
      <c r="PNB8" s="713"/>
      <c r="PNC8" s="713"/>
      <c r="PND8" s="713"/>
      <c r="PNE8" s="713"/>
      <c r="PNF8" s="713"/>
      <c r="PNG8" s="713"/>
      <c r="PNH8" s="713"/>
      <c r="PNI8" s="713"/>
      <c r="PNJ8" s="713"/>
      <c r="PNK8" s="713"/>
      <c r="PNL8" s="713"/>
      <c r="PNM8" s="713"/>
      <c r="PNN8" s="713"/>
      <c r="PNO8" s="713"/>
      <c r="PNP8" s="713"/>
      <c r="PNQ8" s="713"/>
      <c r="PNR8" s="713"/>
      <c r="PNS8" s="713"/>
      <c r="PNT8" s="713"/>
      <c r="PNU8" s="713"/>
      <c r="PNV8" s="713"/>
      <c r="PNW8" s="713"/>
      <c r="PNX8" s="713"/>
      <c r="PNY8" s="713"/>
      <c r="PNZ8" s="713"/>
      <c r="POA8" s="713"/>
      <c r="POB8" s="713"/>
      <c r="POC8" s="713"/>
      <c r="POD8" s="713"/>
      <c r="POE8" s="713"/>
      <c r="POF8" s="713"/>
      <c r="POG8" s="713"/>
      <c r="POH8" s="713"/>
      <c r="POI8" s="713"/>
      <c r="POJ8" s="713"/>
      <c r="POK8" s="713"/>
      <c r="POL8" s="713"/>
      <c r="POM8" s="713"/>
      <c r="PON8" s="713"/>
      <c r="POO8" s="713"/>
      <c r="POP8" s="713"/>
      <c r="POQ8" s="713"/>
      <c r="POR8" s="713"/>
      <c r="POS8" s="713"/>
      <c r="POT8" s="713"/>
      <c r="POU8" s="713"/>
      <c r="POV8" s="713"/>
      <c r="POW8" s="713"/>
      <c r="POX8" s="713"/>
      <c r="POY8" s="713"/>
      <c r="POZ8" s="713"/>
      <c r="PPA8" s="713"/>
      <c r="PPB8" s="713"/>
      <c r="PPC8" s="713"/>
      <c r="PPD8" s="713"/>
      <c r="PPE8" s="713"/>
      <c r="PPF8" s="713"/>
      <c r="PPG8" s="713"/>
      <c r="PPH8" s="713"/>
      <c r="PPI8" s="713"/>
      <c r="PPJ8" s="713"/>
      <c r="PPK8" s="713"/>
      <c r="PPL8" s="713"/>
      <c r="PPM8" s="713"/>
      <c r="PPN8" s="713"/>
      <c r="PPO8" s="713"/>
      <c r="PPP8" s="713"/>
      <c r="PPQ8" s="713"/>
      <c r="PPR8" s="713"/>
      <c r="PPS8" s="713"/>
      <c r="PPT8" s="713"/>
      <c r="PPU8" s="713"/>
      <c r="PPV8" s="713"/>
      <c r="PPW8" s="713"/>
      <c r="PPX8" s="713"/>
      <c r="PPY8" s="713"/>
      <c r="PPZ8" s="713"/>
      <c r="PQA8" s="713"/>
      <c r="PQB8" s="713"/>
      <c r="PQC8" s="713"/>
      <c r="PQD8" s="713"/>
      <c r="PQE8" s="713"/>
      <c r="PQF8" s="713"/>
      <c r="PQG8" s="713"/>
      <c r="PQH8" s="713"/>
      <c r="PQI8" s="713"/>
      <c r="PQJ8" s="713"/>
      <c r="PQK8" s="713"/>
      <c r="PQL8" s="713"/>
      <c r="PQM8" s="713"/>
      <c r="PQN8" s="713"/>
      <c r="PQO8" s="713"/>
      <c r="PQP8" s="713"/>
      <c r="PQQ8" s="713"/>
      <c r="PQR8" s="713"/>
      <c r="PQS8" s="713"/>
      <c r="PQT8" s="713"/>
      <c r="PQU8" s="713"/>
      <c r="PQV8" s="713"/>
      <c r="PQW8" s="713"/>
      <c r="PQX8" s="713"/>
      <c r="PQY8" s="713"/>
      <c r="PQZ8" s="713"/>
      <c r="PRA8" s="713"/>
      <c r="PRB8" s="713"/>
      <c r="PRC8" s="713"/>
      <c r="PRD8" s="713"/>
      <c r="PRE8" s="713"/>
      <c r="PRF8" s="713"/>
      <c r="PRG8" s="713"/>
      <c r="PRH8" s="713"/>
      <c r="PRI8" s="713"/>
      <c r="PRJ8" s="713"/>
      <c r="PRK8" s="713"/>
      <c r="PRL8" s="713"/>
      <c r="PRM8" s="713"/>
      <c r="PRN8" s="713"/>
      <c r="PRO8" s="713"/>
      <c r="PRP8" s="713"/>
      <c r="PRQ8" s="713"/>
      <c r="PRR8" s="713"/>
      <c r="PRS8" s="713"/>
      <c r="PRT8" s="713"/>
      <c r="PRU8" s="713"/>
      <c r="PRV8" s="713"/>
      <c r="PRW8" s="713"/>
      <c r="PRX8" s="713"/>
      <c r="PRY8" s="713"/>
      <c r="PRZ8" s="713"/>
      <c r="PSA8" s="713"/>
      <c r="PSB8" s="713"/>
      <c r="PSC8" s="713"/>
      <c r="PSD8" s="713"/>
      <c r="PSE8" s="713"/>
      <c r="PSF8" s="713"/>
      <c r="PSG8" s="713"/>
      <c r="PSH8" s="713"/>
      <c r="PSI8" s="713"/>
      <c r="PSJ8" s="713"/>
      <c r="PSK8" s="713"/>
      <c r="PSL8" s="713"/>
      <c r="PSM8" s="713"/>
      <c r="PSN8" s="713"/>
      <c r="PSO8" s="713"/>
      <c r="PSP8" s="713"/>
      <c r="PSQ8" s="713"/>
      <c r="PSR8" s="713"/>
      <c r="PSS8" s="713"/>
      <c r="PST8" s="713"/>
      <c r="PSU8" s="713"/>
      <c r="PSV8" s="713"/>
      <c r="PSW8" s="713"/>
      <c r="PSX8" s="713"/>
      <c r="PSY8" s="713"/>
      <c r="PSZ8" s="713"/>
      <c r="PTA8" s="713"/>
      <c r="PTB8" s="713"/>
      <c r="PTC8" s="713"/>
      <c r="PTD8" s="713"/>
      <c r="PTE8" s="713"/>
      <c r="PTF8" s="713"/>
      <c r="PTG8" s="713"/>
      <c r="PTH8" s="713"/>
      <c r="PTI8" s="713"/>
      <c r="PTJ8" s="713"/>
      <c r="PTK8" s="713"/>
      <c r="PTL8" s="713"/>
      <c r="PTM8" s="713"/>
      <c r="PTN8" s="713"/>
      <c r="PTO8" s="713"/>
      <c r="PTP8" s="713"/>
      <c r="PTQ8" s="713"/>
      <c r="PTR8" s="713"/>
      <c r="PTS8" s="713"/>
      <c r="PTT8" s="713"/>
      <c r="PTU8" s="713"/>
      <c r="PTV8" s="713"/>
      <c r="PTW8" s="713"/>
      <c r="PTX8" s="713"/>
      <c r="PTY8" s="713"/>
      <c r="PTZ8" s="713"/>
      <c r="PUA8" s="713"/>
      <c r="PUB8" s="713"/>
      <c r="PUC8" s="713"/>
      <c r="PUD8" s="713"/>
      <c r="PUE8" s="713"/>
      <c r="PUF8" s="713"/>
      <c r="PUG8" s="713"/>
      <c r="PUH8" s="713"/>
      <c r="PUI8" s="713"/>
      <c r="PUJ8" s="713"/>
      <c r="PUK8" s="713"/>
      <c r="PUL8" s="713"/>
      <c r="PUM8" s="713"/>
      <c r="PUN8" s="713"/>
      <c r="PUO8" s="713"/>
      <c r="PUP8" s="713"/>
      <c r="PUQ8" s="713"/>
      <c r="PUR8" s="713"/>
      <c r="PUS8" s="713"/>
      <c r="PUT8" s="713"/>
      <c r="PUU8" s="713"/>
      <c r="PUV8" s="713"/>
      <c r="PUW8" s="713"/>
      <c r="PUX8" s="713"/>
      <c r="PUY8" s="713"/>
      <c r="PUZ8" s="713"/>
      <c r="PVA8" s="713"/>
      <c r="PVB8" s="713"/>
      <c r="PVC8" s="713"/>
      <c r="PVD8" s="713"/>
      <c r="PVE8" s="713"/>
      <c r="PVF8" s="713"/>
      <c r="PVG8" s="713"/>
      <c r="PVH8" s="713"/>
      <c r="PVI8" s="713"/>
      <c r="PVJ8" s="713"/>
      <c r="PVK8" s="713"/>
      <c r="PVL8" s="713"/>
      <c r="PVM8" s="713"/>
      <c r="PVN8" s="713"/>
      <c r="PVO8" s="713"/>
      <c r="PVP8" s="713"/>
      <c r="PVQ8" s="713"/>
      <c r="PVR8" s="713"/>
      <c r="PVS8" s="713"/>
      <c r="PVT8" s="713"/>
      <c r="PVU8" s="713"/>
      <c r="PVV8" s="713"/>
      <c r="PVW8" s="713"/>
      <c r="PVX8" s="713"/>
      <c r="PVY8" s="713"/>
      <c r="PVZ8" s="713"/>
      <c r="PWA8" s="713"/>
      <c r="PWB8" s="713"/>
      <c r="PWC8" s="713"/>
      <c r="PWD8" s="713"/>
      <c r="PWE8" s="713"/>
      <c r="PWF8" s="713"/>
      <c r="PWG8" s="713"/>
      <c r="PWH8" s="713"/>
      <c r="PWI8" s="713"/>
      <c r="PWJ8" s="713"/>
      <c r="PWK8" s="713"/>
      <c r="PWL8" s="713"/>
      <c r="PWM8" s="713"/>
      <c r="PWN8" s="713"/>
      <c r="PWO8" s="713"/>
      <c r="PWP8" s="713"/>
      <c r="PWQ8" s="713"/>
      <c r="PWR8" s="713"/>
      <c r="PWS8" s="713"/>
      <c r="PWT8" s="713"/>
      <c r="PWU8" s="713"/>
      <c r="PWV8" s="713"/>
      <c r="PWW8" s="713"/>
      <c r="PWX8" s="713"/>
      <c r="PWY8" s="713"/>
      <c r="PWZ8" s="713"/>
      <c r="PXA8" s="713"/>
      <c r="PXB8" s="713"/>
      <c r="PXC8" s="713"/>
      <c r="PXD8" s="713"/>
      <c r="PXE8" s="713"/>
      <c r="PXF8" s="713"/>
      <c r="PXG8" s="713"/>
      <c r="PXH8" s="713"/>
      <c r="PXI8" s="713"/>
      <c r="PXJ8" s="713"/>
      <c r="PXK8" s="713"/>
      <c r="PXL8" s="713"/>
      <c r="PXM8" s="713"/>
      <c r="PXN8" s="713"/>
      <c r="PXO8" s="713"/>
      <c r="PXP8" s="713"/>
      <c r="PXQ8" s="713"/>
      <c r="PXR8" s="713"/>
      <c r="PXS8" s="713"/>
      <c r="PXT8" s="713"/>
      <c r="PXU8" s="713"/>
      <c r="PXV8" s="713"/>
      <c r="PXW8" s="713"/>
      <c r="PXX8" s="713"/>
      <c r="PXY8" s="713"/>
      <c r="PXZ8" s="713"/>
      <c r="PYA8" s="713"/>
      <c r="PYB8" s="713"/>
      <c r="PYC8" s="713"/>
      <c r="PYD8" s="713"/>
      <c r="PYE8" s="713"/>
      <c r="PYF8" s="713"/>
      <c r="PYG8" s="713"/>
      <c r="PYH8" s="713"/>
      <c r="PYI8" s="713"/>
      <c r="PYJ8" s="713"/>
      <c r="PYK8" s="713"/>
      <c r="PYL8" s="713"/>
      <c r="PYM8" s="713"/>
      <c r="PYN8" s="713"/>
      <c r="PYO8" s="713"/>
      <c r="PYP8" s="713"/>
      <c r="PYQ8" s="713"/>
      <c r="PYR8" s="713"/>
      <c r="PYS8" s="713"/>
      <c r="PYT8" s="713"/>
      <c r="PYU8" s="713"/>
      <c r="PYV8" s="713"/>
      <c r="PYW8" s="713"/>
      <c r="PYX8" s="713"/>
      <c r="PYY8" s="713"/>
      <c r="PYZ8" s="713"/>
      <c r="PZA8" s="713"/>
      <c r="PZB8" s="713"/>
      <c r="PZC8" s="713"/>
      <c r="PZD8" s="713"/>
      <c r="PZE8" s="713"/>
      <c r="PZF8" s="713"/>
      <c r="PZG8" s="713"/>
      <c r="PZH8" s="713"/>
      <c r="PZI8" s="713"/>
      <c r="PZJ8" s="713"/>
      <c r="PZK8" s="713"/>
      <c r="PZL8" s="713"/>
      <c r="PZM8" s="713"/>
      <c r="PZN8" s="713"/>
      <c r="PZO8" s="713"/>
      <c r="PZP8" s="713"/>
      <c r="PZQ8" s="713"/>
      <c r="PZR8" s="713"/>
      <c r="PZS8" s="713"/>
      <c r="PZT8" s="713"/>
      <c r="PZU8" s="713"/>
      <c r="PZV8" s="713"/>
      <c r="PZW8" s="713"/>
      <c r="PZX8" s="713"/>
      <c r="PZY8" s="713"/>
      <c r="PZZ8" s="713"/>
      <c r="QAA8" s="713"/>
      <c r="QAB8" s="713"/>
      <c r="QAC8" s="713"/>
      <c r="QAD8" s="713"/>
      <c r="QAE8" s="713"/>
      <c r="QAF8" s="713"/>
      <c r="QAG8" s="713"/>
      <c r="QAH8" s="713"/>
      <c r="QAI8" s="713"/>
      <c r="QAJ8" s="713"/>
      <c r="QAK8" s="713"/>
      <c r="QAL8" s="713"/>
      <c r="QAM8" s="713"/>
      <c r="QAN8" s="713"/>
      <c r="QAO8" s="713"/>
      <c r="QAP8" s="713"/>
      <c r="QAQ8" s="713"/>
      <c r="QAR8" s="713"/>
      <c r="QAS8" s="713"/>
      <c r="QAT8" s="713"/>
      <c r="QAU8" s="713"/>
      <c r="QAV8" s="713"/>
      <c r="QAW8" s="713"/>
      <c r="QAX8" s="713"/>
      <c r="QAY8" s="713"/>
      <c r="QAZ8" s="713"/>
      <c r="QBA8" s="713"/>
      <c r="QBB8" s="713"/>
      <c r="QBC8" s="713"/>
      <c r="QBD8" s="713"/>
      <c r="QBE8" s="713"/>
      <c r="QBF8" s="713"/>
      <c r="QBG8" s="713"/>
      <c r="QBH8" s="713"/>
      <c r="QBI8" s="713"/>
      <c r="QBJ8" s="713"/>
      <c r="QBK8" s="713"/>
      <c r="QBL8" s="713"/>
      <c r="QBM8" s="713"/>
      <c r="QBN8" s="713"/>
      <c r="QBO8" s="713"/>
      <c r="QBP8" s="713"/>
      <c r="QBQ8" s="713"/>
      <c r="QBR8" s="713"/>
      <c r="QBS8" s="713"/>
      <c r="QBT8" s="713"/>
      <c r="QBU8" s="713"/>
      <c r="QBV8" s="713"/>
      <c r="QBW8" s="713"/>
      <c r="QBX8" s="713"/>
      <c r="QBY8" s="713"/>
      <c r="QBZ8" s="713"/>
      <c r="QCA8" s="713"/>
      <c r="QCB8" s="713"/>
      <c r="QCC8" s="713"/>
      <c r="QCD8" s="713"/>
      <c r="QCE8" s="713"/>
      <c r="QCF8" s="713"/>
      <c r="QCG8" s="713"/>
      <c r="QCH8" s="713"/>
      <c r="QCI8" s="713"/>
      <c r="QCJ8" s="713"/>
      <c r="QCK8" s="713"/>
      <c r="QCL8" s="713"/>
      <c r="QCM8" s="713"/>
      <c r="QCN8" s="713"/>
      <c r="QCO8" s="713"/>
      <c r="QCP8" s="713"/>
      <c r="QCQ8" s="713"/>
      <c r="QCR8" s="713"/>
      <c r="QCS8" s="713"/>
      <c r="QCT8" s="713"/>
      <c r="QCU8" s="713"/>
      <c r="QCV8" s="713"/>
      <c r="QCW8" s="713"/>
      <c r="QCX8" s="713"/>
      <c r="QCY8" s="713"/>
      <c r="QCZ8" s="713"/>
      <c r="QDA8" s="713"/>
      <c r="QDB8" s="713"/>
      <c r="QDC8" s="713"/>
      <c r="QDD8" s="713"/>
      <c r="QDE8" s="713"/>
      <c r="QDF8" s="713"/>
      <c r="QDG8" s="713"/>
      <c r="QDH8" s="713"/>
      <c r="QDI8" s="713"/>
      <c r="QDJ8" s="713"/>
      <c r="QDK8" s="713"/>
      <c r="QDL8" s="713"/>
      <c r="QDM8" s="713"/>
      <c r="QDN8" s="713"/>
      <c r="QDO8" s="713"/>
      <c r="QDP8" s="713"/>
      <c r="QDQ8" s="713"/>
      <c r="QDR8" s="713"/>
      <c r="QDS8" s="713"/>
      <c r="QDT8" s="713"/>
      <c r="QDU8" s="713"/>
      <c r="QDV8" s="713"/>
      <c r="QDW8" s="713"/>
      <c r="QDX8" s="713"/>
      <c r="QDY8" s="713"/>
      <c r="QDZ8" s="713"/>
      <c r="QEA8" s="713"/>
      <c r="QEB8" s="713"/>
      <c r="QEC8" s="713"/>
      <c r="QED8" s="713"/>
      <c r="QEE8" s="713"/>
      <c r="QEF8" s="713"/>
      <c r="QEG8" s="713"/>
      <c r="QEH8" s="713"/>
      <c r="QEI8" s="713"/>
      <c r="QEJ8" s="713"/>
      <c r="QEK8" s="713"/>
      <c r="QEL8" s="713"/>
      <c r="QEM8" s="713"/>
      <c r="QEN8" s="713"/>
      <c r="QEO8" s="713"/>
      <c r="QEP8" s="713"/>
      <c r="QEQ8" s="713"/>
      <c r="QER8" s="713"/>
      <c r="QES8" s="713"/>
      <c r="QET8" s="713"/>
      <c r="QEU8" s="713"/>
      <c r="QEV8" s="713"/>
      <c r="QEW8" s="713"/>
      <c r="QEX8" s="713"/>
      <c r="QEY8" s="713"/>
      <c r="QEZ8" s="713"/>
      <c r="QFA8" s="713"/>
      <c r="QFB8" s="713"/>
      <c r="QFC8" s="713"/>
      <c r="QFD8" s="713"/>
      <c r="QFE8" s="713"/>
      <c r="QFF8" s="713"/>
      <c r="QFG8" s="713"/>
      <c r="QFH8" s="713"/>
      <c r="QFI8" s="713"/>
      <c r="QFJ8" s="713"/>
      <c r="QFK8" s="713"/>
      <c r="QFL8" s="713"/>
      <c r="QFM8" s="713"/>
      <c r="QFN8" s="713"/>
      <c r="QFO8" s="713"/>
      <c r="QFP8" s="713"/>
      <c r="QFQ8" s="713"/>
      <c r="QFR8" s="713"/>
      <c r="QFS8" s="713"/>
      <c r="QFT8" s="713"/>
      <c r="QFU8" s="713"/>
      <c r="QFV8" s="713"/>
      <c r="QFW8" s="713"/>
      <c r="QFX8" s="713"/>
      <c r="QFY8" s="713"/>
      <c r="QFZ8" s="713"/>
      <c r="QGA8" s="713"/>
      <c r="QGB8" s="713"/>
      <c r="QGC8" s="713"/>
      <c r="QGD8" s="713"/>
      <c r="QGE8" s="713"/>
      <c r="QGF8" s="713"/>
      <c r="QGG8" s="713"/>
      <c r="QGH8" s="713"/>
      <c r="QGI8" s="713"/>
      <c r="QGJ8" s="713"/>
      <c r="QGK8" s="713"/>
      <c r="QGL8" s="713"/>
      <c r="QGM8" s="713"/>
      <c r="QGN8" s="713"/>
      <c r="QGO8" s="713"/>
      <c r="QGP8" s="713"/>
      <c r="QGQ8" s="713"/>
      <c r="QGR8" s="713"/>
      <c r="QGS8" s="713"/>
      <c r="QGT8" s="713"/>
      <c r="QGU8" s="713"/>
      <c r="QGV8" s="713"/>
      <c r="QGW8" s="713"/>
      <c r="QGX8" s="713"/>
      <c r="QGY8" s="713"/>
      <c r="QGZ8" s="713"/>
      <c r="QHA8" s="713"/>
      <c r="QHB8" s="713"/>
      <c r="QHC8" s="713"/>
      <c r="QHD8" s="713"/>
      <c r="QHE8" s="713"/>
      <c r="QHF8" s="713"/>
      <c r="QHG8" s="713"/>
      <c r="QHH8" s="713"/>
      <c r="QHI8" s="713"/>
      <c r="QHJ8" s="713"/>
      <c r="QHK8" s="713"/>
      <c r="QHL8" s="713"/>
      <c r="QHM8" s="713"/>
      <c r="QHN8" s="713"/>
      <c r="QHO8" s="713"/>
      <c r="QHP8" s="713"/>
      <c r="QHQ8" s="713"/>
      <c r="QHR8" s="713"/>
      <c r="QHS8" s="713"/>
      <c r="QHT8" s="713"/>
      <c r="QHU8" s="713"/>
      <c r="QHV8" s="713"/>
      <c r="QHW8" s="713"/>
      <c r="QHX8" s="713"/>
      <c r="QHY8" s="713"/>
      <c r="QHZ8" s="713"/>
      <c r="QIA8" s="713"/>
      <c r="QIB8" s="713"/>
      <c r="QIC8" s="713"/>
      <c r="QID8" s="713"/>
      <c r="QIE8" s="713"/>
      <c r="QIF8" s="713"/>
      <c r="QIG8" s="713"/>
      <c r="QIH8" s="713"/>
      <c r="QII8" s="713"/>
      <c r="QIJ8" s="713"/>
      <c r="QIK8" s="713"/>
      <c r="QIL8" s="713"/>
      <c r="QIM8" s="713"/>
      <c r="QIN8" s="713"/>
      <c r="QIO8" s="713"/>
      <c r="QIP8" s="713"/>
      <c r="QIQ8" s="713"/>
      <c r="QIR8" s="713"/>
      <c r="QIS8" s="713"/>
      <c r="QIT8" s="713"/>
      <c r="QIU8" s="713"/>
      <c r="QIV8" s="713"/>
      <c r="QIW8" s="713"/>
      <c r="QIX8" s="713"/>
      <c r="QIY8" s="713"/>
      <c r="QIZ8" s="713"/>
      <c r="QJA8" s="713"/>
      <c r="QJB8" s="713"/>
      <c r="QJC8" s="713"/>
      <c r="QJD8" s="713"/>
      <c r="QJE8" s="713"/>
      <c r="QJF8" s="713"/>
      <c r="QJG8" s="713"/>
      <c r="QJH8" s="713"/>
      <c r="QJI8" s="713"/>
      <c r="QJJ8" s="713"/>
      <c r="QJK8" s="713"/>
      <c r="QJL8" s="713"/>
      <c r="QJM8" s="713"/>
      <c r="QJN8" s="713"/>
      <c r="QJO8" s="713"/>
      <c r="QJP8" s="713"/>
      <c r="QJQ8" s="713"/>
      <c r="QJR8" s="713"/>
      <c r="QJS8" s="713"/>
      <c r="QJT8" s="713"/>
      <c r="QJU8" s="713"/>
      <c r="QJV8" s="713"/>
      <c r="QJW8" s="713"/>
      <c r="QJX8" s="713"/>
      <c r="QJY8" s="713"/>
      <c r="QJZ8" s="713"/>
      <c r="QKA8" s="713"/>
      <c r="QKB8" s="713"/>
      <c r="QKC8" s="713"/>
      <c r="QKD8" s="713"/>
      <c r="QKE8" s="713"/>
      <c r="QKF8" s="713"/>
      <c r="QKG8" s="713"/>
      <c r="QKH8" s="713"/>
      <c r="QKI8" s="713"/>
      <c r="QKJ8" s="713"/>
      <c r="QKK8" s="713"/>
      <c r="QKL8" s="713"/>
      <c r="QKM8" s="713"/>
      <c r="QKN8" s="713"/>
      <c r="QKO8" s="713"/>
      <c r="QKP8" s="713"/>
      <c r="QKQ8" s="713"/>
      <c r="QKR8" s="713"/>
      <c r="QKS8" s="713"/>
      <c r="QKT8" s="713"/>
      <c r="QKU8" s="713"/>
      <c r="QKV8" s="713"/>
      <c r="QKW8" s="713"/>
      <c r="QKX8" s="713"/>
      <c r="QKY8" s="713"/>
      <c r="QKZ8" s="713"/>
      <c r="QLA8" s="713"/>
      <c r="QLB8" s="713"/>
      <c r="QLC8" s="713"/>
      <c r="QLD8" s="713"/>
      <c r="QLE8" s="713"/>
      <c r="QLF8" s="713"/>
      <c r="QLG8" s="713"/>
      <c r="QLH8" s="713"/>
      <c r="QLI8" s="713"/>
      <c r="QLJ8" s="713"/>
      <c r="QLK8" s="713"/>
      <c r="QLL8" s="713"/>
      <c r="QLM8" s="713"/>
      <c r="QLN8" s="713"/>
      <c r="QLO8" s="713"/>
      <c r="QLP8" s="713"/>
      <c r="QLQ8" s="713"/>
      <c r="QLR8" s="713"/>
      <c r="QLS8" s="713"/>
      <c r="QLT8" s="713"/>
      <c r="QLU8" s="713"/>
      <c r="QLV8" s="713"/>
      <c r="QLW8" s="713"/>
      <c r="QLX8" s="713"/>
      <c r="QLY8" s="713"/>
      <c r="QLZ8" s="713"/>
      <c r="QMA8" s="713"/>
      <c r="QMB8" s="713"/>
      <c r="QMC8" s="713"/>
      <c r="QMD8" s="713"/>
      <c r="QME8" s="713"/>
      <c r="QMF8" s="713"/>
      <c r="QMG8" s="713"/>
      <c r="QMH8" s="713"/>
      <c r="QMI8" s="713"/>
      <c r="QMJ8" s="713"/>
      <c r="QMK8" s="713"/>
      <c r="QML8" s="713"/>
      <c r="QMM8" s="713"/>
      <c r="QMN8" s="713"/>
      <c r="QMO8" s="713"/>
      <c r="QMP8" s="713"/>
      <c r="QMQ8" s="713"/>
      <c r="QMR8" s="713"/>
      <c r="QMS8" s="713"/>
      <c r="QMT8" s="713"/>
      <c r="QMU8" s="713"/>
      <c r="QMV8" s="713"/>
      <c r="QMW8" s="713"/>
      <c r="QMX8" s="713"/>
      <c r="QMY8" s="713"/>
      <c r="QMZ8" s="713"/>
      <c r="QNA8" s="713"/>
      <c r="QNB8" s="713"/>
      <c r="QNC8" s="713"/>
      <c r="QND8" s="713"/>
      <c r="QNE8" s="713"/>
      <c r="QNF8" s="713"/>
      <c r="QNG8" s="713"/>
      <c r="QNH8" s="713"/>
      <c r="QNI8" s="713"/>
      <c r="QNJ8" s="713"/>
      <c r="QNK8" s="713"/>
      <c r="QNL8" s="713"/>
      <c r="QNM8" s="713"/>
      <c r="QNN8" s="713"/>
      <c r="QNO8" s="713"/>
      <c r="QNP8" s="713"/>
      <c r="QNQ8" s="713"/>
      <c r="QNR8" s="713"/>
      <c r="QNS8" s="713"/>
      <c r="QNT8" s="713"/>
      <c r="QNU8" s="713"/>
      <c r="QNV8" s="713"/>
      <c r="QNW8" s="713"/>
      <c r="QNX8" s="713"/>
      <c r="QNY8" s="713"/>
      <c r="QNZ8" s="713"/>
      <c r="QOA8" s="713"/>
      <c r="QOB8" s="713"/>
      <c r="QOC8" s="713"/>
      <c r="QOD8" s="713"/>
      <c r="QOE8" s="713"/>
      <c r="QOF8" s="713"/>
      <c r="QOG8" s="713"/>
      <c r="QOH8" s="713"/>
      <c r="QOI8" s="713"/>
      <c r="QOJ8" s="713"/>
      <c r="QOK8" s="713"/>
      <c r="QOL8" s="713"/>
      <c r="QOM8" s="713"/>
      <c r="QON8" s="713"/>
      <c r="QOO8" s="713"/>
      <c r="QOP8" s="713"/>
      <c r="QOQ8" s="713"/>
      <c r="QOR8" s="713"/>
      <c r="QOS8" s="713"/>
      <c r="QOT8" s="713"/>
      <c r="QOU8" s="713"/>
      <c r="QOV8" s="713"/>
      <c r="QOW8" s="713"/>
      <c r="QOX8" s="713"/>
      <c r="QOY8" s="713"/>
      <c r="QOZ8" s="713"/>
      <c r="QPA8" s="713"/>
      <c r="QPB8" s="713"/>
      <c r="QPC8" s="713"/>
      <c r="QPD8" s="713"/>
      <c r="QPE8" s="713"/>
      <c r="QPF8" s="713"/>
      <c r="QPG8" s="713"/>
      <c r="QPH8" s="713"/>
      <c r="QPI8" s="713"/>
      <c r="QPJ8" s="713"/>
      <c r="QPK8" s="713"/>
      <c r="QPL8" s="713"/>
      <c r="QPM8" s="713"/>
      <c r="QPN8" s="713"/>
      <c r="QPO8" s="713"/>
      <c r="QPP8" s="713"/>
      <c r="QPQ8" s="713"/>
      <c r="QPR8" s="713"/>
      <c r="QPS8" s="713"/>
      <c r="QPT8" s="713"/>
      <c r="QPU8" s="713"/>
      <c r="QPV8" s="713"/>
      <c r="QPW8" s="713"/>
      <c r="QPX8" s="713"/>
      <c r="QPY8" s="713"/>
      <c r="QPZ8" s="713"/>
      <c r="QQA8" s="713"/>
      <c r="QQB8" s="713"/>
      <c r="QQC8" s="713"/>
      <c r="QQD8" s="713"/>
      <c r="QQE8" s="713"/>
      <c r="QQF8" s="713"/>
      <c r="QQG8" s="713"/>
      <c r="QQH8" s="713"/>
      <c r="QQI8" s="713"/>
      <c r="QQJ8" s="713"/>
      <c r="QQK8" s="713"/>
      <c r="QQL8" s="713"/>
      <c r="QQM8" s="713"/>
      <c r="QQN8" s="713"/>
      <c r="QQO8" s="713"/>
      <c r="QQP8" s="713"/>
      <c r="QQQ8" s="713"/>
      <c r="QQR8" s="713"/>
      <c r="QQS8" s="713"/>
      <c r="QQT8" s="713"/>
      <c r="QQU8" s="713"/>
      <c r="QQV8" s="713"/>
      <c r="QQW8" s="713"/>
      <c r="QQX8" s="713"/>
      <c r="QQY8" s="713"/>
      <c r="QQZ8" s="713"/>
      <c r="QRA8" s="713"/>
      <c r="QRB8" s="713"/>
      <c r="QRC8" s="713"/>
      <c r="QRD8" s="713"/>
      <c r="QRE8" s="713"/>
      <c r="QRF8" s="713"/>
      <c r="QRG8" s="713"/>
      <c r="QRH8" s="713"/>
      <c r="QRI8" s="713"/>
      <c r="QRJ8" s="713"/>
      <c r="QRK8" s="713"/>
      <c r="QRL8" s="713"/>
      <c r="QRM8" s="713"/>
      <c r="QRN8" s="713"/>
      <c r="QRO8" s="713"/>
      <c r="QRP8" s="713"/>
      <c r="QRQ8" s="713"/>
      <c r="QRR8" s="713"/>
      <c r="QRS8" s="713"/>
      <c r="QRT8" s="713"/>
      <c r="QRU8" s="713"/>
      <c r="QRV8" s="713"/>
      <c r="QRW8" s="713"/>
      <c r="QRX8" s="713"/>
      <c r="QRY8" s="713"/>
      <c r="QRZ8" s="713"/>
      <c r="QSA8" s="713"/>
      <c r="QSB8" s="713"/>
      <c r="QSC8" s="713"/>
      <c r="QSD8" s="713"/>
      <c r="QSE8" s="713"/>
      <c r="QSF8" s="713"/>
      <c r="QSG8" s="713"/>
      <c r="QSH8" s="713"/>
      <c r="QSI8" s="713"/>
      <c r="QSJ8" s="713"/>
      <c r="QSK8" s="713"/>
      <c r="QSL8" s="713"/>
      <c r="QSM8" s="713"/>
      <c r="QSN8" s="713"/>
      <c r="QSO8" s="713"/>
      <c r="QSP8" s="713"/>
      <c r="QSQ8" s="713"/>
      <c r="QSR8" s="713"/>
      <c r="QSS8" s="713"/>
      <c r="QST8" s="713"/>
      <c r="QSU8" s="713"/>
      <c r="QSV8" s="713"/>
      <c r="QSW8" s="713"/>
      <c r="QSX8" s="713"/>
      <c r="QSY8" s="713"/>
      <c r="QSZ8" s="713"/>
      <c r="QTA8" s="713"/>
      <c r="QTB8" s="713"/>
      <c r="QTC8" s="713"/>
      <c r="QTD8" s="713"/>
      <c r="QTE8" s="713"/>
      <c r="QTF8" s="713"/>
      <c r="QTG8" s="713"/>
      <c r="QTH8" s="713"/>
      <c r="QTI8" s="713"/>
      <c r="QTJ8" s="713"/>
      <c r="QTK8" s="713"/>
      <c r="QTL8" s="713"/>
      <c r="QTM8" s="713"/>
      <c r="QTN8" s="713"/>
      <c r="QTO8" s="713"/>
      <c r="QTP8" s="713"/>
      <c r="QTQ8" s="713"/>
      <c r="QTR8" s="713"/>
      <c r="QTS8" s="713"/>
      <c r="QTT8" s="713"/>
      <c r="QTU8" s="713"/>
      <c r="QTV8" s="713"/>
      <c r="QTW8" s="713"/>
      <c r="QTX8" s="713"/>
      <c r="QTY8" s="713"/>
      <c r="QTZ8" s="713"/>
      <c r="QUA8" s="713"/>
      <c r="QUB8" s="713"/>
      <c r="QUC8" s="713"/>
      <c r="QUD8" s="713"/>
      <c r="QUE8" s="713"/>
      <c r="QUF8" s="713"/>
      <c r="QUG8" s="713"/>
      <c r="QUH8" s="713"/>
      <c r="QUI8" s="713"/>
      <c r="QUJ8" s="713"/>
      <c r="QUK8" s="713"/>
      <c r="QUL8" s="713"/>
      <c r="QUM8" s="713"/>
      <c r="QUN8" s="713"/>
      <c r="QUO8" s="713"/>
      <c r="QUP8" s="713"/>
      <c r="QUQ8" s="713"/>
      <c r="QUR8" s="713"/>
      <c r="QUS8" s="713"/>
      <c r="QUT8" s="713"/>
      <c r="QUU8" s="713"/>
      <c r="QUV8" s="713"/>
      <c r="QUW8" s="713"/>
      <c r="QUX8" s="713"/>
      <c r="QUY8" s="713"/>
      <c r="QUZ8" s="713"/>
      <c r="QVA8" s="713"/>
      <c r="QVB8" s="713"/>
      <c r="QVC8" s="713"/>
      <c r="QVD8" s="713"/>
      <c r="QVE8" s="713"/>
      <c r="QVF8" s="713"/>
      <c r="QVG8" s="713"/>
      <c r="QVH8" s="713"/>
      <c r="QVI8" s="713"/>
      <c r="QVJ8" s="713"/>
      <c r="QVK8" s="713"/>
      <c r="QVL8" s="713"/>
      <c r="QVM8" s="713"/>
      <c r="QVN8" s="713"/>
      <c r="QVO8" s="713"/>
      <c r="QVP8" s="713"/>
      <c r="QVQ8" s="713"/>
      <c r="QVR8" s="713"/>
      <c r="QVS8" s="713"/>
      <c r="QVT8" s="713"/>
      <c r="QVU8" s="713"/>
      <c r="QVV8" s="713"/>
      <c r="QVW8" s="713"/>
      <c r="QVX8" s="713"/>
      <c r="QVY8" s="713"/>
      <c r="QVZ8" s="713"/>
      <c r="QWA8" s="713"/>
      <c r="QWB8" s="713"/>
      <c r="QWC8" s="713"/>
      <c r="QWD8" s="713"/>
      <c r="QWE8" s="713"/>
      <c r="QWF8" s="713"/>
      <c r="QWG8" s="713"/>
      <c r="QWH8" s="713"/>
      <c r="QWI8" s="713"/>
      <c r="QWJ8" s="713"/>
      <c r="QWK8" s="713"/>
      <c r="QWL8" s="713"/>
      <c r="QWM8" s="713"/>
      <c r="QWN8" s="713"/>
      <c r="QWO8" s="713"/>
      <c r="QWP8" s="713"/>
      <c r="QWQ8" s="713"/>
      <c r="QWR8" s="713"/>
      <c r="QWS8" s="713"/>
      <c r="QWT8" s="713"/>
      <c r="QWU8" s="713"/>
      <c r="QWV8" s="713"/>
      <c r="QWW8" s="713"/>
      <c r="QWX8" s="713"/>
      <c r="QWY8" s="713"/>
      <c r="QWZ8" s="713"/>
      <c r="QXA8" s="713"/>
      <c r="QXB8" s="713"/>
      <c r="QXC8" s="713"/>
      <c r="QXD8" s="713"/>
      <c r="QXE8" s="713"/>
      <c r="QXF8" s="713"/>
      <c r="QXG8" s="713"/>
      <c r="QXH8" s="713"/>
      <c r="QXI8" s="713"/>
      <c r="QXJ8" s="713"/>
      <c r="QXK8" s="713"/>
      <c r="QXL8" s="713"/>
      <c r="QXM8" s="713"/>
      <c r="QXN8" s="713"/>
      <c r="QXO8" s="713"/>
      <c r="QXP8" s="713"/>
      <c r="QXQ8" s="713"/>
      <c r="QXR8" s="713"/>
      <c r="QXS8" s="713"/>
      <c r="QXT8" s="713"/>
      <c r="QXU8" s="713"/>
      <c r="QXV8" s="713"/>
      <c r="QXW8" s="713"/>
      <c r="QXX8" s="713"/>
      <c r="QXY8" s="713"/>
      <c r="QXZ8" s="713"/>
      <c r="QYA8" s="713"/>
      <c r="QYB8" s="713"/>
      <c r="QYC8" s="713"/>
      <c r="QYD8" s="713"/>
      <c r="QYE8" s="713"/>
      <c r="QYF8" s="713"/>
      <c r="QYG8" s="713"/>
      <c r="QYH8" s="713"/>
      <c r="QYI8" s="713"/>
      <c r="QYJ8" s="713"/>
      <c r="QYK8" s="713"/>
      <c r="QYL8" s="713"/>
      <c r="QYM8" s="713"/>
      <c r="QYN8" s="713"/>
      <c r="QYO8" s="713"/>
      <c r="QYP8" s="713"/>
      <c r="QYQ8" s="713"/>
      <c r="QYR8" s="713"/>
      <c r="QYS8" s="713"/>
      <c r="QYT8" s="713"/>
      <c r="QYU8" s="713"/>
      <c r="QYV8" s="713"/>
      <c r="QYW8" s="713"/>
      <c r="QYX8" s="713"/>
      <c r="QYY8" s="713"/>
      <c r="QYZ8" s="713"/>
      <c r="QZA8" s="713"/>
      <c r="QZB8" s="713"/>
      <c r="QZC8" s="713"/>
      <c r="QZD8" s="713"/>
      <c r="QZE8" s="713"/>
      <c r="QZF8" s="713"/>
      <c r="QZG8" s="713"/>
      <c r="QZH8" s="713"/>
      <c r="QZI8" s="713"/>
      <c r="QZJ8" s="713"/>
      <c r="QZK8" s="713"/>
      <c r="QZL8" s="713"/>
      <c r="QZM8" s="713"/>
      <c r="QZN8" s="713"/>
      <c r="QZO8" s="713"/>
      <c r="QZP8" s="713"/>
      <c r="QZQ8" s="713"/>
      <c r="QZR8" s="713"/>
      <c r="QZS8" s="713"/>
      <c r="QZT8" s="713"/>
      <c r="QZU8" s="713"/>
      <c r="QZV8" s="713"/>
      <c r="QZW8" s="713"/>
      <c r="QZX8" s="713"/>
      <c r="QZY8" s="713"/>
      <c r="QZZ8" s="713"/>
      <c r="RAA8" s="713"/>
      <c r="RAB8" s="713"/>
      <c r="RAC8" s="713"/>
      <c r="RAD8" s="713"/>
      <c r="RAE8" s="713"/>
      <c r="RAF8" s="713"/>
      <c r="RAG8" s="713"/>
      <c r="RAH8" s="713"/>
      <c r="RAI8" s="713"/>
      <c r="RAJ8" s="713"/>
      <c r="RAK8" s="713"/>
      <c r="RAL8" s="713"/>
      <c r="RAM8" s="713"/>
      <c r="RAN8" s="713"/>
      <c r="RAO8" s="713"/>
      <c r="RAP8" s="713"/>
      <c r="RAQ8" s="713"/>
      <c r="RAR8" s="713"/>
      <c r="RAS8" s="713"/>
      <c r="RAT8" s="713"/>
      <c r="RAU8" s="713"/>
      <c r="RAV8" s="713"/>
      <c r="RAW8" s="713"/>
      <c r="RAX8" s="713"/>
      <c r="RAY8" s="713"/>
      <c r="RAZ8" s="713"/>
      <c r="RBA8" s="713"/>
      <c r="RBB8" s="713"/>
      <c r="RBC8" s="713"/>
      <c r="RBD8" s="713"/>
      <c r="RBE8" s="713"/>
      <c r="RBF8" s="713"/>
      <c r="RBG8" s="713"/>
      <c r="RBH8" s="713"/>
      <c r="RBI8" s="713"/>
      <c r="RBJ8" s="713"/>
      <c r="RBK8" s="713"/>
      <c r="RBL8" s="713"/>
      <c r="RBM8" s="713"/>
      <c r="RBN8" s="713"/>
      <c r="RBO8" s="713"/>
      <c r="RBP8" s="713"/>
      <c r="RBQ8" s="713"/>
      <c r="RBR8" s="713"/>
      <c r="RBS8" s="713"/>
      <c r="RBT8" s="713"/>
      <c r="RBU8" s="713"/>
      <c r="RBV8" s="713"/>
      <c r="RBW8" s="713"/>
      <c r="RBX8" s="713"/>
      <c r="RBY8" s="713"/>
      <c r="RBZ8" s="713"/>
      <c r="RCA8" s="713"/>
      <c r="RCB8" s="713"/>
      <c r="RCC8" s="713"/>
      <c r="RCD8" s="713"/>
      <c r="RCE8" s="713"/>
      <c r="RCF8" s="713"/>
      <c r="RCG8" s="713"/>
      <c r="RCH8" s="713"/>
      <c r="RCI8" s="713"/>
      <c r="RCJ8" s="713"/>
      <c r="RCK8" s="713"/>
      <c r="RCL8" s="713"/>
      <c r="RCM8" s="713"/>
      <c r="RCN8" s="713"/>
      <c r="RCO8" s="713"/>
      <c r="RCP8" s="713"/>
      <c r="RCQ8" s="713"/>
      <c r="RCR8" s="713"/>
      <c r="RCS8" s="713"/>
      <c r="RCT8" s="713"/>
      <c r="RCU8" s="713"/>
      <c r="RCV8" s="713"/>
      <c r="RCW8" s="713"/>
      <c r="RCX8" s="713"/>
      <c r="RCY8" s="713"/>
      <c r="RCZ8" s="713"/>
      <c r="RDA8" s="713"/>
      <c r="RDB8" s="713"/>
      <c r="RDC8" s="713"/>
      <c r="RDD8" s="713"/>
      <c r="RDE8" s="713"/>
      <c r="RDF8" s="713"/>
      <c r="RDG8" s="713"/>
      <c r="RDH8" s="713"/>
      <c r="RDI8" s="713"/>
      <c r="RDJ8" s="713"/>
      <c r="RDK8" s="713"/>
      <c r="RDL8" s="713"/>
      <c r="RDM8" s="713"/>
      <c r="RDN8" s="713"/>
      <c r="RDO8" s="713"/>
      <c r="RDP8" s="713"/>
      <c r="RDQ8" s="713"/>
      <c r="RDR8" s="713"/>
      <c r="RDS8" s="713"/>
      <c r="RDT8" s="713"/>
      <c r="RDU8" s="713"/>
      <c r="RDV8" s="713"/>
      <c r="RDW8" s="713"/>
      <c r="RDX8" s="713"/>
      <c r="RDY8" s="713"/>
      <c r="RDZ8" s="713"/>
      <c r="REA8" s="713"/>
      <c r="REB8" s="713"/>
      <c r="REC8" s="713"/>
      <c r="RED8" s="713"/>
      <c r="REE8" s="713"/>
      <c r="REF8" s="713"/>
      <c r="REG8" s="713"/>
      <c r="REH8" s="713"/>
      <c r="REI8" s="713"/>
      <c r="REJ8" s="713"/>
      <c r="REK8" s="713"/>
      <c r="REL8" s="713"/>
      <c r="REM8" s="713"/>
      <c r="REN8" s="713"/>
      <c r="REO8" s="713"/>
      <c r="REP8" s="713"/>
      <c r="REQ8" s="713"/>
      <c r="RER8" s="713"/>
      <c r="RES8" s="713"/>
      <c r="RET8" s="713"/>
      <c r="REU8" s="713"/>
      <c r="REV8" s="713"/>
      <c r="REW8" s="713"/>
      <c r="REX8" s="713"/>
      <c r="REY8" s="713"/>
      <c r="REZ8" s="713"/>
      <c r="RFA8" s="713"/>
      <c r="RFB8" s="713"/>
      <c r="RFC8" s="713"/>
      <c r="RFD8" s="713"/>
      <c r="RFE8" s="713"/>
      <c r="RFF8" s="713"/>
      <c r="RFG8" s="713"/>
      <c r="RFH8" s="713"/>
      <c r="RFI8" s="713"/>
      <c r="RFJ8" s="713"/>
      <c r="RFK8" s="713"/>
      <c r="RFL8" s="713"/>
      <c r="RFM8" s="713"/>
      <c r="RFN8" s="713"/>
      <c r="RFO8" s="713"/>
      <c r="RFP8" s="713"/>
      <c r="RFQ8" s="713"/>
      <c r="RFR8" s="713"/>
      <c r="RFS8" s="713"/>
      <c r="RFT8" s="713"/>
      <c r="RFU8" s="713"/>
      <c r="RFV8" s="713"/>
      <c r="RFW8" s="713"/>
      <c r="RFX8" s="713"/>
      <c r="RFY8" s="713"/>
      <c r="RFZ8" s="713"/>
      <c r="RGA8" s="713"/>
      <c r="RGB8" s="713"/>
      <c r="RGC8" s="713"/>
      <c r="RGD8" s="713"/>
      <c r="RGE8" s="713"/>
      <c r="RGF8" s="713"/>
      <c r="RGG8" s="713"/>
      <c r="RGH8" s="713"/>
      <c r="RGI8" s="713"/>
      <c r="RGJ8" s="713"/>
      <c r="RGK8" s="713"/>
      <c r="RGL8" s="713"/>
      <c r="RGM8" s="713"/>
      <c r="RGN8" s="713"/>
      <c r="RGO8" s="713"/>
      <c r="RGP8" s="713"/>
      <c r="RGQ8" s="713"/>
      <c r="RGR8" s="713"/>
      <c r="RGS8" s="713"/>
      <c r="RGT8" s="713"/>
      <c r="RGU8" s="713"/>
      <c r="RGV8" s="713"/>
      <c r="RGW8" s="713"/>
      <c r="RGX8" s="713"/>
      <c r="RGY8" s="713"/>
      <c r="RGZ8" s="713"/>
      <c r="RHA8" s="713"/>
      <c r="RHB8" s="713"/>
      <c r="RHC8" s="713"/>
      <c r="RHD8" s="713"/>
      <c r="RHE8" s="713"/>
      <c r="RHF8" s="713"/>
      <c r="RHG8" s="713"/>
      <c r="RHH8" s="713"/>
      <c r="RHI8" s="713"/>
      <c r="RHJ8" s="713"/>
      <c r="RHK8" s="713"/>
      <c r="RHL8" s="713"/>
      <c r="RHM8" s="713"/>
      <c r="RHN8" s="713"/>
      <c r="RHO8" s="713"/>
      <c r="RHP8" s="713"/>
      <c r="RHQ8" s="713"/>
      <c r="RHR8" s="713"/>
      <c r="RHS8" s="713"/>
      <c r="RHT8" s="713"/>
      <c r="RHU8" s="713"/>
      <c r="RHV8" s="713"/>
      <c r="RHW8" s="713"/>
      <c r="RHX8" s="713"/>
      <c r="RHY8" s="713"/>
      <c r="RHZ8" s="713"/>
      <c r="RIA8" s="713"/>
      <c r="RIB8" s="713"/>
      <c r="RIC8" s="713"/>
      <c r="RID8" s="713"/>
      <c r="RIE8" s="713"/>
      <c r="RIF8" s="713"/>
      <c r="RIG8" s="713"/>
      <c r="RIH8" s="713"/>
      <c r="RII8" s="713"/>
      <c r="RIJ8" s="713"/>
      <c r="RIK8" s="713"/>
      <c r="RIL8" s="713"/>
      <c r="RIM8" s="713"/>
      <c r="RIN8" s="713"/>
      <c r="RIO8" s="713"/>
      <c r="RIP8" s="713"/>
      <c r="RIQ8" s="713"/>
      <c r="RIR8" s="713"/>
      <c r="RIS8" s="713"/>
      <c r="RIT8" s="713"/>
      <c r="RIU8" s="713"/>
      <c r="RIV8" s="713"/>
      <c r="RIW8" s="713"/>
      <c r="RIX8" s="713"/>
      <c r="RIY8" s="713"/>
      <c r="RIZ8" s="713"/>
      <c r="RJA8" s="713"/>
      <c r="RJB8" s="713"/>
      <c r="RJC8" s="713"/>
      <c r="RJD8" s="713"/>
      <c r="RJE8" s="713"/>
      <c r="RJF8" s="713"/>
      <c r="RJG8" s="713"/>
      <c r="RJH8" s="713"/>
      <c r="RJI8" s="713"/>
      <c r="RJJ8" s="713"/>
      <c r="RJK8" s="713"/>
      <c r="RJL8" s="713"/>
      <c r="RJM8" s="713"/>
      <c r="RJN8" s="713"/>
      <c r="RJO8" s="713"/>
      <c r="RJP8" s="713"/>
      <c r="RJQ8" s="713"/>
      <c r="RJR8" s="713"/>
      <c r="RJS8" s="713"/>
      <c r="RJT8" s="713"/>
      <c r="RJU8" s="713"/>
      <c r="RJV8" s="713"/>
      <c r="RJW8" s="713"/>
      <c r="RJX8" s="713"/>
      <c r="RJY8" s="713"/>
      <c r="RJZ8" s="713"/>
      <c r="RKA8" s="713"/>
      <c r="RKB8" s="713"/>
      <c r="RKC8" s="713"/>
      <c r="RKD8" s="713"/>
      <c r="RKE8" s="713"/>
      <c r="RKF8" s="713"/>
      <c r="RKG8" s="713"/>
      <c r="RKH8" s="713"/>
      <c r="RKI8" s="713"/>
      <c r="RKJ8" s="713"/>
      <c r="RKK8" s="713"/>
      <c r="RKL8" s="713"/>
      <c r="RKM8" s="713"/>
      <c r="RKN8" s="713"/>
      <c r="RKO8" s="713"/>
      <c r="RKP8" s="713"/>
      <c r="RKQ8" s="713"/>
      <c r="RKR8" s="713"/>
      <c r="RKS8" s="713"/>
      <c r="RKT8" s="713"/>
      <c r="RKU8" s="713"/>
      <c r="RKV8" s="713"/>
      <c r="RKW8" s="713"/>
      <c r="RKX8" s="713"/>
      <c r="RKY8" s="713"/>
      <c r="RKZ8" s="713"/>
      <c r="RLA8" s="713"/>
      <c r="RLB8" s="713"/>
      <c r="RLC8" s="713"/>
      <c r="RLD8" s="713"/>
      <c r="RLE8" s="713"/>
      <c r="RLF8" s="713"/>
      <c r="RLG8" s="713"/>
      <c r="RLH8" s="713"/>
      <c r="RLI8" s="713"/>
      <c r="RLJ8" s="713"/>
      <c r="RLK8" s="713"/>
      <c r="RLL8" s="713"/>
      <c r="RLM8" s="713"/>
      <c r="RLN8" s="713"/>
      <c r="RLO8" s="713"/>
      <c r="RLP8" s="713"/>
      <c r="RLQ8" s="713"/>
      <c r="RLR8" s="713"/>
      <c r="RLS8" s="713"/>
      <c r="RLT8" s="713"/>
      <c r="RLU8" s="713"/>
      <c r="RLV8" s="713"/>
      <c r="RLW8" s="713"/>
      <c r="RLX8" s="713"/>
      <c r="RLY8" s="713"/>
      <c r="RLZ8" s="713"/>
      <c r="RMA8" s="713"/>
      <c r="RMB8" s="713"/>
      <c r="RMC8" s="713"/>
      <c r="RMD8" s="713"/>
      <c r="RME8" s="713"/>
      <c r="RMF8" s="713"/>
      <c r="RMG8" s="713"/>
      <c r="RMH8" s="713"/>
      <c r="RMI8" s="713"/>
      <c r="RMJ8" s="713"/>
      <c r="RMK8" s="713"/>
      <c r="RML8" s="713"/>
      <c r="RMM8" s="713"/>
      <c r="RMN8" s="713"/>
      <c r="RMO8" s="713"/>
      <c r="RMP8" s="713"/>
      <c r="RMQ8" s="713"/>
      <c r="RMR8" s="713"/>
      <c r="RMS8" s="713"/>
      <c r="RMT8" s="713"/>
      <c r="RMU8" s="713"/>
      <c r="RMV8" s="713"/>
      <c r="RMW8" s="713"/>
      <c r="RMX8" s="713"/>
      <c r="RMY8" s="713"/>
      <c r="RMZ8" s="713"/>
      <c r="RNA8" s="713"/>
      <c r="RNB8" s="713"/>
      <c r="RNC8" s="713"/>
      <c r="RND8" s="713"/>
      <c r="RNE8" s="713"/>
      <c r="RNF8" s="713"/>
      <c r="RNG8" s="713"/>
      <c r="RNH8" s="713"/>
      <c r="RNI8" s="713"/>
      <c r="RNJ8" s="713"/>
      <c r="RNK8" s="713"/>
      <c r="RNL8" s="713"/>
      <c r="RNM8" s="713"/>
      <c r="RNN8" s="713"/>
      <c r="RNO8" s="713"/>
      <c r="RNP8" s="713"/>
      <c r="RNQ8" s="713"/>
      <c r="RNR8" s="713"/>
      <c r="RNS8" s="713"/>
      <c r="RNT8" s="713"/>
      <c r="RNU8" s="713"/>
      <c r="RNV8" s="713"/>
      <c r="RNW8" s="713"/>
      <c r="RNX8" s="713"/>
      <c r="RNY8" s="713"/>
      <c r="RNZ8" s="713"/>
      <c r="ROA8" s="713"/>
      <c r="ROB8" s="713"/>
      <c r="ROC8" s="713"/>
      <c r="ROD8" s="713"/>
      <c r="ROE8" s="713"/>
      <c r="ROF8" s="713"/>
      <c r="ROG8" s="713"/>
      <c r="ROH8" s="713"/>
      <c r="ROI8" s="713"/>
      <c r="ROJ8" s="713"/>
      <c r="ROK8" s="713"/>
      <c r="ROL8" s="713"/>
      <c r="ROM8" s="713"/>
      <c r="RON8" s="713"/>
      <c r="ROO8" s="713"/>
      <c r="ROP8" s="713"/>
      <c r="ROQ8" s="713"/>
      <c r="ROR8" s="713"/>
      <c r="ROS8" s="713"/>
      <c r="ROT8" s="713"/>
      <c r="ROU8" s="713"/>
      <c r="ROV8" s="713"/>
      <c r="ROW8" s="713"/>
      <c r="ROX8" s="713"/>
      <c r="ROY8" s="713"/>
      <c r="ROZ8" s="713"/>
      <c r="RPA8" s="713"/>
      <c r="RPB8" s="713"/>
      <c r="RPC8" s="713"/>
      <c r="RPD8" s="713"/>
      <c r="RPE8" s="713"/>
      <c r="RPF8" s="713"/>
      <c r="RPG8" s="713"/>
      <c r="RPH8" s="713"/>
      <c r="RPI8" s="713"/>
      <c r="RPJ8" s="713"/>
      <c r="RPK8" s="713"/>
      <c r="RPL8" s="713"/>
      <c r="RPM8" s="713"/>
      <c r="RPN8" s="713"/>
      <c r="RPO8" s="713"/>
      <c r="RPP8" s="713"/>
      <c r="RPQ8" s="713"/>
      <c r="RPR8" s="713"/>
      <c r="RPS8" s="713"/>
      <c r="RPT8" s="713"/>
      <c r="RPU8" s="713"/>
      <c r="RPV8" s="713"/>
      <c r="RPW8" s="713"/>
      <c r="RPX8" s="713"/>
      <c r="RPY8" s="713"/>
      <c r="RPZ8" s="713"/>
      <c r="RQA8" s="713"/>
      <c r="RQB8" s="713"/>
      <c r="RQC8" s="713"/>
      <c r="RQD8" s="713"/>
      <c r="RQE8" s="713"/>
      <c r="RQF8" s="713"/>
      <c r="RQG8" s="713"/>
      <c r="RQH8" s="713"/>
      <c r="RQI8" s="713"/>
      <c r="RQJ8" s="713"/>
      <c r="RQK8" s="713"/>
      <c r="RQL8" s="713"/>
      <c r="RQM8" s="713"/>
      <c r="RQN8" s="713"/>
      <c r="RQO8" s="713"/>
      <c r="RQP8" s="713"/>
      <c r="RQQ8" s="713"/>
      <c r="RQR8" s="713"/>
      <c r="RQS8" s="713"/>
      <c r="RQT8" s="713"/>
      <c r="RQU8" s="713"/>
      <c r="RQV8" s="713"/>
      <c r="RQW8" s="713"/>
      <c r="RQX8" s="713"/>
      <c r="RQY8" s="713"/>
      <c r="RQZ8" s="713"/>
      <c r="RRA8" s="713"/>
      <c r="RRB8" s="713"/>
      <c r="RRC8" s="713"/>
      <c r="RRD8" s="713"/>
      <c r="RRE8" s="713"/>
      <c r="RRF8" s="713"/>
      <c r="RRG8" s="713"/>
      <c r="RRH8" s="713"/>
      <c r="RRI8" s="713"/>
      <c r="RRJ8" s="713"/>
      <c r="RRK8" s="713"/>
      <c r="RRL8" s="713"/>
      <c r="RRM8" s="713"/>
      <c r="RRN8" s="713"/>
      <c r="RRO8" s="713"/>
      <c r="RRP8" s="713"/>
      <c r="RRQ8" s="713"/>
      <c r="RRR8" s="713"/>
      <c r="RRS8" s="713"/>
      <c r="RRT8" s="713"/>
      <c r="RRU8" s="713"/>
      <c r="RRV8" s="713"/>
      <c r="RRW8" s="713"/>
      <c r="RRX8" s="713"/>
      <c r="RRY8" s="713"/>
      <c r="RRZ8" s="713"/>
      <c r="RSA8" s="713"/>
      <c r="RSB8" s="713"/>
      <c r="RSC8" s="713"/>
      <c r="RSD8" s="713"/>
      <c r="RSE8" s="713"/>
      <c r="RSF8" s="713"/>
      <c r="RSG8" s="713"/>
      <c r="RSH8" s="713"/>
      <c r="RSI8" s="713"/>
      <c r="RSJ8" s="713"/>
      <c r="RSK8" s="713"/>
      <c r="RSL8" s="713"/>
      <c r="RSM8" s="713"/>
      <c r="RSN8" s="713"/>
      <c r="RSO8" s="713"/>
      <c r="RSP8" s="713"/>
      <c r="RSQ8" s="713"/>
      <c r="RSR8" s="713"/>
      <c r="RSS8" s="713"/>
      <c r="RST8" s="713"/>
      <c r="RSU8" s="713"/>
      <c r="RSV8" s="713"/>
      <c r="RSW8" s="713"/>
      <c r="RSX8" s="713"/>
      <c r="RSY8" s="713"/>
      <c r="RSZ8" s="713"/>
      <c r="RTA8" s="713"/>
      <c r="RTB8" s="713"/>
      <c r="RTC8" s="713"/>
      <c r="RTD8" s="713"/>
      <c r="RTE8" s="713"/>
      <c r="RTF8" s="713"/>
      <c r="RTG8" s="713"/>
      <c r="RTH8" s="713"/>
      <c r="RTI8" s="713"/>
      <c r="RTJ8" s="713"/>
      <c r="RTK8" s="713"/>
      <c r="RTL8" s="713"/>
      <c r="RTM8" s="713"/>
      <c r="RTN8" s="713"/>
      <c r="RTO8" s="713"/>
      <c r="RTP8" s="713"/>
      <c r="RTQ8" s="713"/>
      <c r="RTR8" s="713"/>
      <c r="RTS8" s="713"/>
      <c r="RTT8" s="713"/>
      <c r="RTU8" s="713"/>
      <c r="RTV8" s="713"/>
      <c r="RTW8" s="713"/>
      <c r="RTX8" s="713"/>
      <c r="RTY8" s="713"/>
      <c r="RTZ8" s="713"/>
      <c r="RUA8" s="713"/>
      <c r="RUB8" s="713"/>
      <c r="RUC8" s="713"/>
      <c r="RUD8" s="713"/>
      <c r="RUE8" s="713"/>
      <c r="RUF8" s="713"/>
      <c r="RUG8" s="713"/>
      <c r="RUH8" s="713"/>
      <c r="RUI8" s="713"/>
      <c r="RUJ8" s="713"/>
      <c r="RUK8" s="713"/>
      <c r="RUL8" s="713"/>
      <c r="RUM8" s="713"/>
      <c r="RUN8" s="713"/>
      <c r="RUO8" s="713"/>
      <c r="RUP8" s="713"/>
      <c r="RUQ8" s="713"/>
      <c r="RUR8" s="713"/>
      <c r="RUS8" s="713"/>
      <c r="RUT8" s="713"/>
      <c r="RUU8" s="713"/>
      <c r="RUV8" s="713"/>
      <c r="RUW8" s="713"/>
      <c r="RUX8" s="713"/>
      <c r="RUY8" s="713"/>
      <c r="RUZ8" s="713"/>
      <c r="RVA8" s="713"/>
      <c r="RVB8" s="713"/>
      <c r="RVC8" s="713"/>
      <c r="RVD8" s="713"/>
      <c r="RVE8" s="713"/>
      <c r="RVF8" s="713"/>
      <c r="RVG8" s="713"/>
      <c r="RVH8" s="713"/>
      <c r="RVI8" s="713"/>
      <c r="RVJ8" s="713"/>
      <c r="RVK8" s="713"/>
      <c r="RVL8" s="713"/>
      <c r="RVM8" s="713"/>
      <c r="RVN8" s="713"/>
      <c r="RVO8" s="713"/>
      <c r="RVP8" s="713"/>
      <c r="RVQ8" s="713"/>
      <c r="RVR8" s="713"/>
      <c r="RVS8" s="713"/>
      <c r="RVT8" s="713"/>
      <c r="RVU8" s="713"/>
      <c r="RVV8" s="713"/>
      <c r="RVW8" s="713"/>
      <c r="RVX8" s="713"/>
      <c r="RVY8" s="713"/>
      <c r="RVZ8" s="713"/>
      <c r="RWA8" s="713"/>
      <c r="RWB8" s="713"/>
      <c r="RWC8" s="713"/>
      <c r="RWD8" s="713"/>
      <c r="RWE8" s="713"/>
      <c r="RWF8" s="713"/>
      <c r="RWG8" s="713"/>
      <c r="RWH8" s="713"/>
      <c r="RWI8" s="713"/>
      <c r="RWJ8" s="713"/>
      <c r="RWK8" s="713"/>
      <c r="RWL8" s="713"/>
      <c r="RWM8" s="713"/>
      <c r="RWN8" s="713"/>
      <c r="RWO8" s="713"/>
      <c r="RWP8" s="713"/>
      <c r="RWQ8" s="713"/>
      <c r="RWR8" s="713"/>
      <c r="RWS8" s="713"/>
      <c r="RWT8" s="713"/>
      <c r="RWU8" s="713"/>
      <c r="RWV8" s="713"/>
      <c r="RWW8" s="713"/>
      <c r="RWX8" s="713"/>
      <c r="RWY8" s="713"/>
      <c r="RWZ8" s="713"/>
      <c r="RXA8" s="713"/>
      <c r="RXB8" s="713"/>
      <c r="RXC8" s="713"/>
      <c r="RXD8" s="713"/>
      <c r="RXE8" s="713"/>
      <c r="RXF8" s="713"/>
      <c r="RXG8" s="713"/>
      <c r="RXH8" s="713"/>
      <c r="RXI8" s="713"/>
      <c r="RXJ8" s="713"/>
      <c r="RXK8" s="713"/>
      <c r="RXL8" s="713"/>
      <c r="RXM8" s="713"/>
      <c r="RXN8" s="713"/>
      <c r="RXO8" s="713"/>
      <c r="RXP8" s="713"/>
      <c r="RXQ8" s="713"/>
      <c r="RXR8" s="713"/>
      <c r="RXS8" s="713"/>
      <c r="RXT8" s="713"/>
      <c r="RXU8" s="713"/>
      <c r="RXV8" s="713"/>
      <c r="RXW8" s="713"/>
      <c r="RXX8" s="713"/>
      <c r="RXY8" s="713"/>
      <c r="RXZ8" s="713"/>
      <c r="RYA8" s="713"/>
      <c r="RYB8" s="713"/>
      <c r="RYC8" s="713"/>
      <c r="RYD8" s="713"/>
      <c r="RYE8" s="713"/>
      <c r="RYF8" s="713"/>
      <c r="RYG8" s="713"/>
      <c r="RYH8" s="713"/>
      <c r="RYI8" s="713"/>
      <c r="RYJ8" s="713"/>
      <c r="RYK8" s="713"/>
      <c r="RYL8" s="713"/>
      <c r="RYM8" s="713"/>
      <c r="RYN8" s="713"/>
      <c r="RYO8" s="713"/>
      <c r="RYP8" s="713"/>
      <c r="RYQ8" s="713"/>
      <c r="RYR8" s="713"/>
      <c r="RYS8" s="713"/>
      <c r="RYT8" s="713"/>
      <c r="RYU8" s="713"/>
      <c r="RYV8" s="713"/>
      <c r="RYW8" s="713"/>
      <c r="RYX8" s="713"/>
      <c r="RYY8" s="713"/>
      <c r="RYZ8" s="713"/>
      <c r="RZA8" s="713"/>
      <c r="RZB8" s="713"/>
      <c r="RZC8" s="713"/>
      <c r="RZD8" s="713"/>
      <c r="RZE8" s="713"/>
      <c r="RZF8" s="713"/>
      <c r="RZG8" s="713"/>
      <c r="RZH8" s="713"/>
      <c r="RZI8" s="713"/>
      <c r="RZJ8" s="713"/>
      <c r="RZK8" s="713"/>
      <c r="RZL8" s="713"/>
      <c r="RZM8" s="713"/>
      <c r="RZN8" s="713"/>
      <c r="RZO8" s="713"/>
      <c r="RZP8" s="713"/>
      <c r="RZQ8" s="713"/>
      <c r="RZR8" s="713"/>
      <c r="RZS8" s="713"/>
      <c r="RZT8" s="713"/>
      <c r="RZU8" s="713"/>
      <c r="RZV8" s="713"/>
      <c r="RZW8" s="713"/>
      <c r="RZX8" s="713"/>
      <c r="RZY8" s="713"/>
      <c r="RZZ8" s="713"/>
      <c r="SAA8" s="713"/>
      <c r="SAB8" s="713"/>
      <c r="SAC8" s="713"/>
      <c r="SAD8" s="713"/>
      <c r="SAE8" s="713"/>
      <c r="SAF8" s="713"/>
      <c r="SAG8" s="713"/>
      <c r="SAH8" s="713"/>
      <c r="SAI8" s="713"/>
      <c r="SAJ8" s="713"/>
      <c r="SAK8" s="713"/>
      <c r="SAL8" s="713"/>
      <c r="SAM8" s="713"/>
      <c r="SAN8" s="713"/>
      <c r="SAO8" s="713"/>
      <c r="SAP8" s="713"/>
      <c r="SAQ8" s="713"/>
      <c r="SAR8" s="713"/>
      <c r="SAS8" s="713"/>
      <c r="SAT8" s="713"/>
      <c r="SAU8" s="713"/>
      <c r="SAV8" s="713"/>
      <c r="SAW8" s="713"/>
      <c r="SAX8" s="713"/>
      <c r="SAY8" s="713"/>
      <c r="SAZ8" s="713"/>
      <c r="SBA8" s="713"/>
      <c r="SBB8" s="713"/>
      <c r="SBC8" s="713"/>
      <c r="SBD8" s="713"/>
      <c r="SBE8" s="713"/>
      <c r="SBF8" s="713"/>
      <c r="SBG8" s="713"/>
      <c r="SBH8" s="713"/>
      <c r="SBI8" s="713"/>
      <c r="SBJ8" s="713"/>
      <c r="SBK8" s="713"/>
      <c r="SBL8" s="713"/>
      <c r="SBM8" s="713"/>
      <c r="SBN8" s="713"/>
      <c r="SBO8" s="713"/>
      <c r="SBP8" s="713"/>
      <c r="SBQ8" s="713"/>
      <c r="SBR8" s="713"/>
      <c r="SBS8" s="713"/>
      <c r="SBT8" s="713"/>
      <c r="SBU8" s="713"/>
      <c r="SBV8" s="713"/>
      <c r="SBW8" s="713"/>
      <c r="SBX8" s="713"/>
      <c r="SBY8" s="713"/>
      <c r="SBZ8" s="713"/>
      <c r="SCA8" s="713"/>
      <c r="SCB8" s="713"/>
      <c r="SCC8" s="713"/>
      <c r="SCD8" s="713"/>
      <c r="SCE8" s="713"/>
      <c r="SCF8" s="713"/>
      <c r="SCG8" s="713"/>
      <c r="SCH8" s="713"/>
      <c r="SCI8" s="713"/>
      <c r="SCJ8" s="713"/>
      <c r="SCK8" s="713"/>
      <c r="SCL8" s="713"/>
      <c r="SCM8" s="713"/>
      <c r="SCN8" s="713"/>
      <c r="SCO8" s="713"/>
      <c r="SCP8" s="713"/>
      <c r="SCQ8" s="713"/>
      <c r="SCR8" s="713"/>
      <c r="SCS8" s="713"/>
      <c r="SCT8" s="713"/>
      <c r="SCU8" s="713"/>
      <c r="SCV8" s="713"/>
      <c r="SCW8" s="713"/>
      <c r="SCX8" s="713"/>
      <c r="SCY8" s="713"/>
      <c r="SCZ8" s="713"/>
      <c r="SDA8" s="713"/>
      <c r="SDB8" s="713"/>
      <c r="SDC8" s="713"/>
      <c r="SDD8" s="713"/>
      <c r="SDE8" s="713"/>
      <c r="SDF8" s="713"/>
      <c r="SDG8" s="713"/>
      <c r="SDH8" s="713"/>
      <c r="SDI8" s="713"/>
      <c r="SDJ8" s="713"/>
      <c r="SDK8" s="713"/>
      <c r="SDL8" s="713"/>
      <c r="SDM8" s="713"/>
      <c r="SDN8" s="713"/>
      <c r="SDO8" s="713"/>
      <c r="SDP8" s="713"/>
      <c r="SDQ8" s="713"/>
      <c r="SDR8" s="713"/>
      <c r="SDS8" s="713"/>
      <c r="SDT8" s="713"/>
      <c r="SDU8" s="713"/>
      <c r="SDV8" s="713"/>
      <c r="SDW8" s="713"/>
      <c r="SDX8" s="713"/>
      <c r="SDY8" s="713"/>
      <c r="SDZ8" s="713"/>
      <c r="SEA8" s="713"/>
      <c r="SEB8" s="713"/>
      <c r="SEC8" s="713"/>
      <c r="SED8" s="713"/>
      <c r="SEE8" s="713"/>
      <c r="SEF8" s="713"/>
      <c r="SEG8" s="713"/>
      <c r="SEH8" s="713"/>
      <c r="SEI8" s="713"/>
      <c r="SEJ8" s="713"/>
      <c r="SEK8" s="713"/>
      <c r="SEL8" s="713"/>
      <c r="SEM8" s="713"/>
      <c r="SEN8" s="713"/>
      <c r="SEO8" s="713"/>
      <c r="SEP8" s="713"/>
      <c r="SEQ8" s="713"/>
      <c r="SER8" s="713"/>
      <c r="SES8" s="713"/>
      <c r="SET8" s="713"/>
      <c r="SEU8" s="713"/>
      <c r="SEV8" s="713"/>
      <c r="SEW8" s="713"/>
      <c r="SEX8" s="713"/>
      <c r="SEY8" s="713"/>
      <c r="SEZ8" s="713"/>
      <c r="SFA8" s="713"/>
      <c r="SFB8" s="713"/>
      <c r="SFC8" s="713"/>
      <c r="SFD8" s="713"/>
      <c r="SFE8" s="713"/>
      <c r="SFF8" s="713"/>
      <c r="SFG8" s="713"/>
      <c r="SFH8" s="713"/>
      <c r="SFI8" s="713"/>
      <c r="SFJ8" s="713"/>
      <c r="SFK8" s="713"/>
      <c r="SFL8" s="713"/>
      <c r="SFM8" s="713"/>
      <c r="SFN8" s="713"/>
      <c r="SFO8" s="713"/>
      <c r="SFP8" s="713"/>
      <c r="SFQ8" s="713"/>
      <c r="SFR8" s="713"/>
      <c r="SFS8" s="713"/>
      <c r="SFT8" s="713"/>
      <c r="SFU8" s="713"/>
      <c r="SFV8" s="713"/>
      <c r="SFW8" s="713"/>
      <c r="SFX8" s="713"/>
      <c r="SFY8" s="713"/>
      <c r="SFZ8" s="713"/>
      <c r="SGA8" s="713"/>
      <c r="SGB8" s="713"/>
      <c r="SGC8" s="713"/>
      <c r="SGD8" s="713"/>
      <c r="SGE8" s="713"/>
      <c r="SGF8" s="713"/>
      <c r="SGG8" s="713"/>
      <c r="SGH8" s="713"/>
      <c r="SGI8" s="713"/>
      <c r="SGJ8" s="713"/>
      <c r="SGK8" s="713"/>
      <c r="SGL8" s="713"/>
      <c r="SGM8" s="713"/>
      <c r="SGN8" s="713"/>
      <c r="SGO8" s="713"/>
      <c r="SGP8" s="713"/>
      <c r="SGQ8" s="713"/>
      <c r="SGR8" s="713"/>
      <c r="SGS8" s="713"/>
      <c r="SGT8" s="713"/>
      <c r="SGU8" s="713"/>
      <c r="SGV8" s="713"/>
      <c r="SGW8" s="713"/>
      <c r="SGX8" s="713"/>
      <c r="SGY8" s="713"/>
      <c r="SGZ8" s="713"/>
      <c r="SHA8" s="713"/>
      <c r="SHB8" s="713"/>
      <c r="SHC8" s="713"/>
      <c r="SHD8" s="713"/>
      <c r="SHE8" s="713"/>
      <c r="SHF8" s="713"/>
      <c r="SHG8" s="713"/>
      <c r="SHH8" s="713"/>
      <c r="SHI8" s="713"/>
      <c r="SHJ8" s="713"/>
      <c r="SHK8" s="713"/>
      <c r="SHL8" s="713"/>
      <c r="SHM8" s="713"/>
      <c r="SHN8" s="713"/>
      <c r="SHO8" s="713"/>
      <c r="SHP8" s="713"/>
      <c r="SHQ8" s="713"/>
      <c r="SHR8" s="713"/>
      <c r="SHS8" s="713"/>
      <c r="SHT8" s="713"/>
      <c r="SHU8" s="713"/>
      <c r="SHV8" s="713"/>
      <c r="SHW8" s="713"/>
      <c r="SHX8" s="713"/>
      <c r="SHY8" s="713"/>
      <c r="SHZ8" s="713"/>
      <c r="SIA8" s="713"/>
      <c r="SIB8" s="713"/>
      <c r="SIC8" s="713"/>
      <c r="SID8" s="713"/>
      <c r="SIE8" s="713"/>
      <c r="SIF8" s="713"/>
      <c r="SIG8" s="713"/>
      <c r="SIH8" s="713"/>
      <c r="SII8" s="713"/>
      <c r="SIJ8" s="713"/>
      <c r="SIK8" s="713"/>
      <c r="SIL8" s="713"/>
      <c r="SIM8" s="713"/>
      <c r="SIN8" s="713"/>
      <c r="SIO8" s="713"/>
      <c r="SIP8" s="713"/>
      <c r="SIQ8" s="713"/>
      <c r="SIR8" s="713"/>
      <c r="SIS8" s="713"/>
      <c r="SIT8" s="713"/>
      <c r="SIU8" s="713"/>
      <c r="SIV8" s="713"/>
      <c r="SIW8" s="713"/>
      <c r="SIX8" s="713"/>
      <c r="SIY8" s="713"/>
      <c r="SIZ8" s="713"/>
      <c r="SJA8" s="713"/>
      <c r="SJB8" s="713"/>
      <c r="SJC8" s="713"/>
      <c r="SJD8" s="713"/>
      <c r="SJE8" s="713"/>
      <c r="SJF8" s="713"/>
      <c r="SJG8" s="713"/>
      <c r="SJH8" s="713"/>
      <c r="SJI8" s="713"/>
      <c r="SJJ8" s="713"/>
      <c r="SJK8" s="713"/>
      <c r="SJL8" s="713"/>
      <c r="SJM8" s="713"/>
      <c r="SJN8" s="713"/>
      <c r="SJO8" s="713"/>
      <c r="SJP8" s="713"/>
      <c r="SJQ8" s="713"/>
      <c r="SJR8" s="713"/>
      <c r="SJS8" s="713"/>
      <c r="SJT8" s="713"/>
      <c r="SJU8" s="713"/>
      <c r="SJV8" s="713"/>
      <c r="SJW8" s="713"/>
      <c r="SJX8" s="713"/>
      <c r="SJY8" s="713"/>
      <c r="SJZ8" s="713"/>
      <c r="SKA8" s="713"/>
      <c r="SKB8" s="713"/>
      <c r="SKC8" s="713"/>
      <c r="SKD8" s="713"/>
      <c r="SKE8" s="713"/>
      <c r="SKF8" s="713"/>
      <c r="SKG8" s="713"/>
      <c r="SKH8" s="713"/>
      <c r="SKI8" s="713"/>
      <c r="SKJ8" s="713"/>
      <c r="SKK8" s="713"/>
      <c r="SKL8" s="713"/>
      <c r="SKM8" s="713"/>
      <c r="SKN8" s="713"/>
      <c r="SKO8" s="713"/>
      <c r="SKP8" s="713"/>
      <c r="SKQ8" s="713"/>
      <c r="SKR8" s="713"/>
      <c r="SKS8" s="713"/>
      <c r="SKT8" s="713"/>
      <c r="SKU8" s="713"/>
      <c r="SKV8" s="713"/>
      <c r="SKW8" s="713"/>
      <c r="SKX8" s="713"/>
      <c r="SKY8" s="713"/>
      <c r="SKZ8" s="713"/>
      <c r="SLA8" s="713"/>
      <c r="SLB8" s="713"/>
      <c r="SLC8" s="713"/>
      <c r="SLD8" s="713"/>
      <c r="SLE8" s="713"/>
      <c r="SLF8" s="713"/>
      <c r="SLG8" s="713"/>
      <c r="SLH8" s="713"/>
      <c r="SLI8" s="713"/>
      <c r="SLJ8" s="713"/>
      <c r="SLK8" s="713"/>
      <c r="SLL8" s="713"/>
      <c r="SLM8" s="713"/>
      <c r="SLN8" s="713"/>
      <c r="SLO8" s="713"/>
      <c r="SLP8" s="713"/>
      <c r="SLQ8" s="713"/>
      <c r="SLR8" s="713"/>
      <c r="SLS8" s="713"/>
      <c r="SLT8" s="713"/>
      <c r="SLU8" s="713"/>
      <c r="SLV8" s="713"/>
      <c r="SLW8" s="713"/>
      <c r="SLX8" s="713"/>
      <c r="SLY8" s="713"/>
      <c r="SLZ8" s="713"/>
      <c r="SMA8" s="713"/>
      <c r="SMB8" s="713"/>
      <c r="SMC8" s="713"/>
      <c r="SMD8" s="713"/>
      <c r="SME8" s="713"/>
      <c r="SMF8" s="713"/>
      <c r="SMG8" s="713"/>
      <c r="SMH8" s="713"/>
      <c r="SMI8" s="713"/>
      <c r="SMJ8" s="713"/>
      <c r="SMK8" s="713"/>
      <c r="SML8" s="713"/>
      <c r="SMM8" s="713"/>
      <c r="SMN8" s="713"/>
      <c r="SMO8" s="713"/>
      <c r="SMP8" s="713"/>
      <c r="SMQ8" s="713"/>
      <c r="SMR8" s="713"/>
      <c r="SMS8" s="713"/>
      <c r="SMT8" s="713"/>
      <c r="SMU8" s="713"/>
      <c r="SMV8" s="713"/>
      <c r="SMW8" s="713"/>
      <c r="SMX8" s="713"/>
      <c r="SMY8" s="713"/>
      <c r="SMZ8" s="713"/>
      <c r="SNA8" s="713"/>
      <c r="SNB8" s="713"/>
      <c r="SNC8" s="713"/>
      <c r="SND8" s="713"/>
      <c r="SNE8" s="713"/>
      <c r="SNF8" s="713"/>
      <c r="SNG8" s="713"/>
      <c r="SNH8" s="713"/>
      <c r="SNI8" s="713"/>
      <c r="SNJ8" s="713"/>
      <c r="SNK8" s="713"/>
      <c r="SNL8" s="713"/>
      <c r="SNM8" s="713"/>
      <c r="SNN8" s="713"/>
      <c r="SNO8" s="713"/>
      <c r="SNP8" s="713"/>
      <c r="SNQ8" s="713"/>
      <c r="SNR8" s="713"/>
      <c r="SNS8" s="713"/>
      <c r="SNT8" s="713"/>
      <c r="SNU8" s="713"/>
      <c r="SNV8" s="713"/>
      <c r="SNW8" s="713"/>
      <c r="SNX8" s="713"/>
      <c r="SNY8" s="713"/>
      <c r="SNZ8" s="713"/>
      <c r="SOA8" s="713"/>
      <c r="SOB8" s="713"/>
      <c r="SOC8" s="713"/>
      <c r="SOD8" s="713"/>
      <c r="SOE8" s="713"/>
      <c r="SOF8" s="713"/>
      <c r="SOG8" s="713"/>
      <c r="SOH8" s="713"/>
      <c r="SOI8" s="713"/>
      <c r="SOJ8" s="713"/>
      <c r="SOK8" s="713"/>
      <c r="SOL8" s="713"/>
      <c r="SOM8" s="713"/>
      <c r="SON8" s="713"/>
      <c r="SOO8" s="713"/>
      <c r="SOP8" s="713"/>
      <c r="SOQ8" s="713"/>
      <c r="SOR8" s="713"/>
      <c r="SOS8" s="713"/>
      <c r="SOT8" s="713"/>
      <c r="SOU8" s="713"/>
      <c r="SOV8" s="713"/>
      <c r="SOW8" s="713"/>
      <c r="SOX8" s="713"/>
      <c r="SOY8" s="713"/>
      <c r="SOZ8" s="713"/>
      <c r="SPA8" s="713"/>
      <c r="SPB8" s="713"/>
      <c r="SPC8" s="713"/>
      <c r="SPD8" s="713"/>
      <c r="SPE8" s="713"/>
      <c r="SPF8" s="713"/>
      <c r="SPG8" s="713"/>
      <c r="SPH8" s="713"/>
      <c r="SPI8" s="713"/>
      <c r="SPJ8" s="713"/>
      <c r="SPK8" s="713"/>
      <c r="SPL8" s="713"/>
      <c r="SPM8" s="713"/>
      <c r="SPN8" s="713"/>
      <c r="SPO8" s="713"/>
      <c r="SPP8" s="713"/>
      <c r="SPQ8" s="713"/>
      <c r="SPR8" s="713"/>
      <c r="SPS8" s="713"/>
      <c r="SPT8" s="713"/>
      <c r="SPU8" s="713"/>
      <c r="SPV8" s="713"/>
      <c r="SPW8" s="713"/>
      <c r="SPX8" s="713"/>
      <c r="SPY8" s="713"/>
      <c r="SPZ8" s="713"/>
      <c r="SQA8" s="713"/>
      <c r="SQB8" s="713"/>
      <c r="SQC8" s="713"/>
      <c r="SQD8" s="713"/>
      <c r="SQE8" s="713"/>
      <c r="SQF8" s="713"/>
      <c r="SQG8" s="713"/>
      <c r="SQH8" s="713"/>
      <c r="SQI8" s="713"/>
      <c r="SQJ8" s="713"/>
      <c r="SQK8" s="713"/>
      <c r="SQL8" s="713"/>
      <c r="SQM8" s="713"/>
      <c r="SQN8" s="713"/>
      <c r="SQO8" s="713"/>
      <c r="SQP8" s="713"/>
      <c r="SQQ8" s="713"/>
      <c r="SQR8" s="713"/>
      <c r="SQS8" s="713"/>
      <c r="SQT8" s="713"/>
      <c r="SQU8" s="713"/>
      <c r="SQV8" s="713"/>
      <c r="SQW8" s="713"/>
      <c r="SQX8" s="713"/>
      <c r="SQY8" s="713"/>
      <c r="SQZ8" s="713"/>
      <c r="SRA8" s="713"/>
      <c r="SRB8" s="713"/>
      <c r="SRC8" s="713"/>
      <c r="SRD8" s="713"/>
      <c r="SRE8" s="713"/>
      <c r="SRF8" s="713"/>
      <c r="SRG8" s="713"/>
      <c r="SRH8" s="713"/>
      <c r="SRI8" s="713"/>
      <c r="SRJ8" s="713"/>
      <c r="SRK8" s="713"/>
      <c r="SRL8" s="713"/>
      <c r="SRM8" s="713"/>
      <c r="SRN8" s="713"/>
      <c r="SRO8" s="713"/>
      <c r="SRP8" s="713"/>
      <c r="SRQ8" s="713"/>
      <c r="SRR8" s="713"/>
      <c r="SRS8" s="713"/>
      <c r="SRT8" s="713"/>
      <c r="SRU8" s="713"/>
      <c r="SRV8" s="713"/>
      <c r="SRW8" s="713"/>
      <c r="SRX8" s="713"/>
      <c r="SRY8" s="713"/>
      <c r="SRZ8" s="713"/>
      <c r="SSA8" s="713"/>
      <c r="SSB8" s="713"/>
      <c r="SSC8" s="713"/>
      <c r="SSD8" s="713"/>
      <c r="SSE8" s="713"/>
      <c r="SSF8" s="713"/>
      <c r="SSG8" s="713"/>
      <c r="SSH8" s="713"/>
      <c r="SSI8" s="713"/>
      <c r="SSJ8" s="713"/>
      <c r="SSK8" s="713"/>
      <c r="SSL8" s="713"/>
      <c r="SSM8" s="713"/>
      <c r="SSN8" s="713"/>
      <c r="SSO8" s="713"/>
      <c r="SSP8" s="713"/>
      <c r="SSQ8" s="713"/>
      <c r="SSR8" s="713"/>
      <c r="SSS8" s="713"/>
      <c r="SST8" s="713"/>
      <c r="SSU8" s="713"/>
      <c r="SSV8" s="713"/>
      <c r="SSW8" s="713"/>
      <c r="SSX8" s="713"/>
      <c r="SSY8" s="713"/>
      <c r="SSZ8" s="713"/>
      <c r="STA8" s="713"/>
      <c r="STB8" s="713"/>
      <c r="STC8" s="713"/>
      <c r="STD8" s="713"/>
      <c r="STE8" s="713"/>
      <c r="STF8" s="713"/>
      <c r="STG8" s="713"/>
      <c r="STH8" s="713"/>
      <c r="STI8" s="713"/>
      <c r="STJ8" s="713"/>
      <c r="STK8" s="713"/>
      <c r="STL8" s="713"/>
      <c r="STM8" s="713"/>
      <c r="STN8" s="713"/>
      <c r="STO8" s="713"/>
      <c r="STP8" s="713"/>
      <c r="STQ8" s="713"/>
      <c r="STR8" s="713"/>
      <c r="STS8" s="713"/>
      <c r="STT8" s="713"/>
      <c r="STU8" s="713"/>
      <c r="STV8" s="713"/>
      <c r="STW8" s="713"/>
      <c r="STX8" s="713"/>
      <c r="STY8" s="713"/>
      <c r="STZ8" s="713"/>
      <c r="SUA8" s="713"/>
      <c r="SUB8" s="713"/>
      <c r="SUC8" s="713"/>
      <c r="SUD8" s="713"/>
      <c r="SUE8" s="713"/>
      <c r="SUF8" s="713"/>
      <c r="SUG8" s="713"/>
      <c r="SUH8" s="713"/>
      <c r="SUI8" s="713"/>
      <c r="SUJ8" s="713"/>
      <c r="SUK8" s="713"/>
      <c r="SUL8" s="713"/>
      <c r="SUM8" s="713"/>
      <c r="SUN8" s="713"/>
      <c r="SUO8" s="713"/>
      <c r="SUP8" s="713"/>
      <c r="SUQ8" s="713"/>
      <c r="SUR8" s="713"/>
      <c r="SUS8" s="713"/>
      <c r="SUT8" s="713"/>
      <c r="SUU8" s="713"/>
      <c r="SUV8" s="713"/>
      <c r="SUW8" s="713"/>
      <c r="SUX8" s="713"/>
      <c r="SUY8" s="713"/>
      <c r="SUZ8" s="713"/>
      <c r="SVA8" s="713"/>
      <c r="SVB8" s="713"/>
      <c r="SVC8" s="713"/>
      <c r="SVD8" s="713"/>
      <c r="SVE8" s="713"/>
      <c r="SVF8" s="713"/>
      <c r="SVG8" s="713"/>
      <c r="SVH8" s="713"/>
      <c r="SVI8" s="713"/>
      <c r="SVJ8" s="713"/>
      <c r="SVK8" s="713"/>
      <c r="SVL8" s="713"/>
      <c r="SVM8" s="713"/>
      <c r="SVN8" s="713"/>
      <c r="SVO8" s="713"/>
      <c r="SVP8" s="713"/>
      <c r="SVQ8" s="713"/>
      <c r="SVR8" s="713"/>
      <c r="SVS8" s="713"/>
      <c r="SVT8" s="713"/>
      <c r="SVU8" s="713"/>
      <c r="SVV8" s="713"/>
      <c r="SVW8" s="713"/>
      <c r="SVX8" s="713"/>
      <c r="SVY8" s="713"/>
      <c r="SVZ8" s="713"/>
      <c r="SWA8" s="713"/>
      <c r="SWB8" s="713"/>
      <c r="SWC8" s="713"/>
      <c r="SWD8" s="713"/>
      <c r="SWE8" s="713"/>
      <c r="SWF8" s="713"/>
      <c r="SWG8" s="713"/>
      <c r="SWH8" s="713"/>
      <c r="SWI8" s="713"/>
      <c r="SWJ8" s="713"/>
      <c r="SWK8" s="713"/>
      <c r="SWL8" s="713"/>
      <c r="SWM8" s="713"/>
      <c r="SWN8" s="713"/>
      <c r="SWO8" s="713"/>
      <c r="SWP8" s="713"/>
      <c r="SWQ8" s="713"/>
      <c r="SWR8" s="713"/>
      <c r="SWS8" s="713"/>
      <c r="SWT8" s="713"/>
      <c r="SWU8" s="713"/>
      <c r="SWV8" s="713"/>
      <c r="SWW8" s="713"/>
      <c r="SWX8" s="713"/>
      <c r="SWY8" s="713"/>
      <c r="SWZ8" s="713"/>
      <c r="SXA8" s="713"/>
      <c r="SXB8" s="713"/>
      <c r="SXC8" s="713"/>
      <c r="SXD8" s="713"/>
      <c r="SXE8" s="713"/>
      <c r="SXF8" s="713"/>
      <c r="SXG8" s="713"/>
      <c r="SXH8" s="713"/>
      <c r="SXI8" s="713"/>
      <c r="SXJ8" s="713"/>
      <c r="SXK8" s="713"/>
      <c r="SXL8" s="713"/>
      <c r="SXM8" s="713"/>
      <c r="SXN8" s="713"/>
      <c r="SXO8" s="713"/>
      <c r="SXP8" s="713"/>
      <c r="SXQ8" s="713"/>
      <c r="SXR8" s="713"/>
      <c r="SXS8" s="713"/>
      <c r="SXT8" s="713"/>
      <c r="SXU8" s="713"/>
      <c r="SXV8" s="713"/>
      <c r="SXW8" s="713"/>
      <c r="SXX8" s="713"/>
      <c r="SXY8" s="713"/>
      <c r="SXZ8" s="713"/>
      <c r="SYA8" s="713"/>
      <c r="SYB8" s="713"/>
      <c r="SYC8" s="713"/>
      <c r="SYD8" s="713"/>
      <c r="SYE8" s="713"/>
      <c r="SYF8" s="713"/>
      <c r="SYG8" s="713"/>
      <c r="SYH8" s="713"/>
      <c r="SYI8" s="713"/>
      <c r="SYJ8" s="713"/>
      <c r="SYK8" s="713"/>
      <c r="SYL8" s="713"/>
      <c r="SYM8" s="713"/>
      <c r="SYN8" s="713"/>
      <c r="SYO8" s="713"/>
      <c r="SYP8" s="713"/>
      <c r="SYQ8" s="713"/>
      <c r="SYR8" s="713"/>
      <c r="SYS8" s="713"/>
      <c r="SYT8" s="713"/>
      <c r="SYU8" s="713"/>
      <c r="SYV8" s="713"/>
      <c r="SYW8" s="713"/>
      <c r="SYX8" s="713"/>
      <c r="SYY8" s="713"/>
      <c r="SYZ8" s="713"/>
      <c r="SZA8" s="713"/>
      <c r="SZB8" s="713"/>
      <c r="SZC8" s="713"/>
      <c r="SZD8" s="713"/>
      <c r="SZE8" s="713"/>
      <c r="SZF8" s="713"/>
      <c r="SZG8" s="713"/>
      <c r="SZH8" s="713"/>
      <c r="SZI8" s="713"/>
      <c r="SZJ8" s="713"/>
      <c r="SZK8" s="713"/>
      <c r="SZL8" s="713"/>
      <c r="SZM8" s="713"/>
      <c r="SZN8" s="713"/>
      <c r="SZO8" s="713"/>
      <c r="SZP8" s="713"/>
      <c r="SZQ8" s="713"/>
      <c r="SZR8" s="713"/>
      <c r="SZS8" s="713"/>
      <c r="SZT8" s="713"/>
      <c r="SZU8" s="713"/>
      <c r="SZV8" s="713"/>
      <c r="SZW8" s="713"/>
      <c r="SZX8" s="713"/>
      <c r="SZY8" s="713"/>
      <c r="SZZ8" s="713"/>
      <c r="TAA8" s="713"/>
      <c r="TAB8" s="713"/>
      <c r="TAC8" s="713"/>
      <c r="TAD8" s="713"/>
      <c r="TAE8" s="713"/>
      <c r="TAF8" s="713"/>
      <c r="TAG8" s="713"/>
      <c r="TAH8" s="713"/>
      <c r="TAI8" s="713"/>
      <c r="TAJ8" s="713"/>
      <c r="TAK8" s="713"/>
      <c r="TAL8" s="713"/>
      <c r="TAM8" s="713"/>
      <c r="TAN8" s="713"/>
      <c r="TAO8" s="713"/>
      <c r="TAP8" s="713"/>
      <c r="TAQ8" s="713"/>
      <c r="TAR8" s="713"/>
      <c r="TAS8" s="713"/>
      <c r="TAT8" s="713"/>
      <c r="TAU8" s="713"/>
      <c r="TAV8" s="713"/>
      <c r="TAW8" s="713"/>
      <c r="TAX8" s="713"/>
      <c r="TAY8" s="713"/>
      <c r="TAZ8" s="713"/>
      <c r="TBA8" s="713"/>
      <c r="TBB8" s="713"/>
      <c r="TBC8" s="713"/>
      <c r="TBD8" s="713"/>
      <c r="TBE8" s="713"/>
      <c r="TBF8" s="713"/>
      <c r="TBG8" s="713"/>
      <c r="TBH8" s="713"/>
      <c r="TBI8" s="713"/>
      <c r="TBJ8" s="713"/>
      <c r="TBK8" s="713"/>
      <c r="TBL8" s="713"/>
      <c r="TBM8" s="713"/>
      <c r="TBN8" s="713"/>
      <c r="TBO8" s="713"/>
      <c r="TBP8" s="713"/>
      <c r="TBQ8" s="713"/>
      <c r="TBR8" s="713"/>
      <c r="TBS8" s="713"/>
      <c r="TBT8" s="713"/>
      <c r="TBU8" s="713"/>
      <c r="TBV8" s="713"/>
      <c r="TBW8" s="713"/>
      <c r="TBX8" s="713"/>
      <c r="TBY8" s="713"/>
      <c r="TBZ8" s="713"/>
      <c r="TCA8" s="713"/>
      <c r="TCB8" s="713"/>
      <c r="TCC8" s="713"/>
      <c r="TCD8" s="713"/>
      <c r="TCE8" s="713"/>
      <c r="TCF8" s="713"/>
      <c r="TCG8" s="713"/>
      <c r="TCH8" s="713"/>
      <c r="TCI8" s="713"/>
      <c r="TCJ8" s="713"/>
      <c r="TCK8" s="713"/>
      <c r="TCL8" s="713"/>
      <c r="TCM8" s="713"/>
      <c r="TCN8" s="713"/>
      <c r="TCO8" s="713"/>
      <c r="TCP8" s="713"/>
      <c r="TCQ8" s="713"/>
      <c r="TCR8" s="713"/>
      <c r="TCS8" s="713"/>
      <c r="TCT8" s="713"/>
      <c r="TCU8" s="713"/>
      <c r="TCV8" s="713"/>
      <c r="TCW8" s="713"/>
      <c r="TCX8" s="713"/>
      <c r="TCY8" s="713"/>
      <c r="TCZ8" s="713"/>
      <c r="TDA8" s="713"/>
      <c r="TDB8" s="713"/>
      <c r="TDC8" s="713"/>
      <c r="TDD8" s="713"/>
      <c r="TDE8" s="713"/>
      <c r="TDF8" s="713"/>
      <c r="TDG8" s="713"/>
      <c r="TDH8" s="713"/>
      <c r="TDI8" s="713"/>
      <c r="TDJ8" s="713"/>
      <c r="TDK8" s="713"/>
      <c r="TDL8" s="713"/>
      <c r="TDM8" s="713"/>
      <c r="TDN8" s="713"/>
      <c r="TDO8" s="713"/>
      <c r="TDP8" s="713"/>
      <c r="TDQ8" s="713"/>
      <c r="TDR8" s="713"/>
      <c r="TDS8" s="713"/>
      <c r="TDT8" s="713"/>
      <c r="TDU8" s="713"/>
      <c r="TDV8" s="713"/>
      <c r="TDW8" s="713"/>
      <c r="TDX8" s="713"/>
      <c r="TDY8" s="713"/>
      <c r="TDZ8" s="713"/>
      <c r="TEA8" s="713"/>
      <c r="TEB8" s="713"/>
      <c r="TEC8" s="713"/>
      <c r="TED8" s="713"/>
      <c r="TEE8" s="713"/>
      <c r="TEF8" s="713"/>
      <c r="TEG8" s="713"/>
      <c r="TEH8" s="713"/>
      <c r="TEI8" s="713"/>
      <c r="TEJ8" s="713"/>
      <c r="TEK8" s="713"/>
      <c r="TEL8" s="713"/>
      <c r="TEM8" s="713"/>
      <c r="TEN8" s="713"/>
      <c r="TEO8" s="713"/>
      <c r="TEP8" s="713"/>
      <c r="TEQ8" s="713"/>
      <c r="TER8" s="713"/>
      <c r="TES8" s="713"/>
      <c r="TET8" s="713"/>
      <c r="TEU8" s="713"/>
      <c r="TEV8" s="713"/>
      <c r="TEW8" s="713"/>
      <c r="TEX8" s="713"/>
      <c r="TEY8" s="713"/>
      <c r="TEZ8" s="713"/>
      <c r="TFA8" s="713"/>
      <c r="TFB8" s="713"/>
      <c r="TFC8" s="713"/>
      <c r="TFD8" s="713"/>
      <c r="TFE8" s="713"/>
      <c r="TFF8" s="713"/>
      <c r="TFG8" s="713"/>
      <c r="TFH8" s="713"/>
      <c r="TFI8" s="713"/>
      <c r="TFJ8" s="713"/>
      <c r="TFK8" s="713"/>
      <c r="TFL8" s="713"/>
      <c r="TFM8" s="713"/>
      <c r="TFN8" s="713"/>
      <c r="TFO8" s="713"/>
      <c r="TFP8" s="713"/>
      <c r="TFQ8" s="713"/>
      <c r="TFR8" s="713"/>
      <c r="TFS8" s="713"/>
      <c r="TFT8" s="713"/>
      <c r="TFU8" s="713"/>
      <c r="TFV8" s="713"/>
      <c r="TFW8" s="713"/>
      <c r="TFX8" s="713"/>
      <c r="TFY8" s="713"/>
      <c r="TFZ8" s="713"/>
      <c r="TGA8" s="713"/>
      <c r="TGB8" s="713"/>
      <c r="TGC8" s="713"/>
      <c r="TGD8" s="713"/>
      <c r="TGE8" s="713"/>
      <c r="TGF8" s="713"/>
      <c r="TGG8" s="713"/>
      <c r="TGH8" s="713"/>
      <c r="TGI8" s="713"/>
      <c r="TGJ8" s="713"/>
      <c r="TGK8" s="713"/>
      <c r="TGL8" s="713"/>
      <c r="TGM8" s="713"/>
      <c r="TGN8" s="713"/>
      <c r="TGO8" s="713"/>
      <c r="TGP8" s="713"/>
      <c r="TGQ8" s="713"/>
      <c r="TGR8" s="713"/>
      <c r="TGS8" s="713"/>
      <c r="TGT8" s="713"/>
      <c r="TGU8" s="713"/>
      <c r="TGV8" s="713"/>
      <c r="TGW8" s="713"/>
      <c r="TGX8" s="713"/>
      <c r="TGY8" s="713"/>
      <c r="TGZ8" s="713"/>
      <c r="THA8" s="713"/>
      <c r="THB8" s="713"/>
      <c r="THC8" s="713"/>
      <c r="THD8" s="713"/>
      <c r="THE8" s="713"/>
      <c r="THF8" s="713"/>
      <c r="THG8" s="713"/>
      <c r="THH8" s="713"/>
      <c r="THI8" s="713"/>
      <c r="THJ8" s="713"/>
      <c r="THK8" s="713"/>
      <c r="THL8" s="713"/>
      <c r="THM8" s="713"/>
      <c r="THN8" s="713"/>
      <c r="THO8" s="713"/>
      <c r="THP8" s="713"/>
      <c r="THQ8" s="713"/>
      <c r="THR8" s="713"/>
      <c r="THS8" s="713"/>
      <c r="THT8" s="713"/>
      <c r="THU8" s="713"/>
      <c r="THV8" s="713"/>
      <c r="THW8" s="713"/>
      <c r="THX8" s="713"/>
      <c r="THY8" s="713"/>
      <c r="THZ8" s="713"/>
      <c r="TIA8" s="713"/>
      <c r="TIB8" s="713"/>
      <c r="TIC8" s="713"/>
      <c r="TID8" s="713"/>
      <c r="TIE8" s="713"/>
      <c r="TIF8" s="713"/>
      <c r="TIG8" s="713"/>
      <c r="TIH8" s="713"/>
      <c r="TII8" s="713"/>
      <c r="TIJ8" s="713"/>
      <c r="TIK8" s="713"/>
      <c r="TIL8" s="713"/>
      <c r="TIM8" s="713"/>
      <c r="TIN8" s="713"/>
      <c r="TIO8" s="713"/>
      <c r="TIP8" s="713"/>
      <c r="TIQ8" s="713"/>
      <c r="TIR8" s="713"/>
      <c r="TIS8" s="713"/>
      <c r="TIT8" s="713"/>
      <c r="TIU8" s="713"/>
      <c r="TIV8" s="713"/>
      <c r="TIW8" s="713"/>
      <c r="TIX8" s="713"/>
      <c r="TIY8" s="713"/>
      <c r="TIZ8" s="713"/>
      <c r="TJA8" s="713"/>
      <c r="TJB8" s="713"/>
      <c r="TJC8" s="713"/>
      <c r="TJD8" s="713"/>
      <c r="TJE8" s="713"/>
      <c r="TJF8" s="713"/>
      <c r="TJG8" s="713"/>
      <c r="TJH8" s="713"/>
      <c r="TJI8" s="713"/>
      <c r="TJJ8" s="713"/>
      <c r="TJK8" s="713"/>
      <c r="TJL8" s="713"/>
      <c r="TJM8" s="713"/>
      <c r="TJN8" s="713"/>
      <c r="TJO8" s="713"/>
      <c r="TJP8" s="713"/>
      <c r="TJQ8" s="713"/>
      <c r="TJR8" s="713"/>
      <c r="TJS8" s="713"/>
      <c r="TJT8" s="713"/>
      <c r="TJU8" s="713"/>
      <c r="TJV8" s="713"/>
      <c r="TJW8" s="713"/>
      <c r="TJX8" s="713"/>
      <c r="TJY8" s="713"/>
      <c r="TJZ8" s="713"/>
      <c r="TKA8" s="713"/>
      <c r="TKB8" s="713"/>
      <c r="TKC8" s="713"/>
      <c r="TKD8" s="713"/>
      <c r="TKE8" s="713"/>
      <c r="TKF8" s="713"/>
      <c r="TKG8" s="713"/>
      <c r="TKH8" s="713"/>
      <c r="TKI8" s="713"/>
      <c r="TKJ8" s="713"/>
      <c r="TKK8" s="713"/>
      <c r="TKL8" s="713"/>
      <c r="TKM8" s="713"/>
      <c r="TKN8" s="713"/>
      <c r="TKO8" s="713"/>
      <c r="TKP8" s="713"/>
      <c r="TKQ8" s="713"/>
      <c r="TKR8" s="713"/>
      <c r="TKS8" s="713"/>
      <c r="TKT8" s="713"/>
      <c r="TKU8" s="713"/>
      <c r="TKV8" s="713"/>
      <c r="TKW8" s="713"/>
      <c r="TKX8" s="713"/>
      <c r="TKY8" s="713"/>
      <c r="TKZ8" s="713"/>
      <c r="TLA8" s="713"/>
      <c r="TLB8" s="713"/>
      <c r="TLC8" s="713"/>
      <c r="TLD8" s="713"/>
      <c r="TLE8" s="713"/>
      <c r="TLF8" s="713"/>
      <c r="TLG8" s="713"/>
      <c r="TLH8" s="713"/>
      <c r="TLI8" s="713"/>
      <c r="TLJ8" s="713"/>
      <c r="TLK8" s="713"/>
      <c r="TLL8" s="713"/>
      <c r="TLM8" s="713"/>
      <c r="TLN8" s="713"/>
      <c r="TLO8" s="713"/>
      <c r="TLP8" s="713"/>
      <c r="TLQ8" s="713"/>
      <c r="TLR8" s="713"/>
      <c r="TLS8" s="713"/>
      <c r="TLT8" s="713"/>
      <c r="TLU8" s="713"/>
      <c r="TLV8" s="713"/>
      <c r="TLW8" s="713"/>
      <c r="TLX8" s="713"/>
      <c r="TLY8" s="713"/>
      <c r="TLZ8" s="713"/>
      <c r="TMA8" s="713"/>
      <c r="TMB8" s="713"/>
      <c r="TMC8" s="713"/>
      <c r="TMD8" s="713"/>
      <c r="TME8" s="713"/>
      <c r="TMF8" s="713"/>
      <c r="TMG8" s="713"/>
      <c r="TMH8" s="713"/>
      <c r="TMI8" s="713"/>
      <c r="TMJ8" s="713"/>
      <c r="TMK8" s="713"/>
      <c r="TML8" s="713"/>
      <c r="TMM8" s="713"/>
      <c r="TMN8" s="713"/>
      <c r="TMO8" s="713"/>
      <c r="TMP8" s="713"/>
      <c r="TMQ8" s="713"/>
      <c r="TMR8" s="713"/>
      <c r="TMS8" s="713"/>
      <c r="TMT8" s="713"/>
      <c r="TMU8" s="713"/>
      <c r="TMV8" s="713"/>
      <c r="TMW8" s="713"/>
      <c r="TMX8" s="713"/>
      <c r="TMY8" s="713"/>
      <c r="TMZ8" s="713"/>
      <c r="TNA8" s="713"/>
      <c r="TNB8" s="713"/>
      <c r="TNC8" s="713"/>
      <c r="TND8" s="713"/>
      <c r="TNE8" s="713"/>
      <c r="TNF8" s="713"/>
      <c r="TNG8" s="713"/>
      <c r="TNH8" s="713"/>
      <c r="TNI8" s="713"/>
      <c r="TNJ8" s="713"/>
      <c r="TNK8" s="713"/>
      <c r="TNL8" s="713"/>
      <c r="TNM8" s="713"/>
      <c r="TNN8" s="713"/>
      <c r="TNO8" s="713"/>
      <c r="TNP8" s="713"/>
      <c r="TNQ8" s="713"/>
      <c r="TNR8" s="713"/>
      <c r="TNS8" s="713"/>
      <c r="TNT8" s="713"/>
      <c r="TNU8" s="713"/>
      <c r="TNV8" s="713"/>
      <c r="TNW8" s="713"/>
      <c r="TNX8" s="713"/>
      <c r="TNY8" s="713"/>
      <c r="TNZ8" s="713"/>
      <c r="TOA8" s="713"/>
      <c r="TOB8" s="713"/>
      <c r="TOC8" s="713"/>
      <c r="TOD8" s="713"/>
      <c r="TOE8" s="713"/>
      <c r="TOF8" s="713"/>
      <c r="TOG8" s="713"/>
      <c r="TOH8" s="713"/>
      <c r="TOI8" s="713"/>
      <c r="TOJ8" s="713"/>
      <c r="TOK8" s="713"/>
      <c r="TOL8" s="713"/>
      <c r="TOM8" s="713"/>
      <c r="TON8" s="713"/>
      <c r="TOO8" s="713"/>
      <c r="TOP8" s="713"/>
      <c r="TOQ8" s="713"/>
      <c r="TOR8" s="713"/>
      <c r="TOS8" s="713"/>
      <c r="TOT8" s="713"/>
      <c r="TOU8" s="713"/>
      <c r="TOV8" s="713"/>
      <c r="TOW8" s="713"/>
      <c r="TOX8" s="713"/>
      <c r="TOY8" s="713"/>
      <c r="TOZ8" s="713"/>
      <c r="TPA8" s="713"/>
      <c r="TPB8" s="713"/>
      <c r="TPC8" s="713"/>
      <c r="TPD8" s="713"/>
      <c r="TPE8" s="713"/>
      <c r="TPF8" s="713"/>
      <c r="TPG8" s="713"/>
      <c r="TPH8" s="713"/>
      <c r="TPI8" s="713"/>
      <c r="TPJ8" s="713"/>
      <c r="TPK8" s="713"/>
      <c r="TPL8" s="713"/>
      <c r="TPM8" s="713"/>
      <c r="TPN8" s="713"/>
      <c r="TPO8" s="713"/>
      <c r="TPP8" s="713"/>
      <c r="TPQ8" s="713"/>
      <c r="TPR8" s="713"/>
      <c r="TPS8" s="713"/>
      <c r="TPT8" s="713"/>
      <c r="TPU8" s="713"/>
      <c r="TPV8" s="713"/>
      <c r="TPW8" s="713"/>
      <c r="TPX8" s="713"/>
      <c r="TPY8" s="713"/>
      <c r="TPZ8" s="713"/>
      <c r="TQA8" s="713"/>
      <c r="TQB8" s="713"/>
      <c r="TQC8" s="713"/>
      <c r="TQD8" s="713"/>
      <c r="TQE8" s="713"/>
      <c r="TQF8" s="713"/>
      <c r="TQG8" s="713"/>
      <c r="TQH8" s="713"/>
      <c r="TQI8" s="713"/>
      <c r="TQJ8" s="713"/>
      <c r="TQK8" s="713"/>
      <c r="TQL8" s="713"/>
      <c r="TQM8" s="713"/>
      <c r="TQN8" s="713"/>
      <c r="TQO8" s="713"/>
      <c r="TQP8" s="713"/>
      <c r="TQQ8" s="713"/>
      <c r="TQR8" s="713"/>
      <c r="TQS8" s="713"/>
      <c r="TQT8" s="713"/>
      <c r="TQU8" s="713"/>
      <c r="TQV8" s="713"/>
      <c r="TQW8" s="713"/>
      <c r="TQX8" s="713"/>
      <c r="TQY8" s="713"/>
      <c r="TQZ8" s="713"/>
      <c r="TRA8" s="713"/>
      <c r="TRB8" s="713"/>
      <c r="TRC8" s="713"/>
      <c r="TRD8" s="713"/>
      <c r="TRE8" s="713"/>
      <c r="TRF8" s="713"/>
      <c r="TRG8" s="713"/>
      <c r="TRH8" s="713"/>
      <c r="TRI8" s="713"/>
      <c r="TRJ8" s="713"/>
      <c r="TRK8" s="713"/>
      <c r="TRL8" s="713"/>
      <c r="TRM8" s="713"/>
      <c r="TRN8" s="713"/>
      <c r="TRO8" s="713"/>
      <c r="TRP8" s="713"/>
      <c r="TRQ8" s="713"/>
      <c r="TRR8" s="713"/>
      <c r="TRS8" s="713"/>
      <c r="TRT8" s="713"/>
      <c r="TRU8" s="713"/>
      <c r="TRV8" s="713"/>
      <c r="TRW8" s="713"/>
      <c r="TRX8" s="713"/>
      <c r="TRY8" s="713"/>
      <c r="TRZ8" s="713"/>
      <c r="TSA8" s="713"/>
      <c r="TSB8" s="713"/>
      <c r="TSC8" s="713"/>
      <c r="TSD8" s="713"/>
      <c r="TSE8" s="713"/>
      <c r="TSF8" s="713"/>
      <c r="TSG8" s="713"/>
      <c r="TSH8" s="713"/>
      <c r="TSI8" s="713"/>
      <c r="TSJ8" s="713"/>
      <c r="TSK8" s="713"/>
      <c r="TSL8" s="713"/>
      <c r="TSM8" s="713"/>
      <c r="TSN8" s="713"/>
      <c r="TSO8" s="713"/>
      <c r="TSP8" s="713"/>
      <c r="TSQ8" s="713"/>
      <c r="TSR8" s="713"/>
      <c r="TSS8" s="713"/>
      <c r="TST8" s="713"/>
      <c r="TSU8" s="713"/>
      <c r="TSV8" s="713"/>
      <c r="TSW8" s="713"/>
      <c r="TSX8" s="713"/>
      <c r="TSY8" s="713"/>
      <c r="TSZ8" s="713"/>
      <c r="TTA8" s="713"/>
      <c r="TTB8" s="713"/>
      <c r="TTC8" s="713"/>
      <c r="TTD8" s="713"/>
      <c r="TTE8" s="713"/>
      <c r="TTF8" s="713"/>
      <c r="TTG8" s="713"/>
      <c r="TTH8" s="713"/>
      <c r="TTI8" s="713"/>
      <c r="TTJ8" s="713"/>
      <c r="TTK8" s="713"/>
      <c r="TTL8" s="713"/>
      <c r="TTM8" s="713"/>
      <c r="TTN8" s="713"/>
      <c r="TTO8" s="713"/>
      <c r="TTP8" s="713"/>
      <c r="TTQ8" s="713"/>
      <c r="TTR8" s="713"/>
      <c r="TTS8" s="713"/>
      <c r="TTT8" s="713"/>
      <c r="TTU8" s="713"/>
      <c r="TTV8" s="713"/>
      <c r="TTW8" s="713"/>
      <c r="TTX8" s="713"/>
      <c r="TTY8" s="713"/>
      <c r="TTZ8" s="713"/>
      <c r="TUA8" s="713"/>
      <c r="TUB8" s="713"/>
      <c r="TUC8" s="713"/>
      <c r="TUD8" s="713"/>
      <c r="TUE8" s="713"/>
      <c r="TUF8" s="713"/>
      <c r="TUG8" s="713"/>
      <c r="TUH8" s="713"/>
      <c r="TUI8" s="713"/>
      <c r="TUJ8" s="713"/>
      <c r="TUK8" s="713"/>
      <c r="TUL8" s="713"/>
      <c r="TUM8" s="713"/>
      <c r="TUN8" s="713"/>
      <c r="TUO8" s="713"/>
      <c r="TUP8" s="713"/>
      <c r="TUQ8" s="713"/>
      <c r="TUR8" s="713"/>
      <c r="TUS8" s="713"/>
      <c r="TUT8" s="713"/>
      <c r="TUU8" s="713"/>
      <c r="TUV8" s="713"/>
      <c r="TUW8" s="713"/>
      <c r="TUX8" s="713"/>
      <c r="TUY8" s="713"/>
      <c r="TUZ8" s="713"/>
      <c r="TVA8" s="713"/>
      <c r="TVB8" s="713"/>
      <c r="TVC8" s="713"/>
      <c r="TVD8" s="713"/>
      <c r="TVE8" s="713"/>
      <c r="TVF8" s="713"/>
      <c r="TVG8" s="713"/>
      <c r="TVH8" s="713"/>
      <c r="TVI8" s="713"/>
      <c r="TVJ8" s="713"/>
      <c r="TVK8" s="713"/>
      <c r="TVL8" s="713"/>
      <c r="TVM8" s="713"/>
      <c r="TVN8" s="713"/>
      <c r="TVO8" s="713"/>
      <c r="TVP8" s="713"/>
      <c r="TVQ8" s="713"/>
      <c r="TVR8" s="713"/>
      <c r="TVS8" s="713"/>
      <c r="TVT8" s="713"/>
      <c r="TVU8" s="713"/>
      <c r="TVV8" s="713"/>
      <c r="TVW8" s="713"/>
      <c r="TVX8" s="713"/>
      <c r="TVY8" s="713"/>
      <c r="TVZ8" s="713"/>
      <c r="TWA8" s="713"/>
      <c r="TWB8" s="713"/>
      <c r="TWC8" s="713"/>
      <c r="TWD8" s="713"/>
      <c r="TWE8" s="713"/>
      <c r="TWF8" s="713"/>
      <c r="TWG8" s="713"/>
      <c r="TWH8" s="713"/>
      <c r="TWI8" s="713"/>
      <c r="TWJ8" s="713"/>
      <c r="TWK8" s="713"/>
      <c r="TWL8" s="713"/>
      <c r="TWM8" s="713"/>
      <c r="TWN8" s="713"/>
      <c r="TWO8" s="713"/>
      <c r="TWP8" s="713"/>
      <c r="TWQ8" s="713"/>
      <c r="TWR8" s="713"/>
      <c r="TWS8" s="713"/>
      <c r="TWT8" s="713"/>
      <c r="TWU8" s="713"/>
      <c r="TWV8" s="713"/>
      <c r="TWW8" s="713"/>
      <c r="TWX8" s="713"/>
      <c r="TWY8" s="713"/>
      <c r="TWZ8" s="713"/>
      <c r="TXA8" s="713"/>
      <c r="TXB8" s="713"/>
      <c r="TXC8" s="713"/>
      <c r="TXD8" s="713"/>
      <c r="TXE8" s="713"/>
      <c r="TXF8" s="713"/>
      <c r="TXG8" s="713"/>
      <c r="TXH8" s="713"/>
      <c r="TXI8" s="713"/>
      <c r="TXJ8" s="713"/>
      <c r="TXK8" s="713"/>
      <c r="TXL8" s="713"/>
      <c r="TXM8" s="713"/>
      <c r="TXN8" s="713"/>
      <c r="TXO8" s="713"/>
      <c r="TXP8" s="713"/>
      <c r="TXQ8" s="713"/>
      <c r="TXR8" s="713"/>
      <c r="TXS8" s="713"/>
      <c r="TXT8" s="713"/>
      <c r="TXU8" s="713"/>
      <c r="TXV8" s="713"/>
      <c r="TXW8" s="713"/>
      <c r="TXX8" s="713"/>
      <c r="TXY8" s="713"/>
      <c r="TXZ8" s="713"/>
      <c r="TYA8" s="713"/>
      <c r="TYB8" s="713"/>
      <c r="TYC8" s="713"/>
      <c r="TYD8" s="713"/>
      <c r="TYE8" s="713"/>
      <c r="TYF8" s="713"/>
      <c r="TYG8" s="713"/>
      <c r="TYH8" s="713"/>
      <c r="TYI8" s="713"/>
      <c r="TYJ8" s="713"/>
      <c r="TYK8" s="713"/>
      <c r="TYL8" s="713"/>
      <c r="TYM8" s="713"/>
      <c r="TYN8" s="713"/>
      <c r="TYO8" s="713"/>
      <c r="TYP8" s="713"/>
      <c r="TYQ8" s="713"/>
      <c r="TYR8" s="713"/>
      <c r="TYS8" s="713"/>
      <c r="TYT8" s="713"/>
      <c r="TYU8" s="713"/>
      <c r="TYV8" s="713"/>
      <c r="TYW8" s="713"/>
      <c r="TYX8" s="713"/>
      <c r="TYY8" s="713"/>
      <c r="TYZ8" s="713"/>
      <c r="TZA8" s="713"/>
      <c r="TZB8" s="713"/>
      <c r="TZC8" s="713"/>
      <c r="TZD8" s="713"/>
      <c r="TZE8" s="713"/>
      <c r="TZF8" s="713"/>
      <c r="TZG8" s="713"/>
      <c r="TZH8" s="713"/>
      <c r="TZI8" s="713"/>
      <c r="TZJ8" s="713"/>
      <c r="TZK8" s="713"/>
      <c r="TZL8" s="713"/>
      <c r="TZM8" s="713"/>
      <c r="TZN8" s="713"/>
      <c r="TZO8" s="713"/>
      <c r="TZP8" s="713"/>
      <c r="TZQ8" s="713"/>
      <c r="TZR8" s="713"/>
      <c r="TZS8" s="713"/>
      <c r="TZT8" s="713"/>
      <c r="TZU8" s="713"/>
      <c r="TZV8" s="713"/>
      <c r="TZW8" s="713"/>
      <c r="TZX8" s="713"/>
      <c r="TZY8" s="713"/>
      <c r="TZZ8" s="713"/>
      <c r="UAA8" s="713"/>
      <c r="UAB8" s="713"/>
      <c r="UAC8" s="713"/>
      <c r="UAD8" s="713"/>
      <c r="UAE8" s="713"/>
      <c r="UAF8" s="713"/>
      <c r="UAG8" s="713"/>
      <c r="UAH8" s="713"/>
      <c r="UAI8" s="713"/>
      <c r="UAJ8" s="713"/>
      <c r="UAK8" s="713"/>
      <c r="UAL8" s="713"/>
      <c r="UAM8" s="713"/>
      <c r="UAN8" s="713"/>
      <c r="UAO8" s="713"/>
      <c r="UAP8" s="713"/>
      <c r="UAQ8" s="713"/>
      <c r="UAR8" s="713"/>
      <c r="UAS8" s="713"/>
      <c r="UAT8" s="713"/>
      <c r="UAU8" s="713"/>
      <c r="UAV8" s="713"/>
      <c r="UAW8" s="713"/>
      <c r="UAX8" s="713"/>
      <c r="UAY8" s="713"/>
      <c r="UAZ8" s="713"/>
      <c r="UBA8" s="713"/>
      <c r="UBB8" s="713"/>
      <c r="UBC8" s="713"/>
      <c r="UBD8" s="713"/>
      <c r="UBE8" s="713"/>
      <c r="UBF8" s="713"/>
      <c r="UBG8" s="713"/>
      <c r="UBH8" s="713"/>
      <c r="UBI8" s="713"/>
      <c r="UBJ8" s="713"/>
      <c r="UBK8" s="713"/>
      <c r="UBL8" s="713"/>
      <c r="UBM8" s="713"/>
      <c r="UBN8" s="713"/>
      <c r="UBO8" s="713"/>
      <c r="UBP8" s="713"/>
      <c r="UBQ8" s="713"/>
      <c r="UBR8" s="713"/>
      <c r="UBS8" s="713"/>
      <c r="UBT8" s="713"/>
      <c r="UBU8" s="713"/>
      <c r="UBV8" s="713"/>
      <c r="UBW8" s="713"/>
      <c r="UBX8" s="713"/>
      <c r="UBY8" s="713"/>
      <c r="UBZ8" s="713"/>
      <c r="UCA8" s="713"/>
      <c r="UCB8" s="713"/>
      <c r="UCC8" s="713"/>
      <c r="UCD8" s="713"/>
      <c r="UCE8" s="713"/>
      <c r="UCF8" s="713"/>
      <c r="UCG8" s="713"/>
      <c r="UCH8" s="713"/>
      <c r="UCI8" s="713"/>
      <c r="UCJ8" s="713"/>
      <c r="UCK8" s="713"/>
      <c r="UCL8" s="713"/>
      <c r="UCM8" s="713"/>
      <c r="UCN8" s="713"/>
      <c r="UCO8" s="713"/>
      <c r="UCP8" s="713"/>
      <c r="UCQ8" s="713"/>
      <c r="UCR8" s="713"/>
      <c r="UCS8" s="713"/>
      <c r="UCT8" s="713"/>
      <c r="UCU8" s="713"/>
      <c r="UCV8" s="713"/>
      <c r="UCW8" s="713"/>
      <c r="UCX8" s="713"/>
      <c r="UCY8" s="713"/>
      <c r="UCZ8" s="713"/>
      <c r="UDA8" s="713"/>
      <c r="UDB8" s="713"/>
      <c r="UDC8" s="713"/>
      <c r="UDD8" s="713"/>
      <c r="UDE8" s="713"/>
      <c r="UDF8" s="713"/>
      <c r="UDG8" s="713"/>
      <c r="UDH8" s="713"/>
      <c r="UDI8" s="713"/>
      <c r="UDJ8" s="713"/>
      <c r="UDK8" s="713"/>
      <c r="UDL8" s="713"/>
      <c r="UDM8" s="713"/>
      <c r="UDN8" s="713"/>
      <c r="UDO8" s="713"/>
      <c r="UDP8" s="713"/>
      <c r="UDQ8" s="713"/>
      <c r="UDR8" s="713"/>
      <c r="UDS8" s="713"/>
      <c r="UDT8" s="713"/>
      <c r="UDU8" s="713"/>
      <c r="UDV8" s="713"/>
      <c r="UDW8" s="713"/>
      <c r="UDX8" s="713"/>
      <c r="UDY8" s="713"/>
      <c r="UDZ8" s="713"/>
      <c r="UEA8" s="713"/>
      <c r="UEB8" s="713"/>
      <c r="UEC8" s="713"/>
      <c r="UED8" s="713"/>
      <c r="UEE8" s="713"/>
      <c r="UEF8" s="713"/>
      <c r="UEG8" s="713"/>
      <c r="UEH8" s="713"/>
      <c r="UEI8" s="713"/>
      <c r="UEJ8" s="713"/>
      <c r="UEK8" s="713"/>
      <c r="UEL8" s="713"/>
      <c r="UEM8" s="713"/>
      <c r="UEN8" s="713"/>
      <c r="UEO8" s="713"/>
      <c r="UEP8" s="713"/>
      <c r="UEQ8" s="713"/>
      <c r="UER8" s="713"/>
      <c r="UES8" s="713"/>
      <c r="UET8" s="713"/>
      <c r="UEU8" s="713"/>
      <c r="UEV8" s="713"/>
      <c r="UEW8" s="713"/>
      <c r="UEX8" s="713"/>
      <c r="UEY8" s="713"/>
      <c r="UEZ8" s="713"/>
      <c r="UFA8" s="713"/>
      <c r="UFB8" s="713"/>
      <c r="UFC8" s="713"/>
      <c r="UFD8" s="713"/>
      <c r="UFE8" s="713"/>
      <c r="UFF8" s="713"/>
      <c r="UFG8" s="713"/>
      <c r="UFH8" s="713"/>
      <c r="UFI8" s="713"/>
      <c r="UFJ8" s="713"/>
      <c r="UFK8" s="713"/>
      <c r="UFL8" s="713"/>
      <c r="UFM8" s="713"/>
      <c r="UFN8" s="713"/>
      <c r="UFO8" s="713"/>
      <c r="UFP8" s="713"/>
      <c r="UFQ8" s="713"/>
      <c r="UFR8" s="713"/>
      <c r="UFS8" s="713"/>
      <c r="UFT8" s="713"/>
      <c r="UFU8" s="713"/>
      <c r="UFV8" s="713"/>
      <c r="UFW8" s="713"/>
      <c r="UFX8" s="713"/>
      <c r="UFY8" s="713"/>
      <c r="UFZ8" s="713"/>
      <c r="UGA8" s="713"/>
      <c r="UGB8" s="713"/>
      <c r="UGC8" s="713"/>
      <c r="UGD8" s="713"/>
      <c r="UGE8" s="713"/>
      <c r="UGF8" s="713"/>
      <c r="UGG8" s="713"/>
      <c r="UGH8" s="713"/>
      <c r="UGI8" s="713"/>
      <c r="UGJ8" s="713"/>
      <c r="UGK8" s="713"/>
      <c r="UGL8" s="713"/>
      <c r="UGM8" s="713"/>
      <c r="UGN8" s="713"/>
      <c r="UGO8" s="713"/>
      <c r="UGP8" s="713"/>
      <c r="UGQ8" s="713"/>
      <c r="UGR8" s="713"/>
      <c r="UGS8" s="713"/>
      <c r="UGT8" s="713"/>
      <c r="UGU8" s="713"/>
      <c r="UGV8" s="713"/>
      <c r="UGW8" s="713"/>
      <c r="UGX8" s="713"/>
      <c r="UGY8" s="713"/>
      <c r="UGZ8" s="713"/>
      <c r="UHA8" s="713"/>
      <c r="UHB8" s="713"/>
      <c r="UHC8" s="713"/>
      <c r="UHD8" s="713"/>
      <c r="UHE8" s="713"/>
      <c r="UHF8" s="713"/>
      <c r="UHG8" s="713"/>
      <c r="UHH8" s="713"/>
      <c r="UHI8" s="713"/>
      <c r="UHJ8" s="713"/>
      <c r="UHK8" s="713"/>
      <c r="UHL8" s="713"/>
      <c r="UHM8" s="713"/>
      <c r="UHN8" s="713"/>
      <c r="UHO8" s="713"/>
      <c r="UHP8" s="713"/>
      <c r="UHQ8" s="713"/>
      <c r="UHR8" s="713"/>
      <c r="UHS8" s="713"/>
      <c r="UHT8" s="713"/>
      <c r="UHU8" s="713"/>
      <c r="UHV8" s="713"/>
      <c r="UHW8" s="713"/>
      <c r="UHX8" s="713"/>
      <c r="UHY8" s="713"/>
      <c r="UHZ8" s="713"/>
      <c r="UIA8" s="713"/>
      <c r="UIB8" s="713"/>
      <c r="UIC8" s="713"/>
      <c r="UID8" s="713"/>
      <c r="UIE8" s="713"/>
      <c r="UIF8" s="713"/>
      <c r="UIG8" s="713"/>
      <c r="UIH8" s="713"/>
      <c r="UII8" s="713"/>
      <c r="UIJ8" s="713"/>
      <c r="UIK8" s="713"/>
      <c r="UIL8" s="713"/>
      <c r="UIM8" s="713"/>
      <c r="UIN8" s="713"/>
      <c r="UIO8" s="713"/>
      <c r="UIP8" s="713"/>
      <c r="UIQ8" s="713"/>
      <c r="UIR8" s="713"/>
      <c r="UIS8" s="713"/>
      <c r="UIT8" s="713"/>
      <c r="UIU8" s="713"/>
      <c r="UIV8" s="713"/>
      <c r="UIW8" s="713"/>
      <c r="UIX8" s="713"/>
      <c r="UIY8" s="713"/>
      <c r="UIZ8" s="713"/>
      <c r="UJA8" s="713"/>
      <c r="UJB8" s="713"/>
      <c r="UJC8" s="713"/>
      <c r="UJD8" s="713"/>
      <c r="UJE8" s="713"/>
      <c r="UJF8" s="713"/>
      <c r="UJG8" s="713"/>
      <c r="UJH8" s="713"/>
      <c r="UJI8" s="713"/>
      <c r="UJJ8" s="713"/>
      <c r="UJK8" s="713"/>
      <c r="UJL8" s="713"/>
      <c r="UJM8" s="713"/>
      <c r="UJN8" s="713"/>
      <c r="UJO8" s="713"/>
      <c r="UJP8" s="713"/>
      <c r="UJQ8" s="713"/>
      <c r="UJR8" s="713"/>
      <c r="UJS8" s="713"/>
      <c r="UJT8" s="713"/>
      <c r="UJU8" s="713"/>
      <c r="UJV8" s="713"/>
      <c r="UJW8" s="713"/>
      <c r="UJX8" s="713"/>
      <c r="UJY8" s="713"/>
      <c r="UJZ8" s="713"/>
      <c r="UKA8" s="713"/>
      <c r="UKB8" s="713"/>
      <c r="UKC8" s="713"/>
      <c r="UKD8" s="713"/>
      <c r="UKE8" s="713"/>
      <c r="UKF8" s="713"/>
      <c r="UKG8" s="713"/>
      <c r="UKH8" s="713"/>
      <c r="UKI8" s="713"/>
      <c r="UKJ8" s="713"/>
      <c r="UKK8" s="713"/>
      <c r="UKL8" s="713"/>
      <c r="UKM8" s="713"/>
      <c r="UKN8" s="713"/>
      <c r="UKO8" s="713"/>
      <c r="UKP8" s="713"/>
      <c r="UKQ8" s="713"/>
      <c r="UKR8" s="713"/>
      <c r="UKS8" s="713"/>
      <c r="UKT8" s="713"/>
      <c r="UKU8" s="713"/>
      <c r="UKV8" s="713"/>
      <c r="UKW8" s="713"/>
      <c r="UKX8" s="713"/>
      <c r="UKY8" s="713"/>
      <c r="UKZ8" s="713"/>
      <c r="ULA8" s="713"/>
      <c r="ULB8" s="713"/>
      <c r="ULC8" s="713"/>
      <c r="ULD8" s="713"/>
      <c r="ULE8" s="713"/>
      <c r="ULF8" s="713"/>
      <c r="ULG8" s="713"/>
      <c r="ULH8" s="713"/>
      <c r="ULI8" s="713"/>
      <c r="ULJ8" s="713"/>
      <c r="ULK8" s="713"/>
      <c r="ULL8" s="713"/>
      <c r="ULM8" s="713"/>
      <c r="ULN8" s="713"/>
      <c r="ULO8" s="713"/>
      <c r="ULP8" s="713"/>
      <c r="ULQ8" s="713"/>
      <c r="ULR8" s="713"/>
      <c r="ULS8" s="713"/>
      <c r="ULT8" s="713"/>
      <c r="ULU8" s="713"/>
      <c r="ULV8" s="713"/>
      <c r="ULW8" s="713"/>
      <c r="ULX8" s="713"/>
      <c r="ULY8" s="713"/>
      <c r="ULZ8" s="713"/>
      <c r="UMA8" s="713"/>
      <c r="UMB8" s="713"/>
      <c r="UMC8" s="713"/>
      <c r="UMD8" s="713"/>
      <c r="UME8" s="713"/>
      <c r="UMF8" s="713"/>
      <c r="UMG8" s="713"/>
      <c r="UMH8" s="713"/>
      <c r="UMI8" s="713"/>
      <c r="UMJ8" s="713"/>
      <c r="UMK8" s="713"/>
      <c r="UML8" s="713"/>
      <c r="UMM8" s="713"/>
      <c r="UMN8" s="713"/>
      <c r="UMO8" s="713"/>
      <c r="UMP8" s="713"/>
      <c r="UMQ8" s="713"/>
      <c r="UMR8" s="713"/>
      <c r="UMS8" s="713"/>
      <c r="UMT8" s="713"/>
      <c r="UMU8" s="713"/>
      <c r="UMV8" s="713"/>
      <c r="UMW8" s="713"/>
      <c r="UMX8" s="713"/>
      <c r="UMY8" s="713"/>
      <c r="UMZ8" s="713"/>
      <c r="UNA8" s="713"/>
      <c r="UNB8" s="713"/>
      <c r="UNC8" s="713"/>
      <c r="UND8" s="713"/>
      <c r="UNE8" s="713"/>
      <c r="UNF8" s="713"/>
      <c r="UNG8" s="713"/>
      <c r="UNH8" s="713"/>
      <c r="UNI8" s="713"/>
      <c r="UNJ8" s="713"/>
      <c r="UNK8" s="713"/>
      <c r="UNL8" s="713"/>
      <c r="UNM8" s="713"/>
      <c r="UNN8" s="713"/>
      <c r="UNO8" s="713"/>
      <c r="UNP8" s="713"/>
      <c r="UNQ8" s="713"/>
      <c r="UNR8" s="713"/>
      <c r="UNS8" s="713"/>
      <c r="UNT8" s="713"/>
      <c r="UNU8" s="713"/>
      <c r="UNV8" s="713"/>
      <c r="UNW8" s="713"/>
      <c r="UNX8" s="713"/>
      <c r="UNY8" s="713"/>
      <c r="UNZ8" s="713"/>
      <c r="UOA8" s="713"/>
      <c r="UOB8" s="713"/>
      <c r="UOC8" s="713"/>
      <c r="UOD8" s="713"/>
      <c r="UOE8" s="713"/>
      <c r="UOF8" s="713"/>
      <c r="UOG8" s="713"/>
      <c r="UOH8" s="713"/>
      <c r="UOI8" s="713"/>
      <c r="UOJ8" s="713"/>
      <c r="UOK8" s="713"/>
      <c r="UOL8" s="713"/>
      <c r="UOM8" s="713"/>
      <c r="UON8" s="713"/>
      <c r="UOO8" s="713"/>
      <c r="UOP8" s="713"/>
      <c r="UOQ8" s="713"/>
      <c r="UOR8" s="713"/>
      <c r="UOS8" s="713"/>
      <c r="UOT8" s="713"/>
      <c r="UOU8" s="713"/>
      <c r="UOV8" s="713"/>
      <c r="UOW8" s="713"/>
      <c r="UOX8" s="713"/>
      <c r="UOY8" s="713"/>
      <c r="UOZ8" s="713"/>
      <c r="UPA8" s="713"/>
      <c r="UPB8" s="713"/>
      <c r="UPC8" s="713"/>
      <c r="UPD8" s="713"/>
      <c r="UPE8" s="713"/>
      <c r="UPF8" s="713"/>
      <c r="UPG8" s="713"/>
      <c r="UPH8" s="713"/>
      <c r="UPI8" s="713"/>
      <c r="UPJ8" s="713"/>
      <c r="UPK8" s="713"/>
      <c r="UPL8" s="713"/>
      <c r="UPM8" s="713"/>
      <c r="UPN8" s="713"/>
      <c r="UPO8" s="713"/>
      <c r="UPP8" s="713"/>
      <c r="UPQ8" s="713"/>
      <c r="UPR8" s="713"/>
      <c r="UPS8" s="713"/>
      <c r="UPT8" s="713"/>
      <c r="UPU8" s="713"/>
      <c r="UPV8" s="713"/>
      <c r="UPW8" s="713"/>
      <c r="UPX8" s="713"/>
      <c r="UPY8" s="713"/>
      <c r="UPZ8" s="713"/>
      <c r="UQA8" s="713"/>
      <c r="UQB8" s="713"/>
      <c r="UQC8" s="713"/>
      <c r="UQD8" s="713"/>
      <c r="UQE8" s="713"/>
      <c r="UQF8" s="713"/>
      <c r="UQG8" s="713"/>
      <c r="UQH8" s="713"/>
      <c r="UQI8" s="713"/>
      <c r="UQJ8" s="713"/>
      <c r="UQK8" s="713"/>
      <c r="UQL8" s="713"/>
      <c r="UQM8" s="713"/>
      <c r="UQN8" s="713"/>
      <c r="UQO8" s="713"/>
      <c r="UQP8" s="713"/>
      <c r="UQQ8" s="713"/>
      <c r="UQR8" s="713"/>
      <c r="UQS8" s="713"/>
      <c r="UQT8" s="713"/>
      <c r="UQU8" s="713"/>
      <c r="UQV8" s="713"/>
      <c r="UQW8" s="713"/>
      <c r="UQX8" s="713"/>
      <c r="UQY8" s="713"/>
      <c r="UQZ8" s="713"/>
      <c r="URA8" s="713"/>
      <c r="URB8" s="713"/>
      <c r="URC8" s="713"/>
      <c r="URD8" s="713"/>
      <c r="URE8" s="713"/>
      <c r="URF8" s="713"/>
      <c r="URG8" s="713"/>
      <c r="URH8" s="713"/>
      <c r="URI8" s="713"/>
      <c r="URJ8" s="713"/>
      <c r="URK8" s="713"/>
      <c r="URL8" s="713"/>
      <c r="URM8" s="713"/>
      <c r="URN8" s="713"/>
      <c r="URO8" s="713"/>
      <c r="URP8" s="713"/>
      <c r="URQ8" s="713"/>
      <c r="URR8" s="713"/>
      <c r="URS8" s="713"/>
      <c r="URT8" s="713"/>
      <c r="URU8" s="713"/>
      <c r="URV8" s="713"/>
      <c r="URW8" s="713"/>
      <c r="URX8" s="713"/>
      <c r="URY8" s="713"/>
      <c r="URZ8" s="713"/>
      <c r="USA8" s="713"/>
      <c r="USB8" s="713"/>
      <c r="USC8" s="713"/>
      <c r="USD8" s="713"/>
      <c r="USE8" s="713"/>
      <c r="USF8" s="713"/>
      <c r="USG8" s="713"/>
      <c r="USH8" s="713"/>
      <c r="USI8" s="713"/>
      <c r="USJ8" s="713"/>
      <c r="USK8" s="713"/>
      <c r="USL8" s="713"/>
      <c r="USM8" s="713"/>
      <c r="USN8" s="713"/>
      <c r="USO8" s="713"/>
      <c r="USP8" s="713"/>
      <c r="USQ8" s="713"/>
      <c r="USR8" s="713"/>
      <c r="USS8" s="713"/>
      <c r="UST8" s="713"/>
      <c r="USU8" s="713"/>
      <c r="USV8" s="713"/>
      <c r="USW8" s="713"/>
      <c r="USX8" s="713"/>
      <c r="USY8" s="713"/>
      <c r="USZ8" s="713"/>
      <c r="UTA8" s="713"/>
      <c r="UTB8" s="713"/>
      <c r="UTC8" s="713"/>
      <c r="UTD8" s="713"/>
      <c r="UTE8" s="713"/>
      <c r="UTF8" s="713"/>
      <c r="UTG8" s="713"/>
      <c r="UTH8" s="713"/>
      <c r="UTI8" s="713"/>
      <c r="UTJ8" s="713"/>
      <c r="UTK8" s="713"/>
      <c r="UTL8" s="713"/>
      <c r="UTM8" s="713"/>
      <c r="UTN8" s="713"/>
      <c r="UTO8" s="713"/>
      <c r="UTP8" s="713"/>
      <c r="UTQ8" s="713"/>
      <c r="UTR8" s="713"/>
      <c r="UTS8" s="713"/>
      <c r="UTT8" s="713"/>
      <c r="UTU8" s="713"/>
      <c r="UTV8" s="713"/>
      <c r="UTW8" s="713"/>
      <c r="UTX8" s="713"/>
      <c r="UTY8" s="713"/>
      <c r="UTZ8" s="713"/>
      <c r="UUA8" s="713"/>
      <c r="UUB8" s="713"/>
      <c r="UUC8" s="713"/>
      <c r="UUD8" s="713"/>
      <c r="UUE8" s="713"/>
      <c r="UUF8" s="713"/>
      <c r="UUG8" s="713"/>
      <c r="UUH8" s="713"/>
      <c r="UUI8" s="713"/>
      <c r="UUJ8" s="713"/>
      <c r="UUK8" s="713"/>
      <c r="UUL8" s="713"/>
      <c r="UUM8" s="713"/>
      <c r="UUN8" s="713"/>
      <c r="UUO8" s="713"/>
      <c r="UUP8" s="713"/>
      <c r="UUQ8" s="713"/>
      <c r="UUR8" s="713"/>
      <c r="UUS8" s="713"/>
      <c r="UUT8" s="713"/>
      <c r="UUU8" s="713"/>
      <c r="UUV8" s="713"/>
      <c r="UUW8" s="713"/>
      <c r="UUX8" s="713"/>
      <c r="UUY8" s="713"/>
      <c r="UUZ8" s="713"/>
      <c r="UVA8" s="713"/>
      <c r="UVB8" s="713"/>
      <c r="UVC8" s="713"/>
      <c r="UVD8" s="713"/>
      <c r="UVE8" s="713"/>
      <c r="UVF8" s="713"/>
      <c r="UVG8" s="713"/>
      <c r="UVH8" s="713"/>
      <c r="UVI8" s="713"/>
      <c r="UVJ8" s="713"/>
      <c r="UVK8" s="713"/>
      <c r="UVL8" s="713"/>
      <c r="UVM8" s="713"/>
      <c r="UVN8" s="713"/>
      <c r="UVO8" s="713"/>
      <c r="UVP8" s="713"/>
      <c r="UVQ8" s="713"/>
      <c r="UVR8" s="713"/>
      <c r="UVS8" s="713"/>
      <c r="UVT8" s="713"/>
      <c r="UVU8" s="713"/>
      <c r="UVV8" s="713"/>
      <c r="UVW8" s="713"/>
      <c r="UVX8" s="713"/>
      <c r="UVY8" s="713"/>
      <c r="UVZ8" s="713"/>
      <c r="UWA8" s="713"/>
      <c r="UWB8" s="713"/>
      <c r="UWC8" s="713"/>
      <c r="UWD8" s="713"/>
      <c r="UWE8" s="713"/>
      <c r="UWF8" s="713"/>
      <c r="UWG8" s="713"/>
      <c r="UWH8" s="713"/>
      <c r="UWI8" s="713"/>
      <c r="UWJ8" s="713"/>
      <c r="UWK8" s="713"/>
      <c r="UWL8" s="713"/>
      <c r="UWM8" s="713"/>
      <c r="UWN8" s="713"/>
      <c r="UWO8" s="713"/>
      <c r="UWP8" s="713"/>
      <c r="UWQ8" s="713"/>
      <c r="UWR8" s="713"/>
      <c r="UWS8" s="713"/>
      <c r="UWT8" s="713"/>
      <c r="UWU8" s="713"/>
      <c r="UWV8" s="713"/>
      <c r="UWW8" s="713"/>
      <c r="UWX8" s="713"/>
      <c r="UWY8" s="713"/>
      <c r="UWZ8" s="713"/>
      <c r="UXA8" s="713"/>
      <c r="UXB8" s="713"/>
      <c r="UXC8" s="713"/>
      <c r="UXD8" s="713"/>
      <c r="UXE8" s="713"/>
      <c r="UXF8" s="713"/>
      <c r="UXG8" s="713"/>
      <c r="UXH8" s="713"/>
      <c r="UXI8" s="713"/>
      <c r="UXJ8" s="713"/>
      <c r="UXK8" s="713"/>
      <c r="UXL8" s="713"/>
      <c r="UXM8" s="713"/>
      <c r="UXN8" s="713"/>
      <c r="UXO8" s="713"/>
      <c r="UXP8" s="713"/>
      <c r="UXQ8" s="713"/>
      <c r="UXR8" s="713"/>
      <c r="UXS8" s="713"/>
      <c r="UXT8" s="713"/>
      <c r="UXU8" s="713"/>
      <c r="UXV8" s="713"/>
      <c r="UXW8" s="713"/>
      <c r="UXX8" s="713"/>
      <c r="UXY8" s="713"/>
      <c r="UXZ8" s="713"/>
      <c r="UYA8" s="713"/>
      <c r="UYB8" s="713"/>
      <c r="UYC8" s="713"/>
      <c r="UYD8" s="713"/>
      <c r="UYE8" s="713"/>
      <c r="UYF8" s="713"/>
      <c r="UYG8" s="713"/>
      <c r="UYH8" s="713"/>
      <c r="UYI8" s="713"/>
      <c r="UYJ8" s="713"/>
      <c r="UYK8" s="713"/>
      <c r="UYL8" s="713"/>
      <c r="UYM8" s="713"/>
      <c r="UYN8" s="713"/>
      <c r="UYO8" s="713"/>
      <c r="UYP8" s="713"/>
      <c r="UYQ8" s="713"/>
      <c r="UYR8" s="713"/>
      <c r="UYS8" s="713"/>
      <c r="UYT8" s="713"/>
      <c r="UYU8" s="713"/>
      <c r="UYV8" s="713"/>
      <c r="UYW8" s="713"/>
      <c r="UYX8" s="713"/>
      <c r="UYY8" s="713"/>
      <c r="UYZ8" s="713"/>
      <c r="UZA8" s="713"/>
      <c r="UZB8" s="713"/>
      <c r="UZC8" s="713"/>
      <c r="UZD8" s="713"/>
      <c r="UZE8" s="713"/>
      <c r="UZF8" s="713"/>
      <c r="UZG8" s="713"/>
      <c r="UZH8" s="713"/>
      <c r="UZI8" s="713"/>
      <c r="UZJ8" s="713"/>
      <c r="UZK8" s="713"/>
      <c r="UZL8" s="713"/>
      <c r="UZM8" s="713"/>
      <c r="UZN8" s="713"/>
      <c r="UZO8" s="713"/>
      <c r="UZP8" s="713"/>
      <c r="UZQ8" s="713"/>
      <c r="UZR8" s="713"/>
      <c r="UZS8" s="713"/>
      <c r="UZT8" s="713"/>
      <c r="UZU8" s="713"/>
      <c r="UZV8" s="713"/>
      <c r="UZW8" s="713"/>
      <c r="UZX8" s="713"/>
      <c r="UZY8" s="713"/>
      <c r="UZZ8" s="713"/>
      <c r="VAA8" s="713"/>
      <c r="VAB8" s="713"/>
      <c r="VAC8" s="713"/>
      <c r="VAD8" s="713"/>
      <c r="VAE8" s="713"/>
      <c r="VAF8" s="713"/>
      <c r="VAG8" s="713"/>
      <c r="VAH8" s="713"/>
      <c r="VAI8" s="713"/>
      <c r="VAJ8" s="713"/>
      <c r="VAK8" s="713"/>
      <c r="VAL8" s="713"/>
      <c r="VAM8" s="713"/>
      <c r="VAN8" s="713"/>
      <c r="VAO8" s="713"/>
      <c r="VAP8" s="713"/>
      <c r="VAQ8" s="713"/>
      <c r="VAR8" s="713"/>
      <c r="VAS8" s="713"/>
      <c r="VAT8" s="713"/>
      <c r="VAU8" s="713"/>
      <c r="VAV8" s="713"/>
      <c r="VAW8" s="713"/>
      <c r="VAX8" s="713"/>
      <c r="VAY8" s="713"/>
      <c r="VAZ8" s="713"/>
      <c r="VBA8" s="713"/>
      <c r="VBB8" s="713"/>
      <c r="VBC8" s="713"/>
      <c r="VBD8" s="713"/>
      <c r="VBE8" s="713"/>
      <c r="VBF8" s="713"/>
      <c r="VBG8" s="713"/>
      <c r="VBH8" s="713"/>
      <c r="VBI8" s="713"/>
      <c r="VBJ8" s="713"/>
      <c r="VBK8" s="713"/>
      <c r="VBL8" s="713"/>
      <c r="VBM8" s="713"/>
      <c r="VBN8" s="713"/>
      <c r="VBO8" s="713"/>
      <c r="VBP8" s="713"/>
      <c r="VBQ8" s="713"/>
      <c r="VBR8" s="713"/>
      <c r="VBS8" s="713"/>
      <c r="VBT8" s="713"/>
      <c r="VBU8" s="713"/>
      <c r="VBV8" s="713"/>
      <c r="VBW8" s="713"/>
      <c r="VBX8" s="713"/>
      <c r="VBY8" s="713"/>
      <c r="VBZ8" s="713"/>
      <c r="VCA8" s="713"/>
      <c r="VCB8" s="713"/>
      <c r="VCC8" s="713"/>
      <c r="VCD8" s="713"/>
      <c r="VCE8" s="713"/>
      <c r="VCF8" s="713"/>
      <c r="VCG8" s="713"/>
      <c r="VCH8" s="713"/>
      <c r="VCI8" s="713"/>
      <c r="VCJ8" s="713"/>
      <c r="VCK8" s="713"/>
      <c r="VCL8" s="713"/>
      <c r="VCM8" s="713"/>
      <c r="VCN8" s="713"/>
      <c r="VCO8" s="713"/>
      <c r="VCP8" s="713"/>
      <c r="VCQ8" s="713"/>
      <c r="VCR8" s="713"/>
      <c r="VCS8" s="713"/>
      <c r="VCT8" s="713"/>
      <c r="VCU8" s="713"/>
      <c r="VCV8" s="713"/>
      <c r="VCW8" s="713"/>
      <c r="VCX8" s="713"/>
      <c r="VCY8" s="713"/>
      <c r="VCZ8" s="713"/>
      <c r="VDA8" s="713"/>
      <c r="VDB8" s="713"/>
      <c r="VDC8" s="713"/>
      <c r="VDD8" s="713"/>
      <c r="VDE8" s="713"/>
      <c r="VDF8" s="713"/>
      <c r="VDG8" s="713"/>
      <c r="VDH8" s="713"/>
      <c r="VDI8" s="713"/>
      <c r="VDJ8" s="713"/>
      <c r="VDK8" s="713"/>
      <c r="VDL8" s="713"/>
      <c r="VDM8" s="713"/>
      <c r="VDN8" s="713"/>
      <c r="VDO8" s="713"/>
      <c r="VDP8" s="713"/>
      <c r="VDQ8" s="713"/>
      <c r="VDR8" s="713"/>
      <c r="VDS8" s="713"/>
      <c r="VDT8" s="713"/>
      <c r="VDU8" s="713"/>
      <c r="VDV8" s="713"/>
      <c r="VDW8" s="713"/>
      <c r="VDX8" s="713"/>
      <c r="VDY8" s="713"/>
      <c r="VDZ8" s="713"/>
      <c r="VEA8" s="713"/>
      <c r="VEB8" s="713"/>
      <c r="VEC8" s="713"/>
      <c r="VED8" s="713"/>
      <c r="VEE8" s="713"/>
      <c r="VEF8" s="713"/>
      <c r="VEG8" s="713"/>
      <c r="VEH8" s="713"/>
      <c r="VEI8" s="713"/>
      <c r="VEJ8" s="713"/>
      <c r="VEK8" s="713"/>
      <c r="VEL8" s="713"/>
      <c r="VEM8" s="713"/>
      <c r="VEN8" s="713"/>
      <c r="VEO8" s="713"/>
      <c r="VEP8" s="713"/>
      <c r="VEQ8" s="713"/>
      <c r="VER8" s="713"/>
      <c r="VES8" s="713"/>
      <c r="VET8" s="713"/>
      <c r="VEU8" s="713"/>
      <c r="VEV8" s="713"/>
      <c r="VEW8" s="713"/>
      <c r="VEX8" s="713"/>
      <c r="VEY8" s="713"/>
      <c r="VEZ8" s="713"/>
      <c r="VFA8" s="713"/>
      <c r="VFB8" s="713"/>
      <c r="VFC8" s="713"/>
      <c r="VFD8" s="713"/>
      <c r="VFE8" s="713"/>
      <c r="VFF8" s="713"/>
      <c r="VFG8" s="713"/>
      <c r="VFH8" s="713"/>
      <c r="VFI8" s="713"/>
      <c r="VFJ8" s="713"/>
      <c r="VFK8" s="713"/>
      <c r="VFL8" s="713"/>
      <c r="VFM8" s="713"/>
      <c r="VFN8" s="713"/>
      <c r="VFO8" s="713"/>
      <c r="VFP8" s="713"/>
      <c r="VFQ8" s="713"/>
      <c r="VFR8" s="713"/>
      <c r="VFS8" s="713"/>
      <c r="VFT8" s="713"/>
      <c r="VFU8" s="713"/>
      <c r="VFV8" s="713"/>
      <c r="VFW8" s="713"/>
      <c r="VFX8" s="713"/>
      <c r="VFY8" s="713"/>
      <c r="VFZ8" s="713"/>
      <c r="VGA8" s="713"/>
      <c r="VGB8" s="713"/>
      <c r="VGC8" s="713"/>
      <c r="VGD8" s="713"/>
      <c r="VGE8" s="713"/>
      <c r="VGF8" s="713"/>
      <c r="VGG8" s="713"/>
      <c r="VGH8" s="713"/>
      <c r="VGI8" s="713"/>
      <c r="VGJ8" s="713"/>
      <c r="VGK8" s="713"/>
      <c r="VGL8" s="713"/>
      <c r="VGM8" s="713"/>
      <c r="VGN8" s="713"/>
      <c r="VGO8" s="713"/>
      <c r="VGP8" s="713"/>
      <c r="VGQ8" s="713"/>
      <c r="VGR8" s="713"/>
      <c r="VGS8" s="713"/>
      <c r="VGT8" s="713"/>
      <c r="VGU8" s="713"/>
      <c r="VGV8" s="713"/>
      <c r="VGW8" s="713"/>
      <c r="VGX8" s="713"/>
      <c r="VGY8" s="713"/>
      <c r="VGZ8" s="713"/>
      <c r="VHA8" s="713"/>
      <c r="VHB8" s="713"/>
      <c r="VHC8" s="713"/>
      <c r="VHD8" s="713"/>
      <c r="VHE8" s="713"/>
      <c r="VHF8" s="713"/>
      <c r="VHG8" s="713"/>
      <c r="VHH8" s="713"/>
      <c r="VHI8" s="713"/>
      <c r="VHJ8" s="713"/>
      <c r="VHK8" s="713"/>
      <c r="VHL8" s="713"/>
      <c r="VHM8" s="713"/>
      <c r="VHN8" s="713"/>
      <c r="VHO8" s="713"/>
      <c r="VHP8" s="713"/>
      <c r="VHQ8" s="713"/>
      <c r="VHR8" s="713"/>
      <c r="VHS8" s="713"/>
      <c r="VHT8" s="713"/>
      <c r="VHU8" s="713"/>
      <c r="VHV8" s="713"/>
      <c r="VHW8" s="713"/>
      <c r="VHX8" s="713"/>
      <c r="VHY8" s="713"/>
      <c r="VHZ8" s="713"/>
      <c r="VIA8" s="713"/>
      <c r="VIB8" s="713"/>
      <c r="VIC8" s="713"/>
      <c r="VID8" s="713"/>
      <c r="VIE8" s="713"/>
      <c r="VIF8" s="713"/>
      <c r="VIG8" s="713"/>
      <c r="VIH8" s="713"/>
      <c r="VII8" s="713"/>
      <c r="VIJ8" s="713"/>
      <c r="VIK8" s="713"/>
      <c r="VIL8" s="713"/>
      <c r="VIM8" s="713"/>
      <c r="VIN8" s="713"/>
      <c r="VIO8" s="713"/>
      <c r="VIP8" s="713"/>
      <c r="VIQ8" s="713"/>
      <c r="VIR8" s="713"/>
      <c r="VIS8" s="713"/>
      <c r="VIT8" s="713"/>
      <c r="VIU8" s="713"/>
      <c r="VIV8" s="713"/>
      <c r="VIW8" s="713"/>
      <c r="VIX8" s="713"/>
      <c r="VIY8" s="713"/>
      <c r="VIZ8" s="713"/>
      <c r="VJA8" s="713"/>
      <c r="VJB8" s="713"/>
      <c r="VJC8" s="713"/>
      <c r="VJD8" s="713"/>
      <c r="VJE8" s="713"/>
      <c r="VJF8" s="713"/>
      <c r="VJG8" s="713"/>
      <c r="VJH8" s="713"/>
      <c r="VJI8" s="713"/>
      <c r="VJJ8" s="713"/>
      <c r="VJK8" s="713"/>
      <c r="VJL8" s="713"/>
      <c r="VJM8" s="713"/>
      <c r="VJN8" s="713"/>
      <c r="VJO8" s="713"/>
      <c r="VJP8" s="713"/>
      <c r="VJQ8" s="713"/>
      <c r="VJR8" s="713"/>
      <c r="VJS8" s="713"/>
      <c r="VJT8" s="713"/>
      <c r="VJU8" s="713"/>
      <c r="VJV8" s="713"/>
      <c r="VJW8" s="713"/>
      <c r="VJX8" s="713"/>
      <c r="VJY8" s="713"/>
      <c r="VJZ8" s="713"/>
      <c r="VKA8" s="713"/>
      <c r="VKB8" s="713"/>
      <c r="VKC8" s="713"/>
      <c r="VKD8" s="713"/>
      <c r="VKE8" s="713"/>
      <c r="VKF8" s="713"/>
      <c r="VKG8" s="713"/>
      <c r="VKH8" s="713"/>
      <c r="VKI8" s="713"/>
      <c r="VKJ8" s="713"/>
      <c r="VKK8" s="713"/>
      <c r="VKL8" s="713"/>
      <c r="VKM8" s="713"/>
      <c r="VKN8" s="713"/>
      <c r="VKO8" s="713"/>
      <c r="VKP8" s="713"/>
      <c r="VKQ8" s="713"/>
      <c r="VKR8" s="713"/>
      <c r="VKS8" s="713"/>
      <c r="VKT8" s="713"/>
      <c r="VKU8" s="713"/>
      <c r="VKV8" s="713"/>
      <c r="VKW8" s="713"/>
      <c r="VKX8" s="713"/>
      <c r="VKY8" s="713"/>
      <c r="VKZ8" s="713"/>
      <c r="VLA8" s="713"/>
      <c r="VLB8" s="713"/>
      <c r="VLC8" s="713"/>
      <c r="VLD8" s="713"/>
      <c r="VLE8" s="713"/>
      <c r="VLF8" s="713"/>
      <c r="VLG8" s="713"/>
      <c r="VLH8" s="713"/>
      <c r="VLI8" s="713"/>
      <c r="VLJ8" s="713"/>
      <c r="VLK8" s="713"/>
      <c r="VLL8" s="713"/>
      <c r="VLM8" s="713"/>
      <c r="VLN8" s="713"/>
      <c r="VLO8" s="713"/>
      <c r="VLP8" s="713"/>
      <c r="VLQ8" s="713"/>
      <c r="VLR8" s="713"/>
      <c r="VLS8" s="713"/>
      <c r="VLT8" s="713"/>
      <c r="VLU8" s="713"/>
      <c r="VLV8" s="713"/>
      <c r="VLW8" s="713"/>
      <c r="VLX8" s="713"/>
      <c r="VLY8" s="713"/>
      <c r="VLZ8" s="713"/>
      <c r="VMA8" s="713"/>
      <c r="VMB8" s="713"/>
      <c r="VMC8" s="713"/>
      <c r="VMD8" s="713"/>
      <c r="VME8" s="713"/>
      <c r="VMF8" s="713"/>
      <c r="VMG8" s="713"/>
      <c r="VMH8" s="713"/>
      <c r="VMI8" s="713"/>
      <c r="VMJ8" s="713"/>
      <c r="VMK8" s="713"/>
      <c r="VML8" s="713"/>
      <c r="VMM8" s="713"/>
      <c r="VMN8" s="713"/>
      <c r="VMO8" s="713"/>
      <c r="VMP8" s="713"/>
      <c r="VMQ8" s="713"/>
      <c r="VMR8" s="713"/>
      <c r="VMS8" s="713"/>
      <c r="VMT8" s="713"/>
      <c r="VMU8" s="713"/>
      <c r="VMV8" s="713"/>
      <c r="VMW8" s="713"/>
      <c r="VMX8" s="713"/>
      <c r="VMY8" s="713"/>
      <c r="VMZ8" s="713"/>
      <c r="VNA8" s="713"/>
      <c r="VNB8" s="713"/>
      <c r="VNC8" s="713"/>
      <c r="VND8" s="713"/>
      <c r="VNE8" s="713"/>
      <c r="VNF8" s="713"/>
      <c r="VNG8" s="713"/>
      <c r="VNH8" s="713"/>
      <c r="VNI8" s="713"/>
      <c r="VNJ8" s="713"/>
      <c r="VNK8" s="713"/>
      <c r="VNL8" s="713"/>
      <c r="VNM8" s="713"/>
      <c r="VNN8" s="713"/>
      <c r="VNO8" s="713"/>
      <c r="VNP8" s="713"/>
      <c r="VNQ8" s="713"/>
      <c r="VNR8" s="713"/>
      <c r="VNS8" s="713"/>
      <c r="VNT8" s="713"/>
      <c r="VNU8" s="713"/>
      <c r="VNV8" s="713"/>
      <c r="VNW8" s="713"/>
      <c r="VNX8" s="713"/>
      <c r="VNY8" s="713"/>
      <c r="VNZ8" s="713"/>
      <c r="VOA8" s="713"/>
      <c r="VOB8" s="713"/>
      <c r="VOC8" s="713"/>
      <c r="VOD8" s="713"/>
      <c r="VOE8" s="713"/>
      <c r="VOF8" s="713"/>
      <c r="VOG8" s="713"/>
      <c r="VOH8" s="713"/>
      <c r="VOI8" s="713"/>
      <c r="VOJ8" s="713"/>
      <c r="VOK8" s="713"/>
      <c r="VOL8" s="713"/>
      <c r="VOM8" s="713"/>
      <c r="VON8" s="713"/>
      <c r="VOO8" s="713"/>
      <c r="VOP8" s="713"/>
      <c r="VOQ8" s="713"/>
      <c r="VOR8" s="713"/>
      <c r="VOS8" s="713"/>
      <c r="VOT8" s="713"/>
      <c r="VOU8" s="713"/>
      <c r="VOV8" s="713"/>
      <c r="VOW8" s="713"/>
      <c r="VOX8" s="713"/>
      <c r="VOY8" s="713"/>
      <c r="VOZ8" s="713"/>
      <c r="VPA8" s="713"/>
      <c r="VPB8" s="713"/>
      <c r="VPC8" s="713"/>
      <c r="VPD8" s="713"/>
      <c r="VPE8" s="713"/>
      <c r="VPF8" s="713"/>
      <c r="VPG8" s="713"/>
      <c r="VPH8" s="713"/>
      <c r="VPI8" s="713"/>
      <c r="VPJ8" s="713"/>
      <c r="VPK8" s="713"/>
      <c r="VPL8" s="713"/>
      <c r="VPM8" s="713"/>
      <c r="VPN8" s="713"/>
      <c r="VPO8" s="713"/>
      <c r="VPP8" s="713"/>
      <c r="VPQ8" s="713"/>
      <c r="VPR8" s="713"/>
      <c r="VPS8" s="713"/>
      <c r="VPT8" s="713"/>
      <c r="VPU8" s="713"/>
      <c r="VPV8" s="713"/>
      <c r="VPW8" s="713"/>
      <c r="VPX8" s="713"/>
      <c r="VPY8" s="713"/>
      <c r="VPZ8" s="713"/>
      <c r="VQA8" s="713"/>
      <c r="VQB8" s="713"/>
      <c r="VQC8" s="713"/>
      <c r="VQD8" s="713"/>
      <c r="VQE8" s="713"/>
      <c r="VQF8" s="713"/>
      <c r="VQG8" s="713"/>
      <c r="VQH8" s="713"/>
      <c r="VQI8" s="713"/>
      <c r="VQJ8" s="713"/>
      <c r="VQK8" s="713"/>
      <c r="VQL8" s="713"/>
      <c r="VQM8" s="713"/>
      <c r="VQN8" s="713"/>
      <c r="VQO8" s="713"/>
      <c r="VQP8" s="713"/>
      <c r="VQQ8" s="713"/>
      <c r="VQR8" s="713"/>
      <c r="VQS8" s="713"/>
      <c r="VQT8" s="713"/>
      <c r="VQU8" s="713"/>
      <c r="VQV8" s="713"/>
      <c r="VQW8" s="713"/>
      <c r="VQX8" s="713"/>
      <c r="VQY8" s="713"/>
      <c r="VQZ8" s="713"/>
      <c r="VRA8" s="713"/>
      <c r="VRB8" s="713"/>
      <c r="VRC8" s="713"/>
      <c r="VRD8" s="713"/>
      <c r="VRE8" s="713"/>
      <c r="VRF8" s="713"/>
      <c r="VRG8" s="713"/>
      <c r="VRH8" s="713"/>
      <c r="VRI8" s="713"/>
      <c r="VRJ8" s="713"/>
      <c r="VRK8" s="713"/>
      <c r="VRL8" s="713"/>
      <c r="VRM8" s="713"/>
      <c r="VRN8" s="713"/>
      <c r="VRO8" s="713"/>
      <c r="VRP8" s="713"/>
      <c r="VRQ8" s="713"/>
      <c r="VRR8" s="713"/>
      <c r="VRS8" s="713"/>
      <c r="VRT8" s="713"/>
      <c r="VRU8" s="713"/>
      <c r="VRV8" s="713"/>
      <c r="VRW8" s="713"/>
      <c r="VRX8" s="713"/>
      <c r="VRY8" s="713"/>
      <c r="VRZ8" s="713"/>
      <c r="VSA8" s="713"/>
      <c r="VSB8" s="713"/>
      <c r="VSC8" s="713"/>
      <c r="VSD8" s="713"/>
      <c r="VSE8" s="713"/>
      <c r="VSF8" s="713"/>
      <c r="VSG8" s="713"/>
      <c r="VSH8" s="713"/>
      <c r="VSI8" s="713"/>
      <c r="VSJ8" s="713"/>
      <c r="VSK8" s="713"/>
      <c r="VSL8" s="713"/>
      <c r="VSM8" s="713"/>
      <c r="VSN8" s="713"/>
      <c r="VSO8" s="713"/>
      <c r="VSP8" s="713"/>
      <c r="VSQ8" s="713"/>
      <c r="VSR8" s="713"/>
      <c r="VSS8" s="713"/>
      <c r="VST8" s="713"/>
      <c r="VSU8" s="713"/>
      <c r="VSV8" s="713"/>
      <c r="VSW8" s="713"/>
      <c r="VSX8" s="713"/>
      <c r="VSY8" s="713"/>
      <c r="VSZ8" s="713"/>
      <c r="VTA8" s="713"/>
      <c r="VTB8" s="713"/>
      <c r="VTC8" s="713"/>
      <c r="VTD8" s="713"/>
      <c r="VTE8" s="713"/>
      <c r="VTF8" s="713"/>
      <c r="VTG8" s="713"/>
      <c r="VTH8" s="713"/>
      <c r="VTI8" s="713"/>
      <c r="VTJ8" s="713"/>
      <c r="VTK8" s="713"/>
      <c r="VTL8" s="713"/>
      <c r="VTM8" s="713"/>
      <c r="VTN8" s="713"/>
      <c r="VTO8" s="713"/>
      <c r="VTP8" s="713"/>
      <c r="VTQ8" s="713"/>
      <c r="VTR8" s="713"/>
      <c r="VTS8" s="713"/>
      <c r="VTT8" s="713"/>
      <c r="VTU8" s="713"/>
      <c r="VTV8" s="713"/>
      <c r="VTW8" s="713"/>
      <c r="VTX8" s="713"/>
      <c r="VTY8" s="713"/>
      <c r="VTZ8" s="713"/>
      <c r="VUA8" s="713"/>
      <c r="VUB8" s="713"/>
      <c r="VUC8" s="713"/>
      <c r="VUD8" s="713"/>
      <c r="VUE8" s="713"/>
      <c r="VUF8" s="713"/>
      <c r="VUG8" s="713"/>
      <c r="VUH8" s="713"/>
      <c r="VUI8" s="713"/>
      <c r="VUJ8" s="713"/>
      <c r="VUK8" s="713"/>
      <c r="VUL8" s="713"/>
      <c r="VUM8" s="713"/>
      <c r="VUN8" s="713"/>
      <c r="VUO8" s="713"/>
      <c r="VUP8" s="713"/>
      <c r="VUQ8" s="713"/>
      <c r="VUR8" s="713"/>
      <c r="VUS8" s="713"/>
      <c r="VUT8" s="713"/>
      <c r="VUU8" s="713"/>
      <c r="VUV8" s="713"/>
      <c r="VUW8" s="713"/>
      <c r="VUX8" s="713"/>
      <c r="VUY8" s="713"/>
      <c r="VUZ8" s="713"/>
      <c r="VVA8" s="713"/>
      <c r="VVB8" s="713"/>
      <c r="VVC8" s="713"/>
      <c r="VVD8" s="713"/>
      <c r="VVE8" s="713"/>
      <c r="VVF8" s="713"/>
      <c r="VVG8" s="713"/>
      <c r="VVH8" s="713"/>
      <c r="VVI8" s="713"/>
      <c r="VVJ8" s="713"/>
      <c r="VVK8" s="713"/>
      <c r="VVL8" s="713"/>
      <c r="VVM8" s="713"/>
      <c r="VVN8" s="713"/>
      <c r="VVO8" s="713"/>
      <c r="VVP8" s="713"/>
      <c r="VVQ8" s="713"/>
      <c r="VVR8" s="713"/>
      <c r="VVS8" s="713"/>
      <c r="VVT8" s="713"/>
      <c r="VVU8" s="713"/>
      <c r="VVV8" s="713"/>
      <c r="VVW8" s="713"/>
      <c r="VVX8" s="713"/>
      <c r="VVY8" s="713"/>
      <c r="VVZ8" s="713"/>
      <c r="VWA8" s="713"/>
      <c r="VWB8" s="713"/>
      <c r="VWC8" s="713"/>
      <c r="VWD8" s="713"/>
      <c r="VWE8" s="713"/>
      <c r="VWF8" s="713"/>
      <c r="VWG8" s="713"/>
      <c r="VWH8" s="713"/>
      <c r="VWI8" s="713"/>
      <c r="VWJ8" s="713"/>
      <c r="VWK8" s="713"/>
      <c r="VWL8" s="713"/>
      <c r="VWM8" s="713"/>
      <c r="VWN8" s="713"/>
      <c r="VWO8" s="713"/>
      <c r="VWP8" s="713"/>
      <c r="VWQ8" s="713"/>
      <c r="VWR8" s="713"/>
      <c r="VWS8" s="713"/>
      <c r="VWT8" s="713"/>
      <c r="VWU8" s="713"/>
      <c r="VWV8" s="713"/>
      <c r="VWW8" s="713"/>
      <c r="VWX8" s="713"/>
      <c r="VWY8" s="713"/>
      <c r="VWZ8" s="713"/>
      <c r="VXA8" s="713"/>
      <c r="VXB8" s="713"/>
      <c r="VXC8" s="713"/>
      <c r="VXD8" s="713"/>
      <c r="VXE8" s="713"/>
      <c r="VXF8" s="713"/>
      <c r="VXG8" s="713"/>
      <c r="VXH8" s="713"/>
      <c r="VXI8" s="713"/>
      <c r="VXJ8" s="713"/>
      <c r="VXK8" s="713"/>
      <c r="VXL8" s="713"/>
      <c r="VXM8" s="713"/>
      <c r="VXN8" s="713"/>
      <c r="VXO8" s="713"/>
      <c r="VXP8" s="713"/>
      <c r="VXQ8" s="713"/>
      <c r="VXR8" s="713"/>
      <c r="VXS8" s="713"/>
      <c r="VXT8" s="713"/>
      <c r="VXU8" s="713"/>
      <c r="VXV8" s="713"/>
      <c r="VXW8" s="713"/>
      <c r="VXX8" s="713"/>
      <c r="VXY8" s="713"/>
      <c r="VXZ8" s="713"/>
      <c r="VYA8" s="713"/>
      <c r="VYB8" s="713"/>
      <c r="VYC8" s="713"/>
      <c r="VYD8" s="713"/>
      <c r="VYE8" s="713"/>
      <c r="VYF8" s="713"/>
      <c r="VYG8" s="713"/>
      <c r="VYH8" s="713"/>
      <c r="VYI8" s="713"/>
      <c r="VYJ8" s="713"/>
      <c r="VYK8" s="713"/>
      <c r="VYL8" s="713"/>
      <c r="VYM8" s="713"/>
      <c r="VYN8" s="713"/>
      <c r="VYO8" s="713"/>
      <c r="VYP8" s="713"/>
      <c r="VYQ8" s="713"/>
      <c r="VYR8" s="713"/>
      <c r="VYS8" s="713"/>
      <c r="VYT8" s="713"/>
      <c r="VYU8" s="713"/>
      <c r="VYV8" s="713"/>
      <c r="VYW8" s="713"/>
      <c r="VYX8" s="713"/>
      <c r="VYY8" s="713"/>
      <c r="VYZ8" s="713"/>
      <c r="VZA8" s="713"/>
      <c r="VZB8" s="713"/>
      <c r="VZC8" s="713"/>
      <c r="VZD8" s="713"/>
      <c r="VZE8" s="713"/>
      <c r="VZF8" s="713"/>
      <c r="VZG8" s="713"/>
      <c r="VZH8" s="713"/>
      <c r="VZI8" s="713"/>
      <c r="VZJ8" s="713"/>
      <c r="VZK8" s="713"/>
      <c r="VZL8" s="713"/>
      <c r="VZM8" s="713"/>
      <c r="VZN8" s="713"/>
      <c r="VZO8" s="713"/>
      <c r="VZP8" s="713"/>
      <c r="VZQ8" s="713"/>
      <c r="VZR8" s="713"/>
      <c r="VZS8" s="713"/>
      <c r="VZT8" s="713"/>
      <c r="VZU8" s="713"/>
      <c r="VZV8" s="713"/>
      <c r="VZW8" s="713"/>
      <c r="VZX8" s="713"/>
      <c r="VZY8" s="713"/>
      <c r="VZZ8" s="713"/>
      <c r="WAA8" s="713"/>
      <c r="WAB8" s="713"/>
      <c r="WAC8" s="713"/>
      <c r="WAD8" s="713"/>
      <c r="WAE8" s="713"/>
      <c r="WAF8" s="713"/>
      <c r="WAG8" s="713"/>
      <c r="WAH8" s="713"/>
      <c r="WAI8" s="713"/>
      <c r="WAJ8" s="713"/>
      <c r="WAK8" s="713"/>
      <c r="WAL8" s="713"/>
      <c r="WAM8" s="713"/>
      <c r="WAN8" s="713"/>
      <c r="WAO8" s="713"/>
      <c r="WAP8" s="713"/>
      <c r="WAQ8" s="713"/>
      <c r="WAR8" s="713"/>
      <c r="WAS8" s="713"/>
      <c r="WAT8" s="713"/>
      <c r="WAU8" s="713"/>
      <c r="WAV8" s="713"/>
      <c r="WAW8" s="713"/>
      <c r="WAX8" s="713"/>
      <c r="WAY8" s="713"/>
      <c r="WAZ8" s="713"/>
      <c r="WBA8" s="713"/>
      <c r="WBB8" s="713"/>
      <c r="WBC8" s="713"/>
      <c r="WBD8" s="713"/>
      <c r="WBE8" s="713"/>
      <c r="WBF8" s="713"/>
      <c r="WBG8" s="713"/>
      <c r="WBH8" s="713"/>
      <c r="WBI8" s="713"/>
      <c r="WBJ8" s="713"/>
      <c r="WBK8" s="713"/>
      <c r="WBL8" s="713"/>
      <c r="WBM8" s="713"/>
      <c r="WBN8" s="713"/>
      <c r="WBO8" s="713"/>
      <c r="WBP8" s="713"/>
      <c r="WBQ8" s="713"/>
      <c r="WBR8" s="713"/>
      <c r="WBS8" s="713"/>
      <c r="WBT8" s="713"/>
      <c r="WBU8" s="713"/>
      <c r="WBV8" s="713"/>
      <c r="WBW8" s="713"/>
      <c r="WBX8" s="713"/>
      <c r="WBY8" s="713"/>
      <c r="WBZ8" s="713"/>
      <c r="WCA8" s="713"/>
      <c r="WCB8" s="713"/>
      <c r="WCC8" s="713"/>
      <c r="WCD8" s="713"/>
      <c r="WCE8" s="713"/>
      <c r="WCF8" s="713"/>
      <c r="WCG8" s="713"/>
      <c r="WCH8" s="713"/>
      <c r="WCI8" s="713"/>
      <c r="WCJ8" s="713"/>
      <c r="WCK8" s="713"/>
      <c r="WCL8" s="713"/>
      <c r="WCM8" s="713"/>
      <c r="WCN8" s="713"/>
      <c r="WCO8" s="713"/>
      <c r="WCP8" s="713"/>
      <c r="WCQ8" s="713"/>
      <c r="WCR8" s="713"/>
      <c r="WCS8" s="713"/>
      <c r="WCT8" s="713"/>
      <c r="WCU8" s="713"/>
      <c r="WCV8" s="713"/>
      <c r="WCW8" s="713"/>
      <c r="WCX8" s="713"/>
      <c r="WCY8" s="713"/>
      <c r="WCZ8" s="713"/>
      <c r="WDA8" s="713"/>
      <c r="WDB8" s="713"/>
      <c r="WDC8" s="713"/>
      <c r="WDD8" s="713"/>
      <c r="WDE8" s="713"/>
      <c r="WDF8" s="713"/>
      <c r="WDG8" s="713"/>
      <c r="WDH8" s="713"/>
      <c r="WDI8" s="713"/>
      <c r="WDJ8" s="713"/>
      <c r="WDK8" s="713"/>
      <c r="WDL8" s="713"/>
      <c r="WDM8" s="713"/>
      <c r="WDN8" s="713"/>
      <c r="WDO8" s="713"/>
      <c r="WDP8" s="713"/>
      <c r="WDQ8" s="713"/>
      <c r="WDR8" s="713"/>
      <c r="WDS8" s="713"/>
      <c r="WDT8" s="713"/>
      <c r="WDU8" s="713"/>
      <c r="WDV8" s="713"/>
      <c r="WDW8" s="713"/>
      <c r="WDX8" s="713"/>
      <c r="WDY8" s="713"/>
      <c r="WDZ8" s="713"/>
      <c r="WEA8" s="713"/>
      <c r="WEB8" s="713"/>
      <c r="WEC8" s="713"/>
      <c r="WED8" s="713"/>
      <c r="WEE8" s="713"/>
      <c r="WEF8" s="713"/>
      <c r="WEG8" s="713"/>
      <c r="WEH8" s="713"/>
      <c r="WEI8" s="713"/>
      <c r="WEJ8" s="713"/>
      <c r="WEK8" s="713"/>
      <c r="WEL8" s="713"/>
      <c r="WEM8" s="713"/>
      <c r="WEN8" s="713"/>
      <c r="WEO8" s="713"/>
      <c r="WEP8" s="713"/>
      <c r="WEQ8" s="713"/>
      <c r="WER8" s="713"/>
      <c r="WES8" s="713"/>
      <c r="WET8" s="713"/>
      <c r="WEU8" s="713"/>
      <c r="WEV8" s="713"/>
      <c r="WEW8" s="713"/>
      <c r="WEX8" s="713"/>
      <c r="WEY8" s="713"/>
      <c r="WEZ8" s="713"/>
      <c r="WFA8" s="713"/>
      <c r="WFB8" s="713"/>
      <c r="WFC8" s="713"/>
      <c r="WFD8" s="713"/>
      <c r="WFE8" s="713"/>
      <c r="WFF8" s="713"/>
      <c r="WFG8" s="713"/>
      <c r="WFH8" s="713"/>
      <c r="WFI8" s="713"/>
      <c r="WFJ8" s="713"/>
      <c r="WFK8" s="713"/>
      <c r="WFL8" s="713"/>
      <c r="WFM8" s="713"/>
      <c r="WFN8" s="713"/>
      <c r="WFO8" s="713"/>
      <c r="WFP8" s="713"/>
      <c r="WFQ8" s="713"/>
      <c r="WFR8" s="713"/>
      <c r="WFS8" s="713"/>
      <c r="WFT8" s="713"/>
      <c r="WFU8" s="713"/>
      <c r="WFV8" s="713"/>
      <c r="WFW8" s="713"/>
      <c r="WFX8" s="713"/>
      <c r="WFY8" s="713"/>
      <c r="WFZ8" s="713"/>
      <c r="WGA8" s="713"/>
      <c r="WGB8" s="713"/>
      <c r="WGC8" s="713"/>
      <c r="WGD8" s="713"/>
      <c r="WGE8" s="713"/>
      <c r="WGF8" s="713"/>
      <c r="WGG8" s="713"/>
      <c r="WGH8" s="713"/>
      <c r="WGI8" s="713"/>
      <c r="WGJ8" s="713"/>
      <c r="WGK8" s="713"/>
      <c r="WGL8" s="713"/>
      <c r="WGM8" s="713"/>
      <c r="WGN8" s="713"/>
      <c r="WGO8" s="713"/>
      <c r="WGP8" s="713"/>
      <c r="WGQ8" s="713"/>
      <c r="WGR8" s="713"/>
      <c r="WGS8" s="713"/>
      <c r="WGT8" s="713"/>
      <c r="WGU8" s="713"/>
      <c r="WGV8" s="713"/>
      <c r="WGW8" s="713"/>
      <c r="WGX8" s="713"/>
      <c r="WGY8" s="713"/>
      <c r="WGZ8" s="713"/>
      <c r="WHA8" s="713"/>
      <c r="WHB8" s="713"/>
      <c r="WHC8" s="713"/>
      <c r="WHD8" s="713"/>
      <c r="WHE8" s="713"/>
      <c r="WHF8" s="713"/>
      <c r="WHG8" s="713"/>
      <c r="WHH8" s="713"/>
      <c r="WHI8" s="713"/>
      <c r="WHJ8" s="713"/>
      <c r="WHK8" s="713"/>
      <c r="WHL8" s="713"/>
      <c r="WHM8" s="713"/>
      <c r="WHN8" s="713"/>
      <c r="WHO8" s="713"/>
      <c r="WHP8" s="713"/>
      <c r="WHQ8" s="713"/>
      <c r="WHR8" s="713"/>
      <c r="WHS8" s="713"/>
      <c r="WHT8" s="713"/>
      <c r="WHU8" s="713"/>
      <c r="WHV8" s="713"/>
      <c r="WHW8" s="713"/>
      <c r="WHX8" s="713"/>
      <c r="WHY8" s="713"/>
      <c r="WHZ8" s="713"/>
      <c r="WIA8" s="713"/>
      <c r="WIB8" s="713"/>
      <c r="WIC8" s="713"/>
      <c r="WID8" s="713"/>
      <c r="WIE8" s="713"/>
      <c r="WIF8" s="713"/>
      <c r="WIG8" s="713"/>
      <c r="WIH8" s="713"/>
      <c r="WII8" s="713"/>
      <c r="WIJ8" s="713"/>
      <c r="WIK8" s="713"/>
      <c r="WIL8" s="713"/>
      <c r="WIM8" s="713"/>
      <c r="WIN8" s="713"/>
      <c r="WIO8" s="713"/>
      <c r="WIP8" s="713"/>
      <c r="WIQ8" s="713"/>
      <c r="WIR8" s="713"/>
      <c r="WIS8" s="713"/>
      <c r="WIT8" s="713"/>
      <c r="WIU8" s="713"/>
      <c r="WIV8" s="713"/>
      <c r="WIW8" s="713"/>
      <c r="WIX8" s="713"/>
      <c r="WIY8" s="713"/>
      <c r="WIZ8" s="713"/>
      <c r="WJA8" s="713"/>
      <c r="WJB8" s="713"/>
      <c r="WJC8" s="713"/>
      <c r="WJD8" s="713"/>
      <c r="WJE8" s="713"/>
      <c r="WJF8" s="713"/>
      <c r="WJG8" s="713"/>
      <c r="WJH8" s="713"/>
      <c r="WJI8" s="713"/>
      <c r="WJJ8" s="713"/>
      <c r="WJK8" s="713"/>
      <c r="WJL8" s="713"/>
      <c r="WJM8" s="713"/>
      <c r="WJN8" s="713"/>
      <c r="WJO8" s="713"/>
      <c r="WJP8" s="713"/>
      <c r="WJQ8" s="713"/>
      <c r="WJR8" s="713"/>
      <c r="WJS8" s="713"/>
      <c r="WJT8" s="713"/>
      <c r="WJU8" s="713"/>
      <c r="WJV8" s="713"/>
      <c r="WJW8" s="713"/>
      <c r="WJX8" s="713"/>
      <c r="WJY8" s="713"/>
      <c r="WJZ8" s="713"/>
      <c r="WKA8" s="713"/>
      <c r="WKB8" s="713"/>
      <c r="WKC8" s="713"/>
      <c r="WKD8" s="713"/>
      <c r="WKE8" s="713"/>
      <c r="WKF8" s="713"/>
      <c r="WKG8" s="713"/>
      <c r="WKH8" s="713"/>
      <c r="WKI8" s="713"/>
      <c r="WKJ8" s="713"/>
      <c r="WKK8" s="713"/>
      <c r="WKL8" s="713"/>
      <c r="WKM8" s="713"/>
      <c r="WKN8" s="713"/>
      <c r="WKO8" s="713"/>
      <c r="WKP8" s="713"/>
      <c r="WKQ8" s="713"/>
      <c r="WKR8" s="713"/>
      <c r="WKS8" s="713"/>
      <c r="WKT8" s="713"/>
      <c r="WKU8" s="713"/>
      <c r="WKV8" s="713"/>
      <c r="WKW8" s="713"/>
      <c r="WKX8" s="713"/>
      <c r="WKY8" s="713"/>
      <c r="WKZ8" s="713"/>
      <c r="WLA8" s="713"/>
      <c r="WLB8" s="713"/>
      <c r="WLC8" s="713"/>
      <c r="WLD8" s="713"/>
      <c r="WLE8" s="713"/>
      <c r="WLF8" s="713"/>
      <c r="WLG8" s="713"/>
      <c r="WLH8" s="713"/>
      <c r="WLI8" s="713"/>
      <c r="WLJ8" s="713"/>
      <c r="WLK8" s="713"/>
      <c r="WLL8" s="713"/>
      <c r="WLM8" s="713"/>
      <c r="WLN8" s="713"/>
      <c r="WLO8" s="713"/>
      <c r="WLP8" s="713"/>
      <c r="WLQ8" s="713"/>
      <c r="WLR8" s="713"/>
      <c r="WLS8" s="713"/>
      <c r="WLT8" s="713"/>
      <c r="WLU8" s="713"/>
      <c r="WLV8" s="713"/>
      <c r="WLW8" s="713"/>
      <c r="WLX8" s="713"/>
      <c r="WLY8" s="713"/>
      <c r="WLZ8" s="713"/>
      <c r="WMA8" s="713"/>
      <c r="WMB8" s="713"/>
      <c r="WMC8" s="713"/>
      <c r="WMD8" s="713"/>
      <c r="WME8" s="713"/>
      <c r="WMF8" s="713"/>
      <c r="WMG8" s="713"/>
      <c r="WMH8" s="713"/>
      <c r="WMI8" s="713"/>
      <c r="WMJ8" s="713"/>
      <c r="WMK8" s="713"/>
      <c r="WML8" s="713"/>
      <c r="WMM8" s="713"/>
      <c r="WMN8" s="713"/>
      <c r="WMO8" s="713"/>
      <c r="WMP8" s="713"/>
      <c r="WMQ8" s="713"/>
      <c r="WMR8" s="713"/>
      <c r="WMS8" s="713"/>
      <c r="WMT8" s="713"/>
      <c r="WMU8" s="713"/>
      <c r="WMV8" s="713"/>
      <c r="WMW8" s="713"/>
      <c r="WMX8" s="713"/>
      <c r="WMY8" s="713"/>
      <c r="WMZ8" s="713"/>
      <c r="WNA8" s="713"/>
      <c r="WNB8" s="713"/>
      <c r="WNC8" s="713"/>
      <c r="WND8" s="713"/>
      <c r="WNE8" s="713"/>
      <c r="WNF8" s="713"/>
      <c r="WNG8" s="713"/>
      <c r="WNH8" s="713"/>
      <c r="WNI8" s="713"/>
      <c r="WNJ8" s="713"/>
      <c r="WNK8" s="713"/>
      <c r="WNL8" s="713"/>
      <c r="WNM8" s="713"/>
      <c r="WNN8" s="713"/>
      <c r="WNO8" s="713"/>
      <c r="WNP8" s="713"/>
      <c r="WNQ8" s="713"/>
      <c r="WNR8" s="713"/>
      <c r="WNS8" s="713"/>
      <c r="WNT8" s="713"/>
      <c r="WNU8" s="713"/>
      <c r="WNV8" s="713"/>
      <c r="WNW8" s="713"/>
      <c r="WNX8" s="713"/>
      <c r="WNY8" s="713"/>
      <c r="WNZ8" s="713"/>
      <c r="WOA8" s="713"/>
      <c r="WOB8" s="713"/>
      <c r="WOC8" s="713"/>
      <c r="WOD8" s="713"/>
      <c r="WOE8" s="713"/>
      <c r="WOF8" s="713"/>
      <c r="WOG8" s="713"/>
      <c r="WOH8" s="713"/>
      <c r="WOI8" s="713"/>
      <c r="WOJ8" s="713"/>
      <c r="WOK8" s="713"/>
      <c r="WOL8" s="713"/>
      <c r="WOM8" s="713"/>
      <c r="WON8" s="713"/>
      <c r="WOO8" s="713"/>
      <c r="WOP8" s="713"/>
      <c r="WOQ8" s="713"/>
      <c r="WOR8" s="713"/>
      <c r="WOS8" s="713"/>
      <c r="WOT8" s="713"/>
      <c r="WOU8" s="713"/>
      <c r="WOV8" s="713"/>
      <c r="WOW8" s="713"/>
      <c r="WOX8" s="713"/>
      <c r="WOY8" s="713"/>
      <c r="WOZ8" s="713"/>
      <c r="WPA8" s="713"/>
      <c r="WPB8" s="713"/>
      <c r="WPC8" s="713"/>
      <c r="WPD8" s="713"/>
      <c r="WPE8" s="713"/>
      <c r="WPF8" s="713"/>
      <c r="WPG8" s="713"/>
      <c r="WPH8" s="713"/>
      <c r="WPI8" s="713"/>
      <c r="WPJ8" s="713"/>
      <c r="WPK8" s="713"/>
      <c r="WPL8" s="713"/>
      <c r="WPM8" s="713"/>
      <c r="WPN8" s="713"/>
      <c r="WPO8" s="713"/>
      <c r="WPP8" s="713"/>
      <c r="WPQ8" s="713"/>
      <c r="WPR8" s="713"/>
      <c r="WPS8" s="713"/>
      <c r="WPT8" s="713"/>
      <c r="WPU8" s="713"/>
      <c r="WPV8" s="713"/>
      <c r="WPW8" s="713"/>
      <c r="WPX8" s="713"/>
      <c r="WPY8" s="713"/>
      <c r="WPZ8" s="713"/>
      <c r="WQA8" s="713"/>
      <c r="WQB8" s="713"/>
      <c r="WQC8" s="713"/>
      <c r="WQD8" s="713"/>
      <c r="WQE8" s="713"/>
      <c r="WQF8" s="713"/>
      <c r="WQG8" s="713"/>
      <c r="WQH8" s="713"/>
      <c r="WQI8" s="713"/>
      <c r="WQJ8" s="713"/>
      <c r="WQK8" s="713"/>
      <c r="WQL8" s="713"/>
      <c r="WQM8" s="713"/>
      <c r="WQN8" s="713"/>
      <c r="WQO8" s="713"/>
      <c r="WQP8" s="713"/>
      <c r="WQQ8" s="713"/>
      <c r="WQR8" s="713"/>
      <c r="WQS8" s="713"/>
      <c r="WQT8" s="713"/>
      <c r="WQU8" s="713"/>
      <c r="WQV8" s="713"/>
      <c r="WQW8" s="713"/>
      <c r="WQX8" s="713"/>
      <c r="WQY8" s="713"/>
      <c r="WQZ8" s="713"/>
      <c r="WRA8" s="713"/>
      <c r="WRB8" s="713"/>
      <c r="WRC8" s="713"/>
      <c r="WRD8" s="713"/>
      <c r="WRE8" s="713"/>
      <c r="WRF8" s="713"/>
      <c r="WRG8" s="713"/>
      <c r="WRH8" s="713"/>
      <c r="WRI8" s="713"/>
      <c r="WRJ8" s="713"/>
      <c r="WRK8" s="713"/>
      <c r="WRL8" s="713"/>
      <c r="WRM8" s="713"/>
      <c r="WRN8" s="713"/>
      <c r="WRO8" s="713"/>
      <c r="WRP8" s="713"/>
      <c r="WRQ8" s="713"/>
      <c r="WRR8" s="713"/>
      <c r="WRS8" s="713"/>
      <c r="WRT8" s="713"/>
      <c r="WRU8" s="713"/>
      <c r="WRV8" s="713"/>
      <c r="WRW8" s="713"/>
      <c r="WRX8" s="713"/>
      <c r="WRY8" s="713"/>
      <c r="WRZ8" s="713"/>
      <c r="WSA8" s="713"/>
      <c r="WSB8" s="713"/>
      <c r="WSC8" s="713"/>
      <c r="WSD8" s="713"/>
      <c r="WSE8" s="713"/>
      <c r="WSF8" s="713"/>
      <c r="WSG8" s="713"/>
      <c r="WSH8" s="713"/>
      <c r="WSI8" s="713"/>
      <c r="WSJ8" s="713"/>
      <c r="WSK8" s="713"/>
      <c r="WSL8" s="713"/>
      <c r="WSM8" s="713"/>
      <c r="WSN8" s="713"/>
      <c r="WSO8" s="713"/>
      <c r="WSP8" s="713"/>
      <c r="WSQ8" s="713"/>
      <c r="WSR8" s="713"/>
      <c r="WSS8" s="713"/>
      <c r="WST8" s="713"/>
      <c r="WSU8" s="713"/>
      <c r="WSV8" s="713"/>
      <c r="WSW8" s="713"/>
      <c r="WSX8" s="713"/>
      <c r="WSY8" s="713"/>
      <c r="WSZ8" s="713"/>
      <c r="WTA8" s="713"/>
      <c r="WTB8" s="713"/>
      <c r="WTC8" s="713"/>
      <c r="WTD8" s="713"/>
      <c r="WTE8" s="713"/>
      <c r="WTF8" s="713"/>
      <c r="WTG8" s="713"/>
      <c r="WTH8" s="713"/>
      <c r="WTI8" s="713"/>
      <c r="WTJ8" s="713"/>
      <c r="WTK8" s="713"/>
      <c r="WTL8" s="713"/>
      <c r="WTM8" s="713"/>
      <c r="WTN8" s="713"/>
      <c r="WTO8" s="713"/>
      <c r="WTP8" s="713"/>
      <c r="WTQ8" s="713"/>
      <c r="WTR8" s="713"/>
      <c r="WTS8" s="713"/>
      <c r="WTT8" s="713"/>
      <c r="WTU8" s="713"/>
      <c r="WTV8" s="713"/>
      <c r="WTW8" s="713"/>
      <c r="WTX8" s="713"/>
      <c r="WTY8" s="713"/>
      <c r="WTZ8" s="713"/>
      <c r="WUA8" s="713"/>
      <c r="WUB8" s="713"/>
      <c r="WUC8" s="713"/>
      <c r="WUD8" s="713"/>
      <c r="WUE8" s="713"/>
      <c r="WUF8" s="713"/>
      <c r="WUG8" s="713"/>
      <c r="WUH8" s="713"/>
      <c r="WUI8" s="713"/>
      <c r="WUJ8" s="713"/>
      <c r="WUK8" s="713"/>
      <c r="WUL8" s="713"/>
      <c r="WUM8" s="713"/>
      <c r="WUN8" s="713"/>
      <c r="WUO8" s="713"/>
      <c r="WUP8" s="713"/>
      <c r="WUQ8" s="713"/>
      <c r="WUR8" s="713"/>
      <c r="WUS8" s="713"/>
      <c r="WUT8" s="713"/>
      <c r="WUU8" s="713"/>
      <c r="WUV8" s="713"/>
      <c r="WUW8" s="713"/>
      <c r="WUX8" s="713"/>
      <c r="WUY8" s="713"/>
      <c r="WUZ8" s="713"/>
      <c r="WVA8" s="713"/>
      <c r="WVB8" s="713"/>
      <c r="WVC8" s="713"/>
      <c r="WVD8" s="713"/>
      <c r="WVE8" s="713"/>
      <c r="WVF8" s="713"/>
      <c r="WVG8" s="713"/>
      <c r="WVH8" s="713"/>
      <c r="WVI8" s="713"/>
      <c r="WVJ8" s="713"/>
      <c r="WVK8" s="713"/>
      <c r="WVL8" s="713"/>
      <c r="WVM8" s="713"/>
      <c r="WVN8" s="713"/>
      <c r="WVO8" s="713"/>
      <c r="WVP8" s="713"/>
      <c r="WVQ8" s="713"/>
      <c r="WVR8" s="713"/>
      <c r="WVS8" s="713"/>
      <c r="WVT8" s="713"/>
      <c r="WVU8" s="713"/>
      <c r="WVV8" s="713"/>
      <c r="WVW8" s="713"/>
      <c r="WVX8" s="713"/>
      <c r="WVY8" s="713"/>
      <c r="WVZ8" s="713"/>
      <c r="WWA8" s="713"/>
      <c r="WWB8" s="713"/>
      <c r="WWC8" s="713"/>
      <c r="WWD8" s="713"/>
      <c r="WWE8" s="713"/>
      <c r="WWF8" s="713"/>
      <c r="WWG8" s="713"/>
      <c r="WWH8" s="713"/>
      <c r="WWI8" s="713"/>
      <c r="WWJ8" s="713"/>
      <c r="WWK8" s="713"/>
      <c r="WWL8" s="713"/>
      <c r="WWM8" s="713"/>
      <c r="WWN8" s="713"/>
      <c r="WWO8" s="713"/>
      <c r="WWP8" s="713"/>
      <c r="WWQ8" s="713"/>
      <c r="WWR8" s="713"/>
      <c r="WWS8" s="713"/>
      <c r="WWT8" s="713"/>
      <c r="WWU8" s="713"/>
      <c r="WWV8" s="713"/>
      <c r="WWW8" s="713"/>
      <c r="WWX8" s="713"/>
      <c r="WWY8" s="713"/>
      <c r="WWZ8" s="713"/>
      <c r="WXA8" s="713"/>
      <c r="WXB8" s="713"/>
      <c r="WXC8" s="713"/>
      <c r="WXD8" s="713"/>
      <c r="WXE8" s="713"/>
      <c r="WXF8" s="713"/>
      <c r="WXG8" s="713"/>
      <c r="WXH8" s="713"/>
      <c r="WXI8" s="713"/>
      <c r="WXJ8" s="713"/>
      <c r="WXK8" s="713"/>
      <c r="WXL8" s="713"/>
      <c r="WXM8" s="713"/>
      <c r="WXN8" s="713"/>
      <c r="WXO8" s="713"/>
      <c r="WXP8" s="713"/>
      <c r="WXQ8" s="713"/>
      <c r="WXR8" s="713"/>
      <c r="WXS8" s="713"/>
      <c r="WXT8" s="713"/>
      <c r="WXU8" s="713"/>
      <c r="WXV8" s="713"/>
      <c r="WXW8" s="713"/>
      <c r="WXX8" s="713"/>
      <c r="WXY8" s="713"/>
      <c r="WXZ8" s="713"/>
      <c r="WYA8" s="713"/>
      <c r="WYB8" s="713"/>
      <c r="WYC8" s="713"/>
      <c r="WYD8" s="713"/>
      <c r="WYE8" s="713"/>
      <c r="WYF8" s="713"/>
      <c r="WYG8" s="713"/>
      <c r="WYH8" s="713"/>
      <c r="WYI8" s="713"/>
      <c r="WYJ8" s="713"/>
      <c r="WYK8" s="713"/>
      <c r="WYL8" s="713"/>
      <c r="WYM8" s="713"/>
      <c r="WYN8" s="713"/>
      <c r="WYO8" s="713"/>
      <c r="WYP8" s="713"/>
      <c r="WYQ8" s="713"/>
      <c r="WYR8" s="713"/>
      <c r="WYS8" s="713"/>
      <c r="WYT8" s="713"/>
      <c r="WYU8" s="713"/>
      <c r="WYV8" s="713"/>
      <c r="WYW8" s="713"/>
      <c r="WYX8" s="713"/>
      <c r="WYY8" s="713"/>
      <c r="WYZ8" s="713"/>
      <c r="WZA8" s="713"/>
      <c r="WZB8" s="713"/>
      <c r="WZC8" s="713"/>
      <c r="WZD8" s="713"/>
      <c r="WZE8" s="713"/>
      <c r="WZF8" s="713"/>
      <c r="WZG8" s="713"/>
      <c r="WZH8" s="713"/>
      <c r="WZI8" s="713"/>
      <c r="WZJ8" s="713"/>
      <c r="WZK8" s="713"/>
      <c r="WZL8" s="713"/>
      <c r="WZM8" s="713"/>
      <c r="WZN8" s="713"/>
      <c r="WZO8" s="713"/>
      <c r="WZP8" s="713"/>
      <c r="WZQ8" s="713"/>
      <c r="WZR8" s="713"/>
      <c r="WZS8" s="713"/>
      <c r="WZT8" s="713"/>
      <c r="WZU8" s="713"/>
      <c r="WZV8" s="713"/>
      <c r="WZW8" s="713"/>
      <c r="WZX8" s="713"/>
      <c r="WZY8" s="713"/>
      <c r="WZZ8" s="713"/>
      <c r="XAA8" s="713"/>
      <c r="XAB8" s="713"/>
      <c r="XAC8" s="713"/>
      <c r="XAD8" s="713"/>
      <c r="XAE8" s="713"/>
      <c r="XAF8" s="713"/>
      <c r="XAG8" s="713"/>
      <c r="XAH8" s="713"/>
      <c r="XAI8" s="713"/>
      <c r="XAJ8" s="713"/>
      <c r="XAK8" s="713"/>
      <c r="XAL8" s="713"/>
      <c r="XAM8" s="713"/>
      <c r="XAN8" s="713"/>
      <c r="XAO8" s="713"/>
      <c r="XAP8" s="713"/>
      <c r="XAQ8" s="713"/>
      <c r="XAR8" s="713"/>
      <c r="XAS8" s="713"/>
      <c r="XAT8" s="713"/>
      <c r="XAU8" s="713"/>
      <c r="XAV8" s="713"/>
      <c r="XAW8" s="713"/>
      <c r="XAX8" s="713"/>
      <c r="XAY8" s="713"/>
      <c r="XAZ8" s="713"/>
      <c r="XBA8" s="713"/>
      <c r="XBB8" s="713"/>
      <c r="XBC8" s="713"/>
      <c r="XBD8" s="713"/>
      <c r="XBE8" s="713"/>
      <c r="XBF8" s="713"/>
      <c r="XBG8" s="713"/>
      <c r="XBH8" s="713"/>
      <c r="XBI8" s="713"/>
      <c r="XBJ8" s="713"/>
      <c r="XBK8" s="713"/>
      <c r="XBL8" s="713"/>
      <c r="XBM8" s="713"/>
      <c r="XBN8" s="713"/>
      <c r="XBO8" s="713"/>
      <c r="XBP8" s="713"/>
      <c r="XBQ8" s="713"/>
      <c r="XBR8" s="713"/>
      <c r="XBS8" s="713"/>
      <c r="XBT8" s="713"/>
      <c r="XBU8" s="713"/>
      <c r="XBV8" s="713"/>
      <c r="XBW8" s="713"/>
      <c r="XBX8" s="713"/>
      <c r="XBY8" s="713"/>
      <c r="XBZ8" s="713"/>
      <c r="XCA8" s="713"/>
      <c r="XCB8" s="713"/>
      <c r="XCC8" s="713"/>
      <c r="XCD8" s="713"/>
      <c r="XCE8" s="713"/>
      <c r="XCF8" s="713"/>
      <c r="XCG8" s="713"/>
      <c r="XCH8" s="713"/>
      <c r="XCI8" s="713"/>
      <c r="XCJ8" s="713"/>
      <c r="XCK8" s="713"/>
      <c r="XCL8" s="713"/>
      <c r="XCM8" s="713"/>
      <c r="XCN8" s="713"/>
      <c r="XCO8" s="713"/>
      <c r="XCP8" s="713"/>
      <c r="XCQ8" s="713"/>
      <c r="XCR8" s="713"/>
      <c r="XCS8" s="713"/>
      <c r="XCT8" s="713"/>
      <c r="XCU8" s="713"/>
      <c r="XCV8" s="713"/>
      <c r="XCW8" s="713"/>
      <c r="XCX8" s="713"/>
      <c r="XCY8" s="713"/>
      <c r="XCZ8" s="713"/>
      <c r="XDA8" s="713"/>
      <c r="XDB8" s="713"/>
      <c r="XDC8" s="713"/>
      <c r="XDD8" s="713"/>
      <c r="XDE8" s="713"/>
      <c r="XDF8" s="713"/>
      <c r="XDG8" s="713"/>
      <c r="XDH8" s="713"/>
      <c r="XDI8" s="713"/>
      <c r="XDJ8" s="713"/>
      <c r="XDK8" s="713"/>
      <c r="XDL8" s="713"/>
      <c r="XDM8" s="713"/>
      <c r="XDN8" s="713"/>
      <c r="XDO8" s="713"/>
      <c r="XDP8" s="713"/>
      <c r="XDQ8" s="713"/>
      <c r="XDR8" s="713"/>
      <c r="XDS8" s="713"/>
      <c r="XDT8" s="713"/>
      <c r="XDU8" s="713"/>
      <c r="XDV8" s="713"/>
      <c r="XDW8" s="713"/>
      <c r="XDX8" s="713"/>
      <c r="XDY8" s="713"/>
      <c r="XDZ8" s="713"/>
      <c r="XEA8" s="713"/>
      <c r="XEB8" s="713"/>
      <c r="XEC8" s="713"/>
      <c r="XED8" s="713"/>
      <c r="XEE8" s="713"/>
      <c r="XEF8" s="713"/>
      <c r="XEG8" s="713"/>
      <c r="XEH8" s="713"/>
      <c r="XEI8" s="713"/>
      <c r="XEJ8" s="713"/>
      <c r="XEK8" s="713"/>
      <c r="XEL8" s="713"/>
      <c r="XEM8" s="713"/>
      <c r="XEN8" s="713"/>
      <c r="XEO8" s="713"/>
      <c r="XEP8" s="713"/>
      <c r="XEQ8" s="713"/>
      <c r="XER8" s="713"/>
      <c r="XES8" s="713"/>
      <c r="XET8" s="713"/>
      <c r="XEU8" s="713"/>
      <c r="XEV8" s="713"/>
      <c r="XEW8" s="713"/>
    </row>
    <row r="9" s="181" customFormat="1" ht="39" customHeight="1" spans="1:16377">
      <c r="A9" s="187"/>
      <c r="B9" s="188"/>
      <c r="C9" s="189"/>
      <c r="D9" s="190" t="s">
        <v>4426</v>
      </c>
      <c r="E9" s="191"/>
      <c r="F9" s="190" t="s">
        <v>4429</v>
      </c>
      <c r="G9" s="192"/>
      <c r="H9" s="193" t="s">
        <v>4418</v>
      </c>
      <c r="I9" s="787"/>
      <c r="J9" s="788" t="s">
        <v>4430</v>
      </c>
      <c r="K9" s="206">
        <v>0</v>
      </c>
      <c r="L9" s="789">
        <v>24</v>
      </c>
      <c r="M9" s="207"/>
      <c r="N9" s="208"/>
      <c r="O9" s="208"/>
      <c r="P9" s="230"/>
      <c r="Q9" s="230"/>
      <c r="R9" s="230"/>
      <c r="S9" s="813"/>
      <c r="T9" s="813"/>
      <c r="U9" s="813"/>
      <c r="V9" s="227"/>
      <c r="W9" s="227"/>
      <c r="X9" s="229" t="s">
        <v>4431</v>
      </c>
      <c r="Y9" s="230"/>
      <c r="Z9" s="241"/>
      <c r="AA9" s="241"/>
      <c r="AB9" s="207"/>
      <c r="AC9" s="249"/>
      <c r="AD9" s="250"/>
      <c r="AE9" s="250"/>
      <c r="AF9" s="251"/>
      <c r="AG9" s="252"/>
      <c r="AH9" s="252"/>
      <c r="AI9" s="252"/>
      <c r="AJ9" s="252"/>
      <c r="AK9" s="252"/>
      <c r="AL9" s="264"/>
      <c r="AM9" s="264"/>
      <c r="AN9" s="265"/>
      <c r="AO9" s="270"/>
      <c r="AP9" s="270"/>
      <c r="AQ9" s="270"/>
      <c r="AR9" s="270"/>
      <c r="AS9" s="270"/>
      <c r="AT9" s="270"/>
      <c r="AU9" s="887">
        <f>SUM(AO9:AT9)</f>
        <v>0</v>
      </c>
      <c r="AV9" s="888" t="e">
        <f>J9-AU9</f>
        <v>#VALUE!</v>
      </c>
      <c r="AW9" s="708"/>
      <c r="AX9" s="708"/>
      <c r="AY9" s="708"/>
      <c r="AZ9" s="708"/>
      <c r="BA9" s="708"/>
      <c r="BB9" s="708"/>
      <c r="BC9" s="708"/>
      <c r="BD9" s="708"/>
      <c r="BE9" s="708"/>
      <c r="BF9" s="708"/>
      <c r="BG9" s="708"/>
      <c r="BH9" s="708"/>
      <c r="BI9" s="708"/>
      <c r="BJ9" s="708"/>
      <c r="BK9" s="708"/>
      <c r="BL9" s="708"/>
      <c r="BM9" s="708"/>
      <c r="BN9" s="708"/>
      <c r="BO9" s="708"/>
      <c r="BP9" s="708"/>
      <c r="BQ9" s="708"/>
      <c r="BR9" s="708"/>
      <c r="BS9" s="708"/>
      <c r="BT9" s="708"/>
      <c r="BU9" s="708"/>
      <c r="BV9" s="708"/>
      <c r="BW9" s="708"/>
      <c r="BX9" s="708"/>
      <c r="BY9" s="708"/>
      <c r="BZ9" s="708"/>
      <c r="CA9" s="708"/>
      <c r="CB9" s="708"/>
      <c r="CC9" s="708"/>
      <c r="CD9" s="708"/>
      <c r="CE9" s="708"/>
      <c r="CF9" s="708"/>
      <c r="CG9" s="708"/>
      <c r="CH9" s="708"/>
      <c r="CI9" s="708"/>
      <c r="CJ9" s="708"/>
      <c r="CK9" s="708"/>
      <c r="CL9" s="708"/>
      <c r="CM9" s="708"/>
      <c r="CN9" s="708"/>
      <c r="CO9" s="708"/>
      <c r="CP9" s="708"/>
      <c r="CQ9" s="708"/>
      <c r="CR9" s="708"/>
      <c r="CS9" s="708"/>
      <c r="CT9" s="708"/>
      <c r="CU9" s="708"/>
      <c r="CV9" s="708"/>
      <c r="CW9" s="708"/>
      <c r="CX9" s="708"/>
      <c r="CY9" s="708"/>
      <c r="CZ9" s="708"/>
      <c r="DA9" s="708"/>
      <c r="DB9" s="708"/>
      <c r="DC9" s="708"/>
      <c r="DD9" s="708"/>
      <c r="DE9" s="708"/>
      <c r="DF9" s="708"/>
      <c r="DG9" s="708"/>
      <c r="DH9" s="708"/>
      <c r="DI9" s="708"/>
      <c r="DJ9" s="708"/>
      <c r="DK9" s="708"/>
      <c r="DL9" s="708"/>
      <c r="DM9" s="708"/>
      <c r="DN9" s="708"/>
      <c r="DO9" s="708"/>
      <c r="DP9" s="708"/>
      <c r="DQ9" s="708"/>
      <c r="DR9" s="708"/>
      <c r="DS9" s="708"/>
      <c r="DT9" s="708"/>
      <c r="DU9" s="708"/>
      <c r="DV9" s="708"/>
      <c r="DW9" s="708"/>
      <c r="DX9" s="708"/>
      <c r="DY9" s="708"/>
      <c r="DZ9" s="708"/>
      <c r="EA9" s="708"/>
      <c r="EB9" s="708"/>
      <c r="EC9" s="708"/>
      <c r="ED9" s="708"/>
      <c r="EE9" s="708"/>
      <c r="EF9" s="708"/>
      <c r="EG9" s="708"/>
      <c r="EH9" s="708"/>
      <c r="EI9" s="708"/>
      <c r="EJ9" s="708"/>
      <c r="EK9" s="708"/>
      <c r="EL9" s="708"/>
      <c r="EM9" s="708"/>
      <c r="EN9" s="708"/>
      <c r="EO9" s="708"/>
      <c r="EP9" s="708"/>
      <c r="EQ9" s="708"/>
      <c r="ER9" s="708"/>
      <c r="ES9" s="708"/>
      <c r="ET9" s="708"/>
      <c r="EU9" s="708"/>
      <c r="EV9" s="708"/>
      <c r="EW9" s="708"/>
      <c r="EX9" s="708"/>
      <c r="EY9" s="708"/>
      <c r="EZ9" s="708"/>
      <c r="FA9" s="708"/>
      <c r="FB9" s="708"/>
      <c r="FC9" s="708"/>
      <c r="FD9" s="708"/>
      <c r="FE9" s="708"/>
      <c r="FF9" s="708"/>
      <c r="FG9" s="708"/>
      <c r="FH9" s="708"/>
      <c r="FI9" s="708"/>
      <c r="FJ9" s="708"/>
      <c r="FK9" s="708"/>
      <c r="FL9" s="708"/>
      <c r="FM9" s="708"/>
      <c r="FN9" s="708"/>
      <c r="FO9" s="708"/>
      <c r="FP9" s="708"/>
      <c r="FQ9" s="708"/>
      <c r="FR9" s="708"/>
      <c r="FS9" s="708"/>
      <c r="FT9" s="708"/>
      <c r="FU9" s="708"/>
      <c r="FV9" s="708"/>
      <c r="FW9" s="708"/>
      <c r="FX9" s="708"/>
      <c r="FY9" s="708"/>
      <c r="FZ9" s="708"/>
      <c r="GA9" s="708"/>
      <c r="GB9" s="708"/>
      <c r="GC9" s="708"/>
      <c r="GD9" s="708"/>
      <c r="GE9" s="708"/>
      <c r="GF9" s="708"/>
      <c r="GG9" s="708"/>
      <c r="GH9" s="708"/>
      <c r="GI9" s="708"/>
      <c r="GJ9" s="708"/>
      <c r="GK9" s="708"/>
      <c r="GL9" s="708"/>
      <c r="GM9" s="708"/>
      <c r="GN9" s="708"/>
      <c r="GO9" s="708"/>
      <c r="GP9" s="708"/>
      <c r="GQ9" s="708"/>
      <c r="GR9" s="708"/>
      <c r="GS9" s="708"/>
      <c r="GT9" s="708"/>
      <c r="GU9" s="708"/>
      <c r="GV9" s="708"/>
      <c r="GW9" s="708"/>
      <c r="GX9" s="708"/>
      <c r="GY9" s="708"/>
      <c r="GZ9" s="708"/>
      <c r="HA9" s="708"/>
      <c r="HB9" s="708"/>
      <c r="HC9" s="708"/>
      <c r="HD9" s="708"/>
      <c r="HE9" s="708"/>
      <c r="HF9" s="708"/>
      <c r="HG9" s="708"/>
      <c r="HH9" s="708"/>
      <c r="HI9" s="708"/>
      <c r="HJ9" s="708"/>
      <c r="HK9" s="708"/>
      <c r="HL9" s="708"/>
      <c r="HM9" s="708"/>
      <c r="HN9" s="708"/>
      <c r="HO9" s="708"/>
      <c r="HP9" s="708"/>
      <c r="HQ9" s="708"/>
      <c r="HR9" s="708"/>
      <c r="HS9" s="708"/>
      <c r="HT9" s="708"/>
      <c r="HU9" s="708"/>
      <c r="HV9" s="708"/>
      <c r="HW9" s="708"/>
      <c r="HX9" s="708"/>
      <c r="HY9" s="708"/>
      <c r="HZ9" s="708"/>
      <c r="IA9" s="708"/>
      <c r="IB9" s="708"/>
      <c r="IC9" s="708"/>
      <c r="ID9" s="708"/>
      <c r="IE9" s="708"/>
      <c r="IF9" s="708"/>
      <c r="IG9" s="708"/>
      <c r="IH9" s="708"/>
      <c r="II9" s="708"/>
      <c r="IJ9" s="708"/>
      <c r="IK9" s="708"/>
      <c r="IL9" s="708"/>
      <c r="IM9" s="713"/>
      <c r="IN9" s="713"/>
      <c r="IO9" s="713"/>
      <c r="IP9" s="713"/>
      <c r="IQ9" s="713"/>
      <c r="IR9" s="713"/>
      <c r="IS9" s="713"/>
      <c r="IT9" s="713"/>
      <c r="IU9" s="713"/>
      <c r="IV9" s="713"/>
      <c r="IW9" s="713"/>
      <c r="IX9" s="713"/>
      <c r="IY9" s="713"/>
      <c r="IZ9" s="713"/>
      <c r="JA9" s="713"/>
      <c r="JB9" s="713"/>
      <c r="JC9" s="713"/>
      <c r="JD9" s="713"/>
      <c r="JE9" s="713"/>
      <c r="JF9" s="713"/>
      <c r="JG9" s="713"/>
      <c r="JH9" s="713"/>
      <c r="JI9" s="713"/>
      <c r="JJ9" s="713"/>
      <c r="JK9" s="713"/>
      <c r="JL9" s="713"/>
      <c r="JM9" s="713"/>
      <c r="JN9" s="713"/>
      <c r="JO9" s="713"/>
      <c r="JP9" s="713"/>
      <c r="JQ9" s="713"/>
      <c r="JR9" s="713"/>
      <c r="JS9" s="713"/>
      <c r="JT9" s="713"/>
      <c r="JU9" s="713"/>
      <c r="JV9" s="713"/>
      <c r="JW9" s="713"/>
      <c r="JX9" s="713"/>
      <c r="JY9" s="713"/>
      <c r="JZ9" s="713"/>
      <c r="KA9" s="713"/>
      <c r="KB9" s="713"/>
      <c r="KC9" s="713"/>
      <c r="KD9" s="713"/>
      <c r="KE9" s="713"/>
      <c r="KF9" s="713"/>
      <c r="KG9" s="713"/>
      <c r="KH9" s="713"/>
      <c r="KI9" s="713"/>
      <c r="KJ9" s="713"/>
      <c r="KK9" s="713"/>
      <c r="KL9" s="713"/>
      <c r="KM9" s="713"/>
      <c r="KN9" s="713"/>
      <c r="KO9" s="713"/>
      <c r="KP9" s="713"/>
      <c r="KQ9" s="713"/>
      <c r="KR9" s="713"/>
      <c r="KS9" s="713"/>
      <c r="KT9" s="713"/>
      <c r="KU9" s="713"/>
      <c r="KV9" s="713"/>
      <c r="KW9" s="713"/>
      <c r="KX9" s="713"/>
      <c r="KY9" s="713"/>
      <c r="KZ9" s="713"/>
      <c r="LA9" s="713"/>
      <c r="LB9" s="713"/>
      <c r="LC9" s="713"/>
      <c r="LD9" s="713"/>
      <c r="LE9" s="713"/>
      <c r="LF9" s="713"/>
      <c r="LG9" s="713"/>
      <c r="LH9" s="713"/>
      <c r="LI9" s="713"/>
      <c r="LJ9" s="713"/>
      <c r="LK9" s="713"/>
      <c r="LL9" s="713"/>
      <c r="LM9" s="713"/>
      <c r="LN9" s="713"/>
      <c r="LO9" s="713"/>
      <c r="LP9" s="713"/>
      <c r="LQ9" s="713"/>
      <c r="LR9" s="713"/>
      <c r="LS9" s="713"/>
      <c r="LT9" s="713"/>
      <c r="LU9" s="713"/>
      <c r="LV9" s="713"/>
      <c r="LW9" s="713"/>
      <c r="LX9" s="713"/>
      <c r="LY9" s="713"/>
      <c r="LZ9" s="713"/>
      <c r="MA9" s="713"/>
      <c r="MB9" s="713"/>
      <c r="MC9" s="713"/>
      <c r="MD9" s="713"/>
      <c r="ME9" s="713"/>
      <c r="MF9" s="713"/>
      <c r="MG9" s="713"/>
      <c r="MH9" s="713"/>
      <c r="MI9" s="713"/>
      <c r="MJ9" s="713"/>
      <c r="MK9" s="713"/>
      <c r="ML9" s="713"/>
      <c r="MM9" s="713"/>
      <c r="MN9" s="713"/>
      <c r="MO9" s="713"/>
      <c r="MP9" s="713"/>
      <c r="MQ9" s="713"/>
      <c r="MR9" s="713"/>
      <c r="MS9" s="713"/>
      <c r="MT9" s="713"/>
      <c r="MU9" s="713"/>
      <c r="MV9" s="713"/>
      <c r="MW9" s="713"/>
      <c r="MX9" s="713"/>
      <c r="MY9" s="713"/>
      <c r="MZ9" s="713"/>
      <c r="NA9" s="713"/>
      <c r="NB9" s="713"/>
      <c r="NC9" s="713"/>
      <c r="ND9" s="713"/>
      <c r="NE9" s="713"/>
      <c r="NF9" s="713"/>
      <c r="NG9" s="713"/>
      <c r="NH9" s="713"/>
      <c r="NI9" s="713"/>
      <c r="NJ9" s="713"/>
      <c r="NK9" s="713"/>
      <c r="NL9" s="713"/>
      <c r="NM9" s="713"/>
      <c r="NN9" s="713"/>
      <c r="NO9" s="713"/>
      <c r="NP9" s="713"/>
      <c r="NQ9" s="713"/>
      <c r="NR9" s="713"/>
      <c r="NS9" s="713"/>
      <c r="NT9" s="713"/>
      <c r="NU9" s="713"/>
      <c r="NV9" s="713"/>
      <c r="NW9" s="713"/>
      <c r="NX9" s="713"/>
      <c r="NY9" s="713"/>
      <c r="NZ9" s="713"/>
      <c r="OA9" s="713"/>
      <c r="OB9" s="713"/>
      <c r="OC9" s="713"/>
      <c r="OD9" s="713"/>
      <c r="OE9" s="713"/>
      <c r="OF9" s="713"/>
      <c r="OG9" s="713"/>
      <c r="OH9" s="713"/>
      <c r="OI9" s="713"/>
      <c r="OJ9" s="713"/>
      <c r="OK9" s="713"/>
      <c r="OL9" s="713"/>
      <c r="OM9" s="713"/>
      <c r="ON9" s="713"/>
      <c r="OO9" s="713"/>
      <c r="OP9" s="713"/>
      <c r="OQ9" s="713"/>
      <c r="OR9" s="713"/>
      <c r="OS9" s="713"/>
      <c r="OT9" s="713"/>
      <c r="OU9" s="713"/>
      <c r="OV9" s="713"/>
      <c r="OW9" s="713"/>
      <c r="OX9" s="713"/>
      <c r="OY9" s="713"/>
      <c r="OZ9" s="713"/>
      <c r="PA9" s="713"/>
      <c r="PB9" s="713"/>
      <c r="PC9" s="713"/>
      <c r="PD9" s="713"/>
      <c r="PE9" s="713"/>
      <c r="PF9" s="713"/>
      <c r="PG9" s="713"/>
      <c r="PH9" s="713"/>
      <c r="PI9" s="713"/>
      <c r="PJ9" s="713"/>
      <c r="PK9" s="713"/>
      <c r="PL9" s="713"/>
      <c r="PM9" s="713"/>
      <c r="PN9" s="713"/>
      <c r="PO9" s="713"/>
      <c r="PP9" s="713"/>
      <c r="PQ9" s="713"/>
      <c r="PR9" s="713"/>
      <c r="PS9" s="713"/>
      <c r="PT9" s="713"/>
      <c r="PU9" s="713"/>
      <c r="PV9" s="713"/>
      <c r="PW9" s="713"/>
      <c r="PX9" s="713"/>
      <c r="PY9" s="713"/>
      <c r="PZ9" s="713"/>
      <c r="QA9" s="713"/>
      <c r="QB9" s="713"/>
      <c r="QC9" s="713"/>
      <c r="QD9" s="713"/>
      <c r="QE9" s="713"/>
      <c r="QF9" s="713"/>
      <c r="QG9" s="713"/>
      <c r="QH9" s="713"/>
      <c r="QI9" s="713"/>
      <c r="QJ9" s="713"/>
      <c r="QK9" s="713"/>
      <c r="QL9" s="713"/>
      <c r="QM9" s="713"/>
      <c r="QN9" s="713"/>
      <c r="QO9" s="713"/>
      <c r="QP9" s="713"/>
      <c r="QQ9" s="713"/>
      <c r="QR9" s="713"/>
      <c r="QS9" s="713"/>
      <c r="QT9" s="713"/>
      <c r="QU9" s="713"/>
      <c r="QV9" s="713"/>
      <c r="QW9" s="713"/>
      <c r="QX9" s="713"/>
      <c r="QY9" s="713"/>
      <c r="QZ9" s="713"/>
      <c r="RA9" s="713"/>
      <c r="RB9" s="713"/>
      <c r="RC9" s="713"/>
      <c r="RD9" s="713"/>
      <c r="RE9" s="713"/>
      <c r="RF9" s="713"/>
      <c r="RG9" s="713"/>
      <c r="RH9" s="713"/>
      <c r="RI9" s="713"/>
      <c r="RJ9" s="713"/>
      <c r="RK9" s="713"/>
      <c r="RL9" s="713"/>
      <c r="RM9" s="713"/>
      <c r="RN9" s="713"/>
      <c r="RO9" s="713"/>
      <c r="RP9" s="713"/>
      <c r="RQ9" s="713"/>
      <c r="RR9" s="713"/>
      <c r="RS9" s="713"/>
      <c r="RT9" s="713"/>
      <c r="RU9" s="713"/>
      <c r="RV9" s="713"/>
      <c r="RW9" s="713"/>
      <c r="RX9" s="713"/>
      <c r="RY9" s="713"/>
      <c r="RZ9" s="713"/>
      <c r="SA9" s="713"/>
      <c r="SB9" s="713"/>
      <c r="SC9" s="713"/>
      <c r="SD9" s="713"/>
      <c r="SE9" s="713"/>
      <c r="SF9" s="713"/>
      <c r="SG9" s="713"/>
      <c r="SH9" s="713"/>
      <c r="SI9" s="713"/>
      <c r="SJ9" s="713"/>
      <c r="SK9" s="713"/>
      <c r="SL9" s="713"/>
      <c r="SM9" s="713"/>
      <c r="SN9" s="713"/>
      <c r="SO9" s="713"/>
      <c r="SP9" s="713"/>
      <c r="SQ9" s="713"/>
      <c r="SR9" s="713"/>
      <c r="SS9" s="713"/>
      <c r="ST9" s="713"/>
      <c r="SU9" s="713"/>
      <c r="SV9" s="713"/>
      <c r="SW9" s="713"/>
      <c r="SX9" s="713"/>
      <c r="SY9" s="713"/>
      <c r="SZ9" s="713"/>
      <c r="TA9" s="713"/>
      <c r="TB9" s="713"/>
      <c r="TC9" s="713"/>
      <c r="TD9" s="713"/>
      <c r="TE9" s="713"/>
      <c r="TF9" s="713"/>
      <c r="TG9" s="713"/>
      <c r="TH9" s="713"/>
      <c r="TI9" s="713"/>
      <c r="TJ9" s="713"/>
      <c r="TK9" s="713"/>
      <c r="TL9" s="713"/>
      <c r="TM9" s="713"/>
      <c r="TN9" s="713"/>
      <c r="TO9" s="713"/>
      <c r="TP9" s="713"/>
      <c r="TQ9" s="713"/>
      <c r="TR9" s="713"/>
      <c r="TS9" s="713"/>
      <c r="TT9" s="713"/>
      <c r="TU9" s="713"/>
      <c r="TV9" s="713"/>
      <c r="TW9" s="713"/>
      <c r="TX9" s="713"/>
      <c r="TY9" s="713"/>
      <c r="TZ9" s="713"/>
      <c r="UA9" s="713"/>
      <c r="UB9" s="713"/>
      <c r="UC9" s="713"/>
      <c r="UD9" s="713"/>
      <c r="UE9" s="713"/>
      <c r="UF9" s="713"/>
      <c r="UG9" s="713"/>
      <c r="UH9" s="713"/>
      <c r="UI9" s="713"/>
      <c r="UJ9" s="713"/>
      <c r="UK9" s="713"/>
      <c r="UL9" s="713"/>
      <c r="UM9" s="713"/>
      <c r="UN9" s="713"/>
      <c r="UO9" s="713"/>
      <c r="UP9" s="713"/>
      <c r="UQ9" s="713"/>
      <c r="UR9" s="713"/>
      <c r="US9" s="713"/>
      <c r="UT9" s="713"/>
      <c r="UU9" s="713"/>
      <c r="UV9" s="713"/>
      <c r="UW9" s="713"/>
      <c r="UX9" s="713"/>
      <c r="UY9" s="713"/>
      <c r="UZ9" s="713"/>
      <c r="VA9" s="713"/>
      <c r="VB9" s="713"/>
      <c r="VC9" s="713"/>
      <c r="VD9" s="713"/>
      <c r="VE9" s="713"/>
      <c r="VF9" s="713"/>
      <c r="VG9" s="713"/>
      <c r="VH9" s="713"/>
      <c r="VI9" s="713"/>
      <c r="VJ9" s="713"/>
      <c r="VK9" s="713"/>
      <c r="VL9" s="713"/>
      <c r="VM9" s="713"/>
      <c r="VN9" s="713"/>
      <c r="VO9" s="713"/>
      <c r="VP9" s="713"/>
      <c r="VQ9" s="713"/>
      <c r="VR9" s="713"/>
      <c r="VS9" s="713"/>
      <c r="VT9" s="713"/>
      <c r="VU9" s="713"/>
      <c r="VV9" s="713"/>
      <c r="VW9" s="713"/>
      <c r="VX9" s="713"/>
      <c r="VY9" s="713"/>
      <c r="VZ9" s="713"/>
      <c r="WA9" s="713"/>
      <c r="WB9" s="713"/>
      <c r="WC9" s="713"/>
      <c r="WD9" s="713"/>
      <c r="WE9" s="713"/>
      <c r="WF9" s="713"/>
      <c r="WG9" s="713"/>
      <c r="WH9" s="713"/>
      <c r="WI9" s="713"/>
      <c r="WJ9" s="713"/>
      <c r="WK9" s="713"/>
      <c r="WL9" s="713"/>
      <c r="WM9" s="713"/>
      <c r="WN9" s="713"/>
      <c r="WO9" s="713"/>
      <c r="WP9" s="713"/>
      <c r="WQ9" s="713"/>
      <c r="WR9" s="713"/>
      <c r="WS9" s="713"/>
      <c r="WT9" s="713"/>
      <c r="WU9" s="713"/>
      <c r="WV9" s="713"/>
      <c r="WW9" s="713"/>
      <c r="WX9" s="713"/>
      <c r="WY9" s="713"/>
      <c r="WZ9" s="713"/>
      <c r="XA9" s="713"/>
      <c r="XB9" s="713"/>
      <c r="XC9" s="713"/>
      <c r="XD9" s="713"/>
      <c r="XE9" s="713"/>
      <c r="XF9" s="713"/>
      <c r="XG9" s="713"/>
      <c r="XH9" s="713"/>
      <c r="XI9" s="713"/>
      <c r="XJ9" s="713"/>
      <c r="XK9" s="713"/>
      <c r="XL9" s="713"/>
      <c r="XM9" s="713"/>
      <c r="XN9" s="713"/>
      <c r="XO9" s="713"/>
      <c r="XP9" s="713"/>
      <c r="XQ9" s="713"/>
      <c r="XR9" s="713"/>
      <c r="XS9" s="713"/>
      <c r="XT9" s="713"/>
      <c r="XU9" s="713"/>
      <c r="XV9" s="713"/>
      <c r="XW9" s="713"/>
      <c r="XX9" s="713"/>
      <c r="XY9" s="713"/>
      <c r="XZ9" s="713"/>
      <c r="YA9" s="713"/>
      <c r="YB9" s="713"/>
      <c r="YC9" s="713"/>
      <c r="YD9" s="713"/>
      <c r="YE9" s="713"/>
      <c r="YF9" s="713"/>
      <c r="YG9" s="713"/>
      <c r="YH9" s="713"/>
      <c r="YI9" s="713"/>
      <c r="YJ9" s="713"/>
      <c r="YK9" s="713"/>
      <c r="YL9" s="713"/>
      <c r="YM9" s="713"/>
      <c r="YN9" s="713"/>
      <c r="YO9" s="713"/>
      <c r="YP9" s="713"/>
      <c r="YQ9" s="713"/>
      <c r="YR9" s="713"/>
      <c r="YS9" s="713"/>
      <c r="YT9" s="713"/>
      <c r="YU9" s="713"/>
      <c r="YV9" s="713"/>
      <c r="YW9" s="713"/>
      <c r="YX9" s="713"/>
      <c r="YY9" s="713"/>
      <c r="YZ9" s="713"/>
      <c r="ZA9" s="713"/>
      <c r="ZB9" s="713"/>
      <c r="ZC9" s="713"/>
      <c r="ZD9" s="713"/>
      <c r="ZE9" s="713"/>
      <c r="ZF9" s="713"/>
      <c r="ZG9" s="713"/>
      <c r="ZH9" s="713"/>
      <c r="ZI9" s="713"/>
      <c r="ZJ9" s="713"/>
      <c r="ZK9" s="713"/>
      <c r="ZL9" s="713"/>
      <c r="ZM9" s="713"/>
      <c r="ZN9" s="713"/>
      <c r="ZO9" s="713"/>
      <c r="ZP9" s="713"/>
      <c r="ZQ9" s="713"/>
      <c r="ZR9" s="713"/>
      <c r="ZS9" s="713"/>
      <c r="ZT9" s="713"/>
      <c r="ZU9" s="713"/>
      <c r="ZV9" s="713"/>
      <c r="ZW9" s="713"/>
      <c r="ZX9" s="713"/>
      <c r="ZY9" s="713"/>
      <c r="ZZ9" s="713"/>
      <c r="AAA9" s="713"/>
      <c r="AAB9" s="713"/>
      <c r="AAC9" s="713"/>
      <c r="AAD9" s="713"/>
      <c r="AAE9" s="713"/>
      <c r="AAF9" s="713"/>
      <c r="AAG9" s="713"/>
      <c r="AAH9" s="713"/>
      <c r="AAI9" s="713"/>
      <c r="AAJ9" s="713"/>
      <c r="AAK9" s="713"/>
      <c r="AAL9" s="713"/>
      <c r="AAM9" s="713"/>
      <c r="AAN9" s="713"/>
      <c r="AAO9" s="713"/>
      <c r="AAP9" s="713"/>
      <c r="AAQ9" s="713"/>
      <c r="AAR9" s="713"/>
      <c r="AAS9" s="713"/>
      <c r="AAT9" s="713"/>
      <c r="AAU9" s="713"/>
      <c r="AAV9" s="713"/>
      <c r="AAW9" s="713"/>
      <c r="AAX9" s="713"/>
      <c r="AAY9" s="713"/>
      <c r="AAZ9" s="713"/>
      <c r="ABA9" s="713"/>
      <c r="ABB9" s="713"/>
      <c r="ABC9" s="713"/>
      <c r="ABD9" s="713"/>
      <c r="ABE9" s="713"/>
      <c r="ABF9" s="713"/>
      <c r="ABG9" s="713"/>
      <c r="ABH9" s="713"/>
      <c r="ABI9" s="713"/>
      <c r="ABJ9" s="713"/>
      <c r="ABK9" s="713"/>
      <c r="ABL9" s="713"/>
      <c r="ABM9" s="713"/>
      <c r="ABN9" s="713"/>
      <c r="ABO9" s="713"/>
      <c r="ABP9" s="713"/>
      <c r="ABQ9" s="713"/>
      <c r="ABR9" s="713"/>
      <c r="ABS9" s="713"/>
      <c r="ABT9" s="713"/>
      <c r="ABU9" s="713"/>
      <c r="ABV9" s="713"/>
      <c r="ABW9" s="713"/>
      <c r="ABX9" s="713"/>
      <c r="ABY9" s="713"/>
      <c r="ABZ9" s="713"/>
      <c r="ACA9" s="713"/>
      <c r="ACB9" s="713"/>
      <c r="ACC9" s="713"/>
      <c r="ACD9" s="713"/>
      <c r="ACE9" s="713"/>
      <c r="ACF9" s="713"/>
      <c r="ACG9" s="713"/>
      <c r="ACH9" s="713"/>
      <c r="ACI9" s="713"/>
      <c r="ACJ9" s="713"/>
      <c r="ACK9" s="713"/>
      <c r="ACL9" s="713"/>
      <c r="ACM9" s="713"/>
      <c r="ACN9" s="713"/>
      <c r="ACO9" s="713"/>
      <c r="ACP9" s="713"/>
      <c r="ACQ9" s="713"/>
      <c r="ACR9" s="713"/>
      <c r="ACS9" s="713"/>
      <c r="ACT9" s="713"/>
      <c r="ACU9" s="713"/>
      <c r="ACV9" s="713"/>
      <c r="ACW9" s="713"/>
      <c r="ACX9" s="713"/>
      <c r="ACY9" s="713"/>
      <c r="ACZ9" s="713"/>
      <c r="ADA9" s="713"/>
      <c r="ADB9" s="713"/>
      <c r="ADC9" s="713"/>
      <c r="ADD9" s="713"/>
      <c r="ADE9" s="713"/>
      <c r="ADF9" s="713"/>
      <c r="ADG9" s="713"/>
      <c r="ADH9" s="713"/>
      <c r="ADI9" s="713"/>
      <c r="ADJ9" s="713"/>
      <c r="ADK9" s="713"/>
      <c r="ADL9" s="713"/>
      <c r="ADM9" s="713"/>
      <c r="ADN9" s="713"/>
      <c r="ADO9" s="713"/>
      <c r="ADP9" s="713"/>
      <c r="ADQ9" s="713"/>
      <c r="ADR9" s="713"/>
      <c r="ADS9" s="713"/>
      <c r="ADT9" s="713"/>
      <c r="ADU9" s="713"/>
      <c r="ADV9" s="713"/>
      <c r="ADW9" s="713"/>
      <c r="ADX9" s="713"/>
      <c r="ADY9" s="713"/>
      <c r="ADZ9" s="713"/>
      <c r="AEA9" s="713"/>
      <c r="AEB9" s="713"/>
      <c r="AEC9" s="713"/>
      <c r="AED9" s="713"/>
      <c r="AEE9" s="713"/>
      <c r="AEF9" s="713"/>
      <c r="AEG9" s="713"/>
      <c r="AEH9" s="713"/>
      <c r="AEI9" s="713"/>
      <c r="AEJ9" s="713"/>
      <c r="AEK9" s="713"/>
      <c r="AEL9" s="713"/>
      <c r="AEM9" s="713"/>
      <c r="AEN9" s="713"/>
      <c r="AEO9" s="713"/>
      <c r="AEP9" s="713"/>
      <c r="AEQ9" s="713"/>
      <c r="AER9" s="713"/>
      <c r="AES9" s="713"/>
      <c r="AET9" s="713"/>
      <c r="AEU9" s="713"/>
      <c r="AEV9" s="713"/>
      <c r="AEW9" s="713"/>
      <c r="AEX9" s="713"/>
      <c r="AEY9" s="713"/>
      <c r="AEZ9" s="713"/>
      <c r="AFA9" s="713"/>
      <c r="AFB9" s="713"/>
      <c r="AFC9" s="713"/>
      <c r="AFD9" s="713"/>
      <c r="AFE9" s="713"/>
      <c r="AFF9" s="713"/>
      <c r="AFG9" s="713"/>
      <c r="AFH9" s="713"/>
      <c r="AFI9" s="713"/>
      <c r="AFJ9" s="713"/>
      <c r="AFK9" s="713"/>
      <c r="AFL9" s="713"/>
      <c r="AFM9" s="713"/>
      <c r="AFN9" s="713"/>
      <c r="AFO9" s="713"/>
      <c r="AFP9" s="713"/>
      <c r="AFQ9" s="713"/>
      <c r="AFR9" s="713"/>
      <c r="AFS9" s="713"/>
      <c r="AFT9" s="713"/>
      <c r="AFU9" s="713"/>
      <c r="AFV9" s="713"/>
      <c r="AFW9" s="713"/>
      <c r="AFX9" s="713"/>
      <c r="AFY9" s="713"/>
      <c r="AFZ9" s="713"/>
      <c r="AGA9" s="713"/>
      <c r="AGB9" s="713"/>
      <c r="AGC9" s="713"/>
      <c r="AGD9" s="713"/>
      <c r="AGE9" s="713"/>
      <c r="AGF9" s="713"/>
      <c r="AGG9" s="713"/>
      <c r="AGH9" s="713"/>
      <c r="AGI9" s="713"/>
      <c r="AGJ9" s="713"/>
      <c r="AGK9" s="713"/>
      <c r="AGL9" s="713"/>
      <c r="AGM9" s="713"/>
      <c r="AGN9" s="713"/>
      <c r="AGO9" s="713"/>
      <c r="AGP9" s="713"/>
      <c r="AGQ9" s="713"/>
      <c r="AGR9" s="713"/>
      <c r="AGS9" s="713"/>
      <c r="AGT9" s="713"/>
      <c r="AGU9" s="713"/>
      <c r="AGV9" s="713"/>
      <c r="AGW9" s="713"/>
      <c r="AGX9" s="713"/>
      <c r="AGY9" s="713"/>
      <c r="AGZ9" s="713"/>
      <c r="AHA9" s="713"/>
      <c r="AHB9" s="713"/>
      <c r="AHC9" s="713"/>
      <c r="AHD9" s="713"/>
      <c r="AHE9" s="713"/>
      <c r="AHF9" s="713"/>
      <c r="AHG9" s="713"/>
      <c r="AHH9" s="713"/>
      <c r="AHI9" s="713"/>
      <c r="AHJ9" s="713"/>
      <c r="AHK9" s="713"/>
      <c r="AHL9" s="713"/>
      <c r="AHM9" s="713"/>
      <c r="AHN9" s="713"/>
      <c r="AHO9" s="713"/>
      <c r="AHP9" s="713"/>
      <c r="AHQ9" s="713"/>
      <c r="AHR9" s="713"/>
      <c r="AHS9" s="713"/>
      <c r="AHT9" s="713"/>
      <c r="AHU9" s="713"/>
      <c r="AHV9" s="713"/>
      <c r="AHW9" s="713"/>
      <c r="AHX9" s="713"/>
      <c r="AHY9" s="713"/>
      <c r="AHZ9" s="713"/>
      <c r="AIA9" s="713"/>
      <c r="AIB9" s="713"/>
      <c r="AIC9" s="713"/>
      <c r="AID9" s="713"/>
      <c r="AIE9" s="713"/>
      <c r="AIF9" s="713"/>
      <c r="AIG9" s="713"/>
      <c r="AIH9" s="713"/>
      <c r="AII9" s="713"/>
      <c r="AIJ9" s="713"/>
      <c r="AIK9" s="713"/>
      <c r="AIL9" s="713"/>
      <c r="AIM9" s="713"/>
      <c r="AIN9" s="713"/>
      <c r="AIO9" s="713"/>
      <c r="AIP9" s="713"/>
      <c r="AIQ9" s="713"/>
      <c r="AIR9" s="713"/>
      <c r="AIS9" s="713"/>
      <c r="AIT9" s="713"/>
      <c r="AIU9" s="713"/>
      <c r="AIV9" s="713"/>
      <c r="AIW9" s="713"/>
      <c r="AIX9" s="713"/>
      <c r="AIY9" s="713"/>
      <c r="AIZ9" s="713"/>
      <c r="AJA9" s="713"/>
      <c r="AJB9" s="713"/>
      <c r="AJC9" s="713"/>
      <c r="AJD9" s="713"/>
      <c r="AJE9" s="713"/>
      <c r="AJF9" s="713"/>
      <c r="AJG9" s="713"/>
      <c r="AJH9" s="713"/>
      <c r="AJI9" s="713"/>
      <c r="AJJ9" s="713"/>
      <c r="AJK9" s="713"/>
      <c r="AJL9" s="713"/>
      <c r="AJM9" s="713"/>
      <c r="AJN9" s="713"/>
      <c r="AJO9" s="713"/>
      <c r="AJP9" s="713"/>
      <c r="AJQ9" s="713"/>
      <c r="AJR9" s="713"/>
      <c r="AJS9" s="713"/>
      <c r="AJT9" s="713"/>
      <c r="AJU9" s="713"/>
      <c r="AJV9" s="713"/>
      <c r="AJW9" s="713"/>
      <c r="AJX9" s="713"/>
      <c r="AJY9" s="713"/>
      <c r="AJZ9" s="713"/>
      <c r="AKA9" s="713"/>
      <c r="AKB9" s="713"/>
      <c r="AKC9" s="713"/>
      <c r="AKD9" s="713"/>
      <c r="AKE9" s="713"/>
      <c r="AKF9" s="713"/>
      <c r="AKG9" s="713"/>
      <c r="AKH9" s="713"/>
      <c r="AKI9" s="713"/>
      <c r="AKJ9" s="713"/>
      <c r="AKK9" s="713"/>
      <c r="AKL9" s="713"/>
      <c r="AKM9" s="713"/>
      <c r="AKN9" s="713"/>
      <c r="AKO9" s="713"/>
      <c r="AKP9" s="713"/>
      <c r="AKQ9" s="713"/>
      <c r="AKR9" s="713"/>
      <c r="AKS9" s="713"/>
      <c r="AKT9" s="713"/>
      <c r="AKU9" s="713"/>
      <c r="AKV9" s="713"/>
      <c r="AKW9" s="713"/>
      <c r="AKX9" s="713"/>
      <c r="AKY9" s="713"/>
      <c r="AKZ9" s="713"/>
      <c r="ALA9" s="713"/>
      <c r="ALB9" s="713"/>
      <c r="ALC9" s="713"/>
      <c r="ALD9" s="713"/>
      <c r="ALE9" s="713"/>
      <c r="ALF9" s="713"/>
      <c r="ALG9" s="713"/>
      <c r="ALH9" s="713"/>
      <c r="ALI9" s="713"/>
      <c r="ALJ9" s="713"/>
      <c r="ALK9" s="713"/>
      <c r="ALL9" s="713"/>
      <c r="ALM9" s="713"/>
      <c r="ALN9" s="713"/>
      <c r="ALO9" s="713"/>
      <c r="ALP9" s="713"/>
      <c r="ALQ9" s="713"/>
      <c r="ALR9" s="713"/>
      <c r="ALS9" s="713"/>
      <c r="ALT9" s="713"/>
      <c r="ALU9" s="713"/>
      <c r="ALV9" s="713"/>
      <c r="ALW9" s="713"/>
      <c r="ALX9" s="713"/>
      <c r="ALY9" s="713"/>
      <c r="ALZ9" s="713"/>
      <c r="AMA9" s="713"/>
      <c r="AMB9" s="713"/>
      <c r="AMC9" s="713"/>
      <c r="AMD9" s="713"/>
      <c r="AME9" s="713"/>
      <c r="AMF9" s="713"/>
      <c r="AMG9" s="713"/>
      <c r="AMH9" s="713"/>
      <c r="AMI9" s="713"/>
      <c r="AMJ9" s="713"/>
      <c r="AMK9" s="713"/>
      <c r="AML9" s="713"/>
      <c r="AMM9" s="713"/>
      <c r="AMN9" s="713"/>
      <c r="AMO9" s="713"/>
      <c r="AMP9" s="713"/>
      <c r="AMQ9" s="713"/>
      <c r="AMR9" s="713"/>
      <c r="AMS9" s="713"/>
      <c r="AMT9" s="713"/>
      <c r="AMU9" s="713"/>
      <c r="AMV9" s="713"/>
      <c r="AMW9" s="713"/>
      <c r="AMX9" s="713"/>
      <c r="AMY9" s="713"/>
      <c r="AMZ9" s="713"/>
      <c r="ANA9" s="713"/>
      <c r="ANB9" s="713"/>
      <c r="ANC9" s="713"/>
      <c r="AND9" s="713"/>
      <c r="ANE9" s="713"/>
      <c r="ANF9" s="713"/>
      <c r="ANG9" s="713"/>
      <c r="ANH9" s="713"/>
      <c r="ANI9" s="713"/>
      <c r="ANJ9" s="713"/>
      <c r="ANK9" s="713"/>
      <c r="ANL9" s="713"/>
      <c r="ANM9" s="713"/>
      <c r="ANN9" s="713"/>
      <c r="ANO9" s="713"/>
      <c r="ANP9" s="713"/>
      <c r="ANQ9" s="713"/>
      <c r="ANR9" s="713"/>
      <c r="ANS9" s="713"/>
      <c r="ANT9" s="713"/>
      <c r="ANU9" s="713"/>
      <c r="ANV9" s="713"/>
      <c r="ANW9" s="713"/>
      <c r="ANX9" s="713"/>
      <c r="ANY9" s="713"/>
      <c r="ANZ9" s="713"/>
      <c r="AOA9" s="713"/>
      <c r="AOB9" s="713"/>
      <c r="AOC9" s="713"/>
      <c r="AOD9" s="713"/>
      <c r="AOE9" s="713"/>
      <c r="AOF9" s="713"/>
      <c r="AOG9" s="713"/>
      <c r="AOH9" s="713"/>
      <c r="AOI9" s="713"/>
      <c r="AOJ9" s="713"/>
      <c r="AOK9" s="713"/>
      <c r="AOL9" s="713"/>
      <c r="AOM9" s="713"/>
      <c r="AON9" s="713"/>
      <c r="AOO9" s="713"/>
      <c r="AOP9" s="713"/>
      <c r="AOQ9" s="713"/>
      <c r="AOR9" s="713"/>
      <c r="AOS9" s="713"/>
      <c r="AOT9" s="713"/>
      <c r="AOU9" s="713"/>
      <c r="AOV9" s="713"/>
      <c r="AOW9" s="713"/>
      <c r="AOX9" s="713"/>
      <c r="AOY9" s="713"/>
      <c r="AOZ9" s="713"/>
      <c r="APA9" s="713"/>
      <c r="APB9" s="713"/>
      <c r="APC9" s="713"/>
      <c r="APD9" s="713"/>
      <c r="APE9" s="713"/>
      <c r="APF9" s="713"/>
      <c r="APG9" s="713"/>
      <c r="APH9" s="713"/>
      <c r="API9" s="713"/>
      <c r="APJ9" s="713"/>
      <c r="APK9" s="713"/>
      <c r="APL9" s="713"/>
      <c r="APM9" s="713"/>
      <c r="APN9" s="713"/>
      <c r="APO9" s="713"/>
      <c r="APP9" s="713"/>
      <c r="APQ9" s="713"/>
      <c r="APR9" s="713"/>
      <c r="APS9" s="713"/>
      <c r="APT9" s="713"/>
      <c r="APU9" s="713"/>
      <c r="APV9" s="713"/>
      <c r="APW9" s="713"/>
      <c r="APX9" s="713"/>
      <c r="APY9" s="713"/>
      <c r="APZ9" s="713"/>
      <c r="AQA9" s="713"/>
      <c r="AQB9" s="713"/>
      <c r="AQC9" s="713"/>
      <c r="AQD9" s="713"/>
      <c r="AQE9" s="713"/>
      <c r="AQF9" s="713"/>
      <c r="AQG9" s="713"/>
      <c r="AQH9" s="713"/>
      <c r="AQI9" s="713"/>
      <c r="AQJ9" s="713"/>
      <c r="AQK9" s="713"/>
      <c r="AQL9" s="713"/>
      <c r="AQM9" s="713"/>
      <c r="AQN9" s="713"/>
      <c r="AQO9" s="713"/>
      <c r="AQP9" s="713"/>
      <c r="AQQ9" s="713"/>
      <c r="AQR9" s="713"/>
      <c r="AQS9" s="713"/>
      <c r="AQT9" s="713"/>
      <c r="AQU9" s="713"/>
      <c r="AQV9" s="713"/>
      <c r="AQW9" s="713"/>
      <c r="AQX9" s="713"/>
      <c r="AQY9" s="713"/>
      <c r="AQZ9" s="713"/>
      <c r="ARA9" s="713"/>
      <c r="ARB9" s="713"/>
      <c r="ARC9" s="713"/>
      <c r="ARD9" s="713"/>
      <c r="ARE9" s="713"/>
      <c r="ARF9" s="713"/>
      <c r="ARG9" s="713"/>
      <c r="ARH9" s="713"/>
      <c r="ARI9" s="713"/>
      <c r="ARJ9" s="713"/>
      <c r="ARK9" s="713"/>
      <c r="ARL9" s="713"/>
      <c r="ARM9" s="713"/>
      <c r="ARN9" s="713"/>
      <c r="ARO9" s="713"/>
      <c r="ARP9" s="713"/>
      <c r="ARQ9" s="713"/>
      <c r="ARR9" s="713"/>
      <c r="ARS9" s="713"/>
      <c r="ART9" s="713"/>
      <c r="ARU9" s="713"/>
      <c r="ARV9" s="713"/>
      <c r="ARW9" s="713"/>
      <c r="ARX9" s="713"/>
      <c r="ARY9" s="713"/>
      <c r="ARZ9" s="713"/>
      <c r="ASA9" s="713"/>
      <c r="ASB9" s="713"/>
      <c r="ASC9" s="713"/>
      <c r="ASD9" s="713"/>
      <c r="ASE9" s="713"/>
      <c r="ASF9" s="713"/>
      <c r="ASG9" s="713"/>
      <c r="ASH9" s="713"/>
      <c r="ASI9" s="713"/>
      <c r="ASJ9" s="713"/>
      <c r="ASK9" s="713"/>
      <c r="ASL9" s="713"/>
      <c r="ASM9" s="713"/>
      <c r="ASN9" s="713"/>
      <c r="ASO9" s="713"/>
      <c r="ASP9" s="713"/>
      <c r="ASQ9" s="713"/>
      <c r="ASR9" s="713"/>
      <c r="ASS9" s="713"/>
      <c r="AST9" s="713"/>
      <c r="ASU9" s="713"/>
      <c r="ASV9" s="713"/>
      <c r="ASW9" s="713"/>
      <c r="ASX9" s="713"/>
      <c r="ASY9" s="713"/>
      <c r="ASZ9" s="713"/>
      <c r="ATA9" s="713"/>
      <c r="ATB9" s="713"/>
      <c r="ATC9" s="713"/>
      <c r="ATD9" s="713"/>
      <c r="ATE9" s="713"/>
      <c r="ATF9" s="713"/>
      <c r="ATG9" s="713"/>
      <c r="ATH9" s="713"/>
      <c r="ATI9" s="713"/>
      <c r="ATJ9" s="713"/>
      <c r="ATK9" s="713"/>
      <c r="ATL9" s="713"/>
      <c r="ATM9" s="713"/>
      <c r="ATN9" s="713"/>
      <c r="ATO9" s="713"/>
      <c r="ATP9" s="713"/>
      <c r="ATQ9" s="713"/>
      <c r="ATR9" s="713"/>
      <c r="ATS9" s="713"/>
      <c r="ATT9" s="713"/>
      <c r="ATU9" s="713"/>
      <c r="ATV9" s="713"/>
      <c r="ATW9" s="713"/>
      <c r="ATX9" s="713"/>
      <c r="ATY9" s="713"/>
      <c r="ATZ9" s="713"/>
      <c r="AUA9" s="713"/>
      <c r="AUB9" s="713"/>
      <c r="AUC9" s="713"/>
      <c r="AUD9" s="713"/>
      <c r="AUE9" s="713"/>
      <c r="AUF9" s="713"/>
      <c r="AUG9" s="713"/>
      <c r="AUH9" s="713"/>
      <c r="AUI9" s="713"/>
      <c r="AUJ9" s="713"/>
      <c r="AUK9" s="713"/>
      <c r="AUL9" s="713"/>
      <c r="AUM9" s="713"/>
      <c r="AUN9" s="713"/>
      <c r="AUO9" s="713"/>
      <c r="AUP9" s="713"/>
      <c r="AUQ9" s="713"/>
      <c r="AUR9" s="713"/>
      <c r="AUS9" s="713"/>
      <c r="AUT9" s="713"/>
      <c r="AUU9" s="713"/>
      <c r="AUV9" s="713"/>
      <c r="AUW9" s="713"/>
      <c r="AUX9" s="713"/>
      <c r="AUY9" s="713"/>
      <c r="AUZ9" s="713"/>
      <c r="AVA9" s="713"/>
      <c r="AVB9" s="713"/>
      <c r="AVC9" s="713"/>
      <c r="AVD9" s="713"/>
      <c r="AVE9" s="713"/>
      <c r="AVF9" s="713"/>
      <c r="AVG9" s="713"/>
      <c r="AVH9" s="713"/>
      <c r="AVI9" s="713"/>
      <c r="AVJ9" s="713"/>
      <c r="AVK9" s="713"/>
      <c r="AVL9" s="713"/>
      <c r="AVM9" s="713"/>
      <c r="AVN9" s="713"/>
      <c r="AVO9" s="713"/>
      <c r="AVP9" s="713"/>
      <c r="AVQ9" s="713"/>
      <c r="AVR9" s="713"/>
      <c r="AVS9" s="713"/>
      <c r="AVT9" s="713"/>
      <c r="AVU9" s="713"/>
      <c r="AVV9" s="713"/>
      <c r="AVW9" s="713"/>
      <c r="AVX9" s="713"/>
      <c r="AVY9" s="713"/>
      <c r="AVZ9" s="713"/>
      <c r="AWA9" s="713"/>
      <c r="AWB9" s="713"/>
      <c r="AWC9" s="713"/>
      <c r="AWD9" s="713"/>
      <c r="AWE9" s="713"/>
      <c r="AWF9" s="713"/>
      <c r="AWG9" s="713"/>
      <c r="AWH9" s="713"/>
      <c r="AWI9" s="713"/>
      <c r="AWJ9" s="713"/>
      <c r="AWK9" s="713"/>
      <c r="AWL9" s="713"/>
      <c r="AWM9" s="713"/>
      <c r="AWN9" s="713"/>
      <c r="AWO9" s="713"/>
      <c r="AWP9" s="713"/>
      <c r="AWQ9" s="713"/>
      <c r="AWR9" s="713"/>
      <c r="AWS9" s="713"/>
      <c r="AWT9" s="713"/>
      <c r="AWU9" s="713"/>
      <c r="AWV9" s="713"/>
      <c r="AWW9" s="713"/>
      <c r="AWX9" s="713"/>
      <c r="AWY9" s="713"/>
      <c r="AWZ9" s="713"/>
      <c r="AXA9" s="713"/>
      <c r="AXB9" s="713"/>
      <c r="AXC9" s="713"/>
      <c r="AXD9" s="713"/>
      <c r="AXE9" s="713"/>
      <c r="AXF9" s="713"/>
      <c r="AXG9" s="713"/>
      <c r="AXH9" s="713"/>
      <c r="AXI9" s="713"/>
      <c r="AXJ9" s="713"/>
      <c r="AXK9" s="713"/>
      <c r="AXL9" s="713"/>
      <c r="AXM9" s="713"/>
      <c r="AXN9" s="713"/>
      <c r="AXO9" s="713"/>
      <c r="AXP9" s="713"/>
      <c r="AXQ9" s="713"/>
      <c r="AXR9" s="713"/>
      <c r="AXS9" s="713"/>
      <c r="AXT9" s="713"/>
      <c r="AXU9" s="713"/>
      <c r="AXV9" s="713"/>
      <c r="AXW9" s="713"/>
      <c r="AXX9" s="713"/>
      <c r="AXY9" s="713"/>
      <c r="AXZ9" s="713"/>
      <c r="AYA9" s="713"/>
      <c r="AYB9" s="713"/>
      <c r="AYC9" s="713"/>
      <c r="AYD9" s="713"/>
      <c r="AYE9" s="713"/>
      <c r="AYF9" s="713"/>
      <c r="AYG9" s="713"/>
      <c r="AYH9" s="713"/>
      <c r="AYI9" s="713"/>
      <c r="AYJ9" s="713"/>
      <c r="AYK9" s="713"/>
      <c r="AYL9" s="713"/>
      <c r="AYM9" s="713"/>
      <c r="AYN9" s="713"/>
      <c r="AYO9" s="713"/>
      <c r="AYP9" s="713"/>
      <c r="AYQ9" s="713"/>
      <c r="AYR9" s="713"/>
      <c r="AYS9" s="713"/>
      <c r="AYT9" s="713"/>
      <c r="AYU9" s="713"/>
      <c r="AYV9" s="713"/>
      <c r="AYW9" s="713"/>
      <c r="AYX9" s="713"/>
      <c r="AYY9" s="713"/>
      <c r="AYZ9" s="713"/>
      <c r="AZA9" s="713"/>
      <c r="AZB9" s="713"/>
      <c r="AZC9" s="713"/>
      <c r="AZD9" s="713"/>
      <c r="AZE9" s="713"/>
      <c r="AZF9" s="713"/>
      <c r="AZG9" s="713"/>
      <c r="AZH9" s="713"/>
      <c r="AZI9" s="713"/>
      <c r="AZJ9" s="713"/>
      <c r="AZK9" s="713"/>
      <c r="AZL9" s="713"/>
      <c r="AZM9" s="713"/>
      <c r="AZN9" s="713"/>
      <c r="AZO9" s="713"/>
      <c r="AZP9" s="713"/>
      <c r="AZQ9" s="713"/>
      <c r="AZR9" s="713"/>
      <c r="AZS9" s="713"/>
      <c r="AZT9" s="713"/>
      <c r="AZU9" s="713"/>
      <c r="AZV9" s="713"/>
      <c r="AZW9" s="713"/>
      <c r="AZX9" s="713"/>
      <c r="AZY9" s="713"/>
      <c r="AZZ9" s="713"/>
      <c r="BAA9" s="713"/>
      <c r="BAB9" s="713"/>
      <c r="BAC9" s="713"/>
      <c r="BAD9" s="713"/>
      <c r="BAE9" s="713"/>
      <c r="BAF9" s="713"/>
      <c r="BAG9" s="713"/>
      <c r="BAH9" s="713"/>
      <c r="BAI9" s="713"/>
      <c r="BAJ9" s="713"/>
      <c r="BAK9" s="713"/>
      <c r="BAL9" s="713"/>
      <c r="BAM9" s="713"/>
      <c r="BAN9" s="713"/>
      <c r="BAO9" s="713"/>
      <c r="BAP9" s="713"/>
      <c r="BAQ9" s="713"/>
      <c r="BAR9" s="713"/>
      <c r="BAS9" s="713"/>
      <c r="BAT9" s="713"/>
      <c r="BAU9" s="713"/>
      <c r="BAV9" s="713"/>
      <c r="BAW9" s="713"/>
      <c r="BAX9" s="713"/>
      <c r="BAY9" s="713"/>
      <c r="BAZ9" s="713"/>
      <c r="BBA9" s="713"/>
      <c r="BBB9" s="713"/>
      <c r="BBC9" s="713"/>
      <c r="BBD9" s="713"/>
      <c r="BBE9" s="713"/>
      <c r="BBF9" s="713"/>
      <c r="BBG9" s="713"/>
      <c r="BBH9" s="713"/>
      <c r="BBI9" s="713"/>
      <c r="BBJ9" s="713"/>
      <c r="BBK9" s="713"/>
      <c r="BBL9" s="713"/>
      <c r="BBM9" s="713"/>
      <c r="BBN9" s="713"/>
      <c r="BBO9" s="713"/>
      <c r="BBP9" s="713"/>
      <c r="BBQ9" s="713"/>
      <c r="BBR9" s="713"/>
      <c r="BBS9" s="713"/>
      <c r="BBT9" s="713"/>
      <c r="BBU9" s="713"/>
      <c r="BBV9" s="713"/>
      <c r="BBW9" s="713"/>
      <c r="BBX9" s="713"/>
      <c r="BBY9" s="713"/>
      <c r="BBZ9" s="713"/>
      <c r="BCA9" s="713"/>
      <c r="BCB9" s="713"/>
      <c r="BCC9" s="713"/>
      <c r="BCD9" s="713"/>
      <c r="BCE9" s="713"/>
      <c r="BCF9" s="713"/>
      <c r="BCG9" s="713"/>
      <c r="BCH9" s="713"/>
      <c r="BCI9" s="713"/>
      <c r="BCJ9" s="713"/>
      <c r="BCK9" s="713"/>
      <c r="BCL9" s="713"/>
      <c r="BCM9" s="713"/>
      <c r="BCN9" s="713"/>
      <c r="BCO9" s="713"/>
      <c r="BCP9" s="713"/>
      <c r="BCQ9" s="713"/>
      <c r="BCR9" s="713"/>
      <c r="BCS9" s="713"/>
      <c r="BCT9" s="713"/>
      <c r="BCU9" s="713"/>
      <c r="BCV9" s="713"/>
      <c r="BCW9" s="713"/>
      <c r="BCX9" s="713"/>
      <c r="BCY9" s="713"/>
      <c r="BCZ9" s="713"/>
      <c r="BDA9" s="713"/>
      <c r="BDB9" s="713"/>
      <c r="BDC9" s="713"/>
      <c r="BDD9" s="713"/>
      <c r="BDE9" s="713"/>
      <c r="BDF9" s="713"/>
      <c r="BDG9" s="713"/>
      <c r="BDH9" s="713"/>
      <c r="BDI9" s="713"/>
      <c r="BDJ9" s="713"/>
      <c r="BDK9" s="713"/>
      <c r="BDL9" s="713"/>
      <c r="BDM9" s="713"/>
      <c r="BDN9" s="713"/>
      <c r="BDO9" s="713"/>
      <c r="BDP9" s="713"/>
      <c r="BDQ9" s="713"/>
      <c r="BDR9" s="713"/>
      <c r="BDS9" s="713"/>
      <c r="BDT9" s="713"/>
      <c r="BDU9" s="713"/>
      <c r="BDV9" s="713"/>
      <c r="BDW9" s="713"/>
      <c r="BDX9" s="713"/>
      <c r="BDY9" s="713"/>
      <c r="BDZ9" s="713"/>
      <c r="BEA9" s="713"/>
      <c r="BEB9" s="713"/>
      <c r="BEC9" s="713"/>
      <c r="BED9" s="713"/>
      <c r="BEE9" s="713"/>
      <c r="BEF9" s="713"/>
      <c r="BEG9" s="713"/>
      <c r="BEH9" s="713"/>
      <c r="BEI9" s="713"/>
      <c r="BEJ9" s="713"/>
      <c r="BEK9" s="713"/>
      <c r="BEL9" s="713"/>
      <c r="BEM9" s="713"/>
      <c r="BEN9" s="713"/>
      <c r="BEO9" s="713"/>
      <c r="BEP9" s="713"/>
      <c r="BEQ9" s="713"/>
      <c r="BER9" s="713"/>
      <c r="BES9" s="713"/>
      <c r="BET9" s="713"/>
      <c r="BEU9" s="713"/>
      <c r="BEV9" s="713"/>
      <c r="BEW9" s="713"/>
      <c r="BEX9" s="713"/>
      <c r="BEY9" s="713"/>
      <c r="BEZ9" s="713"/>
      <c r="BFA9" s="713"/>
      <c r="BFB9" s="713"/>
      <c r="BFC9" s="713"/>
      <c r="BFD9" s="713"/>
      <c r="BFE9" s="713"/>
      <c r="BFF9" s="713"/>
      <c r="BFG9" s="713"/>
      <c r="BFH9" s="713"/>
      <c r="BFI9" s="713"/>
      <c r="BFJ9" s="713"/>
      <c r="BFK9" s="713"/>
      <c r="BFL9" s="713"/>
      <c r="BFM9" s="713"/>
      <c r="BFN9" s="713"/>
      <c r="BFO9" s="713"/>
      <c r="BFP9" s="713"/>
      <c r="BFQ9" s="713"/>
      <c r="BFR9" s="713"/>
      <c r="BFS9" s="713"/>
      <c r="BFT9" s="713"/>
      <c r="BFU9" s="713"/>
      <c r="BFV9" s="713"/>
      <c r="BFW9" s="713"/>
      <c r="BFX9" s="713"/>
      <c r="BFY9" s="713"/>
      <c r="BFZ9" s="713"/>
      <c r="BGA9" s="713"/>
      <c r="BGB9" s="713"/>
      <c r="BGC9" s="713"/>
      <c r="BGD9" s="713"/>
      <c r="BGE9" s="713"/>
      <c r="BGF9" s="713"/>
      <c r="BGG9" s="713"/>
      <c r="BGH9" s="713"/>
      <c r="BGI9" s="713"/>
      <c r="BGJ9" s="713"/>
      <c r="BGK9" s="713"/>
      <c r="BGL9" s="713"/>
      <c r="BGM9" s="713"/>
      <c r="BGN9" s="713"/>
      <c r="BGO9" s="713"/>
      <c r="BGP9" s="713"/>
      <c r="BGQ9" s="713"/>
      <c r="BGR9" s="713"/>
      <c r="BGS9" s="713"/>
      <c r="BGT9" s="713"/>
      <c r="BGU9" s="713"/>
      <c r="BGV9" s="713"/>
      <c r="BGW9" s="713"/>
      <c r="BGX9" s="713"/>
      <c r="BGY9" s="713"/>
      <c r="BGZ9" s="713"/>
      <c r="BHA9" s="713"/>
      <c r="BHB9" s="713"/>
      <c r="BHC9" s="713"/>
      <c r="BHD9" s="713"/>
      <c r="BHE9" s="713"/>
      <c r="BHF9" s="713"/>
      <c r="BHG9" s="713"/>
      <c r="BHH9" s="713"/>
      <c r="BHI9" s="713"/>
      <c r="BHJ9" s="713"/>
      <c r="BHK9" s="713"/>
      <c r="BHL9" s="713"/>
      <c r="BHM9" s="713"/>
      <c r="BHN9" s="713"/>
      <c r="BHO9" s="713"/>
      <c r="BHP9" s="713"/>
      <c r="BHQ9" s="713"/>
      <c r="BHR9" s="713"/>
      <c r="BHS9" s="713"/>
      <c r="BHT9" s="713"/>
      <c r="BHU9" s="713"/>
      <c r="BHV9" s="713"/>
      <c r="BHW9" s="713"/>
      <c r="BHX9" s="713"/>
      <c r="BHY9" s="713"/>
      <c r="BHZ9" s="713"/>
      <c r="BIA9" s="713"/>
      <c r="BIB9" s="713"/>
      <c r="BIC9" s="713"/>
      <c r="BID9" s="713"/>
      <c r="BIE9" s="713"/>
      <c r="BIF9" s="713"/>
      <c r="BIG9" s="713"/>
      <c r="BIH9" s="713"/>
      <c r="BII9" s="713"/>
      <c r="BIJ9" s="713"/>
      <c r="BIK9" s="713"/>
      <c r="BIL9" s="713"/>
      <c r="BIM9" s="713"/>
      <c r="BIN9" s="713"/>
      <c r="BIO9" s="713"/>
      <c r="BIP9" s="713"/>
      <c r="BIQ9" s="713"/>
      <c r="BIR9" s="713"/>
      <c r="BIS9" s="713"/>
      <c r="BIT9" s="713"/>
      <c r="BIU9" s="713"/>
      <c r="BIV9" s="713"/>
      <c r="BIW9" s="713"/>
      <c r="BIX9" s="713"/>
      <c r="BIY9" s="713"/>
      <c r="BIZ9" s="713"/>
      <c r="BJA9" s="713"/>
      <c r="BJB9" s="713"/>
      <c r="BJC9" s="713"/>
      <c r="BJD9" s="713"/>
      <c r="BJE9" s="713"/>
      <c r="BJF9" s="713"/>
      <c r="BJG9" s="713"/>
      <c r="BJH9" s="713"/>
      <c r="BJI9" s="713"/>
      <c r="BJJ9" s="713"/>
      <c r="BJK9" s="713"/>
      <c r="BJL9" s="713"/>
      <c r="BJM9" s="713"/>
      <c r="BJN9" s="713"/>
      <c r="BJO9" s="713"/>
      <c r="BJP9" s="713"/>
      <c r="BJQ9" s="713"/>
      <c r="BJR9" s="713"/>
      <c r="BJS9" s="713"/>
      <c r="BJT9" s="713"/>
      <c r="BJU9" s="713"/>
      <c r="BJV9" s="713"/>
      <c r="BJW9" s="713"/>
      <c r="BJX9" s="713"/>
      <c r="BJY9" s="713"/>
      <c r="BJZ9" s="713"/>
      <c r="BKA9" s="713"/>
      <c r="BKB9" s="713"/>
      <c r="BKC9" s="713"/>
      <c r="BKD9" s="713"/>
      <c r="BKE9" s="713"/>
      <c r="BKF9" s="713"/>
      <c r="BKG9" s="713"/>
      <c r="BKH9" s="713"/>
      <c r="BKI9" s="713"/>
      <c r="BKJ9" s="713"/>
      <c r="BKK9" s="713"/>
      <c r="BKL9" s="713"/>
      <c r="BKM9" s="713"/>
      <c r="BKN9" s="713"/>
      <c r="BKO9" s="713"/>
      <c r="BKP9" s="713"/>
      <c r="BKQ9" s="713"/>
      <c r="BKR9" s="713"/>
      <c r="BKS9" s="713"/>
      <c r="BKT9" s="713"/>
      <c r="BKU9" s="713"/>
      <c r="BKV9" s="713"/>
      <c r="BKW9" s="713"/>
      <c r="BKX9" s="713"/>
      <c r="BKY9" s="713"/>
      <c r="BKZ9" s="713"/>
      <c r="BLA9" s="713"/>
      <c r="BLB9" s="713"/>
      <c r="BLC9" s="713"/>
      <c r="BLD9" s="713"/>
      <c r="BLE9" s="713"/>
      <c r="BLF9" s="713"/>
      <c r="BLG9" s="713"/>
      <c r="BLH9" s="713"/>
      <c r="BLI9" s="713"/>
      <c r="BLJ9" s="713"/>
      <c r="BLK9" s="713"/>
      <c r="BLL9" s="713"/>
      <c r="BLM9" s="713"/>
      <c r="BLN9" s="713"/>
      <c r="BLO9" s="713"/>
      <c r="BLP9" s="713"/>
      <c r="BLQ9" s="713"/>
      <c r="BLR9" s="713"/>
      <c r="BLS9" s="713"/>
      <c r="BLT9" s="713"/>
      <c r="BLU9" s="713"/>
      <c r="BLV9" s="713"/>
      <c r="BLW9" s="713"/>
      <c r="BLX9" s="713"/>
      <c r="BLY9" s="713"/>
      <c r="BLZ9" s="713"/>
      <c r="BMA9" s="713"/>
      <c r="BMB9" s="713"/>
      <c r="BMC9" s="713"/>
      <c r="BMD9" s="713"/>
      <c r="BME9" s="713"/>
      <c r="BMF9" s="713"/>
      <c r="BMG9" s="713"/>
      <c r="BMH9" s="713"/>
      <c r="BMI9" s="713"/>
      <c r="BMJ9" s="713"/>
      <c r="BMK9" s="713"/>
      <c r="BML9" s="713"/>
      <c r="BMM9" s="713"/>
      <c r="BMN9" s="713"/>
      <c r="BMO9" s="713"/>
      <c r="BMP9" s="713"/>
      <c r="BMQ9" s="713"/>
      <c r="BMR9" s="713"/>
      <c r="BMS9" s="713"/>
      <c r="BMT9" s="713"/>
      <c r="BMU9" s="713"/>
      <c r="BMV9" s="713"/>
      <c r="BMW9" s="713"/>
      <c r="BMX9" s="713"/>
      <c r="BMY9" s="713"/>
      <c r="BMZ9" s="713"/>
      <c r="BNA9" s="713"/>
      <c r="BNB9" s="713"/>
      <c r="BNC9" s="713"/>
      <c r="BND9" s="713"/>
      <c r="BNE9" s="713"/>
      <c r="BNF9" s="713"/>
      <c r="BNG9" s="713"/>
      <c r="BNH9" s="713"/>
      <c r="BNI9" s="713"/>
      <c r="BNJ9" s="713"/>
      <c r="BNK9" s="713"/>
      <c r="BNL9" s="713"/>
      <c r="BNM9" s="713"/>
      <c r="BNN9" s="713"/>
      <c r="BNO9" s="713"/>
      <c r="BNP9" s="713"/>
      <c r="BNQ9" s="713"/>
      <c r="BNR9" s="713"/>
      <c r="BNS9" s="713"/>
      <c r="BNT9" s="713"/>
      <c r="BNU9" s="713"/>
      <c r="BNV9" s="713"/>
      <c r="BNW9" s="713"/>
      <c r="BNX9" s="713"/>
      <c r="BNY9" s="713"/>
      <c r="BNZ9" s="713"/>
      <c r="BOA9" s="713"/>
      <c r="BOB9" s="713"/>
      <c r="BOC9" s="713"/>
      <c r="BOD9" s="713"/>
      <c r="BOE9" s="713"/>
      <c r="BOF9" s="713"/>
      <c r="BOG9" s="713"/>
      <c r="BOH9" s="713"/>
      <c r="BOI9" s="713"/>
      <c r="BOJ9" s="713"/>
      <c r="BOK9" s="713"/>
      <c r="BOL9" s="713"/>
      <c r="BOM9" s="713"/>
      <c r="BON9" s="713"/>
      <c r="BOO9" s="713"/>
      <c r="BOP9" s="713"/>
      <c r="BOQ9" s="713"/>
      <c r="BOR9" s="713"/>
      <c r="BOS9" s="713"/>
      <c r="BOT9" s="713"/>
      <c r="BOU9" s="713"/>
      <c r="BOV9" s="713"/>
      <c r="BOW9" s="713"/>
      <c r="BOX9" s="713"/>
      <c r="BOY9" s="713"/>
      <c r="BOZ9" s="713"/>
      <c r="BPA9" s="713"/>
      <c r="BPB9" s="713"/>
      <c r="BPC9" s="713"/>
      <c r="BPD9" s="713"/>
      <c r="BPE9" s="713"/>
      <c r="BPF9" s="713"/>
      <c r="BPG9" s="713"/>
      <c r="BPH9" s="713"/>
      <c r="BPI9" s="713"/>
      <c r="BPJ9" s="713"/>
      <c r="BPK9" s="713"/>
      <c r="BPL9" s="713"/>
      <c r="BPM9" s="713"/>
      <c r="BPN9" s="713"/>
      <c r="BPO9" s="713"/>
      <c r="BPP9" s="713"/>
      <c r="BPQ9" s="713"/>
      <c r="BPR9" s="713"/>
      <c r="BPS9" s="713"/>
      <c r="BPT9" s="713"/>
      <c r="BPU9" s="713"/>
      <c r="BPV9" s="713"/>
      <c r="BPW9" s="713"/>
      <c r="BPX9" s="713"/>
      <c r="BPY9" s="713"/>
      <c r="BPZ9" s="713"/>
      <c r="BQA9" s="713"/>
      <c r="BQB9" s="713"/>
      <c r="BQC9" s="713"/>
      <c r="BQD9" s="713"/>
      <c r="BQE9" s="713"/>
      <c r="BQF9" s="713"/>
      <c r="BQG9" s="713"/>
      <c r="BQH9" s="713"/>
      <c r="BQI9" s="713"/>
      <c r="BQJ9" s="713"/>
      <c r="BQK9" s="713"/>
      <c r="BQL9" s="713"/>
      <c r="BQM9" s="713"/>
      <c r="BQN9" s="713"/>
      <c r="BQO9" s="713"/>
      <c r="BQP9" s="713"/>
      <c r="BQQ9" s="713"/>
      <c r="BQR9" s="713"/>
      <c r="BQS9" s="713"/>
      <c r="BQT9" s="713"/>
      <c r="BQU9" s="713"/>
      <c r="BQV9" s="713"/>
      <c r="BQW9" s="713"/>
      <c r="BQX9" s="713"/>
      <c r="BQY9" s="713"/>
      <c r="BQZ9" s="713"/>
      <c r="BRA9" s="713"/>
      <c r="BRB9" s="713"/>
      <c r="BRC9" s="713"/>
      <c r="BRD9" s="713"/>
      <c r="BRE9" s="713"/>
      <c r="BRF9" s="713"/>
      <c r="BRG9" s="713"/>
      <c r="BRH9" s="713"/>
      <c r="BRI9" s="713"/>
      <c r="BRJ9" s="713"/>
      <c r="BRK9" s="713"/>
      <c r="BRL9" s="713"/>
      <c r="BRM9" s="713"/>
      <c r="BRN9" s="713"/>
      <c r="BRO9" s="713"/>
      <c r="BRP9" s="713"/>
      <c r="BRQ9" s="713"/>
      <c r="BRR9" s="713"/>
      <c r="BRS9" s="713"/>
      <c r="BRT9" s="713"/>
      <c r="BRU9" s="713"/>
      <c r="BRV9" s="713"/>
      <c r="BRW9" s="713"/>
      <c r="BRX9" s="713"/>
      <c r="BRY9" s="713"/>
      <c r="BRZ9" s="713"/>
      <c r="BSA9" s="713"/>
      <c r="BSB9" s="713"/>
      <c r="BSC9" s="713"/>
      <c r="BSD9" s="713"/>
      <c r="BSE9" s="713"/>
      <c r="BSF9" s="713"/>
      <c r="BSG9" s="713"/>
      <c r="BSH9" s="713"/>
      <c r="BSI9" s="713"/>
      <c r="BSJ9" s="713"/>
      <c r="BSK9" s="713"/>
      <c r="BSL9" s="713"/>
      <c r="BSM9" s="713"/>
      <c r="BSN9" s="713"/>
      <c r="BSO9" s="713"/>
      <c r="BSP9" s="713"/>
      <c r="BSQ9" s="713"/>
      <c r="BSR9" s="713"/>
      <c r="BSS9" s="713"/>
      <c r="BST9" s="713"/>
      <c r="BSU9" s="713"/>
      <c r="BSV9" s="713"/>
      <c r="BSW9" s="713"/>
      <c r="BSX9" s="713"/>
      <c r="BSY9" s="713"/>
      <c r="BSZ9" s="713"/>
      <c r="BTA9" s="713"/>
      <c r="BTB9" s="713"/>
      <c r="BTC9" s="713"/>
      <c r="BTD9" s="713"/>
      <c r="BTE9" s="713"/>
      <c r="BTF9" s="713"/>
      <c r="BTG9" s="713"/>
      <c r="BTH9" s="713"/>
      <c r="BTI9" s="713"/>
      <c r="BTJ9" s="713"/>
      <c r="BTK9" s="713"/>
      <c r="BTL9" s="713"/>
      <c r="BTM9" s="713"/>
      <c r="BTN9" s="713"/>
      <c r="BTO9" s="713"/>
      <c r="BTP9" s="713"/>
      <c r="BTQ9" s="713"/>
      <c r="BTR9" s="713"/>
      <c r="BTS9" s="713"/>
      <c r="BTT9" s="713"/>
      <c r="BTU9" s="713"/>
      <c r="BTV9" s="713"/>
      <c r="BTW9" s="713"/>
      <c r="BTX9" s="713"/>
      <c r="BTY9" s="713"/>
      <c r="BTZ9" s="713"/>
      <c r="BUA9" s="713"/>
      <c r="BUB9" s="713"/>
      <c r="BUC9" s="713"/>
      <c r="BUD9" s="713"/>
      <c r="BUE9" s="713"/>
      <c r="BUF9" s="713"/>
      <c r="BUG9" s="713"/>
      <c r="BUH9" s="713"/>
      <c r="BUI9" s="713"/>
      <c r="BUJ9" s="713"/>
      <c r="BUK9" s="713"/>
      <c r="BUL9" s="713"/>
      <c r="BUM9" s="713"/>
      <c r="BUN9" s="713"/>
      <c r="BUO9" s="713"/>
      <c r="BUP9" s="713"/>
      <c r="BUQ9" s="713"/>
      <c r="BUR9" s="713"/>
      <c r="BUS9" s="713"/>
      <c r="BUT9" s="713"/>
      <c r="BUU9" s="713"/>
      <c r="BUV9" s="713"/>
      <c r="BUW9" s="713"/>
      <c r="BUX9" s="713"/>
      <c r="BUY9" s="713"/>
      <c r="BUZ9" s="713"/>
      <c r="BVA9" s="713"/>
      <c r="BVB9" s="713"/>
      <c r="BVC9" s="713"/>
      <c r="BVD9" s="713"/>
      <c r="BVE9" s="713"/>
      <c r="BVF9" s="713"/>
      <c r="BVG9" s="713"/>
      <c r="BVH9" s="713"/>
      <c r="BVI9" s="713"/>
      <c r="BVJ9" s="713"/>
      <c r="BVK9" s="713"/>
      <c r="BVL9" s="713"/>
      <c r="BVM9" s="713"/>
      <c r="BVN9" s="713"/>
      <c r="BVO9" s="713"/>
      <c r="BVP9" s="713"/>
      <c r="BVQ9" s="713"/>
      <c r="BVR9" s="713"/>
      <c r="BVS9" s="713"/>
      <c r="BVT9" s="713"/>
      <c r="BVU9" s="713"/>
      <c r="BVV9" s="713"/>
      <c r="BVW9" s="713"/>
      <c r="BVX9" s="713"/>
      <c r="BVY9" s="713"/>
      <c r="BVZ9" s="713"/>
      <c r="BWA9" s="713"/>
      <c r="BWB9" s="713"/>
      <c r="BWC9" s="713"/>
      <c r="BWD9" s="713"/>
      <c r="BWE9" s="713"/>
      <c r="BWF9" s="713"/>
      <c r="BWG9" s="713"/>
      <c r="BWH9" s="713"/>
      <c r="BWI9" s="713"/>
      <c r="BWJ9" s="713"/>
      <c r="BWK9" s="713"/>
      <c r="BWL9" s="713"/>
      <c r="BWM9" s="713"/>
      <c r="BWN9" s="713"/>
      <c r="BWO9" s="713"/>
      <c r="BWP9" s="713"/>
      <c r="BWQ9" s="713"/>
      <c r="BWR9" s="713"/>
      <c r="BWS9" s="713"/>
      <c r="BWT9" s="713"/>
      <c r="BWU9" s="713"/>
      <c r="BWV9" s="713"/>
      <c r="BWW9" s="713"/>
      <c r="BWX9" s="713"/>
      <c r="BWY9" s="713"/>
      <c r="BWZ9" s="713"/>
      <c r="BXA9" s="713"/>
      <c r="BXB9" s="713"/>
      <c r="BXC9" s="713"/>
      <c r="BXD9" s="713"/>
      <c r="BXE9" s="713"/>
      <c r="BXF9" s="713"/>
      <c r="BXG9" s="713"/>
      <c r="BXH9" s="713"/>
      <c r="BXI9" s="713"/>
      <c r="BXJ9" s="713"/>
      <c r="BXK9" s="713"/>
      <c r="BXL9" s="713"/>
      <c r="BXM9" s="713"/>
      <c r="BXN9" s="713"/>
      <c r="BXO9" s="713"/>
      <c r="BXP9" s="713"/>
      <c r="BXQ9" s="713"/>
      <c r="BXR9" s="713"/>
      <c r="BXS9" s="713"/>
      <c r="BXT9" s="713"/>
      <c r="BXU9" s="713"/>
      <c r="BXV9" s="713"/>
      <c r="BXW9" s="713"/>
      <c r="BXX9" s="713"/>
      <c r="BXY9" s="713"/>
      <c r="BXZ9" s="713"/>
      <c r="BYA9" s="713"/>
      <c r="BYB9" s="713"/>
      <c r="BYC9" s="713"/>
      <c r="BYD9" s="713"/>
      <c r="BYE9" s="713"/>
      <c r="BYF9" s="713"/>
      <c r="BYG9" s="713"/>
      <c r="BYH9" s="713"/>
      <c r="BYI9" s="713"/>
      <c r="BYJ9" s="713"/>
      <c r="BYK9" s="713"/>
      <c r="BYL9" s="713"/>
      <c r="BYM9" s="713"/>
      <c r="BYN9" s="713"/>
      <c r="BYO9" s="713"/>
      <c r="BYP9" s="713"/>
      <c r="BYQ9" s="713"/>
      <c r="BYR9" s="713"/>
      <c r="BYS9" s="713"/>
      <c r="BYT9" s="713"/>
      <c r="BYU9" s="713"/>
      <c r="BYV9" s="713"/>
      <c r="BYW9" s="713"/>
      <c r="BYX9" s="713"/>
      <c r="BYY9" s="713"/>
      <c r="BYZ9" s="713"/>
      <c r="BZA9" s="713"/>
      <c r="BZB9" s="713"/>
      <c r="BZC9" s="713"/>
      <c r="BZD9" s="713"/>
      <c r="BZE9" s="713"/>
      <c r="BZF9" s="713"/>
      <c r="BZG9" s="713"/>
      <c r="BZH9" s="713"/>
      <c r="BZI9" s="713"/>
      <c r="BZJ9" s="713"/>
      <c r="BZK9" s="713"/>
      <c r="BZL9" s="713"/>
      <c r="BZM9" s="713"/>
      <c r="BZN9" s="713"/>
      <c r="BZO9" s="713"/>
      <c r="BZP9" s="713"/>
      <c r="BZQ9" s="713"/>
      <c r="BZR9" s="713"/>
      <c r="BZS9" s="713"/>
      <c r="BZT9" s="713"/>
      <c r="BZU9" s="713"/>
      <c r="BZV9" s="713"/>
      <c r="BZW9" s="713"/>
      <c r="BZX9" s="713"/>
      <c r="BZY9" s="713"/>
      <c r="BZZ9" s="713"/>
      <c r="CAA9" s="713"/>
      <c r="CAB9" s="713"/>
      <c r="CAC9" s="713"/>
      <c r="CAD9" s="713"/>
      <c r="CAE9" s="713"/>
      <c r="CAF9" s="713"/>
      <c r="CAG9" s="713"/>
      <c r="CAH9" s="713"/>
      <c r="CAI9" s="713"/>
      <c r="CAJ9" s="713"/>
      <c r="CAK9" s="713"/>
      <c r="CAL9" s="713"/>
      <c r="CAM9" s="713"/>
      <c r="CAN9" s="713"/>
      <c r="CAO9" s="713"/>
      <c r="CAP9" s="713"/>
      <c r="CAQ9" s="713"/>
      <c r="CAR9" s="713"/>
      <c r="CAS9" s="713"/>
      <c r="CAT9" s="713"/>
      <c r="CAU9" s="713"/>
      <c r="CAV9" s="713"/>
      <c r="CAW9" s="713"/>
      <c r="CAX9" s="713"/>
      <c r="CAY9" s="713"/>
      <c r="CAZ9" s="713"/>
      <c r="CBA9" s="713"/>
      <c r="CBB9" s="713"/>
      <c r="CBC9" s="713"/>
      <c r="CBD9" s="713"/>
      <c r="CBE9" s="713"/>
      <c r="CBF9" s="713"/>
      <c r="CBG9" s="713"/>
      <c r="CBH9" s="713"/>
      <c r="CBI9" s="713"/>
      <c r="CBJ9" s="713"/>
      <c r="CBK9" s="713"/>
      <c r="CBL9" s="713"/>
      <c r="CBM9" s="713"/>
      <c r="CBN9" s="713"/>
      <c r="CBO9" s="713"/>
      <c r="CBP9" s="713"/>
      <c r="CBQ9" s="713"/>
      <c r="CBR9" s="713"/>
      <c r="CBS9" s="713"/>
      <c r="CBT9" s="713"/>
      <c r="CBU9" s="713"/>
      <c r="CBV9" s="713"/>
      <c r="CBW9" s="713"/>
      <c r="CBX9" s="713"/>
      <c r="CBY9" s="713"/>
      <c r="CBZ9" s="713"/>
      <c r="CCA9" s="713"/>
      <c r="CCB9" s="713"/>
      <c r="CCC9" s="713"/>
      <c r="CCD9" s="713"/>
      <c r="CCE9" s="713"/>
      <c r="CCF9" s="713"/>
      <c r="CCG9" s="713"/>
      <c r="CCH9" s="713"/>
      <c r="CCI9" s="713"/>
      <c r="CCJ9" s="713"/>
      <c r="CCK9" s="713"/>
      <c r="CCL9" s="713"/>
      <c r="CCM9" s="713"/>
      <c r="CCN9" s="713"/>
      <c r="CCO9" s="713"/>
      <c r="CCP9" s="713"/>
      <c r="CCQ9" s="713"/>
      <c r="CCR9" s="713"/>
      <c r="CCS9" s="713"/>
      <c r="CCT9" s="713"/>
      <c r="CCU9" s="713"/>
      <c r="CCV9" s="713"/>
      <c r="CCW9" s="713"/>
      <c r="CCX9" s="713"/>
      <c r="CCY9" s="713"/>
      <c r="CCZ9" s="713"/>
      <c r="CDA9" s="713"/>
      <c r="CDB9" s="713"/>
      <c r="CDC9" s="713"/>
      <c r="CDD9" s="713"/>
      <c r="CDE9" s="713"/>
      <c r="CDF9" s="713"/>
      <c r="CDG9" s="713"/>
      <c r="CDH9" s="713"/>
      <c r="CDI9" s="713"/>
      <c r="CDJ9" s="713"/>
      <c r="CDK9" s="713"/>
      <c r="CDL9" s="713"/>
      <c r="CDM9" s="713"/>
      <c r="CDN9" s="713"/>
      <c r="CDO9" s="713"/>
      <c r="CDP9" s="713"/>
      <c r="CDQ9" s="713"/>
      <c r="CDR9" s="713"/>
      <c r="CDS9" s="713"/>
      <c r="CDT9" s="713"/>
      <c r="CDU9" s="713"/>
      <c r="CDV9" s="713"/>
      <c r="CDW9" s="713"/>
      <c r="CDX9" s="713"/>
      <c r="CDY9" s="713"/>
      <c r="CDZ9" s="713"/>
      <c r="CEA9" s="713"/>
      <c r="CEB9" s="713"/>
      <c r="CEC9" s="713"/>
      <c r="CED9" s="713"/>
      <c r="CEE9" s="713"/>
      <c r="CEF9" s="713"/>
      <c r="CEG9" s="713"/>
      <c r="CEH9" s="713"/>
      <c r="CEI9" s="713"/>
      <c r="CEJ9" s="713"/>
      <c r="CEK9" s="713"/>
      <c r="CEL9" s="713"/>
      <c r="CEM9" s="713"/>
      <c r="CEN9" s="713"/>
      <c r="CEO9" s="713"/>
      <c r="CEP9" s="713"/>
      <c r="CEQ9" s="713"/>
      <c r="CER9" s="713"/>
      <c r="CES9" s="713"/>
      <c r="CET9" s="713"/>
      <c r="CEU9" s="713"/>
      <c r="CEV9" s="713"/>
      <c r="CEW9" s="713"/>
      <c r="CEX9" s="713"/>
      <c r="CEY9" s="713"/>
      <c r="CEZ9" s="713"/>
      <c r="CFA9" s="713"/>
      <c r="CFB9" s="713"/>
      <c r="CFC9" s="713"/>
      <c r="CFD9" s="713"/>
      <c r="CFE9" s="713"/>
      <c r="CFF9" s="713"/>
      <c r="CFG9" s="713"/>
      <c r="CFH9" s="713"/>
      <c r="CFI9" s="713"/>
      <c r="CFJ9" s="713"/>
      <c r="CFK9" s="713"/>
      <c r="CFL9" s="713"/>
      <c r="CFM9" s="713"/>
      <c r="CFN9" s="713"/>
      <c r="CFO9" s="713"/>
      <c r="CFP9" s="713"/>
      <c r="CFQ9" s="713"/>
      <c r="CFR9" s="713"/>
      <c r="CFS9" s="713"/>
      <c r="CFT9" s="713"/>
      <c r="CFU9" s="713"/>
      <c r="CFV9" s="713"/>
      <c r="CFW9" s="713"/>
      <c r="CFX9" s="713"/>
      <c r="CFY9" s="713"/>
      <c r="CFZ9" s="713"/>
      <c r="CGA9" s="713"/>
      <c r="CGB9" s="713"/>
      <c r="CGC9" s="713"/>
      <c r="CGD9" s="713"/>
      <c r="CGE9" s="713"/>
      <c r="CGF9" s="713"/>
      <c r="CGG9" s="713"/>
      <c r="CGH9" s="713"/>
      <c r="CGI9" s="713"/>
      <c r="CGJ9" s="713"/>
      <c r="CGK9" s="713"/>
      <c r="CGL9" s="713"/>
      <c r="CGM9" s="713"/>
      <c r="CGN9" s="713"/>
      <c r="CGO9" s="713"/>
      <c r="CGP9" s="713"/>
      <c r="CGQ9" s="713"/>
      <c r="CGR9" s="713"/>
      <c r="CGS9" s="713"/>
      <c r="CGT9" s="713"/>
      <c r="CGU9" s="713"/>
      <c r="CGV9" s="713"/>
      <c r="CGW9" s="713"/>
      <c r="CGX9" s="713"/>
      <c r="CGY9" s="713"/>
      <c r="CGZ9" s="713"/>
      <c r="CHA9" s="713"/>
      <c r="CHB9" s="713"/>
      <c r="CHC9" s="713"/>
      <c r="CHD9" s="713"/>
      <c r="CHE9" s="713"/>
      <c r="CHF9" s="713"/>
      <c r="CHG9" s="713"/>
      <c r="CHH9" s="713"/>
      <c r="CHI9" s="713"/>
      <c r="CHJ9" s="713"/>
      <c r="CHK9" s="713"/>
      <c r="CHL9" s="713"/>
      <c r="CHM9" s="713"/>
      <c r="CHN9" s="713"/>
      <c r="CHO9" s="713"/>
      <c r="CHP9" s="713"/>
      <c r="CHQ9" s="713"/>
      <c r="CHR9" s="713"/>
      <c r="CHS9" s="713"/>
      <c r="CHT9" s="713"/>
      <c r="CHU9" s="713"/>
      <c r="CHV9" s="713"/>
      <c r="CHW9" s="713"/>
      <c r="CHX9" s="713"/>
      <c r="CHY9" s="713"/>
      <c r="CHZ9" s="713"/>
      <c r="CIA9" s="713"/>
      <c r="CIB9" s="713"/>
      <c r="CIC9" s="713"/>
      <c r="CID9" s="713"/>
      <c r="CIE9" s="713"/>
      <c r="CIF9" s="713"/>
      <c r="CIG9" s="713"/>
      <c r="CIH9" s="713"/>
      <c r="CII9" s="713"/>
      <c r="CIJ9" s="713"/>
      <c r="CIK9" s="713"/>
      <c r="CIL9" s="713"/>
      <c r="CIM9" s="713"/>
      <c r="CIN9" s="713"/>
      <c r="CIO9" s="713"/>
      <c r="CIP9" s="713"/>
      <c r="CIQ9" s="713"/>
      <c r="CIR9" s="713"/>
      <c r="CIS9" s="713"/>
      <c r="CIT9" s="713"/>
      <c r="CIU9" s="713"/>
      <c r="CIV9" s="713"/>
      <c r="CIW9" s="713"/>
      <c r="CIX9" s="713"/>
      <c r="CIY9" s="713"/>
      <c r="CIZ9" s="713"/>
      <c r="CJA9" s="713"/>
      <c r="CJB9" s="713"/>
      <c r="CJC9" s="713"/>
      <c r="CJD9" s="713"/>
      <c r="CJE9" s="713"/>
      <c r="CJF9" s="713"/>
      <c r="CJG9" s="713"/>
      <c r="CJH9" s="713"/>
      <c r="CJI9" s="713"/>
      <c r="CJJ9" s="713"/>
      <c r="CJK9" s="713"/>
      <c r="CJL9" s="713"/>
      <c r="CJM9" s="713"/>
      <c r="CJN9" s="713"/>
      <c r="CJO9" s="713"/>
      <c r="CJP9" s="713"/>
      <c r="CJQ9" s="713"/>
      <c r="CJR9" s="713"/>
      <c r="CJS9" s="713"/>
      <c r="CJT9" s="713"/>
      <c r="CJU9" s="713"/>
      <c r="CJV9" s="713"/>
      <c r="CJW9" s="713"/>
      <c r="CJX9" s="713"/>
      <c r="CJY9" s="713"/>
      <c r="CJZ9" s="713"/>
      <c r="CKA9" s="713"/>
      <c r="CKB9" s="713"/>
      <c r="CKC9" s="713"/>
      <c r="CKD9" s="713"/>
      <c r="CKE9" s="713"/>
      <c r="CKF9" s="713"/>
      <c r="CKG9" s="713"/>
      <c r="CKH9" s="713"/>
      <c r="CKI9" s="713"/>
      <c r="CKJ9" s="713"/>
      <c r="CKK9" s="713"/>
      <c r="CKL9" s="713"/>
      <c r="CKM9" s="713"/>
      <c r="CKN9" s="713"/>
      <c r="CKO9" s="713"/>
      <c r="CKP9" s="713"/>
      <c r="CKQ9" s="713"/>
      <c r="CKR9" s="713"/>
      <c r="CKS9" s="713"/>
      <c r="CKT9" s="713"/>
      <c r="CKU9" s="713"/>
      <c r="CKV9" s="713"/>
      <c r="CKW9" s="713"/>
      <c r="CKX9" s="713"/>
      <c r="CKY9" s="713"/>
      <c r="CKZ9" s="713"/>
      <c r="CLA9" s="713"/>
      <c r="CLB9" s="713"/>
      <c r="CLC9" s="713"/>
      <c r="CLD9" s="713"/>
      <c r="CLE9" s="713"/>
      <c r="CLF9" s="713"/>
      <c r="CLG9" s="713"/>
      <c r="CLH9" s="713"/>
      <c r="CLI9" s="713"/>
      <c r="CLJ9" s="713"/>
      <c r="CLK9" s="713"/>
      <c r="CLL9" s="713"/>
      <c r="CLM9" s="713"/>
      <c r="CLN9" s="713"/>
      <c r="CLO9" s="713"/>
      <c r="CLP9" s="713"/>
      <c r="CLQ9" s="713"/>
      <c r="CLR9" s="713"/>
      <c r="CLS9" s="713"/>
      <c r="CLT9" s="713"/>
      <c r="CLU9" s="713"/>
      <c r="CLV9" s="713"/>
      <c r="CLW9" s="713"/>
      <c r="CLX9" s="713"/>
      <c r="CLY9" s="713"/>
      <c r="CLZ9" s="713"/>
      <c r="CMA9" s="713"/>
      <c r="CMB9" s="713"/>
      <c r="CMC9" s="713"/>
      <c r="CMD9" s="713"/>
      <c r="CME9" s="713"/>
      <c r="CMF9" s="713"/>
      <c r="CMG9" s="713"/>
      <c r="CMH9" s="713"/>
      <c r="CMI9" s="713"/>
      <c r="CMJ9" s="713"/>
      <c r="CMK9" s="713"/>
      <c r="CML9" s="713"/>
      <c r="CMM9" s="713"/>
      <c r="CMN9" s="713"/>
      <c r="CMO9" s="713"/>
      <c r="CMP9" s="713"/>
      <c r="CMQ9" s="713"/>
      <c r="CMR9" s="713"/>
      <c r="CMS9" s="713"/>
      <c r="CMT9" s="713"/>
      <c r="CMU9" s="713"/>
      <c r="CMV9" s="713"/>
      <c r="CMW9" s="713"/>
      <c r="CMX9" s="713"/>
      <c r="CMY9" s="713"/>
      <c r="CMZ9" s="713"/>
      <c r="CNA9" s="713"/>
      <c r="CNB9" s="713"/>
      <c r="CNC9" s="713"/>
      <c r="CND9" s="713"/>
      <c r="CNE9" s="713"/>
      <c r="CNF9" s="713"/>
      <c r="CNG9" s="713"/>
      <c r="CNH9" s="713"/>
      <c r="CNI9" s="713"/>
      <c r="CNJ9" s="713"/>
      <c r="CNK9" s="713"/>
      <c r="CNL9" s="713"/>
      <c r="CNM9" s="713"/>
      <c r="CNN9" s="713"/>
      <c r="CNO9" s="713"/>
      <c r="CNP9" s="713"/>
      <c r="CNQ9" s="713"/>
      <c r="CNR9" s="713"/>
      <c r="CNS9" s="713"/>
      <c r="CNT9" s="713"/>
      <c r="CNU9" s="713"/>
      <c r="CNV9" s="713"/>
      <c r="CNW9" s="713"/>
      <c r="CNX9" s="713"/>
      <c r="CNY9" s="713"/>
      <c r="CNZ9" s="713"/>
      <c r="COA9" s="713"/>
      <c r="COB9" s="713"/>
      <c r="COC9" s="713"/>
      <c r="COD9" s="713"/>
      <c r="COE9" s="713"/>
      <c r="COF9" s="713"/>
      <c r="COG9" s="713"/>
      <c r="COH9" s="713"/>
      <c r="COI9" s="713"/>
      <c r="COJ9" s="713"/>
      <c r="COK9" s="713"/>
      <c r="COL9" s="713"/>
      <c r="COM9" s="713"/>
      <c r="CON9" s="713"/>
      <c r="COO9" s="713"/>
      <c r="COP9" s="713"/>
      <c r="COQ9" s="713"/>
      <c r="COR9" s="713"/>
      <c r="COS9" s="713"/>
      <c r="COT9" s="713"/>
      <c r="COU9" s="713"/>
      <c r="COV9" s="713"/>
      <c r="COW9" s="713"/>
      <c r="COX9" s="713"/>
      <c r="COY9" s="713"/>
      <c r="COZ9" s="713"/>
      <c r="CPA9" s="713"/>
      <c r="CPB9" s="713"/>
      <c r="CPC9" s="713"/>
      <c r="CPD9" s="713"/>
      <c r="CPE9" s="713"/>
      <c r="CPF9" s="713"/>
      <c r="CPG9" s="713"/>
      <c r="CPH9" s="713"/>
      <c r="CPI9" s="713"/>
      <c r="CPJ9" s="713"/>
      <c r="CPK9" s="713"/>
      <c r="CPL9" s="713"/>
      <c r="CPM9" s="713"/>
      <c r="CPN9" s="713"/>
      <c r="CPO9" s="713"/>
      <c r="CPP9" s="713"/>
      <c r="CPQ9" s="713"/>
      <c r="CPR9" s="713"/>
      <c r="CPS9" s="713"/>
      <c r="CPT9" s="713"/>
      <c r="CPU9" s="713"/>
      <c r="CPV9" s="713"/>
      <c r="CPW9" s="713"/>
      <c r="CPX9" s="713"/>
      <c r="CPY9" s="713"/>
      <c r="CPZ9" s="713"/>
      <c r="CQA9" s="713"/>
      <c r="CQB9" s="713"/>
      <c r="CQC9" s="713"/>
      <c r="CQD9" s="713"/>
      <c r="CQE9" s="713"/>
      <c r="CQF9" s="713"/>
      <c r="CQG9" s="713"/>
      <c r="CQH9" s="713"/>
      <c r="CQI9" s="713"/>
      <c r="CQJ9" s="713"/>
      <c r="CQK9" s="713"/>
      <c r="CQL9" s="713"/>
      <c r="CQM9" s="713"/>
      <c r="CQN9" s="713"/>
      <c r="CQO9" s="713"/>
      <c r="CQP9" s="713"/>
      <c r="CQQ9" s="713"/>
      <c r="CQR9" s="713"/>
      <c r="CQS9" s="713"/>
      <c r="CQT9" s="713"/>
      <c r="CQU9" s="713"/>
      <c r="CQV9" s="713"/>
      <c r="CQW9" s="713"/>
      <c r="CQX9" s="713"/>
      <c r="CQY9" s="713"/>
      <c r="CQZ9" s="713"/>
      <c r="CRA9" s="713"/>
      <c r="CRB9" s="713"/>
      <c r="CRC9" s="713"/>
      <c r="CRD9" s="713"/>
      <c r="CRE9" s="713"/>
      <c r="CRF9" s="713"/>
      <c r="CRG9" s="713"/>
      <c r="CRH9" s="713"/>
      <c r="CRI9" s="713"/>
      <c r="CRJ9" s="713"/>
      <c r="CRK9" s="713"/>
      <c r="CRL9" s="713"/>
      <c r="CRM9" s="713"/>
      <c r="CRN9" s="713"/>
      <c r="CRO9" s="713"/>
      <c r="CRP9" s="713"/>
      <c r="CRQ9" s="713"/>
      <c r="CRR9" s="713"/>
      <c r="CRS9" s="713"/>
      <c r="CRT9" s="713"/>
      <c r="CRU9" s="713"/>
      <c r="CRV9" s="713"/>
      <c r="CRW9" s="713"/>
      <c r="CRX9" s="713"/>
      <c r="CRY9" s="713"/>
      <c r="CRZ9" s="713"/>
      <c r="CSA9" s="713"/>
      <c r="CSB9" s="713"/>
      <c r="CSC9" s="713"/>
      <c r="CSD9" s="713"/>
      <c r="CSE9" s="713"/>
      <c r="CSF9" s="713"/>
      <c r="CSG9" s="713"/>
      <c r="CSH9" s="713"/>
      <c r="CSI9" s="713"/>
      <c r="CSJ9" s="713"/>
      <c r="CSK9" s="713"/>
      <c r="CSL9" s="713"/>
      <c r="CSM9" s="713"/>
      <c r="CSN9" s="713"/>
      <c r="CSO9" s="713"/>
      <c r="CSP9" s="713"/>
      <c r="CSQ9" s="713"/>
      <c r="CSR9" s="713"/>
      <c r="CSS9" s="713"/>
      <c r="CST9" s="713"/>
      <c r="CSU9" s="713"/>
      <c r="CSV9" s="713"/>
      <c r="CSW9" s="713"/>
      <c r="CSX9" s="713"/>
      <c r="CSY9" s="713"/>
      <c r="CSZ9" s="713"/>
      <c r="CTA9" s="713"/>
      <c r="CTB9" s="713"/>
      <c r="CTC9" s="713"/>
      <c r="CTD9" s="713"/>
      <c r="CTE9" s="713"/>
      <c r="CTF9" s="713"/>
      <c r="CTG9" s="713"/>
      <c r="CTH9" s="713"/>
      <c r="CTI9" s="713"/>
      <c r="CTJ9" s="713"/>
      <c r="CTK9" s="713"/>
      <c r="CTL9" s="713"/>
      <c r="CTM9" s="713"/>
      <c r="CTN9" s="713"/>
      <c r="CTO9" s="713"/>
      <c r="CTP9" s="713"/>
      <c r="CTQ9" s="713"/>
      <c r="CTR9" s="713"/>
      <c r="CTS9" s="713"/>
      <c r="CTT9" s="713"/>
      <c r="CTU9" s="713"/>
      <c r="CTV9" s="713"/>
      <c r="CTW9" s="713"/>
      <c r="CTX9" s="713"/>
      <c r="CTY9" s="713"/>
      <c r="CTZ9" s="713"/>
      <c r="CUA9" s="713"/>
      <c r="CUB9" s="713"/>
      <c r="CUC9" s="713"/>
      <c r="CUD9" s="713"/>
      <c r="CUE9" s="713"/>
      <c r="CUF9" s="713"/>
      <c r="CUG9" s="713"/>
      <c r="CUH9" s="713"/>
      <c r="CUI9" s="713"/>
      <c r="CUJ9" s="713"/>
      <c r="CUK9" s="713"/>
      <c r="CUL9" s="713"/>
      <c r="CUM9" s="713"/>
      <c r="CUN9" s="713"/>
      <c r="CUO9" s="713"/>
      <c r="CUP9" s="713"/>
      <c r="CUQ9" s="713"/>
      <c r="CUR9" s="713"/>
      <c r="CUS9" s="713"/>
      <c r="CUT9" s="713"/>
      <c r="CUU9" s="713"/>
      <c r="CUV9" s="713"/>
      <c r="CUW9" s="713"/>
      <c r="CUX9" s="713"/>
      <c r="CUY9" s="713"/>
      <c r="CUZ9" s="713"/>
      <c r="CVA9" s="713"/>
      <c r="CVB9" s="713"/>
      <c r="CVC9" s="713"/>
      <c r="CVD9" s="713"/>
      <c r="CVE9" s="713"/>
      <c r="CVF9" s="713"/>
      <c r="CVG9" s="713"/>
      <c r="CVH9" s="713"/>
      <c r="CVI9" s="713"/>
      <c r="CVJ9" s="713"/>
      <c r="CVK9" s="713"/>
      <c r="CVL9" s="713"/>
      <c r="CVM9" s="713"/>
      <c r="CVN9" s="713"/>
      <c r="CVO9" s="713"/>
      <c r="CVP9" s="713"/>
      <c r="CVQ9" s="713"/>
      <c r="CVR9" s="713"/>
      <c r="CVS9" s="713"/>
      <c r="CVT9" s="713"/>
      <c r="CVU9" s="713"/>
      <c r="CVV9" s="713"/>
      <c r="CVW9" s="713"/>
      <c r="CVX9" s="713"/>
      <c r="CVY9" s="713"/>
      <c r="CVZ9" s="713"/>
      <c r="CWA9" s="713"/>
      <c r="CWB9" s="713"/>
      <c r="CWC9" s="713"/>
      <c r="CWD9" s="713"/>
      <c r="CWE9" s="713"/>
      <c r="CWF9" s="713"/>
      <c r="CWG9" s="713"/>
      <c r="CWH9" s="713"/>
      <c r="CWI9" s="713"/>
      <c r="CWJ9" s="713"/>
      <c r="CWK9" s="713"/>
      <c r="CWL9" s="713"/>
      <c r="CWM9" s="713"/>
      <c r="CWN9" s="713"/>
      <c r="CWO9" s="713"/>
      <c r="CWP9" s="713"/>
      <c r="CWQ9" s="713"/>
      <c r="CWR9" s="713"/>
      <c r="CWS9" s="713"/>
      <c r="CWT9" s="713"/>
      <c r="CWU9" s="713"/>
      <c r="CWV9" s="713"/>
      <c r="CWW9" s="713"/>
      <c r="CWX9" s="713"/>
      <c r="CWY9" s="713"/>
      <c r="CWZ9" s="713"/>
      <c r="CXA9" s="713"/>
      <c r="CXB9" s="713"/>
      <c r="CXC9" s="713"/>
      <c r="CXD9" s="713"/>
      <c r="CXE9" s="713"/>
      <c r="CXF9" s="713"/>
      <c r="CXG9" s="713"/>
      <c r="CXH9" s="713"/>
      <c r="CXI9" s="713"/>
      <c r="CXJ9" s="713"/>
      <c r="CXK9" s="713"/>
      <c r="CXL9" s="713"/>
      <c r="CXM9" s="713"/>
      <c r="CXN9" s="713"/>
      <c r="CXO9" s="713"/>
      <c r="CXP9" s="713"/>
      <c r="CXQ9" s="713"/>
      <c r="CXR9" s="713"/>
      <c r="CXS9" s="713"/>
      <c r="CXT9" s="713"/>
      <c r="CXU9" s="713"/>
      <c r="CXV9" s="713"/>
      <c r="CXW9" s="713"/>
      <c r="CXX9" s="713"/>
      <c r="CXY9" s="713"/>
      <c r="CXZ9" s="713"/>
      <c r="CYA9" s="713"/>
      <c r="CYB9" s="713"/>
      <c r="CYC9" s="713"/>
      <c r="CYD9" s="713"/>
      <c r="CYE9" s="713"/>
      <c r="CYF9" s="713"/>
      <c r="CYG9" s="713"/>
      <c r="CYH9" s="713"/>
      <c r="CYI9" s="713"/>
      <c r="CYJ9" s="713"/>
      <c r="CYK9" s="713"/>
      <c r="CYL9" s="713"/>
      <c r="CYM9" s="713"/>
      <c r="CYN9" s="713"/>
      <c r="CYO9" s="713"/>
      <c r="CYP9" s="713"/>
      <c r="CYQ9" s="713"/>
      <c r="CYR9" s="713"/>
      <c r="CYS9" s="713"/>
      <c r="CYT9" s="713"/>
      <c r="CYU9" s="713"/>
      <c r="CYV9" s="713"/>
      <c r="CYW9" s="713"/>
      <c r="CYX9" s="713"/>
      <c r="CYY9" s="713"/>
      <c r="CYZ9" s="713"/>
      <c r="CZA9" s="713"/>
      <c r="CZB9" s="713"/>
      <c r="CZC9" s="713"/>
      <c r="CZD9" s="713"/>
      <c r="CZE9" s="713"/>
      <c r="CZF9" s="713"/>
      <c r="CZG9" s="713"/>
      <c r="CZH9" s="713"/>
      <c r="CZI9" s="713"/>
      <c r="CZJ9" s="713"/>
      <c r="CZK9" s="713"/>
      <c r="CZL9" s="713"/>
      <c r="CZM9" s="713"/>
      <c r="CZN9" s="713"/>
      <c r="CZO9" s="713"/>
      <c r="CZP9" s="713"/>
      <c r="CZQ9" s="713"/>
      <c r="CZR9" s="713"/>
      <c r="CZS9" s="713"/>
      <c r="CZT9" s="713"/>
      <c r="CZU9" s="713"/>
      <c r="CZV9" s="713"/>
      <c r="CZW9" s="713"/>
      <c r="CZX9" s="713"/>
      <c r="CZY9" s="713"/>
      <c r="CZZ9" s="713"/>
      <c r="DAA9" s="713"/>
      <c r="DAB9" s="713"/>
      <c r="DAC9" s="713"/>
      <c r="DAD9" s="713"/>
      <c r="DAE9" s="713"/>
      <c r="DAF9" s="713"/>
      <c r="DAG9" s="713"/>
      <c r="DAH9" s="713"/>
      <c r="DAI9" s="713"/>
      <c r="DAJ9" s="713"/>
      <c r="DAK9" s="713"/>
      <c r="DAL9" s="713"/>
      <c r="DAM9" s="713"/>
      <c r="DAN9" s="713"/>
      <c r="DAO9" s="713"/>
      <c r="DAP9" s="713"/>
      <c r="DAQ9" s="713"/>
      <c r="DAR9" s="713"/>
      <c r="DAS9" s="713"/>
      <c r="DAT9" s="713"/>
      <c r="DAU9" s="713"/>
      <c r="DAV9" s="713"/>
      <c r="DAW9" s="713"/>
      <c r="DAX9" s="713"/>
      <c r="DAY9" s="713"/>
      <c r="DAZ9" s="713"/>
      <c r="DBA9" s="713"/>
      <c r="DBB9" s="713"/>
      <c r="DBC9" s="713"/>
      <c r="DBD9" s="713"/>
      <c r="DBE9" s="713"/>
      <c r="DBF9" s="713"/>
      <c r="DBG9" s="713"/>
      <c r="DBH9" s="713"/>
      <c r="DBI9" s="713"/>
      <c r="DBJ9" s="713"/>
      <c r="DBK9" s="713"/>
      <c r="DBL9" s="713"/>
      <c r="DBM9" s="713"/>
      <c r="DBN9" s="713"/>
      <c r="DBO9" s="713"/>
      <c r="DBP9" s="713"/>
      <c r="DBQ9" s="713"/>
      <c r="DBR9" s="713"/>
      <c r="DBS9" s="713"/>
      <c r="DBT9" s="713"/>
      <c r="DBU9" s="713"/>
      <c r="DBV9" s="713"/>
      <c r="DBW9" s="713"/>
      <c r="DBX9" s="713"/>
      <c r="DBY9" s="713"/>
      <c r="DBZ9" s="713"/>
      <c r="DCA9" s="713"/>
      <c r="DCB9" s="713"/>
      <c r="DCC9" s="713"/>
      <c r="DCD9" s="713"/>
      <c r="DCE9" s="713"/>
      <c r="DCF9" s="713"/>
      <c r="DCG9" s="713"/>
      <c r="DCH9" s="713"/>
      <c r="DCI9" s="713"/>
      <c r="DCJ9" s="713"/>
      <c r="DCK9" s="713"/>
      <c r="DCL9" s="713"/>
      <c r="DCM9" s="713"/>
      <c r="DCN9" s="713"/>
      <c r="DCO9" s="713"/>
      <c r="DCP9" s="713"/>
      <c r="DCQ9" s="713"/>
      <c r="DCR9" s="713"/>
      <c r="DCS9" s="713"/>
      <c r="DCT9" s="713"/>
      <c r="DCU9" s="713"/>
      <c r="DCV9" s="713"/>
      <c r="DCW9" s="713"/>
      <c r="DCX9" s="713"/>
      <c r="DCY9" s="713"/>
      <c r="DCZ9" s="713"/>
      <c r="DDA9" s="713"/>
      <c r="DDB9" s="713"/>
      <c r="DDC9" s="713"/>
      <c r="DDD9" s="713"/>
      <c r="DDE9" s="713"/>
      <c r="DDF9" s="713"/>
      <c r="DDG9" s="713"/>
      <c r="DDH9" s="713"/>
      <c r="DDI9" s="713"/>
      <c r="DDJ9" s="713"/>
      <c r="DDK9" s="713"/>
      <c r="DDL9" s="713"/>
      <c r="DDM9" s="713"/>
      <c r="DDN9" s="713"/>
      <c r="DDO9" s="713"/>
      <c r="DDP9" s="713"/>
      <c r="DDQ9" s="713"/>
      <c r="DDR9" s="713"/>
      <c r="DDS9" s="713"/>
      <c r="DDT9" s="713"/>
      <c r="DDU9" s="713"/>
      <c r="DDV9" s="713"/>
      <c r="DDW9" s="713"/>
      <c r="DDX9" s="713"/>
      <c r="DDY9" s="713"/>
      <c r="DDZ9" s="713"/>
      <c r="DEA9" s="713"/>
      <c r="DEB9" s="713"/>
      <c r="DEC9" s="713"/>
      <c r="DED9" s="713"/>
      <c r="DEE9" s="713"/>
      <c r="DEF9" s="713"/>
      <c r="DEG9" s="713"/>
      <c r="DEH9" s="713"/>
      <c r="DEI9" s="713"/>
      <c r="DEJ9" s="713"/>
      <c r="DEK9" s="713"/>
      <c r="DEL9" s="713"/>
      <c r="DEM9" s="713"/>
      <c r="DEN9" s="713"/>
      <c r="DEO9" s="713"/>
      <c r="DEP9" s="713"/>
      <c r="DEQ9" s="713"/>
      <c r="DER9" s="713"/>
      <c r="DES9" s="713"/>
      <c r="DET9" s="713"/>
      <c r="DEU9" s="713"/>
      <c r="DEV9" s="713"/>
      <c r="DEW9" s="713"/>
      <c r="DEX9" s="713"/>
      <c r="DEY9" s="713"/>
      <c r="DEZ9" s="713"/>
      <c r="DFA9" s="713"/>
      <c r="DFB9" s="713"/>
      <c r="DFC9" s="713"/>
      <c r="DFD9" s="713"/>
      <c r="DFE9" s="713"/>
      <c r="DFF9" s="713"/>
      <c r="DFG9" s="713"/>
      <c r="DFH9" s="713"/>
      <c r="DFI9" s="713"/>
      <c r="DFJ9" s="713"/>
      <c r="DFK9" s="713"/>
      <c r="DFL9" s="713"/>
      <c r="DFM9" s="713"/>
      <c r="DFN9" s="713"/>
      <c r="DFO9" s="713"/>
      <c r="DFP9" s="713"/>
      <c r="DFQ9" s="713"/>
      <c r="DFR9" s="713"/>
      <c r="DFS9" s="713"/>
      <c r="DFT9" s="713"/>
      <c r="DFU9" s="713"/>
      <c r="DFV9" s="713"/>
      <c r="DFW9" s="713"/>
      <c r="DFX9" s="713"/>
      <c r="DFY9" s="713"/>
      <c r="DFZ9" s="713"/>
      <c r="DGA9" s="713"/>
      <c r="DGB9" s="713"/>
      <c r="DGC9" s="713"/>
      <c r="DGD9" s="713"/>
      <c r="DGE9" s="713"/>
      <c r="DGF9" s="713"/>
      <c r="DGG9" s="713"/>
      <c r="DGH9" s="713"/>
      <c r="DGI9" s="713"/>
      <c r="DGJ9" s="713"/>
      <c r="DGK9" s="713"/>
      <c r="DGL9" s="713"/>
      <c r="DGM9" s="713"/>
      <c r="DGN9" s="713"/>
      <c r="DGO9" s="713"/>
      <c r="DGP9" s="713"/>
      <c r="DGQ9" s="713"/>
      <c r="DGR9" s="713"/>
      <c r="DGS9" s="713"/>
      <c r="DGT9" s="713"/>
      <c r="DGU9" s="713"/>
      <c r="DGV9" s="713"/>
      <c r="DGW9" s="713"/>
      <c r="DGX9" s="713"/>
      <c r="DGY9" s="713"/>
      <c r="DGZ9" s="713"/>
      <c r="DHA9" s="713"/>
      <c r="DHB9" s="713"/>
      <c r="DHC9" s="713"/>
      <c r="DHD9" s="713"/>
      <c r="DHE9" s="713"/>
      <c r="DHF9" s="713"/>
      <c r="DHG9" s="713"/>
      <c r="DHH9" s="713"/>
      <c r="DHI9" s="713"/>
      <c r="DHJ9" s="713"/>
      <c r="DHK9" s="713"/>
      <c r="DHL9" s="713"/>
      <c r="DHM9" s="713"/>
      <c r="DHN9" s="713"/>
      <c r="DHO9" s="713"/>
      <c r="DHP9" s="713"/>
      <c r="DHQ9" s="713"/>
      <c r="DHR9" s="713"/>
      <c r="DHS9" s="713"/>
      <c r="DHT9" s="713"/>
      <c r="DHU9" s="713"/>
      <c r="DHV9" s="713"/>
      <c r="DHW9" s="713"/>
      <c r="DHX9" s="713"/>
      <c r="DHY9" s="713"/>
      <c r="DHZ9" s="713"/>
      <c r="DIA9" s="713"/>
      <c r="DIB9" s="713"/>
      <c r="DIC9" s="713"/>
      <c r="DID9" s="713"/>
      <c r="DIE9" s="713"/>
      <c r="DIF9" s="713"/>
      <c r="DIG9" s="713"/>
      <c r="DIH9" s="713"/>
      <c r="DII9" s="713"/>
      <c r="DIJ9" s="713"/>
      <c r="DIK9" s="713"/>
      <c r="DIL9" s="713"/>
      <c r="DIM9" s="713"/>
      <c r="DIN9" s="713"/>
      <c r="DIO9" s="713"/>
      <c r="DIP9" s="713"/>
      <c r="DIQ9" s="713"/>
      <c r="DIR9" s="713"/>
      <c r="DIS9" s="713"/>
      <c r="DIT9" s="713"/>
      <c r="DIU9" s="713"/>
      <c r="DIV9" s="713"/>
      <c r="DIW9" s="713"/>
      <c r="DIX9" s="713"/>
      <c r="DIY9" s="713"/>
      <c r="DIZ9" s="713"/>
      <c r="DJA9" s="713"/>
      <c r="DJB9" s="713"/>
      <c r="DJC9" s="713"/>
      <c r="DJD9" s="713"/>
      <c r="DJE9" s="713"/>
      <c r="DJF9" s="713"/>
      <c r="DJG9" s="713"/>
      <c r="DJH9" s="713"/>
      <c r="DJI9" s="713"/>
      <c r="DJJ9" s="713"/>
      <c r="DJK9" s="713"/>
      <c r="DJL9" s="713"/>
      <c r="DJM9" s="713"/>
      <c r="DJN9" s="713"/>
      <c r="DJO9" s="713"/>
      <c r="DJP9" s="713"/>
      <c r="DJQ9" s="713"/>
      <c r="DJR9" s="713"/>
      <c r="DJS9" s="713"/>
      <c r="DJT9" s="713"/>
      <c r="DJU9" s="713"/>
      <c r="DJV9" s="713"/>
      <c r="DJW9" s="713"/>
      <c r="DJX9" s="713"/>
      <c r="DJY9" s="713"/>
      <c r="DJZ9" s="713"/>
      <c r="DKA9" s="713"/>
      <c r="DKB9" s="713"/>
      <c r="DKC9" s="713"/>
      <c r="DKD9" s="713"/>
      <c r="DKE9" s="713"/>
      <c r="DKF9" s="713"/>
      <c r="DKG9" s="713"/>
      <c r="DKH9" s="713"/>
      <c r="DKI9" s="713"/>
      <c r="DKJ9" s="713"/>
      <c r="DKK9" s="713"/>
      <c r="DKL9" s="713"/>
      <c r="DKM9" s="713"/>
      <c r="DKN9" s="713"/>
      <c r="DKO9" s="713"/>
      <c r="DKP9" s="713"/>
      <c r="DKQ9" s="713"/>
      <c r="DKR9" s="713"/>
      <c r="DKS9" s="713"/>
      <c r="DKT9" s="713"/>
      <c r="DKU9" s="713"/>
      <c r="DKV9" s="713"/>
      <c r="DKW9" s="713"/>
      <c r="DKX9" s="713"/>
      <c r="DKY9" s="713"/>
      <c r="DKZ9" s="713"/>
      <c r="DLA9" s="713"/>
      <c r="DLB9" s="713"/>
      <c r="DLC9" s="713"/>
      <c r="DLD9" s="713"/>
      <c r="DLE9" s="713"/>
      <c r="DLF9" s="713"/>
      <c r="DLG9" s="713"/>
      <c r="DLH9" s="713"/>
      <c r="DLI9" s="713"/>
      <c r="DLJ9" s="713"/>
      <c r="DLK9" s="713"/>
      <c r="DLL9" s="713"/>
      <c r="DLM9" s="713"/>
      <c r="DLN9" s="713"/>
      <c r="DLO9" s="713"/>
      <c r="DLP9" s="713"/>
      <c r="DLQ9" s="713"/>
      <c r="DLR9" s="713"/>
      <c r="DLS9" s="713"/>
      <c r="DLT9" s="713"/>
      <c r="DLU9" s="713"/>
      <c r="DLV9" s="713"/>
      <c r="DLW9" s="713"/>
      <c r="DLX9" s="713"/>
      <c r="DLY9" s="713"/>
      <c r="DLZ9" s="713"/>
      <c r="DMA9" s="713"/>
      <c r="DMB9" s="713"/>
      <c r="DMC9" s="713"/>
      <c r="DMD9" s="713"/>
      <c r="DME9" s="713"/>
      <c r="DMF9" s="713"/>
      <c r="DMG9" s="713"/>
      <c r="DMH9" s="713"/>
      <c r="DMI9" s="713"/>
      <c r="DMJ9" s="713"/>
      <c r="DMK9" s="713"/>
      <c r="DML9" s="713"/>
      <c r="DMM9" s="713"/>
      <c r="DMN9" s="713"/>
      <c r="DMO9" s="713"/>
      <c r="DMP9" s="713"/>
      <c r="DMQ9" s="713"/>
      <c r="DMR9" s="713"/>
      <c r="DMS9" s="713"/>
      <c r="DMT9" s="713"/>
      <c r="DMU9" s="713"/>
      <c r="DMV9" s="713"/>
      <c r="DMW9" s="713"/>
      <c r="DMX9" s="713"/>
      <c r="DMY9" s="713"/>
      <c r="DMZ9" s="713"/>
      <c r="DNA9" s="713"/>
      <c r="DNB9" s="713"/>
      <c r="DNC9" s="713"/>
      <c r="DND9" s="713"/>
      <c r="DNE9" s="713"/>
      <c r="DNF9" s="713"/>
      <c r="DNG9" s="713"/>
      <c r="DNH9" s="713"/>
      <c r="DNI9" s="713"/>
      <c r="DNJ9" s="713"/>
      <c r="DNK9" s="713"/>
      <c r="DNL9" s="713"/>
      <c r="DNM9" s="713"/>
      <c r="DNN9" s="713"/>
      <c r="DNO9" s="713"/>
      <c r="DNP9" s="713"/>
      <c r="DNQ9" s="713"/>
      <c r="DNR9" s="713"/>
      <c r="DNS9" s="713"/>
      <c r="DNT9" s="713"/>
      <c r="DNU9" s="713"/>
      <c r="DNV9" s="713"/>
      <c r="DNW9" s="713"/>
      <c r="DNX9" s="713"/>
      <c r="DNY9" s="713"/>
      <c r="DNZ9" s="713"/>
      <c r="DOA9" s="713"/>
      <c r="DOB9" s="713"/>
      <c r="DOC9" s="713"/>
      <c r="DOD9" s="713"/>
      <c r="DOE9" s="713"/>
      <c r="DOF9" s="713"/>
      <c r="DOG9" s="713"/>
      <c r="DOH9" s="713"/>
      <c r="DOI9" s="713"/>
      <c r="DOJ9" s="713"/>
      <c r="DOK9" s="713"/>
      <c r="DOL9" s="713"/>
      <c r="DOM9" s="713"/>
      <c r="DON9" s="713"/>
      <c r="DOO9" s="713"/>
      <c r="DOP9" s="713"/>
      <c r="DOQ9" s="713"/>
      <c r="DOR9" s="713"/>
      <c r="DOS9" s="713"/>
      <c r="DOT9" s="713"/>
      <c r="DOU9" s="713"/>
      <c r="DOV9" s="713"/>
      <c r="DOW9" s="713"/>
      <c r="DOX9" s="713"/>
      <c r="DOY9" s="713"/>
      <c r="DOZ9" s="713"/>
      <c r="DPA9" s="713"/>
      <c r="DPB9" s="713"/>
      <c r="DPC9" s="713"/>
      <c r="DPD9" s="713"/>
      <c r="DPE9" s="713"/>
      <c r="DPF9" s="713"/>
      <c r="DPG9" s="713"/>
      <c r="DPH9" s="713"/>
      <c r="DPI9" s="713"/>
      <c r="DPJ9" s="713"/>
      <c r="DPK9" s="713"/>
      <c r="DPL9" s="713"/>
      <c r="DPM9" s="713"/>
      <c r="DPN9" s="713"/>
      <c r="DPO9" s="713"/>
      <c r="DPP9" s="713"/>
      <c r="DPQ9" s="713"/>
      <c r="DPR9" s="713"/>
      <c r="DPS9" s="713"/>
      <c r="DPT9" s="713"/>
      <c r="DPU9" s="713"/>
      <c r="DPV9" s="713"/>
      <c r="DPW9" s="713"/>
      <c r="DPX9" s="713"/>
      <c r="DPY9" s="713"/>
      <c r="DPZ9" s="713"/>
      <c r="DQA9" s="713"/>
      <c r="DQB9" s="713"/>
      <c r="DQC9" s="713"/>
      <c r="DQD9" s="713"/>
      <c r="DQE9" s="713"/>
      <c r="DQF9" s="713"/>
      <c r="DQG9" s="713"/>
      <c r="DQH9" s="713"/>
      <c r="DQI9" s="713"/>
      <c r="DQJ9" s="713"/>
      <c r="DQK9" s="713"/>
      <c r="DQL9" s="713"/>
      <c r="DQM9" s="713"/>
      <c r="DQN9" s="713"/>
      <c r="DQO9" s="713"/>
      <c r="DQP9" s="713"/>
      <c r="DQQ9" s="713"/>
      <c r="DQR9" s="713"/>
      <c r="DQS9" s="713"/>
      <c r="DQT9" s="713"/>
      <c r="DQU9" s="713"/>
      <c r="DQV9" s="713"/>
      <c r="DQW9" s="713"/>
      <c r="DQX9" s="713"/>
      <c r="DQY9" s="713"/>
      <c r="DQZ9" s="713"/>
      <c r="DRA9" s="713"/>
      <c r="DRB9" s="713"/>
      <c r="DRC9" s="713"/>
      <c r="DRD9" s="713"/>
      <c r="DRE9" s="713"/>
      <c r="DRF9" s="713"/>
      <c r="DRG9" s="713"/>
      <c r="DRH9" s="713"/>
      <c r="DRI9" s="713"/>
      <c r="DRJ9" s="713"/>
      <c r="DRK9" s="713"/>
      <c r="DRL9" s="713"/>
      <c r="DRM9" s="713"/>
      <c r="DRN9" s="713"/>
      <c r="DRO9" s="713"/>
      <c r="DRP9" s="713"/>
      <c r="DRQ9" s="713"/>
      <c r="DRR9" s="713"/>
      <c r="DRS9" s="713"/>
      <c r="DRT9" s="713"/>
      <c r="DRU9" s="713"/>
      <c r="DRV9" s="713"/>
      <c r="DRW9" s="713"/>
      <c r="DRX9" s="713"/>
      <c r="DRY9" s="713"/>
      <c r="DRZ9" s="713"/>
      <c r="DSA9" s="713"/>
      <c r="DSB9" s="713"/>
      <c r="DSC9" s="713"/>
      <c r="DSD9" s="713"/>
      <c r="DSE9" s="713"/>
      <c r="DSF9" s="713"/>
      <c r="DSG9" s="713"/>
      <c r="DSH9" s="713"/>
      <c r="DSI9" s="713"/>
      <c r="DSJ9" s="713"/>
      <c r="DSK9" s="713"/>
      <c r="DSL9" s="713"/>
      <c r="DSM9" s="713"/>
      <c r="DSN9" s="713"/>
      <c r="DSO9" s="713"/>
      <c r="DSP9" s="713"/>
      <c r="DSQ9" s="713"/>
      <c r="DSR9" s="713"/>
      <c r="DSS9" s="713"/>
      <c r="DST9" s="713"/>
      <c r="DSU9" s="713"/>
      <c r="DSV9" s="713"/>
      <c r="DSW9" s="713"/>
      <c r="DSX9" s="713"/>
      <c r="DSY9" s="713"/>
      <c r="DSZ9" s="713"/>
      <c r="DTA9" s="713"/>
      <c r="DTB9" s="713"/>
      <c r="DTC9" s="713"/>
      <c r="DTD9" s="713"/>
      <c r="DTE9" s="713"/>
      <c r="DTF9" s="713"/>
      <c r="DTG9" s="713"/>
      <c r="DTH9" s="713"/>
      <c r="DTI9" s="713"/>
      <c r="DTJ9" s="713"/>
      <c r="DTK9" s="713"/>
      <c r="DTL9" s="713"/>
      <c r="DTM9" s="713"/>
      <c r="DTN9" s="713"/>
      <c r="DTO9" s="713"/>
      <c r="DTP9" s="713"/>
      <c r="DTQ9" s="713"/>
      <c r="DTR9" s="713"/>
      <c r="DTS9" s="713"/>
      <c r="DTT9" s="713"/>
      <c r="DTU9" s="713"/>
      <c r="DTV9" s="713"/>
      <c r="DTW9" s="713"/>
      <c r="DTX9" s="713"/>
      <c r="DTY9" s="713"/>
      <c r="DTZ9" s="713"/>
      <c r="DUA9" s="713"/>
      <c r="DUB9" s="713"/>
      <c r="DUC9" s="713"/>
      <c r="DUD9" s="713"/>
      <c r="DUE9" s="713"/>
      <c r="DUF9" s="713"/>
      <c r="DUG9" s="713"/>
      <c r="DUH9" s="713"/>
      <c r="DUI9" s="713"/>
      <c r="DUJ9" s="713"/>
      <c r="DUK9" s="713"/>
      <c r="DUL9" s="713"/>
      <c r="DUM9" s="713"/>
      <c r="DUN9" s="713"/>
      <c r="DUO9" s="713"/>
      <c r="DUP9" s="713"/>
      <c r="DUQ9" s="713"/>
      <c r="DUR9" s="713"/>
      <c r="DUS9" s="713"/>
      <c r="DUT9" s="713"/>
      <c r="DUU9" s="713"/>
      <c r="DUV9" s="713"/>
      <c r="DUW9" s="713"/>
      <c r="DUX9" s="713"/>
      <c r="DUY9" s="713"/>
      <c r="DUZ9" s="713"/>
      <c r="DVA9" s="713"/>
      <c r="DVB9" s="713"/>
      <c r="DVC9" s="713"/>
      <c r="DVD9" s="713"/>
      <c r="DVE9" s="713"/>
      <c r="DVF9" s="713"/>
      <c r="DVG9" s="713"/>
      <c r="DVH9" s="713"/>
      <c r="DVI9" s="713"/>
      <c r="DVJ9" s="713"/>
      <c r="DVK9" s="713"/>
      <c r="DVL9" s="713"/>
      <c r="DVM9" s="713"/>
      <c r="DVN9" s="713"/>
      <c r="DVO9" s="713"/>
      <c r="DVP9" s="713"/>
      <c r="DVQ9" s="713"/>
      <c r="DVR9" s="713"/>
      <c r="DVS9" s="713"/>
      <c r="DVT9" s="713"/>
      <c r="DVU9" s="713"/>
      <c r="DVV9" s="713"/>
      <c r="DVW9" s="713"/>
      <c r="DVX9" s="713"/>
      <c r="DVY9" s="713"/>
      <c r="DVZ9" s="713"/>
      <c r="DWA9" s="713"/>
      <c r="DWB9" s="713"/>
      <c r="DWC9" s="713"/>
      <c r="DWD9" s="713"/>
      <c r="DWE9" s="713"/>
      <c r="DWF9" s="713"/>
      <c r="DWG9" s="713"/>
      <c r="DWH9" s="713"/>
      <c r="DWI9" s="713"/>
      <c r="DWJ9" s="713"/>
      <c r="DWK9" s="713"/>
      <c r="DWL9" s="713"/>
      <c r="DWM9" s="713"/>
      <c r="DWN9" s="713"/>
      <c r="DWO9" s="713"/>
      <c r="DWP9" s="713"/>
      <c r="DWQ9" s="713"/>
      <c r="DWR9" s="713"/>
      <c r="DWS9" s="713"/>
      <c r="DWT9" s="713"/>
      <c r="DWU9" s="713"/>
      <c r="DWV9" s="713"/>
      <c r="DWW9" s="713"/>
      <c r="DWX9" s="713"/>
      <c r="DWY9" s="713"/>
      <c r="DWZ9" s="713"/>
      <c r="DXA9" s="713"/>
      <c r="DXB9" s="713"/>
      <c r="DXC9" s="713"/>
      <c r="DXD9" s="713"/>
      <c r="DXE9" s="713"/>
      <c r="DXF9" s="713"/>
      <c r="DXG9" s="713"/>
      <c r="DXH9" s="713"/>
      <c r="DXI9" s="713"/>
      <c r="DXJ9" s="713"/>
      <c r="DXK9" s="713"/>
      <c r="DXL9" s="713"/>
      <c r="DXM9" s="713"/>
      <c r="DXN9" s="713"/>
      <c r="DXO9" s="713"/>
      <c r="DXP9" s="713"/>
      <c r="DXQ9" s="713"/>
      <c r="DXR9" s="713"/>
      <c r="DXS9" s="713"/>
      <c r="DXT9" s="713"/>
      <c r="DXU9" s="713"/>
      <c r="DXV9" s="713"/>
      <c r="DXW9" s="713"/>
      <c r="DXX9" s="713"/>
      <c r="DXY9" s="713"/>
      <c r="DXZ9" s="713"/>
      <c r="DYA9" s="713"/>
      <c r="DYB9" s="713"/>
      <c r="DYC9" s="713"/>
      <c r="DYD9" s="713"/>
      <c r="DYE9" s="713"/>
      <c r="DYF9" s="713"/>
      <c r="DYG9" s="713"/>
      <c r="DYH9" s="713"/>
      <c r="DYI9" s="713"/>
      <c r="DYJ9" s="713"/>
      <c r="DYK9" s="713"/>
      <c r="DYL9" s="713"/>
      <c r="DYM9" s="713"/>
      <c r="DYN9" s="713"/>
      <c r="DYO9" s="713"/>
      <c r="DYP9" s="713"/>
      <c r="DYQ9" s="713"/>
      <c r="DYR9" s="713"/>
      <c r="DYS9" s="713"/>
      <c r="DYT9" s="713"/>
      <c r="DYU9" s="713"/>
      <c r="DYV9" s="713"/>
      <c r="DYW9" s="713"/>
      <c r="DYX9" s="713"/>
      <c r="DYY9" s="713"/>
      <c r="DYZ9" s="713"/>
      <c r="DZA9" s="713"/>
      <c r="DZB9" s="713"/>
      <c r="DZC9" s="713"/>
      <c r="DZD9" s="713"/>
      <c r="DZE9" s="713"/>
      <c r="DZF9" s="713"/>
      <c r="DZG9" s="713"/>
      <c r="DZH9" s="713"/>
      <c r="DZI9" s="713"/>
      <c r="DZJ9" s="713"/>
      <c r="DZK9" s="713"/>
      <c r="DZL9" s="713"/>
      <c r="DZM9" s="713"/>
      <c r="DZN9" s="713"/>
      <c r="DZO9" s="713"/>
      <c r="DZP9" s="713"/>
      <c r="DZQ9" s="713"/>
      <c r="DZR9" s="713"/>
      <c r="DZS9" s="713"/>
      <c r="DZT9" s="713"/>
      <c r="DZU9" s="713"/>
      <c r="DZV9" s="713"/>
      <c r="DZW9" s="713"/>
      <c r="DZX9" s="713"/>
      <c r="DZY9" s="713"/>
      <c r="DZZ9" s="713"/>
      <c r="EAA9" s="713"/>
      <c r="EAB9" s="713"/>
      <c r="EAC9" s="713"/>
      <c r="EAD9" s="713"/>
      <c r="EAE9" s="713"/>
      <c r="EAF9" s="713"/>
      <c r="EAG9" s="713"/>
      <c r="EAH9" s="713"/>
      <c r="EAI9" s="713"/>
      <c r="EAJ9" s="713"/>
      <c r="EAK9" s="713"/>
      <c r="EAL9" s="713"/>
      <c r="EAM9" s="713"/>
      <c r="EAN9" s="713"/>
      <c r="EAO9" s="713"/>
      <c r="EAP9" s="713"/>
      <c r="EAQ9" s="713"/>
      <c r="EAR9" s="713"/>
      <c r="EAS9" s="713"/>
      <c r="EAT9" s="713"/>
      <c r="EAU9" s="713"/>
      <c r="EAV9" s="713"/>
      <c r="EAW9" s="713"/>
      <c r="EAX9" s="713"/>
      <c r="EAY9" s="713"/>
      <c r="EAZ9" s="713"/>
      <c r="EBA9" s="713"/>
      <c r="EBB9" s="713"/>
      <c r="EBC9" s="713"/>
      <c r="EBD9" s="713"/>
      <c r="EBE9" s="713"/>
      <c r="EBF9" s="713"/>
      <c r="EBG9" s="713"/>
      <c r="EBH9" s="713"/>
      <c r="EBI9" s="713"/>
      <c r="EBJ9" s="713"/>
      <c r="EBK9" s="713"/>
      <c r="EBL9" s="713"/>
      <c r="EBM9" s="713"/>
      <c r="EBN9" s="713"/>
      <c r="EBO9" s="713"/>
      <c r="EBP9" s="713"/>
      <c r="EBQ9" s="713"/>
      <c r="EBR9" s="713"/>
      <c r="EBS9" s="713"/>
      <c r="EBT9" s="713"/>
      <c r="EBU9" s="713"/>
      <c r="EBV9" s="713"/>
      <c r="EBW9" s="713"/>
      <c r="EBX9" s="713"/>
      <c r="EBY9" s="713"/>
      <c r="EBZ9" s="713"/>
      <c r="ECA9" s="713"/>
      <c r="ECB9" s="713"/>
      <c r="ECC9" s="713"/>
      <c r="ECD9" s="713"/>
      <c r="ECE9" s="713"/>
      <c r="ECF9" s="713"/>
      <c r="ECG9" s="713"/>
      <c r="ECH9" s="713"/>
      <c r="ECI9" s="713"/>
      <c r="ECJ9" s="713"/>
      <c r="ECK9" s="713"/>
      <c r="ECL9" s="713"/>
      <c r="ECM9" s="713"/>
      <c r="ECN9" s="713"/>
      <c r="ECO9" s="713"/>
      <c r="ECP9" s="713"/>
      <c r="ECQ9" s="713"/>
      <c r="ECR9" s="713"/>
      <c r="ECS9" s="713"/>
      <c r="ECT9" s="713"/>
      <c r="ECU9" s="713"/>
      <c r="ECV9" s="713"/>
      <c r="ECW9" s="713"/>
      <c r="ECX9" s="713"/>
      <c r="ECY9" s="713"/>
      <c r="ECZ9" s="713"/>
      <c r="EDA9" s="713"/>
      <c r="EDB9" s="713"/>
      <c r="EDC9" s="713"/>
      <c r="EDD9" s="713"/>
      <c r="EDE9" s="713"/>
      <c r="EDF9" s="713"/>
      <c r="EDG9" s="713"/>
      <c r="EDH9" s="713"/>
      <c r="EDI9" s="713"/>
      <c r="EDJ9" s="713"/>
      <c r="EDK9" s="713"/>
      <c r="EDL9" s="713"/>
      <c r="EDM9" s="713"/>
      <c r="EDN9" s="713"/>
      <c r="EDO9" s="713"/>
      <c r="EDP9" s="713"/>
      <c r="EDQ9" s="713"/>
      <c r="EDR9" s="713"/>
      <c r="EDS9" s="713"/>
      <c r="EDT9" s="713"/>
      <c r="EDU9" s="713"/>
      <c r="EDV9" s="713"/>
      <c r="EDW9" s="713"/>
      <c r="EDX9" s="713"/>
      <c r="EDY9" s="713"/>
      <c r="EDZ9" s="713"/>
      <c r="EEA9" s="713"/>
      <c r="EEB9" s="713"/>
      <c r="EEC9" s="713"/>
      <c r="EED9" s="713"/>
      <c r="EEE9" s="713"/>
      <c r="EEF9" s="713"/>
      <c r="EEG9" s="713"/>
      <c r="EEH9" s="713"/>
      <c r="EEI9" s="713"/>
      <c r="EEJ9" s="713"/>
      <c r="EEK9" s="713"/>
      <c r="EEL9" s="713"/>
      <c r="EEM9" s="713"/>
      <c r="EEN9" s="713"/>
      <c r="EEO9" s="713"/>
      <c r="EEP9" s="713"/>
      <c r="EEQ9" s="713"/>
      <c r="EER9" s="713"/>
      <c r="EES9" s="713"/>
      <c r="EET9" s="713"/>
      <c r="EEU9" s="713"/>
      <c r="EEV9" s="713"/>
      <c r="EEW9" s="713"/>
      <c r="EEX9" s="713"/>
      <c r="EEY9" s="713"/>
      <c r="EEZ9" s="713"/>
      <c r="EFA9" s="713"/>
      <c r="EFB9" s="713"/>
      <c r="EFC9" s="713"/>
      <c r="EFD9" s="713"/>
      <c r="EFE9" s="713"/>
      <c r="EFF9" s="713"/>
      <c r="EFG9" s="713"/>
      <c r="EFH9" s="713"/>
      <c r="EFI9" s="713"/>
      <c r="EFJ9" s="713"/>
      <c r="EFK9" s="713"/>
      <c r="EFL9" s="713"/>
      <c r="EFM9" s="713"/>
      <c r="EFN9" s="713"/>
      <c r="EFO9" s="713"/>
      <c r="EFP9" s="713"/>
      <c r="EFQ9" s="713"/>
      <c r="EFR9" s="713"/>
      <c r="EFS9" s="713"/>
      <c r="EFT9" s="713"/>
      <c r="EFU9" s="713"/>
      <c r="EFV9" s="713"/>
      <c r="EFW9" s="713"/>
      <c r="EFX9" s="713"/>
      <c r="EFY9" s="713"/>
      <c r="EFZ9" s="713"/>
      <c r="EGA9" s="713"/>
      <c r="EGB9" s="713"/>
      <c r="EGC9" s="713"/>
      <c r="EGD9" s="713"/>
      <c r="EGE9" s="713"/>
      <c r="EGF9" s="713"/>
      <c r="EGG9" s="713"/>
      <c r="EGH9" s="713"/>
      <c r="EGI9" s="713"/>
      <c r="EGJ9" s="713"/>
      <c r="EGK9" s="713"/>
      <c r="EGL9" s="713"/>
      <c r="EGM9" s="713"/>
      <c r="EGN9" s="713"/>
      <c r="EGO9" s="713"/>
      <c r="EGP9" s="713"/>
      <c r="EGQ9" s="713"/>
      <c r="EGR9" s="713"/>
      <c r="EGS9" s="713"/>
      <c r="EGT9" s="713"/>
      <c r="EGU9" s="713"/>
      <c r="EGV9" s="713"/>
      <c r="EGW9" s="713"/>
      <c r="EGX9" s="713"/>
      <c r="EGY9" s="713"/>
      <c r="EGZ9" s="713"/>
      <c r="EHA9" s="713"/>
      <c r="EHB9" s="713"/>
      <c r="EHC9" s="713"/>
      <c r="EHD9" s="713"/>
      <c r="EHE9" s="713"/>
      <c r="EHF9" s="713"/>
      <c r="EHG9" s="713"/>
      <c r="EHH9" s="713"/>
      <c r="EHI9" s="713"/>
      <c r="EHJ9" s="713"/>
      <c r="EHK9" s="713"/>
      <c r="EHL9" s="713"/>
      <c r="EHM9" s="713"/>
      <c r="EHN9" s="713"/>
      <c r="EHO9" s="713"/>
      <c r="EHP9" s="713"/>
      <c r="EHQ9" s="713"/>
      <c r="EHR9" s="713"/>
      <c r="EHS9" s="713"/>
      <c r="EHT9" s="713"/>
      <c r="EHU9" s="713"/>
      <c r="EHV9" s="713"/>
      <c r="EHW9" s="713"/>
      <c r="EHX9" s="713"/>
      <c r="EHY9" s="713"/>
      <c r="EHZ9" s="713"/>
      <c r="EIA9" s="713"/>
      <c r="EIB9" s="713"/>
      <c r="EIC9" s="713"/>
      <c r="EID9" s="713"/>
      <c r="EIE9" s="713"/>
      <c r="EIF9" s="713"/>
      <c r="EIG9" s="713"/>
      <c r="EIH9" s="713"/>
      <c r="EII9" s="713"/>
      <c r="EIJ9" s="713"/>
      <c r="EIK9" s="713"/>
      <c r="EIL9" s="713"/>
      <c r="EIM9" s="713"/>
      <c r="EIN9" s="713"/>
      <c r="EIO9" s="713"/>
      <c r="EIP9" s="713"/>
      <c r="EIQ9" s="713"/>
      <c r="EIR9" s="713"/>
      <c r="EIS9" s="713"/>
      <c r="EIT9" s="713"/>
      <c r="EIU9" s="713"/>
      <c r="EIV9" s="713"/>
      <c r="EIW9" s="713"/>
      <c r="EIX9" s="713"/>
      <c r="EIY9" s="713"/>
      <c r="EIZ9" s="713"/>
      <c r="EJA9" s="713"/>
      <c r="EJB9" s="713"/>
      <c r="EJC9" s="713"/>
      <c r="EJD9" s="713"/>
      <c r="EJE9" s="713"/>
      <c r="EJF9" s="713"/>
      <c r="EJG9" s="713"/>
      <c r="EJH9" s="713"/>
      <c r="EJI9" s="713"/>
      <c r="EJJ9" s="713"/>
      <c r="EJK9" s="713"/>
      <c r="EJL9" s="713"/>
      <c r="EJM9" s="713"/>
      <c r="EJN9" s="713"/>
      <c r="EJO9" s="713"/>
      <c r="EJP9" s="713"/>
      <c r="EJQ9" s="713"/>
      <c r="EJR9" s="713"/>
      <c r="EJS9" s="713"/>
      <c r="EJT9" s="713"/>
      <c r="EJU9" s="713"/>
      <c r="EJV9" s="713"/>
      <c r="EJW9" s="713"/>
      <c r="EJX9" s="713"/>
      <c r="EJY9" s="713"/>
      <c r="EJZ9" s="713"/>
      <c r="EKA9" s="713"/>
      <c r="EKB9" s="713"/>
      <c r="EKC9" s="713"/>
      <c r="EKD9" s="713"/>
      <c r="EKE9" s="713"/>
      <c r="EKF9" s="713"/>
      <c r="EKG9" s="713"/>
      <c r="EKH9" s="713"/>
      <c r="EKI9" s="713"/>
      <c r="EKJ9" s="713"/>
      <c r="EKK9" s="713"/>
      <c r="EKL9" s="713"/>
      <c r="EKM9" s="713"/>
      <c r="EKN9" s="713"/>
      <c r="EKO9" s="713"/>
      <c r="EKP9" s="713"/>
      <c r="EKQ9" s="713"/>
      <c r="EKR9" s="713"/>
      <c r="EKS9" s="713"/>
      <c r="EKT9" s="713"/>
      <c r="EKU9" s="713"/>
      <c r="EKV9" s="713"/>
      <c r="EKW9" s="713"/>
      <c r="EKX9" s="713"/>
      <c r="EKY9" s="713"/>
      <c r="EKZ9" s="713"/>
      <c r="ELA9" s="713"/>
      <c r="ELB9" s="713"/>
      <c r="ELC9" s="713"/>
      <c r="ELD9" s="713"/>
      <c r="ELE9" s="713"/>
      <c r="ELF9" s="713"/>
      <c r="ELG9" s="713"/>
      <c r="ELH9" s="713"/>
      <c r="ELI9" s="713"/>
      <c r="ELJ9" s="713"/>
      <c r="ELK9" s="713"/>
      <c r="ELL9" s="713"/>
      <c r="ELM9" s="713"/>
      <c r="ELN9" s="713"/>
      <c r="ELO9" s="713"/>
      <c r="ELP9" s="713"/>
      <c r="ELQ9" s="713"/>
      <c r="ELR9" s="713"/>
      <c r="ELS9" s="713"/>
      <c r="ELT9" s="713"/>
      <c r="ELU9" s="713"/>
      <c r="ELV9" s="713"/>
      <c r="ELW9" s="713"/>
      <c r="ELX9" s="713"/>
      <c r="ELY9" s="713"/>
      <c r="ELZ9" s="713"/>
      <c r="EMA9" s="713"/>
      <c r="EMB9" s="713"/>
      <c r="EMC9" s="713"/>
      <c r="EMD9" s="713"/>
      <c r="EME9" s="713"/>
      <c r="EMF9" s="713"/>
      <c r="EMG9" s="713"/>
      <c r="EMH9" s="713"/>
      <c r="EMI9" s="713"/>
      <c r="EMJ9" s="713"/>
      <c r="EMK9" s="713"/>
      <c r="EML9" s="713"/>
      <c r="EMM9" s="713"/>
      <c r="EMN9" s="713"/>
      <c r="EMO9" s="713"/>
      <c r="EMP9" s="713"/>
      <c r="EMQ9" s="713"/>
      <c r="EMR9" s="713"/>
      <c r="EMS9" s="713"/>
      <c r="EMT9" s="713"/>
      <c r="EMU9" s="713"/>
      <c r="EMV9" s="713"/>
      <c r="EMW9" s="713"/>
      <c r="EMX9" s="713"/>
      <c r="EMY9" s="713"/>
      <c r="EMZ9" s="713"/>
      <c r="ENA9" s="713"/>
      <c r="ENB9" s="713"/>
      <c r="ENC9" s="713"/>
      <c r="END9" s="713"/>
      <c r="ENE9" s="713"/>
      <c r="ENF9" s="713"/>
      <c r="ENG9" s="713"/>
      <c r="ENH9" s="713"/>
      <c r="ENI9" s="713"/>
      <c r="ENJ9" s="713"/>
      <c r="ENK9" s="713"/>
      <c r="ENL9" s="713"/>
      <c r="ENM9" s="713"/>
      <c r="ENN9" s="713"/>
      <c r="ENO9" s="713"/>
      <c r="ENP9" s="713"/>
      <c r="ENQ9" s="713"/>
      <c r="ENR9" s="713"/>
      <c r="ENS9" s="713"/>
      <c r="ENT9" s="713"/>
      <c r="ENU9" s="713"/>
      <c r="ENV9" s="713"/>
      <c r="ENW9" s="713"/>
      <c r="ENX9" s="713"/>
      <c r="ENY9" s="713"/>
      <c r="ENZ9" s="713"/>
      <c r="EOA9" s="713"/>
      <c r="EOB9" s="713"/>
      <c r="EOC9" s="713"/>
      <c r="EOD9" s="713"/>
      <c r="EOE9" s="713"/>
      <c r="EOF9" s="713"/>
      <c r="EOG9" s="713"/>
      <c r="EOH9" s="713"/>
      <c r="EOI9" s="713"/>
      <c r="EOJ9" s="713"/>
      <c r="EOK9" s="713"/>
      <c r="EOL9" s="713"/>
      <c r="EOM9" s="713"/>
      <c r="EON9" s="713"/>
      <c r="EOO9" s="713"/>
      <c r="EOP9" s="713"/>
      <c r="EOQ9" s="713"/>
      <c r="EOR9" s="713"/>
      <c r="EOS9" s="713"/>
      <c r="EOT9" s="713"/>
      <c r="EOU9" s="713"/>
      <c r="EOV9" s="713"/>
      <c r="EOW9" s="713"/>
      <c r="EOX9" s="713"/>
      <c r="EOY9" s="713"/>
      <c r="EOZ9" s="713"/>
      <c r="EPA9" s="713"/>
      <c r="EPB9" s="713"/>
      <c r="EPC9" s="713"/>
      <c r="EPD9" s="713"/>
      <c r="EPE9" s="713"/>
      <c r="EPF9" s="713"/>
      <c r="EPG9" s="713"/>
      <c r="EPH9" s="713"/>
      <c r="EPI9" s="713"/>
      <c r="EPJ9" s="713"/>
      <c r="EPK9" s="713"/>
      <c r="EPL9" s="713"/>
      <c r="EPM9" s="713"/>
      <c r="EPN9" s="713"/>
      <c r="EPO9" s="713"/>
      <c r="EPP9" s="713"/>
      <c r="EPQ9" s="713"/>
      <c r="EPR9" s="713"/>
      <c r="EPS9" s="713"/>
      <c r="EPT9" s="713"/>
      <c r="EPU9" s="713"/>
      <c r="EPV9" s="713"/>
      <c r="EPW9" s="713"/>
      <c r="EPX9" s="713"/>
      <c r="EPY9" s="713"/>
      <c r="EPZ9" s="713"/>
      <c r="EQA9" s="713"/>
      <c r="EQB9" s="713"/>
      <c r="EQC9" s="713"/>
      <c r="EQD9" s="713"/>
      <c r="EQE9" s="713"/>
      <c r="EQF9" s="713"/>
      <c r="EQG9" s="713"/>
      <c r="EQH9" s="713"/>
      <c r="EQI9" s="713"/>
      <c r="EQJ9" s="713"/>
      <c r="EQK9" s="713"/>
      <c r="EQL9" s="713"/>
      <c r="EQM9" s="713"/>
      <c r="EQN9" s="713"/>
      <c r="EQO9" s="713"/>
      <c r="EQP9" s="713"/>
      <c r="EQQ9" s="713"/>
      <c r="EQR9" s="713"/>
      <c r="EQS9" s="713"/>
      <c r="EQT9" s="713"/>
      <c r="EQU9" s="713"/>
      <c r="EQV9" s="713"/>
      <c r="EQW9" s="713"/>
      <c r="EQX9" s="713"/>
      <c r="EQY9" s="713"/>
      <c r="EQZ9" s="713"/>
      <c r="ERA9" s="713"/>
      <c r="ERB9" s="713"/>
      <c r="ERC9" s="713"/>
      <c r="ERD9" s="713"/>
      <c r="ERE9" s="713"/>
      <c r="ERF9" s="713"/>
      <c r="ERG9" s="713"/>
      <c r="ERH9" s="713"/>
      <c r="ERI9" s="713"/>
      <c r="ERJ9" s="713"/>
      <c r="ERK9" s="713"/>
      <c r="ERL9" s="713"/>
      <c r="ERM9" s="713"/>
      <c r="ERN9" s="713"/>
      <c r="ERO9" s="713"/>
      <c r="ERP9" s="713"/>
      <c r="ERQ9" s="713"/>
      <c r="ERR9" s="713"/>
      <c r="ERS9" s="713"/>
      <c r="ERT9" s="713"/>
      <c r="ERU9" s="713"/>
      <c r="ERV9" s="713"/>
      <c r="ERW9" s="713"/>
      <c r="ERX9" s="713"/>
      <c r="ERY9" s="713"/>
      <c r="ERZ9" s="713"/>
      <c r="ESA9" s="713"/>
      <c r="ESB9" s="713"/>
      <c r="ESC9" s="713"/>
      <c r="ESD9" s="713"/>
      <c r="ESE9" s="713"/>
      <c r="ESF9" s="713"/>
      <c r="ESG9" s="713"/>
      <c r="ESH9" s="713"/>
      <c r="ESI9" s="713"/>
      <c r="ESJ9" s="713"/>
      <c r="ESK9" s="713"/>
      <c r="ESL9" s="713"/>
      <c r="ESM9" s="713"/>
      <c r="ESN9" s="713"/>
      <c r="ESO9" s="713"/>
      <c r="ESP9" s="713"/>
      <c r="ESQ9" s="713"/>
      <c r="ESR9" s="713"/>
      <c r="ESS9" s="713"/>
      <c r="EST9" s="713"/>
      <c r="ESU9" s="713"/>
      <c r="ESV9" s="713"/>
      <c r="ESW9" s="713"/>
      <c r="ESX9" s="713"/>
      <c r="ESY9" s="713"/>
      <c r="ESZ9" s="713"/>
      <c r="ETA9" s="713"/>
      <c r="ETB9" s="713"/>
      <c r="ETC9" s="713"/>
      <c r="ETD9" s="713"/>
      <c r="ETE9" s="713"/>
      <c r="ETF9" s="713"/>
      <c r="ETG9" s="713"/>
      <c r="ETH9" s="713"/>
      <c r="ETI9" s="713"/>
      <c r="ETJ9" s="713"/>
      <c r="ETK9" s="713"/>
      <c r="ETL9" s="713"/>
      <c r="ETM9" s="713"/>
      <c r="ETN9" s="713"/>
      <c r="ETO9" s="713"/>
      <c r="ETP9" s="713"/>
      <c r="ETQ9" s="713"/>
      <c r="ETR9" s="713"/>
      <c r="ETS9" s="713"/>
      <c r="ETT9" s="713"/>
      <c r="ETU9" s="713"/>
      <c r="ETV9" s="713"/>
      <c r="ETW9" s="713"/>
      <c r="ETX9" s="713"/>
      <c r="ETY9" s="713"/>
      <c r="ETZ9" s="713"/>
      <c r="EUA9" s="713"/>
      <c r="EUB9" s="713"/>
      <c r="EUC9" s="713"/>
      <c r="EUD9" s="713"/>
      <c r="EUE9" s="713"/>
      <c r="EUF9" s="713"/>
      <c r="EUG9" s="713"/>
      <c r="EUH9" s="713"/>
      <c r="EUI9" s="713"/>
      <c r="EUJ9" s="713"/>
      <c r="EUK9" s="713"/>
      <c r="EUL9" s="713"/>
      <c r="EUM9" s="713"/>
      <c r="EUN9" s="713"/>
      <c r="EUO9" s="713"/>
      <c r="EUP9" s="713"/>
      <c r="EUQ9" s="713"/>
      <c r="EUR9" s="713"/>
      <c r="EUS9" s="713"/>
      <c r="EUT9" s="713"/>
      <c r="EUU9" s="713"/>
      <c r="EUV9" s="713"/>
      <c r="EUW9" s="713"/>
      <c r="EUX9" s="713"/>
      <c r="EUY9" s="713"/>
      <c r="EUZ9" s="713"/>
      <c r="EVA9" s="713"/>
      <c r="EVB9" s="713"/>
      <c r="EVC9" s="713"/>
      <c r="EVD9" s="713"/>
      <c r="EVE9" s="713"/>
      <c r="EVF9" s="713"/>
      <c r="EVG9" s="713"/>
      <c r="EVH9" s="713"/>
      <c r="EVI9" s="713"/>
      <c r="EVJ9" s="713"/>
      <c r="EVK9" s="713"/>
      <c r="EVL9" s="713"/>
      <c r="EVM9" s="713"/>
      <c r="EVN9" s="713"/>
      <c r="EVO9" s="713"/>
      <c r="EVP9" s="713"/>
      <c r="EVQ9" s="713"/>
      <c r="EVR9" s="713"/>
      <c r="EVS9" s="713"/>
      <c r="EVT9" s="713"/>
      <c r="EVU9" s="713"/>
      <c r="EVV9" s="713"/>
      <c r="EVW9" s="713"/>
      <c r="EVX9" s="713"/>
      <c r="EVY9" s="713"/>
      <c r="EVZ9" s="713"/>
      <c r="EWA9" s="713"/>
      <c r="EWB9" s="713"/>
      <c r="EWC9" s="713"/>
      <c r="EWD9" s="713"/>
      <c r="EWE9" s="713"/>
      <c r="EWF9" s="713"/>
      <c r="EWG9" s="713"/>
      <c r="EWH9" s="713"/>
      <c r="EWI9" s="713"/>
      <c r="EWJ9" s="713"/>
      <c r="EWK9" s="713"/>
      <c r="EWL9" s="713"/>
      <c r="EWM9" s="713"/>
      <c r="EWN9" s="713"/>
      <c r="EWO9" s="713"/>
      <c r="EWP9" s="713"/>
      <c r="EWQ9" s="713"/>
      <c r="EWR9" s="713"/>
      <c r="EWS9" s="713"/>
      <c r="EWT9" s="713"/>
      <c r="EWU9" s="713"/>
      <c r="EWV9" s="713"/>
      <c r="EWW9" s="713"/>
      <c r="EWX9" s="713"/>
      <c r="EWY9" s="713"/>
      <c r="EWZ9" s="713"/>
      <c r="EXA9" s="713"/>
      <c r="EXB9" s="713"/>
      <c r="EXC9" s="713"/>
      <c r="EXD9" s="713"/>
      <c r="EXE9" s="713"/>
      <c r="EXF9" s="713"/>
      <c r="EXG9" s="713"/>
      <c r="EXH9" s="713"/>
      <c r="EXI9" s="713"/>
      <c r="EXJ9" s="713"/>
      <c r="EXK9" s="713"/>
      <c r="EXL9" s="713"/>
      <c r="EXM9" s="713"/>
      <c r="EXN9" s="713"/>
      <c r="EXO9" s="713"/>
      <c r="EXP9" s="713"/>
      <c r="EXQ9" s="713"/>
      <c r="EXR9" s="713"/>
      <c r="EXS9" s="713"/>
      <c r="EXT9" s="713"/>
      <c r="EXU9" s="713"/>
      <c r="EXV9" s="713"/>
      <c r="EXW9" s="713"/>
      <c r="EXX9" s="713"/>
      <c r="EXY9" s="713"/>
      <c r="EXZ9" s="713"/>
      <c r="EYA9" s="713"/>
      <c r="EYB9" s="713"/>
      <c r="EYC9" s="713"/>
      <c r="EYD9" s="713"/>
      <c r="EYE9" s="713"/>
      <c r="EYF9" s="713"/>
      <c r="EYG9" s="713"/>
      <c r="EYH9" s="713"/>
      <c r="EYI9" s="713"/>
      <c r="EYJ9" s="713"/>
      <c r="EYK9" s="713"/>
      <c r="EYL9" s="713"/>
      <c r="EYM9" s="713"/>
      <c r="EYN9" s="713"/>
      <c r="EYO9" s="713"/>
      <c r="EYP9" s="713"/>
      <c r="EYQ9" s="713"/>
      <c r="EYR9" s="713"/>
      <c r="EYS9" s="713"/>
      <c r="EYT9" s="713"/>
      <c r="EYU9" s="713"/>
      <c r="EYV9" s="713"/>
      <c r="EYW9" s="713"/>
      <c r="EYX9" s="713"/>
      <c r="EYY9" s="713"/>
      <c r="EYZ9" s="713"/>
      <c r="EZA9" s="713"/>
      <c r="EZB9" s="713"/>
      <c r="EZC9" s="713"/>
      <c r="EZD9" s="713"/>
      <c r="EZE9" s="713"/>
      <c r="EZF9" s="713"/>
      <c r="EZG9" s="713"/>
      <c r="EZH9" s="713"/>
      <c r="EZI9" s="713"/>
      <c r="EZJ9" s="713"/>
      <c r="EZK9" s="713"/>
      <c r="EZL9" s="713"/>
      <c r="EZM9" s="713"/>
      <c r="EZN9" s="713"/>
      <c r="EZO9" s="713"/>
      <c r="EZP9" s="713"/>
      <c r="EZQ9" s="713"/>
      <c r="EZR9" s="713"/>
      <c r="EZS9" s="713"/>
      <c r="EZT9" s="713"/>
      <c r="EZU9" s="713"/>
      <c r="EZV9" s="713"/>
      <c r="EZW9" s="713"/>
      <c r="EZX9" s="713"/>
      <c r="EZY9" s="713"/>
      <c r="EZZ9" s="713"/>
      <c r="FAA9" s="713"/>
      <c r="FAB9" s="713"/>
      <c r="FAC9" s="713"/>
      <c r="FAD9" s="713"/>
      <c r="FAE9" s="713"/>
      <c r="FAF9" s="713"/>
      <c r="FAG9" s="713"/>
      <c r="FAH9" s="713"/>
      <c r="FAI9" s="713"/>
      <c r="FAJ9" s="713"/>
      <c r="FAK9" s="713"/>
      <c r="FAL9" s="713"/>
      <c r="FAM9" s="713"/>
      <c r="FAN9" s="713"/>
      <c r="FAO9" s="713"/>
      <c r="FAP9" s="713"/>
      <c r="FAQ9" s="713"/>
      <c r="FAR9" s="713"/>
      <c r="FAS9" s="713"/>
      <c r="FAT9" s="713"/>
      <c r="FAU9" s="713"/>
      <c r="FAV9" s="713"/>
      <c r="FAW9" s="713"/>
      <c r="FAX9" s="713"/>
      <c r="FAY9" s="713"/>
      <c r="FAZ9" s="713"/>
      <c r="FBA9" s="713"/>
      <c r="FBB9" s="713"/>
      <c r="FBC9" s="713"/>
      <c r="FBD9" s="713"/>
      <c r="FBE9" s="713"/>
      <c r="FBF9" s="713"/>
      <c r="FBG9" s="713"/>
      <c r="FBH9" s="713"/>
      <c r="FBI9" s="713"/>
      <c r="FBJ9" s="713"/>
      <c r="FBK9" s="713"/>
      <c r="FBL9" s="713"/>
      <c r="FBM9" s="713"/>
      <c r="FBN9" s="713"/>
      <c r="FBO9" s="713"/>
      <c r="FBP9" s="713"/>
      <c r="FBQ9" s="713"/>
      <c r="FBR9" s="713"/>
      <c r="FBS9" s="713"/>
      <c r="FBT9" s="713"/>
      <c r="FBU9" s="713"/>
      <c r="FBV9" s="713"/>
      <c r="FBW9" s="713"/>
      <c r="FBX9" s="713"/>
      <c r="FBY9" s="713"/>
      <c r="FBZ9" s="713"/>
      <c r="FCA9" s="713"/>
      <c r="FCB9" s="713"/>
      <c r="FCC9" s="713"/>
      <c r="FCD9" s="713"/>
      <c r="FCE9" s="713"/>
      <c r="FCF9" s="713"/>
      <c r="FCG9" s="713"/>
      <c r="FCH9" s="713"/>
      <c r="FCI9" s="713"/>
      <c r="FCJ9" s="713"/>
      <c r="FCK9" s="713"/>
      <c r="FCL9" s="713"/>
      <c r="FCM9" s="713"/>
      <c r="FCN9" s="713"/>
      <c r="FCO9" s="713"/>
      <c r="FCP9" s="713"/>
      <c r="FCQ9" s="713"/>
      <c r="FCR9" s="713"/>
      <c r="FCS9" s="713"/>
      <c r="FCT9" s="713"/>
      <c r="FCU9" s="713"/>
      <c r="FCV9" s="713"/>
      <c r="FCW9" s="713"/>
      <c r="FCX9" s="713"/>
      <c r="FCY9" s="713"/>
      <c r="FCZ9" s="713"/>
      <c r="FDA9" s="713"/>
      <c r="FDB9" s="713"/>
      <c r="FDC9" s="713"/>
      <c r="FDD9" s="713"/>
      <c r="FDE9" s="713"/>
      <c r="FDF9" s="713"/>
      <c r="FDG9" s="713"/>
      <c r="FDH9" s="713"/>
      <c r="FDI9" s="713"/>
      <c r="FDJ9" s="713"/>
      <c r="FDK9" s="713"/>
      <c r="FDL9" s="713"/>
      <c r="FDM9" s="713"/>
      <c r="FDN9" s="713"/>
      <c r="FDO9" s="713"/>
      <c r="FDP9" s="713"/>
      <c r="FDQ9" s="713"/>
      <c r="FDR9" s="713"/>
      <c r="FDS9" s="713"/>
      <c r="FDT9" s="713"/>
      <c r="FDU9" s="713"/>
      <c r="FDV9" s="713"/>
      <c r="FDW9" s="713"/>
      <c r="FDX9" s="713"/>
      <c r="FDY9" s="713"/>
      <c r="FDZ9" s="713"/>
      <c r="FEA9" s="713"/>
      <c r="FEB9" s="713"/>
      <c r="FEC9" s="713"/>
      <c r="FED9" s="713"/>
      <c r="FEE9" s="713"/>
      <c r="FEF9" s="713"/>
      <c r="FEG9" s="713"/>
      <c r="FEH9" s="713"/>
      <c r="FEI9" s="713"/>
      <c r="FEJ9" s="713"/>
      <c r="FEK9" s="713"/>
      <c r="FEL9" s="713"/>
      <c r="FEM9" s="713"/>
      <c r="FEN9" s="713"/>
      <c r="FEO9" s="713"/>
      <c r="FEP9" s="713"/>
      <c r="FEQ9" s="713"/>
      <c r="FER9" s="713"/>
      <c r="FES9" s="713"/>
      <c r="FET9" s="713"/>
      <c r="FEU9" s="713"/>
      <c r="FEV9" s="713"/>
      <c r="FEW9" s="713"/>
      <c r="FEX9" s="713"/>
      <c r="FEY9" s="713"/>
      <c r="FEZ9" s="713"/>
      <c r="FFA9" s="713"/>
      <c r="FFB9" s="713"/>
      <c r="FFC9" s="713"/>
      <c r="FFD9" s="713"/>
      <c r="FFE9" s="713"/>
      <c r="FFF9" s="713"/>
      <c r="FFG9" s="713"/>
      <c r="FFH9" s="713"/>
      <c r="FFI9" s="713"/>
      <c r="FFJ9" s="713"/>
      <c r="FFK9" s="713"/>
      <c r="FFL9" s="713"/>
      <c r="FFM9" s="713"/>
      <c r="FFN9" s="713"/>
      <c r="FFO9" s="713"/>
      <c r="FFP9" s="713"/>
      <c r="FFQ9" s="713"/>
      <c r="FFR9" s="713"/>
      <c r="FFS9" s="713"/>
      <c r="FFT9" s="713"/>
      <c r="FFU9" s="713"/>
      <c r="FFV9" s="713"/>
      <c r="FFW9" s="713"/>
      <c r="FFX9" s="713"/>
      <c r="FFY9" s="713"/>
      <c r="FFZ9" s="713"/>
      <c r="FGA9" s="713"/>
      <c r="FGB9" s="713"/>
      <c r="FGC9" s="713"/>
      <c r="FGD9" s="713"/>
      <c r="FGE9" s="713"/>
      <c r="FGF9" s="713"/>
      <c r="FGG9" s="713"/>
      <c r="FGH9" s="713"/>
      <c r="FGI9" s="713"/>
      <c r="FGJ9" s="713"/>
      <c r="FGK9" s="713"/>
      <c r="FGL9" s="713"/>
      <c r="FGM9" s="713"/>
      <c r="FGN9" s="713"/>
      <c r="FGO9" s="713"/>
      <c r="FGP9" s="713"/>
      <c r="FGQ9" s="713"/>
      <c r="FGR9" s="713"/>
      <c r="FGS9" s="713"/>
      <c r="FGT9" s="713"/>
      <c r="FGU9" s="713"/>
      <c r="FGV9" s="713"/>
      <c r="FGW9" s="713"/>
      <c r="FGX9" s="713"/>
      <c r="FGY9" s="713"/>
      <c r="FGZ9" s="713"/>
      <c r="FHA9" s="713"/>
      <c r="FHB9" s="713"/>
      <c r="FHC9" s="713"/>
      <c r="FHD9" s="713"/>
      <c r="FHE9" s="713"/>
      <c r="FHF9" s="713"/>
      <c r="FHG9" s="713"/>
      <c r="FHH9" s="713"/>
      <c r="FHI9" s="713"/>
      <c r="FHJ9" s="713"/>
      <c r="FHK9" s="713"/>
      <c r="FHL9" s="713"/>
      <c r="FHM9" s="713"/>
      <c r="FHN9" s="713"/>
      <c r="FHO9" s="713"/>
      <c r="FHP9" s="713"/>
      <c r="FHQ9" s="713"/>
      <c r="FHR9" s="713"/>
      <c r="FHS9" s="713"/>
      <c r="FHT9" s="713"/>
      <c r="FHU9" s="713"/>
      <c r="FHV9" s="713"/>
      <c r="FHW9" s="713"/>
      <c r="FHX9" s="713"/>
      <c r="FHY9" s="713"/>
      <c r="FHZ9" s="713"/>
      <c r="FIA9" s="713"/>
      <c r="FIB9" s="713"/>
      <c r="FIC9" s="713"/>
      <c r="FID9" s="713"/>
      <c r="FIE9" s="713"/>
      <c r="FIF9" s="713"/>
      <c r="FIG9" s="713"/>
      <c r="FIH9" s="713"/>
      <c r="FII9" s="713"/>
      <c r="FIJ9" s="713"/>
      <c r="FIK9" s="713"/>
      <c r="FIL9" s="713"/>
      <c r="FIM9" s="713"/>
      <c r="FIN9" s="713"/>
      <c r="FIO9" s="713"/>
      <c r="FIP9" s="713"/>
      <c r="FIQ9" s="713"/>
      <c r="FIR9" s="713"/>
      <c r="FIS9" s="713"/>
      <c r="FIT9" s="713"/>
      <c r="FIU9" s="713"/>
      <c r="FIV9" s="713"/>
      <c r="FIW9" s="713"/>
      <c r="FIX9" s="713"/>
      <c r="FIY9" s="713"/>
      <c r="FIZ9" s="713"/>
      <c r="FJA9" s="713"/>
      <c r="FJB9" s="713"/>
      <c r="FJC9" s="713"/>
      <c r="FJD9" s="713"/>
      <c r="FJE9" s="713"/>
      <c r="FJF9" s="713"/>
      <c r="FJG9" s="713"/>
      <c r="FJH9" s="713"/>
      <c r="FJI9" s="713"/>
      <c r="FJJ9" s="713"/>
      <c r="FJK9" s="713"/>
      <c r="FJL9" s="713"/>
      <c r="FJM9" s="713"/>
      <c r="FJN9" s="713"/>
      <c r="FJO9" s="713"/>
      <c r="FJP9" s="713"/>
      <c r="FJQ9" s="713"/>
      <c r="FJR9" s="713"/>
      <c r="FJS9" s="713"/>
      <c r="FJT9" s="713"/>
      <c r="FJU9" s="713"/>
      <c r="FJV9" s="713"/>
      <c r="FJW9" s="713"/>
      <c r="FJX9" s="713"/>
      <c r="FJY9" s="713"/>
      <c r="FJZ9" s="713"/>
      <c r="FKA9" s="713"/>
      <c r="FKB9" s="713"/>
      <c r="FKC9" s="713"/>
      <c r="FKD9" s="713"/>
      <c r="FKE9" s="713"/>
      <c r="FKF9" s="713"/>
      <c r="FKG9" s="713"/>
      <c r="FKH9" s="713"/>
      <c r="FKI9" s="713"/>
      <c r="FKJ9" s="713"/>
      <c r="FKK9" s="713"/>
      <c r="FKL9" s="713"/>
      <c r="FKM9" s="713"/>
      <c r="FKN9" s="713"/>
      <c r="FKO9" s="713"/>
      <c r="FKP9" s="713"/>
      <c r="FKQ9" s="713"/>
      <c r="FKR9" s="713"/>
      <c r="FKS9" s="713"/>
      <c r="FKT9" s="713"/>
      <c r="FKU9" s="713"/>
      <c r="FKV9" s="713"/>
      <c r="FKW9" s="713"/>
      <c r="FKX9" s="713"/>
      <c r="FKY9" s="713"/>
      <c r="FKZ9" s="713"/>
      <c r="FLA9" s="713"/>
      <c r="FLB9" s="713"/>
      <c r="FLC9" s="713"/>
      <c r="FLD9" s="713"/>
      <c r="FLE9" s="713"/>
      <c r="FLF9" s="713"/>
      <c r="FLG9" s="713"/>
      <c r="FLH9" s="713"/>
      <c r="FLI9" s="713"/>
      <c r="FLJ9" s="713"/>
      <c r="FLK9" s="713"/>
      <c r="FLL9" s="713"/>
      <c r="FLM9" s="713"/>
      <c r="FLN9" s="713"/>
      <c r="FLO9" s="713"/>
      <c r="FLP9" s="713"/>
      <c r="FLQ9" s="713"/>
      <c r="FLR9" s="713"/>
      <c r="FLS9" s="713"/>
      <c r="FLT9" s="713"/>
      <c r="FLU9" s="713"/>
      <c r="FLV9" s="713"/>
      <c r="FLW9" s="713"/>
      <c r="FLX9" s="713"/>
      <c r="FLY9" s="713"/>
      <c r="FLZ9" s="713"/>
      <c r="FMA9" s="713"/>
      <c r="FMB9" s="713"/>
      <c r="FMC9" s="713"/>
      <c r="FMD9" s="713"/>
      <c r="FME9" s="713"/>
      <c r="FMF9" s="713"/>
      <c r="FMG9" s="713"/>
      <c r="FMH9" s="713"/>
      <c r="FMI9" s="713"/>
      <c r="FMJ9" s="713"/>
      <c r="FMK9" s="713"/>
      <c r="FML9" s="713"/>
      <c r="FMM9" s="713"/>
      <c r="FMN9" s="713"/>
      <c r="FMO9" s="713"/>
      <c r="FMP9" s="713"/>
      <c r="FMQ9" s="713"/>
      <c r="FMR9" s="713"/>
      <c r="FMS9" s="713"/>
      <c r="FMT9" s="713"/>
      <c r="FMU9" s="713"/>
      <c r="FMV9" s="713"/>
      <c r="FMW9" s="713"/>
      <c r="FMX9" s="713"/>
      <c r="FMY9" s="713"/>
      <c r="FMZ9" s="713"/>
      <c r="FNA9" s="713"/>
      <c r="FNB9" s="713"/>
      <c r="FNC9" s="713"/>
      <c r="FND9" s="713"/>
      <c r="FNE9" s="713"/>
      <c r="FNF9" s="713"/>
      <c r="FNG9" s="713"/>
      <c r="FNH9" s="713"/>
      <c r="FNI9" s="713"/>
      <c r="FNJ9" s="713"/>
      <c r="FNK9" s="713"/>
      <c r="FNL9" s="713"/>
      <c r="FNM9" s="713"/>
      <c r="FNN9" s="713"/>
      <c r="FNO9" s="713"/>
      <c r="FNP9" s="713"/>
      <c r="FNQ9" s="713"/>
      <c r="FNR9" s="713"/>
      <c r="FNS9" s="713"/>
      <c r="FNT9" s="713"/>
      <c r="FNU9" s="713"/>
      <c r="FNV9" s="713"/>
      <c r="FNW9" s="713"/>
      <c r="FNX9" s="713"/>
      <c r="FNY9" s="713"/>
      <c r="FNZ9" s="713"/>
      <c r="FOA9" s="713"/>
      <c r="FOB9" s="713"/>
      <c r="FOC9" s="713"/>
      <c r="FOD9" s="713"/>
      <c r="FOE9" s="713"/>
      <c r="FOF9" s="713"/>
      <c r="FOG9" s="713"/>
      <c r="FOH9" s="713"/>
      <c r="FOI9" s="713"/>
      <c r="FOJ9" s="713"/>
      <c r="FOK9" s="713"/>
      <c r="FOL9" s="713"/>
      <c r="FOM9" s="713"/>
      <c r="FON9" s="713"/>
      <c r="FOO9" s="713"/>
      <c r="FOP9" s="713"/>
      <c r="FOQ9" s="713"/>
      <c r="FOR9" s="713"/>
      <c r="FOS9" s="713"/>
      <c r="FOT9" s="713"/>
      <c r="FOU9" s="713"/>
      <c r="FOV9" s="713"/>
      <c r="FOW9" s="713"/>
      <c r="FOX9" s="713"/>
      <c r="FOY9" s="713"/>
      <c r="FOZ9" s="713"/>
      <c r="FPA9" s="713"/>
      <c r="FPB9" s="713"/>
      <c r="FPC9" s="713"/>
      <c r="FPD9" s="713"/>
      <c r="FPE9" s="713"/>
      <c r="FPF9" s="713"/>
      <c r="FPG9" s="713"/>
      <c r="FPH9" s="713"/>
      <c r="FPI9" s="713"/>
      <c r="FPJ9" s="713"/>
      <c r="FPK9" s="713"/>
      <c r="FPL9" s="713"/>
      <c r="FPM9" s="713"/>
      <c r="FPN9" s="713"/>
      <c r="FPO9" s="713"/>
      <c r="FPP9" s="713"/>
      <c r="FPQ9" s="713"/>
      <c r="FPR9" s="713"/>
      <c r="FPS9" s="713"/>
      <c r="FPT9" s="713"/>
      <c r="FPU9" s="713"/>
      <c r="FPV9" s="713"/>
      <c r="FPW9" s="713"/>
      <c r="FPX9" s="713"/>
      <c r="FPY9" s="713"/>
      <c r="FPZ9" s="713"/>
      <c r="FQA9" s="713"/>
      <c r="FQB9" s="713"/>
      <c r="FQC9" s="713"/>
      <c r="FQD9" s="713"/>
      <c r="FQE9" s="713"/>
      <c r="FQF9" s="713"/>
      <c r="FQG9" s="713"/>
      <c r="FQH9" s="713"/>
      <c r="FQI9" s="713"/>
      <c r="FQJ9" s="713"/>
      <c r="FQK9" s="713"/>
      <c r="FQL9" s="713"/>
      <c r="FQM9" s="713"/>
      <c r="FQN9" s="713"/>
      <c r="FQO9" s="713"/>
      <c r="FQP9" s="713"/>
      <c r="FQQ9" s="713"/>
      <c r="FQR9" s="713"/>
      <c r="FQS9" s="713"/>
      <c r="FQT9" s="713"/>
      <c r="FQU9" s="713"/>
      <c r="FQV9" s="713"/>
      <c r="FQW9" s="713"/>
      <c r="FQX9" s="713"/>
      <c r="FQY9" s="713"/>
      <c r="FQZ9" s="713"/>
      <c r="FRA9" s="713"/>
      <c r="FRB9" s="713"/>
      <c r="FRC9" s="713"/>
      <c r="FRD9" s="713"/>
      <c r="FRE9" s="713"/>
      <c r="FRF9" s="713"/>
      <c r="FRG9" s="713"/>
      <c r="FRH9" s="713"/>
      <c r="FRI9" s="713"/>
      <c r="FRJ9" s="713"/>
      <c r="FRK9" s="713"/>
      <c r="FRL9" s="713"/>
      <c r="FRM9" s="713"/>
      <c r="FRN9" s="713"/>
      <c r="FRO9" s="713"/>
      <c r="FRP9" s="713"/>
      <c r="FRQ9" s="713"/>
      <c r="FRR9" s="713"/>
      <c r="FRS9" s="713"/>
      <c r="FRT9" s="713"/>
      <c r="FRU9" s="713"/>
      <c r="FRV9" s="713"/>
      <c r="FRW9" s="713"/>
      <c r="FRX9" s="713"/>
      <c r="FRY9" s="713"/>
      <c r="FRZ9" s="713"/>
      <c r="FSA9" s="713"/>
      <c r="FSB9" s="713"/>
      <c r="FSC9" s="713"/>
      <c r="FSD9" s="713"/>
      <c r="FSE9" s="713"/>
      <c r="FSF9" s="713"/>
      <c r="FSG9" s="713"/>
      <c r="FSH9" s="713"/>
      <c r="FSI9" s="713"/>
      <c r="FSJ9" s="713"/>
      <c r="FSK9" s="713"/>
      <c r="FSL9" s="713"/>
      <c r="FSM9" s="713"/>
      <c r="FSN9" s="713"/>
      <c r="FSO9" s="713"/>
      <c r="FSP9" s="713"/>
      <c r="FSQ9" s="713"/>
      <c r="FSR9" s="713"/>
      <c r="FSS9" s="713"/>
      <c r="FST9" s="713"/>
      <c r="FSU9" s="713"/>
      <c r="FSV9" s="713"/>
      <c r="FSW9" s="713"/>
      <c r="FSX9" s="713"/>
      <c r="FSY9" s="713"/>
      <c r="FSZ9" s="713"/>
      <c r="FTA9" s="713"/>
      <c r="FTB9" s="713"/>
      <c r="FTC9" s="713"/>
      <c r="FTD9" s="713"/>
      <c r="FTE9" s="713"/>
      <c r="FTF9" s="713"/>
      <c r="FTG9" s="713"/>
      <c r="FTH9" s="713"/>
      <c r="FTI9" s="713"/>
      <c r="FTJ9" s="713"/>
      <c r="FTK9" s="713"/>
      <c r="FTL9" s="713"/>
      <c r="FTM9" s="713"/>
      <c r="FTN9" s="713"/>
      <c r="FTO9" s="713"/>
      <c r="FTP9" s="713"/>
      <c r="FTQ9" s="713"/>
      <c r="FTR9" s="713"/>
      <c r="FTS9" s="713"/>
      <c r="FTT9" s="713"/>
      <c r="FTU9" s="713"/>
      <c r="FTV9" s="713"/>
      <c r="FTW9" s="713"/>
      <c r="FTX9" s="713"/>
      <c r="FTY9" s="713"/>
      <c r="FTZ9" s="713"/>
      <c r="FUA9" s="713"/>
      <c r="FUB9" s="713"/>
      <c r="FUC9" s="713"/>
      <c r="FUD9" s="713"/>
      <c r="FUE9" s="713"/>
      <c r="FUF9" s="713"/>
      <c r="FUG9" s="713"/>
      <c r="FUH9" s="713"/>
      <c r="FUI9" s="713"/>
      <c r="FUJ9" s="713"/>
      <c r="FUK9" s="713"/>
      <c r="FUL9" s="713"/>
      <c r="FUM9" s="713"/>
      <c r="FUN9" s="713"/>
      <c r="FUO9" s="713"/>
      <c r="FUP9" s="713"/>
      <c r="FUQ9" s="713"/>
      <c r="FUR9" s="713"/>
      <c r="FUS9" s="713"/>
      <c r="FUT9" s="713"/>
      <c r="FUU9" s="713"/>
      <c r="FUV9" s="713"/>
      <c r="FUW9" s="713"/>
      <c r="FUX9" s="713"/>
      <c r="FUY9" s="713"/>
      <c r="FUZ9" s="713"/>
      <c r="FVA9" s="713"/>
      <c r="FVB9" s="713"/>
      <c r="FVC9" s="713"/>
      <c r="FVD9" s="713"/>
      <c r="FVE9" s="713"/>
      <c r="FVF9" s="713"/>
      <c r="FVG9" s="713"/>
      <c r="FVH9" s="713"/>
      <c r="FVI9" s="713"/>
      <c r="FVJ9" s="713"/>
      <c r="FVK9" s="713"/>
      <c r="FVL9" s="713"/>
      <c r="FVM9" s="713"/>
      <c r="FVN9" s="713"/>
      <c r="FVO9" s="713"/>
      <c r="FVP9" s="713"/>
      <c r="FVQ9" s="713"/>
      <c r="FVR9" s="713"/>
      <c r="FVS9" s="713"/>
      <c r="FVT9" s="713"/>
      <c r="FVU9" s="713"/>
      <c r="FVV9" s="713"/>
      <c r="FVW9" s="713"/>
      <c r="FVX9" s="713"/>
      <c r="FVY9" s="713"/>
      <c r="FVZ9" s="713"/>
      <c r="FWA9" s="713"/>
      <c r="FWB9" s="713"/>
      <c r="FWC9" s="713"/>
      <c r="FWD9" s="713"/>
      <c r="FWE9" s="713"/>
      <c r="FWF9" s="713"/>
      <c r="FWG9" s="713"/>
      <c r="FWH9" s="713"/>
      <c r="FWI9" s="713"/>
      <c r="FWJ9" s="713"/>
      <c r="FWK9" s="713"/>
      <c r="FWL9" s="713"/>
      <c r="FWM9" s="713"/>
      <c r="FWN9" s="713"/>
      <c r="FWO9" s="713"/>
      <c r="FWP9" s="713"/>
      <c r="FWQ9" s="713"/>
      <c r="FWR9" s="713"/>
      <c r="FWS9" s="713"/>
      <c r="FWT9" s="713"/>
      <c r="FWU9" s="713"/>
      <c r="FWV9" s="713"/>
      <c r="FWW9" s="713"/>
      <c r="FWX9" s="713"/>
      <c r="FWY9" s="713"/>
      <c r="FWZ9" s="713"/>
      <c r="FXA9" s="713"/>
      <c r="FXB9" s="713"/>
      <c r="FXC9" s="713"/>
      <c r="FXD9" s="713"/>
      <c r="FXE9" s="713"/>
      <c r="FXF9" s="713"/>
      <c r="FXG9" s="713"/>
      <c r="FXH9" s="713"/>
      <c r="FXI9" s="713"/>
      <c r="FXJ9" s="713"/>
      <c r="FXK9" s="713"/>
      <c r="FXL9" s="713"/>
      <c r="FXM9" s="713"/>
      <c r="FXN9" s="713"/>
      <c r="FXO9" s="713"/>
      <c r="FXP9" s="713"/>
      <c r="FXQ9" s="713"/>
      <c r="FXR9" s="713"/>
      <c r="FXS9" s="713"/>
      <c r="FXT9" s="713"/>
      <c r="FXU9" s="713"/>
      <c r="FXV9" s="713"/>
      <c r="FXW9" s="713"/>
      <c r="FXX9" s="713"/>
      <c r="FXY9" s="713"/>
      <c r="FXZ9" s="713"/>
      <c r="FYA9" s="713"/>
      <c r="FYB9" s="713"/>
      <c r="FYC9" s="713"/>
      <c r="FYD9" s="713"/>
      <c r="FYE9" s="713"/>
      <c r="FYF9" s="713"/>
      <c r="FYG9" s="713"/>
      <c r="FYH9" s="713"/>
      <c r="FYI9" s="713"/>
      <c r="FYJ9" s="713"/>
      <c r="FYK9" s="713"/>
      <c r="FYL9" s="713"/>
      <c r="FYM9" s="713"/>
      <c r="FYN9" s="713"/>
      <c r="FYO9" s="713"/>
      <c r="FYP9" s="713"/>
      <c r="FYQ9" s="713"/>
      <c r="FYR9" s="713"/>
      <c r="FYS9" s="713"/>
      <c r="FYT9" s="713"/>
      <c r="FYU9" s="713"/>
      <c r="FYV9" s="713"/>
      <c r="FYW9" s="713"/>
      <c r="FYX9" s="713"/>
      <c r="FYY9" s="713"/>
      <c r="FYZ9" s="713"/>
      <c r="FZA9" s="713"/>
      <c r="FZB9" s="713"/>
      <c r="FZC9" s="713"/>
      <c r="FZD9" s="713"/>
      <c r="FZE9" s="713"/>
      <c r="FZF9" s="713"/>
      <c r="FZG9" s="713"/>
      <c r="FZH9" s="713"/>
      <c r="FZI9" s="713"/>
      <c r="FZJ9" s="713"/>
      <c r="FZK9" s="713"/>
      <c r="FZL9" s="713"/>
      <c r="FZM9" s="713"/>
      <c r="FZN9" s="713"/>
      <c r="FZO9" s="713"/>
      <c r="FZP9" s="713"/>
      <c r="FZQ9" s="713"/>
      <c r="FZR9" s="713"/>
      <c r="FZS9" s="713"/>
      <c r="FZT9" s="713"/>
      <c r="FZU9" s="713"/>
      <c r="FZV9" s="713"/>
      <c r="FZW9" s="713"/>
      <c r="FZX9" s="713"/>
      <c r="FZY9" s="713"/>
      <c r="FZZ9" s="713"/>
      <c r="GAA9" s="713"/>
      <c r="GAB9" s="713"/>
      <c r="GAC9" s="713"/>
      <c r="GAD9" s="713"/>
      <c r="GAE9" s="713"/>
      <c r="GAF9" s="713"/>
      <c r="GAG9" s="713"/>
      <c r="GAH9" s="713"/>
      <c r="GAI9" s="713"/>
      <c r="GAJ9" s="713"/>
      <c r="GAK9" s="713"/>
      <c r="GAL9" s="713"/>
      <c r="GAM9" s="713"/>
      <c r="GAN9" s="713"/>
      <c r="GAO9" s="713"/>
      <c r="GAP9" s="713"/>
      <c r="GAQ9" s="713"/>
      <c r="GAR9" s="713"/>
      <c r="GAS9" s="713"/>
      <c r="GAT9" s="713"/>
      <c r="GAU9" s="713"/>
      <c r="GAV9" s="713"/>
      <c r="GAW9" s="713"/>
      <c r="GAX9" s="713"/>
      <c r="GAY9" s="713"/>
      <c r="GAZ9" s="713"/>
      <c r="GBA9" s="713"/>
      <c r="GBB9" s="713"/>
      <c r="GBC9" s="713"/>
      <c r="GBD9" s="713"/>
      <c r="GBE9" s="713"/>
      <c r="GBF9" s="713"/>
      <c r="GBG9" s="713"/>
      <c r="GBH9" s="713"/>
      <c r="GBI9" s="713"/>
      <c r="GBJ9" s="713"/>
      <c r="GBK9" s="713"/>
      <c r="GBL9" s="713"/>
      <c r="GBM9" s="713"/>
      <c r="GBN9" s="713"/>
      <c r="GBO9" s="713"/>
      <c r="GBP9" s="713"/>
      <c r="GBQ9" s="713"/>
      <c r="GBR9" s="713"/>
      <c r="GBS9" s="713"/>
      <c r="GBT9" s="713"/>
      <c r="GBU9" s="713"/>
      <c r="GBV9" s="713"/>
      <c r="GBW9" s="713"/>
      <c r="GBX9" s="713"/>
      <c r="GBY9" s="713"/>
      <c r="GBZ9" s="713"/>
      <c r="GCA9" s="713"/>
      <c r="GCB9" s="713"/>
      <c r="GCC9" s="713"/>
      <c r="GCD9" s="713"/>
      <c r="GCE9" s="713"/>
      <c r="GCF9" s="713"/>
      <c r="GCG9" s="713"/>
      <c r="GCH9" s="713"/>
      <c r="GCI9" s="713"/>
      <c r="GCJ9" s="713"/>
      <c r="GCK9" s="713"/>
      <c r="GCL9" s="713"/>
      <c r="GCM9" s="713"/>
      <c r="GCN9" s="713"/>
      <c r="GCO9" s="713"/>
      <c r="GCP9" s="713"/>
      <c r="GCQ9" s="713"/>
      <c r="GCR9" s="713"/>
      <c r="GCS9" s="713"/>
      <c r="GCT9" s="713"/>
      <c r="GCU9" s="713"/>
      <c r="GCV9" s="713"/>
      <c r="GCW9" s="713"/>
      <c r="GCX9" s="713"/>
      <c r="GCY9" s="713"/>
      <c r="GCZ9" s="713"/>
      <c r="GDA9" s="713"/>
      <c r="GDB9" s="713"/>
      <c r="GDC9" s="713"/>
      <c r="GDD9" s="713"/>
      <c r="GDE9" s="713"/>
      <c r="GDF9" s="713"/>
      <c r="GDG9" s="713"/>
      <c r="GDH9" s="713"/>
      <c r="GDI9" s="713"/>
      <c r="GDJ9" s="713"/>
      <c r="GDK9" s="713"/>
      <c r="GDL9" s="713"/>
      <c r="GDM9" s="713"/>
      <c r="GDN9" s="713"/>
      <c r="GDO9" s="713"/>
      <c r="GDP9" s="713"/>
      <c r="GDQ9" s="713"/>
      <c r="GDR9" s="713"/>
      <c r="GDS9" s="713"/>
      <c r="GDT9" s="713"/>
      <c r="GDU9" s="713"/>
      <c r="GDV9" s="713"/>
      <c r="GDW9" s="713"/>
      <c r="GDX9" s="713"/>
      <c r="GDY9" s="713"/>
      <c r="GDZ9" s="713"/>
      <c r="GEA9" s="713"/>
      <c r="GEB9" s="713"/>
      <c r="GEC9" s="713"/>
      <c r="GED9" s="713"/>
      <c r="GEE9" s="713"/>
      <c r="GEF9" s="713"/>
      <c r="GEG9" s="713"/>
      <c r="GEH9" s="713"/>
      <c r="GEI9" s="713"/>
      <c r="GEJ9" s="713"/>
      <c r="GEK9" s="713"/>
      <c r="GEL9" s="713"/>
      <c r="GEM9" s="713"/>
      <c r="GEN9" s="713"/>
      <c r="GEO9" s="713"/>
      <c r="GEP9" s="713"/>
      <c r="GEQ9" s="713"/>
      <c r="GER9" s="713"/>
      <c r="GES9" s="713"/>
      <c r="GET9" s="713"/>
      <c r="GEU9" s="713"/>
      <c r="GEV9" s="713"/>
      <c r="GEW9" s="713"/>
      <c r="GEX9" s="713"/>
      <c r="GEY9" s="713"/>
      <c r="GEZ9" s="713"/>
      <c r="GFA9" s="713"/>
      <c r="GFB9" s="713"/>
      <c r="GFC9" s="713"/>
      <c r="GFD9" s="713"/>
      <c r="GFE9" s="713"/>
      <c r="GFF9" s="713"/>
      <c r="GFG9" s="713"/>
      <c r="GFH9" s="713"/>
      <c r="GFI9" s="713"/>
      <c r="GFJ9" s="713"/>
      <c r="GFK9" s="713"/>
      <c r="GFL9" s="713"/>
      <c r="GFM9" s="713"/>
      <c r="GFN9" s="713"/>
      <c r="GFO9" s="713"/>
      <c r="GFP9" s="713"/>
      <c r="GFQ9" s="713"/>
      <c r="GFR9" s="713"/>
      <c r="GFS9" s="713"/>
      <c r="GFT9" s="713"/>
      <c r="GFU9" s="713"/>
      <c r="GFV9" s="713"/>
      <c r="GFW9" s="713"/>
      <c r="GFX9" s="713"/>
      <c r="GFY9" s="713"/>
      <c r="GFZ9" s="713"/>
      <c r="GGA9" s="713"/>
      <c r="GGB9" s="713"/>
      <c r="GGC9" s="713"/>
      <c r="GGD9" s="713"/>
      <c r="GGE9" s="713"/>
      <c r="GGF9" s="713"/>
      <c r="GGG9" s="713"/>
      <c r="GGH9" s="713"/>
      <c r="GGI9" s="713"/>
      <c r="GGJ9" s="713"/>
      <c r="GGK9" s="713"/>
      <c r="GGL9" s="713"/>
      <c r="GGM9" s="713"/>
      <c r="GGN9" s="713"/>
      <c r="GGO9" s="713"/>
      <c r="GGP9" s="713"/>
      <c r="GGQ9" s="713"/>
      <c r="GGR9" s="713"/>
      <c r="GGS9" s="713"/>
      <c r="GGT9" s="713"/>
      <c r="GGU9" s="713"/>
      <c r="GGV9" s="713"/>
      <c r="GGW9" s="713"/>
      <c r="GGX9" s="713"/>
      <c r="GGY9" s="713"/>
      <c r="GGZ9" s="713"/>
      <c r="GHA9" s="713"/>
      <c r="GHB9" s="713"/>
      <c r="GHC9" s="713"/>
      <c r="GHD9" s="713"/>
      <c r="GHE9" s="713"/>
      <c r="GHF9" s="713"/>
      <c r="GHG9" s="713"/>
      <c r="GHH9" s="713"/>
      <c r="GHI9" s="713"/>
      <c r="GHJ9" s="713"/>
      <c r="GHK9" s="713"/>
      <c r="GHL9" s="713"/>
      <c r="GHM9" s="713"/>
      <c r="GHN9" s="713"/>
      <c r="GHO9" s="713"/>
      <c r="GHP9" s="713"/>
      <c r="GHQ9" s="713"/>
      <c r="GHR9" s="713"/>
      <c r="GHS9" s="713"/>
      <c r="GHT9" s="713"/>
      <c r="GHU9" s="713"/>
      <c r="GHV9" s="713"/>
      <c r="GHW9" s="713"/>
      <c r="GHX9" s="713"/>
      <c r="GHY9" s="713"/>
      <c r="GHZ9" s="713"/>
      <c r="GIA9" s="713"/>
      <c r="GIB9" s="713"/>
      <c r="GIC9" s="713"/>
      <c r="GID9" s="713"/>
      <c r="GIE9" s="713"/>
      <c r="GIF9" s="713"/>
      <c r="GIG9" s="713"/>
      <c r="GIH9" s="713"/>
      <c r="GII9" s="713"/>
      <c r="GIJ9" s="713"/>
      <c r="GIK9" s="713"/>
      <c r="GIL9" s="713"/>
      <c r="GIM9" s="713"/>
      <c r="GIN9" s="713"/>
      <c r="GIO9" s="713"/>
      <c r="GIP9" s="713"/>
      <c r="GIQ9" s="713"/>
      <c r="GIR9" s="713"/>
      <c r="GIS9" s="713"/>
      <c r="GIT9" s="713"/>
      <c r="GIU9" s="713"/>
      <c r="GIV9" s="713"/>
      <c r="GIW9" s="713"/>
      <c r="GIX9" s="713"/>
      <c r="GIY9" s="713"/>
      <c r="GIZ9" s="713"/>
      <c r="GJA9" s="713"/>
      <c r="GJB9" s="713"/>
      <c r="GJC9" s="713"/>
      <c r="GJD9" s="713"/>
      <c r="GJE9" s="713"/>
      <c r="GJF9" s="713"/>
      <c r="GJG9" s="713"/>
      <c r="GJH9" s="713"/>
      <c r="GJI9" s="713"/>
      <c r="GJJ9" s="713"/>
      <c r="GJK9" s="713"/>
      <c r="GJL9" s="713"/>
      <c r="GJM9" s="713"/>
      <c r="GJN9" s="713"/>
      <c r="GJO9" s="713"/>
      <c r="GJP9" s="713"/>
      <c r="GJQ9" s="713"/>
      <c r="GJR9" s="713"/>
      <c r="GJS9" s="713"/>
      <c r="GJT9" s="713"/>
      <c r="GJU9" s="713"/>
      <c r="GJV9" s="713"/>
      <c r="GJW9" s="713"/>
      <c r="GJX9" s="713"/>
      <c r="GJY9" s="713"/>
      <c r="GJZ9" s="713"/>
      <c r="GKA9" s="713"/>
      <c r="GKB9" s="713"/>
      <c r="GKC9" s="713"/>
      <c r="GKD9" s="713"/>
      <c r="GKE9" s="713"/>
      <c r="GKF9" s="713"/>
      <c r="GKG9" s="713"/>
      <c r="GKH9" s="713"/>
      <c r="GKI9" s="713"/>
      <c r="GKJ9" s="713"/>
      <c r="GKK9" s="713"/>
      <c r="GKL9" s="713"/>
      <c r="GKM9" s="713"/>
      <c r="GKN9" s="713"/>
      <c r="GKO9" s="713"/>
      <c r="GKP9" s="713"/>
      <c r="GKQ9" s="713"/>
      <c r="GKR9" s="713"/>
      <c r="GKS9" s="713"/>
      <c r="GKT9" s="713"/>
      <c r="GKU9" s="713"/>
      <c r="GKV9" s="713"/>
      <c r="GKW9" s="713"/>
      <c r="GKX9" s="713"/>
      <c r="GKY9" s="713"/>
      <c r="GKZ9" s="713"/>
      <c r="GLA9" s="713"/>
      <c r="GLB9" s="713"/>
      <c r="GLC9" s="713"/>
      <c r="GLD9" s="713"/>
      <c r="GLE9" s="713"/>
      <c r="GLF9" s="713"/>
      <c r="GLG9" s="713"/>
      <c r="GLH9" s="713"/>
      <c r="GLI9" s="713"/>
      <c r="GLJ9" s="713"/>
      <c r="GLK9" s="713"/>
      <c r="GLL9" s="713"/>
      <c r="GLM9" s="713"/>
      <c r="GLN9" s="713"/>
      <c r="GLO9" s="713"/>
      <c r="GLP9" s="713"/>
      <c r="GLQ9" s="713"/>
      <c r="GLR9" s="713"/>
      <c r="GLS9" s="713"/>
      <c r="GLT9" s="713"/>
      <c r="GLU9" s="713"/>
      <c r="GLV9" s="713"/>
      <c r="GLW9" s="713"/>
      <c r="GLX9" s="713"/>
      <c r="GLY9" s="713"/>
      <c r="GLZ9" s="713"/>
      <c r="GMA9" s="713"/>
      <c r="GMB9" s="713"/>
      <c r="GMC9" s="713"/>
      <c r="GMD9" s="713"/>
      <c r="GME9" s="713"/>
      <c r="GMF9" s="713"/>
      <c r="GMG9" s="713"/>
      <c r="GMH9" s="713"/>
      <c r="GMI9" s="713"/>
      <c r="GMJ9" s="713"/>
      <c r="GMK9" s="713"/>
      <c r="GML9" s="713"/>
      <c r="GMM9" s="713"/>
      <c r="GMN9" s="713"/>
      <c r="GMO9" s="713"/>
      <c r="GMP9" s="713"/>
      <c r="GMQ9" s="713"/>
      <c r="GMR9" s="713"/>
      <c r="GMS9" s="713"/>
      <c r="GMT9" s="713"/>
      <c r="GMU9" s="713"/>
      <c r="GMV9" s="713"/>
      <c r="GMW9" s="713"/>
      <c r="GMX9" s="713"/>
      <c r="GMY9" s="713"/>
      <c r="GMZ9" s="713"/>
      <c r="GNA9" s="713"/>
      <c r="GNB9" s="713"/>
      <c r="GNC9" s="713"/>
      <c r="GND9" s="713"/>
      <c r="GNE9" s="713"/>
      <c r="GNF9" s="713"/>
      <c r="GNG9" s="713"/>
      <c r="GNH9" s="713"/>
      <c r="GNI9" s="713"/>
      <c r="GNJ9" s="713"/>
      <c r="GNK9" s="713"/>
      <c r="GNL9" s="713"/>
      <c r="GNM9" s="713"/>
      <c r="GNN9" s="713"/>
      <c r="GNO9" s="713"/>
      <c r="GNP9" s="713"/>
      <c r="GNQ9" s="713"/>
      <c r="GNR9" s="713"/>
      <c r="GNS9" s="713"/>
      <c r="GNT9" s="713"/>
      <c r="GNU9" s="713"/>
      <c r="GNV9" s="713"/>
      <c r="GNW9" s="713"/>
      <c r="GNX9" s="713"/>
      <c r="GNY9" s="713"/>
      <c r="GNZ9" s="713"/>
      <c r="GOA9" s="713"/>
      <c r="GOB9" s="713"/>
      <c r="GOC9" s="713"/>
      <c r="GOD9" s="713"/>
      <c r="GOE9" s="713"/>
      <c r="GOF9" s="713"/>
      <c r="GOG9" s="713"/>
      <c r="GOH9" s="713"/>
      <c r="GOI9" s="713"/>
      <c r="GOJ9" s="713"/>
      <c r="GOK9" s="713"/>
      <c r="GOL9" s="713"/>
      <c r="GOM9" s="713"/>
      <c r="GON9" s="713"/>
      <c r="GOO9" s="713"/>
      <c r="GOP9" s="713"/>
      <c r="GOQ9" s="713"/>
      <c r="GOR9" s="713"/>
      <c r="GOS9" s="713"/>
      <c r="GOT9" s="713"/>
      <c r="GOU9" s="713"/>
      <c r="GOV9" s="713"/>
      <c r="GOW9" s="713"/>
      <c r="GOX9" s="713"/>
      <c r="GOY9" s="713"/>
      <c r="GOZ9" s="713"/>
      <c r="GPA9" s="713"/>
      <c r="GPB9" s="713"/>
      <c r="GPC9" s="713"/>
      <c r="GPD9" s="713"/>
      <c r="GPE9" s="713"/>
      <c r="GPF9" s="713"/>
      <c r="GPG9" s="713"/>
      <c r="GPH9" s="713"/>
      <c r="GPI9" s="713"/>
      <c r="GPJ9" s="713"/>
      <c r="GPK9" s="713"/>
      <c r="GPL9" s="713"/>
      <c r="GPM9" s="713"/>
      <c r="GPN9" s="713"/>
      <c r="GPO9" s="713"/>
      <c r="GPP9" s="713"/>
      <c r="GPQ9" s="713"/>
      <c r="GPR9" s="713"/>
      <c r="GPS9" s="713"/>
      <c r="GPT9" s="713"/>
      <c r="GPU9" s="713"/>
      <c r="GPV9" s="713"/>
      <c r="GPW9" s="713"/>
      <c r="GPX9" s="713"/>
      <c r="GPY9" s="713"/>
      <c r="GPZ9" s="713"/>
      <c r="GQA9" s="713"/>
      <c r="GQB9" s="713"/>
      <c r="GQC9" s="713"/>
      <c r="GQD9" s="713"/>
      <c r="GQE9" s="713"/>
      <c r="GQF9" s="713"/>
      <c r="GQG9" s="713"/>
      <c r="GQH9" s="713"/>
      <c r="GQI9" s="713"/>
      <c r="GQJ9" s="713"/>
      <c r="GQK9" s="713"/>
      <c r="GQL9" s="713"/>
      <c r="GQM9" s="713"/>
      <c r="GQN9" s="713"/>
      <c r="GQO9" s="713"/>
      <c r="GQP9" s="713"/>
      <c r="GQQ9" s="713"/>
      <c r="GQR9" s="713"/>
      <c r="GQS9" s="713"/>
      <c r="GQT9" s="713"/>
      <c r="GQU9" s="713"/>
      <c r="GQV9" s="713"/>
      <c r="GQW9" s="713"/>
      <c r="GQX9" s="713"/>
      <c r="GQY9" s="713"/>
      <c r="GQZ9" s="713"/>
      <c r="GRA9" s="713"/>
      <c r="GRB9" s="713"/>
      <c r="GRC9" s="713"/>
      <c r="GRD9" s="713"/>
      <c r="GRE9" s="713"/>
      <c r="GRF9" s="713"/>
      <c r="GRG9" s="713"/>
      <c r="GRH9" s="713"/>
      <c r="GRI9" s="713"/>
      <c r="GRJ9" s="713"/>
      <c r="GRK9" s="713"/>
      <c r="GRL9" s="713"/>
      <c r="GRM9" s="713"/>
      <c r="GRN9" s="713"/>
      <c r="GRO9" s="713"/>
      <c r="GRP9" s="713"/>
      <c r="GRQ9" s="713"/>
      <c r="GRR9" s="713"/>
      <c r="GRS9" s="713"/>
      <c r="GRT9" s="713"/>
      <c r="GRU9" s="713"/>
      <c r="GRV9" s="713"/>
      <c r="GRW9" s="713"/>
      <c r="GRX9" s="713"/>
      <c r="GRY9" s="713"/>
      <c r="GRZ9" s="713"/>
      <c r="GSA9" s="713"/>
      <c r="GSB9" s="713"/>
      <c r="GSC9" s="713"/>
      <c r="GSD9" s="713"/>
      <c r="GSE9" s="713"/>
      <c r="GSF9" s="713"/>
      <c r="GSG9" s="713"/>
      <c r="GSH9" s="713"/>
      <c r="GSI9" s="713"/>
      <c r="GSJ9" s="713"/>
      <c r="GSK9" s="713"/>
      <c r="GSL9" s="713"/>
      <c r="GSM9" s="713"/>
      <c r="GSN9" s="713"/>
      <c r="GSO9" s="713"/>
      <c r="GSP9" s="713"/>
      <c r="GSQ9" s="713"/>
      <c r="GSR9" s="713"/>
      <c r="GSS9" s="713"/>
      <c r="GST9" s="713"/>
      <c r="GSU9" s="713"/>
      <c r="GSV9" s="713"/>
      <c r="GSW9" s="713"/>
      <c r="GSX9" s="713"/>
      <c r="GSY9" s="713"/>
      <c r="GSZ9" s="713"/>
      <c r="GTA9" s="713"/>
      <c r="GTB9" s="713"/>
      <c r="GTC9" s="713"/>
      <c r="GTD9" s="713"/>
      <c r="GTE9" s="713"/>
      <c r="GTF9" s="713"/>
      <c r="GTG9" s="713"/>
      <c r="GTH9" s="713"/>
      <c r="GTI9" s="713"/>
      <c r="GTJ9" s="713"/>
      <c r="GTK9" s="713"/>
      <c r="GTL9" s="713"/>
      <c r="GTM9" s="713"/>
      <c r="GTN9" s="713"/>
      <c r="GTO9" s="713"/>
      <c r="GTP9" s="713"/>
      <c r="GTQ9" s="713"/>
      <c r="GTR9" s="713"/>
      <c r="GTS9" s="713"/>
      <c r="GTT9" s="713"/>
      <c r="GTU9" s="713"/>
      <c r="GTV9" s="713"/>
      <c r="GTW9" s="713"/>
      <c r="GTX9" s="713"/>
      <c r="GTY9" s="713"/>
      <c r="GTZ9" s="713"/>
      <c r="GUA9" s="713"/>
      <c r="GUB9" s="713"/>
      <c r="GUC9" s="713"/>
      <c r="GUD9" s="713"/>
      <c r="GUE9" s="713"/>
      <c r="GUF9" s="713"/>
      <c r="GUG9" s="713"/>
      <c r="GUH9" s="713"/>
      <c r="GUI9" s="713"/>
      <c r="GUJ9" s="713"/>
      <c r="GUK9" s="713"/>
      <c r="GUL9" s="713"/>
      <c r="GUM9" s="713"/>
      <c r="GUN9" s="713"/>
      <c r="GUO9" s="713"/>
      <c r="GUP9" s="713"/>
      <c r="GUQ9" s="713"/>
      <c r="GUR9" s="713"/>
      <c r="GUS9" s="713"/>
      <c r="GUT9" s="713"/>
      <c r="GUU9" s="713"/>
      <c r="GUV9" s="713"/>
      <c r="GUW9" s="713"/>
      <c r="GUX9" s="713"/>
      <c r="GUY9" s="713"/>
      <c r="GUZ9" s="713"/>
      <c r="GVA9" s="713"/>
      <c r="GVB9" s="713"/>
      <c r="GVC9" s="713"/>
      <c r="GVD9" s="713"/>
      <c r="GVE9" s="713"/>
      <c r="GVF9" s="713"/>
      <c r="GVG9" s="713"/>
      <c r="GVH9" s="713"/>
      <c r="GVI9" s="713"/>
      <c r="GVJ9" s="713"/>
      <c r="GVK9" s="713"/>
      <c r="GVL9" s="713"/>
      <c r="GVM9" s="713"/>
      <c r="GVN9" s="713"/>
      <c r="GVO9" s="713"/>
      <c r="GVP9" s="713"/>
      <c r="GVQ9" s="713"/>
      <c r="GVR9" s="713"/>
      <c r="GVS9" s="713"/>
      <c r="GVT9" s="713"/>
      <c r="GVU9" s="713"/>
      <c r="GVV9" s="713"/>
      <c r="GVW9" s="713"/>
      <c r="GVX9" s="713"/>
      <c r="GVY9" s="713"/>
      <c r="GVZ9" s="713"/>
      <c r="GWA9" s="713"/>
      <c r="GWB9" s="713"/>
      <c r="GWC9" s="713"/>
      <c r="GWD9" s="713"/>
      <c r="GWE9" s="713"/>
      <c r="GWF9" s="713"/>
      <c r="GWG9" s="713"/>
      <c r="GWH9" s="713"/>
      <c r="GWI9" s="713"/>
      <c r="GWJ9" s="713"/>
      <c r="GWK9" s="713"/>
      <c r="GWL9" s="713"/>
      <c r="GWM9" s="713"/>
      <c r="GWN9" s="713"/>
      <c r="GWO9" s="713"/>
      <c r="GWP9" s="713"/>
      <c r="GWQ9" s="713"/>
      <c r="GWR9" s="713"/>
      <c r="GWS9" s="713"/>
      <c r="GWT9" s="713"/>
      <c r="GWU9" s="713"/>
      <c r="GWV9" s="713"/>
      <c r="GWW9" s="713"/>
      <c r="GWX9" s="713"/>
      <c r="GWY9" s="713"/>
      <c r="GWZ9" s="713"/>
      <c r="GXA9" s="713"/>
      <c r="GXB9" s="713"/>
      <c r="GXC9" s="713"/>
      <c r="GXD9" s="713"/>
      <c r="GXE9" s="713"/>
      <c r="GXF9" s="713"/>
      <c r="GXG9" s="713"/>
      <c r="GXH9" s="713"/>
      <c r="GXI9" s="713"/>
      <c r="GXJ9" s="713"/>
      <c r="GXK9" s="713"/>
      <c r="GXL9" s="713"/>
      <c r="GXM9" s="713"/>
      <c r="GXN9" s="713"/>
      <c r="GXO9" s="713"/>
      <c r="GXP9" s="713"/>
      <c r="GXQ9" s="713"/>
      <c r="GXR9" s="713"/>
      <c r="GXS9" s="713"/>
      <c r="GXT9" s="713"/>
      <c r="GXU9" s="713"/>
      <c r="GXV9" s="713"/>
      <c r="GXW9" s="713"/>
      <c r="GXX9" s="713"/>
      <c r="GXY9" s="713"/>
      <c r="GXZ9" s="713"/>
      <c r="GYA9" s="713"/>
      <c r="GYB9" s="713"/>
      <c r="GYC9" s="713"/>
      <c r="GYD9" s="713"/>
      <c r="GYE9" s="713"/>
      <c r="GYF9" s="713"/>
      <c r="GYG9" s="713"/>
      <c r="GYH9" s="713"/>
      <c r="GYI9" s="713"/>
      <c r="GYJ9" s="713"/>
      <c r="GYK9" s="713"/>
      <c r="GYL9" s="713"/>
      <c r="GYM9" s="713"/>
      <c r="GYN9" s="713"/>
      <c r="GYO9" s="713"/>
      <c r="GYP9" s="713"/>
      <c r="GYQ9" s="713"/>
      <c r="GYR9" s="713"/>
      <c r="GYS9" s="713"/>
      <c r="GYT9" s="713"/>
      <c r="GYU9" s="713"/>
      <c r="GYV9" s="713"/>
      <c r="GYW9" s="713"/>
      <c r="GYX9" s="713"/>
      <c r="GYY9" s="713"/>
      <c r="GYZ9" s="713"/>
      <c r="GZA9" s="713"/>
      <c r="GZB9" s="713"/>
      <c r="GZC9" s="713"/>
      <c r="GZD9" s="713"/>
      <c r="GZE9" s="713"/>
      <c r="GZF9" s="713"/>
      <c r="GZG9" s="713"/>
      <c r="GZH9" s="713"/>
      <c r="GZI9" s="713"/>
      <c r="GZJ9" s="713"/>
      <c r="GZK9" s="713"/>
      <c r="GZL9" s="713"/>
      <c r="GZM9" s="713"/>
      <c r="GZN9" s="713"/>
      <c r="GZO9" s="713"/>
      <c r="GZP9" s="713"/>
      <c r="GZQ9" s="713"/>
      <c r="GZR9" s="713"/>
      <c r="GZS9" s="713"/>
      <c r="GZT9" s="713"/>
      <c r="GZU9" s="713"/>
      <c r="GZV9" s="713"/>
      <c r="GZW9" s="713"/>
      <c r="GZX9" s="713"/>
      <c r="GZY9" s="713"/>
      <c r="GZZ9" s="713"/>
      <c r="HAA9" s="713"/>
      <c r="HAB9" s="713"/>
      <c r="HAC9" s="713"/>
      <c r="HAD9" s="713"/>
      <c r="HAE9" s="713"/>
      <c r="HAF9" s="713"/>
      <c r="HAG9" s="713"/>
      <c r="HAH9" s="713"/>
      <c r="HAI9" s="713"/>
      <c r="HAJ9" s="713"/>
      <c r="HAK9" s="713"/>
      <c r="HAL9" s="713"/>
      <c r="HAM9" s="713"/>
      <c r="HAN9" s="713"/>
      <c r="HAO9" s="713"/>
      <c r="HAP9" s="713"/>
      <c r="HAQ9" s="713"/>
      <c r="HAR9" s="713"/>
      <c r="HAS9" s="713"/>
      <c r="HAT9" s="713"/>
      <c r="HAU9" s="713"/>
      <c r="HAV9" s="713"/>
      <c r="HAW9" s="713"/>
      <c r="HAX9" s="713"/>
      <c r="HAY9" s="713"/>
      <c r="HAZ9" s="713"/>
      <c r="HBA9" s="713"/>
      <c r="HBB9" s="713"/>
      <c r="HBC9" s="713"/>
      <c r="HBD9" s="713"/>
      <c r="HBE9" s="713"/>
      <c r="HBF9" s="713"/>
      <c r="HBG9" s="713"/>
      <c r="HBH9" s="713"/>
      <c r="HBI9" s="713"/>
      <c r="HBJ9" s="713"/>
      <c r="HBK9" s="713"/>
      <c r="HBL9" s="713"/>
      <c r="HBM9" s="713"/>
      <c r="HBN9" s="713"/>
      <c r="HBO9" s="713"/>
      <c r="HBP9" s="713"/>
      <c r="HBQ9" s="713"/>
      <c r="HBR9" s="713"/>
      <c r="HBS9" s="713"/>
      <c r="HBT9" s="713"/>
      <c r="HBU9" s="713"/>
      <c r="HBV9" s="713"/>
      <c r="HBW9" s="713"/>
      <c r="HBX9" s="713"/>
      <c r="HBY9" s="713"/>
      <c r="HBZ9" s="713"/>
      <c r="HCA9" s="713"/>
      <c r="HCB9" s="713"/>
      <c r="HCC9" s="713"/>
      <c r="HCD9" s="713"/>
      <c r="HCE9" s="713"/>
      <c r="HCF9" s="713"/>
      <c r="HCG9" s="713"/>
      <c r="HCH9" s="713"/>
      <c r="HCI9" s="713"/>
      <c r="HCJ9" s="713"/>
      <c r="HCK9" s="713"/>
      <c r="HCL9" s="713"/>
      <c r="HCM9" s="713"/>
      <c r="HCN9" s="713"/>
      <c r="HCO9" s="713"/>
      <c r="HCP9" s="713"/>
      <c r="HCQ9" s="713"/>
      <c r="HCR9" s="713"/>
      <c r="HCS9" s="713"/>
      <c r="HCT9" s="713"/>
      <c r="HCU9" s="713"/>
      <c r="HCV9" s="713"/>
      <c r="HCW9" s="713"/>
      <c r="HCX9" s="713"/>
      <c r="HCY9" s="713"/>
      <c r="HCZ9" s="713"/>
      <c r="HDA9" s="713"/>
      <c r="HDB9" s="713"/>
      <c r="HDC9" s="713"/>
      <c r="HDD9" s="713"/>
      <c r="HDE9" s="713"/>
      <c r="HDF9" s="713"/>
      <c r="HDG9" s="713"/>
      <c r="HDH9" s="713"/>
      <c r="HDI9" s="713"/>
      <c r="HDJ9" s="713"/>
      <c r="HDK9" s="713"/>
      <c r="HDL9" s="713"/>
      <c r="HDM9" s="713"/>
      <c r="HDN9" s="713"/>
      <c r="HDO9" s="713"/>
      <c r="HDP9" s="713"/>
      <c r="HDQ9" s="713"/>
      <c r="HDR9" s="713"/>
      <c r="HDS9" s="713"/>
      <c r="HDT9" s="713"/>
      <c r="HDU9" s="713"/>
      <c r="HDV9" s="713"/>
      <c r="HDW9" s="713"/>
      <c r="HDX9" s="713"/>
      <c r="HDY9" s="713"/>
      <c r="HDZ9" s="713"/>
      <c r="HEA9" s="713"/>
      <c r="HEB9" s="713"/>
      <c r="HEC9" s="713"/>
      <c r="HED9" s="713"/>
      <c r="HEE9" s="713"/>
      <c r="HEF9" s="713"/>
      <c r="HEG9" s="713"/>
      <c r="HEH9" s="713"/>
      <c r="HEI9" s="713"/>
      <c r="HEJ9" s="713"/>
      <c r="HEK9" s="713"/>
      <c r="HEL9" s="713"/>
      <c r="HEM9" s="713"/>
      <c r="HEN9" s="713"/>
      <c r="HEO9" s="713"/>
      <c r="HEP9" s="713"/>
      <c r="HEQ9" s="713"/>
      <c r="HER9" s="713"/>
      <c r="HES9" s="713"/>
      <c r="HET9" s="713"/>
      <c r="HEU9" s="713"/>
      <c r="HEV9" s="713"/>
      <c r="HEW9" s="713"/>
      <c r="HEX9" s="713"/>
      <c r="HEY9" s="713"/>
      <c r="HEZ9" s="713"/>
      <c r="HFA9" s="713"/>
      <c r="HFB9" s="713"/>
      <c r="HFC9" s="713"/>
      <c r="HFD9" s="713"/>
      <c r="HFE9" s="713"/>
      <c r="HFF9" s="713"/>
      <c r="HFG9" s="713"/>
      <c r="HFH9" s="713"/>
      <c r="HFI9" s="713"/>
      <c r="HFJ9" s="713"/>
      <c r="HFK9" s="713"/>
      <c r="HFL9" s="713"/>
      <c r="HFM9" s="713"/>
      <c r="HFN9" s="713"/>
      <c r="HFO9" s="713"/>
      <c r="HFP9" s="713"/>
      <c r="HFQ9" s="713"/>
      <c r="HFR9" s="713"/>
      <c r="HFS9" s="713"/>
      <c r="HFT9" s="713"/>
      <c r="HFU9" s="713"/>
      <c r="HFV9" s="713"/>
      <c r="HFW9" s="713"/>
      <c r="HFX9" s="713"/>
      <c r="HFY9" s="713"/>
      <c r="HFZ9" s="713"/>
      <c r="HGA9" s="713"/>
      <c r="HGB9" s="713"/>
      <c r="HGC9" s="713"/>
      <c r="HGD9" s="713"/>
      <c r="HGE9" s="713"/>
      <c r="HGF9" s="713"/>
      <c r="HGG9" s="713"/>
      <c r="HGH9" s="713"/>
      <c r="HGI9" s="713"/>
      <c r="HGJ9" s="713"/>
      <c r="HGK9" s="713"/>
      <c r="HGL9" s="713"/>
      <c r="HGM9" s="713"/>
      <c r="HGN9" s="713"/>
      <c r="HGO9" s="713"/>
      <c r="HGP9" s="713"/>
      <c r="HGQ9" s="713"/>
      <c r="HGR9" s="713"/>
      <c r="HGS9" s="713"/>
      <c r="HGT9" s="713"/>
      <c r="HGU9" s="713"/>
      <c r="HGV9" s="713"/>
      <c r="HGW9" s="713"/>
      <c r="HGX9" s="713"/>
      <c r="HGY9" s="713"/>
      <c r="HGZ9" s="713"/>
      <c r="HHA9" s="713"/>
      <c r="HHB9" s="713"/>
      <c r="HHC9" s="713"/>
      <c r="HHD9" s="713"/>
      <c r="HHE9" s="713"/>
      <c r="HHF9" s="713"/>
      <c r="HHG9" s="713"/>
      <c r="HHH9" s="713"/>
      <c r="HHI9" s="713"/>
      <c r="HHJ9" s="713"/>
      <c r="HHK9" s="713"/>
      <c r="HHL9" s="713"/>
      <c r="HHM9" s="713"/>
      <c r="HHN9" s="713"/>
      <c r="HHO9" s="713"/>
      <c r="HHP9" s="713"/>
      <c r="HHQ9" s="713"/>
      <c r="HHR9" s="713"/>
      <c r="HHS9" s="713"/>
      <c r="HHT9" s="713"/>
      <c r="HHU9" s="713"/>
      <c r="HHV9" s="713"/>
      <c r="HHW9" s="713"/>
      <c r="HHX9" s="713"/>
      <c r="HHY9" s="713"/>
      <c r="HHZ9" s="713"/>
      <c r="HIA9" s="713"/>
      <c r="HIB9" s="713"/>
      <c r="HIC9" s="713"/>
      <c r="HID9" s="713"/>
      <c r="HIE9" s="713"/>
      <c r="HIF9" s="713"/>
      <c r="HIG9" s="713"/>
      <c r="HIH9" s="713"/>
      <c r="HII9" s="713"/>
      <c r="HIJ9" s="713"/>
      <c r="HIK9" s="713"/>
      <c r="HIL9" s="713"/>
      <c r="HIM9" s="713"/>
      <c r="HIN9" s="713"/>
      <c r="HIO9" s="713"/>
      <c r="HIP9" s="713"/>
      <c r="HIQ9" s="713"/>
      <c r="HIR9" s="713"/>
      <c r="HIS9" s="713"/>
      <c r="HIT9" s="713"/>
      <c r="HIU9" s="713"/>
      <c r="HIV9" s="713"/>
      <c r="HIW9" s="713"/>
      <c r="HIX9" s="713"/>
      <c r="HIY9" s="713"/>
      <c r="HIZ9" s="713"/>
      <c r="HJA9" s="713"/>
      <c r="HJB9" s="713"/>
      <c r="HJC9" s="713"/>
      <c r="HJD9" s="713"/>
      <c r="HJE9" s="713"/>
      <c r="HJF9" s="713"/>
      <c r="HJG9" s="713"/>
      <c r="HJH9" s="713"/>
      <c r="HJI9" s="713"/>
      <c r="HJJ9" s="713"/>
      <c r="HJK9" s="713"/>
      <c r="HJL9" s="713"/>
      <c r="HJM9" s="713"/>
      <c r="HJN9" s="713"/>
      <c r="HJO9" s="713"/>
      <c r="HJP9" s="713"/>
      <c r="HJQ9" s="713"/>
      <c r="HJR9" s="713"/>
      <c r="HJS9" s="713"/>
      <c r="HJT9" s="713"/>
      <c r="HJU9" s="713"/>
      <c r="HJV9" s="713"/>
      <c r="HJW9" s="713"/>
      <c r="HJX9" s="713"/>
      <c r="HJY9" s="713"/>
      <c r="HJZ9" s="713"/>
      <c r="HKA9" s="713"/>
      <c r="HKB9" s="713"/>
      <c r="HKC9" s="713"/>
      <c r="HKD9" s="713"/>
      <c r="HKE9" s="713"/>
      <c r="HKF9" s="713"/>
      <c r="HKG9" s="713"/>
      <c r="HKH9" s="713"/>
      <c r="HKI9" s="713"/>
      <c r="HKJ9" s="713"/>
      <c r="HKK9" s="713"/>
      <c r="HKL9" s="713"/>
      <c r="HKM9" s="713"/>
      <c r="HKN9" s="713"/>
      <c r="HKO9" s="713"/>
      <c r="HKP9" s="713"/>
      <c r="HKQ9" s="713"/>
      <c r="HKR9" s="713"/>
      <c r="HKS9" s="713"/>
      <c r="HKT9" s="713"/>
      <c r="HKU9" s="713"/>
      <c r="HKV9" s="713"/>
      <c r="HKW9" s="713"/>
      <c r="HKX9" s="713"/>
      <c r="HKY9" s="713"/>
      <c r="HKZ9" s="713"/>
      <c r="HLA9" s="713"/>
      <c r="HLB9" s="713"/>
      <c r="HLC9" s="713"/>
      <c r="HLD9" s="713"/>
      <c r="HLE9" s="713"/>
      <c r="HLF9" s="713"/>
      <c r="HLG9" s="713"/>
      <c r="HLH9" s="713"/>
      <c r="HLI9" s="713"/>
      <c r="HLJ9" s="713"/>
      <c r="HLK9" s="713"/>
      <c r="HLL9" s="713"/>
      <c r="HLM9" s="713"/>
      <c r="HLN9" s="713"/>
      <c r="HLO9" s="713"/>
      <c r="HLP9" s="713"/>
      <c r="HLQ9" s="713"/>
      <c r="HLR9" s="713"/>
      <c r="HLS9" s="713"/>
      <c r="HLT9" s="713"/>
      <c r="HLU9" s="713"/>
      <c r="HLV9" s="713"/>
      <c r="HLW9" s="713"/>
      <c r="HLX9" s="713"/>
      <c r="HLY9" s="713"/>
      <c r="HLZ9" s="713"/>
      <c r="HMA9" s="713"/>
      <c r="HMB9" s="713"/>
      <c r="HMC9" s="713"/>
      <c r="HMD9" s="713"/>
      <c r="HME9" s="713"/>
      <c r="HMF9" s="713"/>
      <c r="HMG9" s="713"/>
      <c r="HMH9" s="713"/>
      <c r="HMI9" s="713"/>
      <c r="HMJ9" s="713"/>
      <c r="HMK9" s="713"/>
      <c r="HML9" s="713"/>
      <c r="HMM9" s="713"/>
      <c r="HMN9" s="713"/>
      <c r="HMO9" s="713"/>
      <c r="HMP9" s="713"/>
      <c r="HMQ9" s="713"/>
      <c r="HMR9" s="713"/>
      <c r="HMS9" s="713"/>
      <c r="HMT9" s="713"/>
      <c r="HMU9" s="713"/>
      <c r="HMV9" s="713"/>
      <c r="HMW9" s="713"/>
      <c r="HMX9" s="713"/>
      <c r="HMY9" s="713"/>
      <c r="HMZ9" s="713"/>
      <c r="HNA9" s="713"/>
      <c r="HNB9" s="713"/>
      <c r="HNC9" s="713"/>
      <c r="HND9" s="713"/>
      <c r="HNE9" s="713"/>
      <c r="HNF9" s="713"/>
      <c r="HNG9" s="713"/>
      <c r="HNH9" s="713"/>
      <c r="HNI9" s="713"/>
      <c r="HNJ9" s="713"/>
      <c r="HNK9" s="713"/>
      <c r="HNL9" s="713"/>
      <c r="HNM9" s="713"/>
      <c r="HNN9" s="713"/>
      <c r="HNO9" s="713"/>
      <c r="HNP9" s="713"/>
      <c r="HNQ9" s="713"/>
      <c r="HNR9" s="713"/>
      <c r="HNS9" s="713"/>
      <c r="HNT9" s="713"/>
      <c r="HNU9" s="713"/>
      <c r="HNV9" s="713"/>
      <c r="HNW9" s="713"/>
      <c r="HNX9" s="713"/>
      <c r="HNY9" s="713"/>
      <c r="HNZ9" s="713"/>
      <c r="HOA9" s="713"/>
      <c r="HOB9" s="713"/>
      <c r="HOC9" s="713"/>
      <c r="HOD9" s="713"/>
      <c r="HOE9" s="713"/>
      <c r="HOF9" s="713"/>
      <c r="HOG9" s="713"/>
      <c r="HOH9" s="713"/>
      <c r="HOI9" s="713"/>
      <c r="HOJ9" s="713"/>
      <c r="HOK9" s="713"/>
      <c r="HOL9" s="713"/>
      <c r="HOM9" s="713"/>
      <c r="HON9" s="713"/>
      <c r="HOO9" s="713"/>
      <c r="HOP9" s="713"/>
      <c r="HOQ9" s="713"/>
      <c r="HOR9" s="713"/>
      <c r="HOS9" s="713"/>
      <c r="HOT9" s="713"/>
      <c r="HOU9" s="713"/>
      <c r="HOV9" s="713"/>
      <c r="HOW9" s="713"/>
      <c r="HOX9" s="713"/>
      <c r="HOY9" s="713"/>
      <c r="HOZ9" s="713"/>
      <c r="HPA9" s="713"/>
      <c r="HPB9" s="713"/>
      <c r="HPC9" s="713"/>
      <c r="HPD9" s="713"/>
      <c r="HPE9" s="713"/>
      <c r="HPF9" s="713"/>
      <c r="HPG9" s="713"/>
      <c r="HPH9" s="713"/>
      <c r="HPI9" s="713"/>
      <c r="HPJ9" s="713"/>
      <c r="HPK9" s="713"/>
      <c r="HPL9" s="713"/>
      <c r="HPM9" s="713"/>
      <c r="HPN9" s="713"/>
      <c r="HPO9" s="713"/>
      <c r="HPP9" s="713"/>
      <c r="HPQ9" s="713"/>
      <c r="HPR9" s="713"/>
      <c r="HPS9" s="713"/>
      <c r="HPT9" s="713"/>
      <c r="HPU9" s="713"/>
      <c r="HPV9" s="713"/>
      <c r="HPW9" s="713"/>
      <c r="HPX9" s="713"/>
      <c r="HPY9" s="713"/>
      <c r="HPZ9" s="713"/>
      <c r="HQA9" s="713"/>
      <c r="HQB9" s="713"/>
      <c r="HQC9" s="713"/>
      <c r="HQD9" s="713"/>
      <c r="HQE9" s="713"/>
      <c r="HQF9" s="713"/>
      <c r="HQG9" s="713"/>
      <c r="HQH9" s="713"/>
      <c r="HQI9" s="713"/>
      <c r="HQJ9" s="713"/>
      <c r="HQK9" s="713"/>
      <c r="HQL9" s="713"/>
      <c r="HQM9" s="713"/>
      <c r="HQN9" s="713"/>
      <c r="HQO9" s="713"/>
      <c r="HQP9" s="713"/>
      <c r="HQQ9" s="713"/>
      <c r="HQR9" s="713"/>
      <c r="HQS9" s="713"/>
      <c r="HQT9" s="713"/>
      <c r="HQU9" s="713"/>
      <c r="HQV9" s="713"/>
      <c r="HQW9" s="713"/>
      <c r="HQX9" s="713"/>
      <c r="HQY9" s="713"/>
      <c r="HQZ9" s="713"/>
      <c r="HRA9" s="713"/>
      <c r="HRB9" s="713"/>
      <c r="HRC9" s="713"/>
      <c r="HRD9" s="713"/>
      <c r="HRE9" s="713"/>
      <c r="HRF9" s="713"/>
      <c r="HRG9" s="713"/>
      <c r="HRH9" s="713"/>
      <c r="HRI9" s="713"/>
      <c r="HRJ9" s="713"/>
      <c r="HRK9" s="713"/>
      <c r="HRL9" s="713"/>
      <c r="HRM9" s="713"/>
      <c r="HRN9" s="713"/>
      <c r="HRO9" s="713"/>
      <c r="HRP9" s="713"/>
      <c r="HRQ9" s="713"/>
      <c r="HRR9" s="713"/>
      <c r="HRS9" s="713"/>
      <c r="HRT9" s="713"/>
      <c r="HRU9" s="713"/>
      <c r="HRV9" s="713"/>
      <c r="HRW9" s="713"/>
      <c r="HRX9" s="713"/>
      <c r="HRY9" s="713"/>
      <c r="HRZ9" s="713"/>
      <c r="HSA9" s="713"/>
      <c r="HSB9" s="713"/>
      <c r="HSC9" s="713"/>
      <c r="HSD9" s="713"/>
      <c r="HSE9" s="713"/>
      <c r="HSF9" s="713"/>
      <c r="HSG9" s="713"/>
      <c r="HSH9" s="713"/>
      <c r="HSI9" s="713"/>
      <c r="HSJ9" s="713"/>
      <c r="HSK9" s="713"/>
      <c r="HSL9" s="713"/>
      <c r="HSM9" s="713"/>
      <c r="HSN9" s="713"/>
      <c r="HSO9" s="713"/>
      <c r="HSP9" s="713"/>
      <c r="HSQ9" s="713"/>
      <c r="HSR9" s="713"/>
      <c r="HSS9" s="713"/>
      <c r="HST9" s="713"/>
      <c r="HSU9" s="713"/>
      <c r="HSV9" s="713"/>
      <c r="HSW9" s="713"/>
      <c r="HSX9" s="713"/>
      <c r="HSY9" s="713"/>
      <c r="HSZ9" s="713"/>
      <c r="HTA9" s="713"/>
      <c r="HTB9" s="713"/>
      <c r="HTC9" s="713"/>
      <c r="HTD9" s="713"/>
      <c r="HTE9" s="713"/>
      <c r="HTF9" s="713"/>
      <c r="HTG9" s="713"/>
      <c r="HTH9" s="713"/>
      <c r="HTI9" s="713"/>
      <c r="HTJ9" s="713"/>
      <c r="HTK9" s="713"/>
      <c r="HTL9" s="713"/>
      <c r="HTM9" s="713"/>
      <c r="HTN9" s="713"/>
      <c r="HTO9" s="713"/>
      <c r="HTP9" s="713"/>
      <c r="HTQ9" s="713"/>
      <c r="HTR9" s="713"/>
      <c r="HTS9" s="713"/>
      <c r="HTT9" s="713"/>
      <c r="HTU9" s="713"/>
      <c r="HTV9" s="713"/>
      <c r="HTW9" s="713"/>
      <c r="HTX9" s="713"/>
      <c r="HTY9" s="713"/>
      <c r="HTZ9" s="713"/>
      <c r="HUA9" s="713"/>
      <c r="HUB9" s="713"/>
      <c r="HUC9" s="713"/>
      <c r="HUD9" s="713"/>
      <c r="HUE9" s="713"/>
      <c r="HUF9" s="713"/>
      <c r="HUG9" s="713"/>
      <c r="HUH9" s="713"/>
      <c r="HUI9" s="713"/>
      <c r="HUJ9" s="713"/>
      <c r="HUK9" s="713"/>
      <c r="HUL9" s="713"/>
      <c r="HUM9" s="713"/>
      <c r="HUN9" s="713"/>
      <c r="HUO9" s="713"/>
      <c r="HUP9" s="713"/>
      <c r="HUQ9" s="713"/>
      <c r="HUR9" s="713"/>
      <c r="HUS9" s="713"/>
      <c r="HUT9" s="713"/>
      <c r="HUU9" s="713"/>
      <c r="HUV9" s="713"/>
      <c r="HUW9" s="713"/>
      <c r="HUX9" s="713"/>
      <c r="HUY9" s="713"/>
      <c r="HUZ9" s="713"/>
      <c r="HVA9" s="713"/>
      <c r="HVB9" s="713"/>
      <c r="HVC9" s="713"/>
      <c r="HVD9" s="713"/>
      <c r="HVE9" s="713"/>
      <c r="HVF9" s="713"/>
      <c r="HVG9" s="713"/>
      <c r="HVH9" s="713"/>
      <c r="HVI9" s="713"/>
      <c r="HVJ9" s="713"/>
      <c r="HVK9" s="713"/>
      <c r="HVL9" s="713"/>
      <c r="HVM9" s="713"/>
      <c r="HVN9" s="713"/>
      <c r="HVO9" s="713"/>
      <c r="HVP9" s="713"/>
      <c r="HVQ9" s="713"/>
      <c r="HVR9" s="713"/>
      <c r="HVS9" s="713"/>
      <c r="HVT9" s="713"/>
      <c r="HVU9" s="713"/>
      <c r="HVV9" s="713"/>
      <c r="HVW9" s="713"/>
      <c r="HVX9" s="713"/>
      <c r="HVY9" s="713"/>
      <c r="HVZ9" s="713"/>
      <c r="HWA9" s="713"/>
      <c r="HWB9" s="713"/>
      <c r="HWC9" s="713"/>
      <c r="HWD9" s="713"/>
      <c r="HWE9" s="713"/>
      <c r="HWF9" s="713"/>
      <c r="HWG9" s="713"/>
      <c r="HWH9" s="713"/>
      <c r="HWI9" s="713"/>
      <c r="HWJ9" s="713"/>
      <c r="HWK9" s="713"/>
      <c r="HWL9" s="713"/>
      <c r="HWM9" s="713"/>
      <c r="HWN9" s="713"/>
      <c r="HWO9" s="713"/>
      <c r="HWP9" s="713"/>
      <c r="HWQ9" s="713"/>
      <c r="HWR9" s="713"/>
      <c r="HWS9" s="713"/>
      <c r="HWT9" s="713"/>
      <c r="HWU9" s="713"/>
      <c r="HWV9" s="713"/>
      <c r="HWW9" s="713"/>
      <c r="HWX9" s="713"/>
      <c r="HWY9" s="713"/>
      <c r="HWZ9" s="713"/>
      <c r="HXA9" s="713"/>
      <c r="HXB9" s="713"/>
      <c r="HXC9" s="713"/>
      <c r="HXD9" s="713"/>
      <c r="HXE9" s="713"/>
      <c r="HXF9" s="713"/>
      <c r="HXG9" s="713"/>
      <c r="HXH9" s="713"/>
      <c r="HXI9" s="713"/>
      <c r="HXJ9" s="713"/>
      <c r="HXK9" s="713"/>
      <c r="HXL9" s="713"/>
      <c r="HXM9" s="713"/>
      <c r="HXN9" s="713"/>
      <c r="HXO9" s="713"/>
      <c r="HXP9" s="713"/>
      <c r="HXQ9" s="713"/>
      <c r="HXR9" s="713"/>
      <c r="HXS9" s="713"/>
      <c r="HXT9" s="713"/>
      <c r="HXU9" s="713"/>
      <c r="HXV9" s="713"/>
      <c r="HXW9" s="713"/>
      <c r="HXX9" s="713"/>
      <c r="HXY9" s="713"/>
      <c r="HXZ9" s="713"/>
      <c r="HYA9" s="713"/>
      <c r="HYB9" s="713"/>
      <c r="HYC9" s="713"/>
      <c r="HYD9" s="713"/>
      <c r="HYE9" s="713"/>
      <c r="HYF9" s="713"/>
      <c r="HYG9" s="713"/>
      <c r="HYH9" s="713"/>
      <c r="HYI9" s="713"/>
      <c r="HYJ9" s="713"/>
      <c r="HYK9" s="713"/>
      <c r="HYL9" s="713"/>
      <c r="HYM9" s="713"/>
      <c r="HYN9" s="713"/>
      <c r="HYO9" s="713"/>
      <c r="HYP9" s="713"/>
      <c r="HYQ9" s="713"/>
      <c r="HYR9" s="713"/>
      <c r="HYS9" s="713"/>
      <c r="HYT9" s="713"/>
      <c r="HYU9" s="713"/>
      <c r="HYV9" s="713"/>
      <c r="HYW9" s="713"/>
      <c r="HYX9" s="713"/>
      <c r="HYY9" s="713"/>
      <c r="HYZ9" s="713"/>
      <c r="HZA9" s="713"/>
      <c r="HZB9" s="713"/>
      <c r="HZC9" s="713"/>
      <c r="HZD9" s="713"/>
      <c r="HZE9" s="713"/>
      <c r="HZF9" s="713"/>
      <c r="HZG9" s="713"/>
      <c r="HZH9" s="713"/>
      <c r="HZI9" s="713"/>
      <c r="HZJ9" s="713"/>
      <c r="HZK9" s="713"/>
      <c r="HZL9" s="713"/>
      <c r="HZM9" s="713"/>
      <c r="HZN9" s="713"/>
      <c r="HZO9" s="713"/>
      <c r="HZP9" s="713"/>
      <c r="HZQ9" s="713"/>
      <c r="HZR9" s="713"/>
      <c r="HZS9" s="713"/>
      <c r="HZT9" s="713"/>
      <c r="HZU9" s="713"/>
      <c r="HZV9" s="713"/>
      <c r="HZW9" s="713"/>
      <c r="HZX9" s="713"/>
      <c r="HZY9" s="713"/>
      <c r="HZZ9" s="713"/>
      <c r="IAA9" s="713"/>
      <c r="IAB9" s="713"/>
      <c r="IAC9" s="713"/>
      <c r="IAD9" s="713"/>
      <c r="IAE9" s="713"/>
      <c r="IAF9" s="713"/>
      <c r="IAG9" s="713"/>
      <c r="IAH9" s="713"/>
      <c r="IAI9" s="713"/>
      <c r="IAJ9" s="713"/>
      <c r="IAK9" s="713"/>
      <c r="IAL9" s="713"/>
      <c r="IAM9" s="713"/>
      <c r="IAN9" s="713"/>
      <c r="IAO9" s="713"/>
      <c r="IAP9" s="713"/>
      <c r="IAQ9" s="713"/>
      <c r="IAR9" s="713"/>
      <c r="IAS9" s="713"/>
      <c r="IAT9" s="713"/>
      <c r="IAU9" s="713"/>
      <c r="IAV9" s="713"/>
      <c r="IAW9" s="713"/>
      <c r="IAX9" s="713"/>
      <c r="IAY9" s="713"/>
      <c r="IAZ9" s="713"/>
      <c r="IBA9" s="713"/>
      <c r="IBB9" s="713"/>
      <c r="IBC9" s="713"/>
      <c r="IBD9" s="713"/>
      <c r="IBE9" s="713"/>
      <c r="IBF9" s="713"/>
      <c r="IBG9" s="713"/>
      <c r="IBH9" s="713"/>
      <c r="IBI9" s="713"/>
      <c r="IBJ9" s="713"/>
      <c r="IBK9" s="713"/>
      <c r="IBL9" s="713"/>
      <c r="IBM9" s="713"/>
      <c r="IBN9" s="713"/>
      <c r="IBO9" s="713"/>
      <c r="IBP9" s="713"/>
      <c r="IBQ9" s="713"/>
      <c r="IBR9" s="713"/>
      <c r="IBS9" s="713"/>
      <c r="IBT9" s="713"/>
      <c r="IBU9" s="713"/>
      <c r="IBV9" s="713"/>
      <c r="IBW9" s="713"/>
      <c r="IBX9" s="713"/>
      <c r="IBY9" s="713"/>
      <c r="IBZ9" s="713"/>
      <c r="ICA9" s="713"/>
      <c r="ICB9" s="713"/>
      <c r="ICC9" s="713"/>
      <c r="ICD9" s="713"/>
      <c r="ICE9" s="713"/>
      <c r="ICF9" s="713"/>
      <c r="ICG9" s="713"/>
      <c r="ICH9" s="713"/>
      <c r="ICI9" s="713"/>
      <c r="ICJ9" s="713"/>
      <c r="ICK9" s="713"/>
      <c r="ICL9" s="713"/>
      <c r="ICM9" s="713"/>
      <c r="ICN9" s="713"/>
      <c r="ICO9" s="713"/>
      <c r="ICP9" s="713"/>
      <c r="ICQ9" s="713"/>
      <c r="ICR9" s="713"/>
      <c r="ICS9" s="713"/>
      <c r="ICT9" s="713"/>
      <c r="ICU9" s="713"/>
      <c r="ICV9" s="713"/>
      <c r="ICW9" s="713"/>
      <c r="ICX9" s="713"/>
      <c r="ICY9" s="713"/>
      <c r="ICZ9" s="713"/>
      <c r="IDA9" s="713"/>
      <c r="IDB9" s="713"/>
      <c r="IDC9" s="713"/>
      <c r="IDD9" s="713"/>
      <c r="IDE9" s="713"/>
      <c r="IDF9" s="713"/>
      <c r="IDG9" s="713"/>
      <c r="IDH9" s="713"/>
      <c r="IDI9" s="713"/>
      <c r="IDJ9" s="713"/>
      <c r="IDK9" s="713"/>
      <c r="IDL9" s="713"/>
      <c r="IDM9" s="713"/>
      <c r="IDN9" s="713"/>
      <c r="IDO9" s="713"/>
      <c r="IDP9" s="713"/>
      <c r="IDQ9" s="713"/>
      <c r="IDR9" s="713"/>
      <c r="IDS9" s="713"/>
      <c r="IDT9" s="713"/>
      <c r="IDU9" s="713"/>
      <c r="IDV9" s="713"/>
      <c r="IDW9" s="713"/>
      <c r="IDX9" s="713"/>
      <c r="IDY9" s="713"/>
      <c r="IDZ9" s="713"/>
      <c r="IEA9" s="713"/>
      <c r="IEB9" s="713"/>
      <c r="IEC9" s="713"/>
      <c r="IED9" s="713"/>
      <c r="IEE9" s="713"/>
      <c r="IEF9" s="713"/>
      <c r="IEG9" s="713"/>
      <c r="IEH9" s="713"/>
      <c r="IEI9" s="713"/>
      <c r="IEJ9" s="713"/>
      <c r="IEK9" s="713"/>
      <c r="IEL9" s="713"/>
      <c r="IEM9" s="713"/>
      <c r="IEN9" s="713"/>
      <c r="IEO9" s="713"/>
      <c r="IEP9" s="713"/>
      <c r="IEQ9" s="713"/>
      <c r="IER9" s="713"/>
      <c r="IES9" s="713"/>
      <c r="IET9" s="713"/>
      <c r="IEU9" s="713"/>
      <c r="IEV9" s="713"/>
      <c r="IEW9" s="713"/>
      <c r="IEX9" s="713"/>
      <c r="IEY9" s="713"/>
      <c r="IEZ9" s="713"/>
      <c r="IFA9" s="713"/>
      <c r="IFB9" s="713"/>
      <c r="IFC9" s="713"/>
      <c r="IFD9" s="713"/>
      <c r="IFE9" s="713"/>
      <c r="IFF9" s="713"/>
      <c r="IFG9" s="713"/>
      <c r="IFH9" s="713"/>
      <c r="IFI9" s="713"/>
      <c r="IFJ9" s="713"/>
      <c r="IFK9" s="713"/>
      <c r="IFL9" s="713"/>
      <c r="IFM9" s="713"/>
      <c r="IFN9" s="713"/>
      <c r="IFO9" s="713"/>
      <c r="IFP9" s="713"/>
      <c r="IFQ9" s="713"/>
      <c r="IFR9" s="713"/>
      <c r="IFS9" s="713"/>
      <c r="IFT9" s="713"/>
      <c r="IFU9" s="713"/>
      <c r="IFV9" s="713"/>
      <c r="IFW9" s="713"/>
      <c r="IFX9" s="713"/>
      <c r="IFY9" s="713"/>
      <c r="IFZ9" s="713"/>
      <c r="IGA9" s="713"/>
      <c r="IGB9" s="713"/>
      <c r="IGC9" s="713"/>
      <c r="IGD9" s="713"/>
      <c r="IGE9" s="713"/>
      <c r="IGF9" s="713"/>
      <c r="IGG9" s="713"/>
      <c r="IGH9" s="713"/>
      <c r="IGI9" s="713"/>
      <c r="IGJ9" s="713"/>
      <c r="IGK9" s="713"/>
      <c r="IGL9" s="713"/>
      <c r="IGM9" s="713"/>
      <c r="IGN9" s="713"/>
      <c r="IGO9" s="713"/>
      <c r="IGP9" s="713"/>
      <c r="IGQ9" s="713"/>
      <c r="IGR9" s="713"/>
      <c r="IGS9" s="713"/>
      <c r="IGT9" s="713"/>
      <c r="IGU9" s="713"/>
      <c r="IGV9" s="713"/>
      <c r="IGW9" s="713"/>
      <c r="IGX9" s="713"/>
      <c r="IGY9" s="713"/>
      <c r="IGZ9" s="713"/>
      <c r="IHA9" s="713"/>
      <c r="IHB9" s="713"/>
      <c r="IHC9" s="713"/>
      <c r="IHD9" s="713"/>
      <c r="IHE9" s="713"/>
      <c r="IHF9" s="713"/>
      <c r="IHG9" s="713"/>
      <c r="IHH9" s="713"/>
      <c r="IHI9" s="713"/>
      <c r="IHJ9" s="713"/>
      <c r="IHK9" s="713"/>
      <c r="IHL9" s="713"/>
      <c r="IHM9" s="713"/>
      <c r="IHN9" s="713"/>
      <c r="IHO9" s="713"/>
      <c r="IHP9" s="713"/>
      <c r="IHQ9" s="713"/>
      <c r="IHR9" s="713"/>
      <c r="IHS9" s="713"/>
      <c r="IHT9" s="713"/>
      <c r="IHU9" s="713"/>
      <c r="IHV9" s="713"/>
      <c r="IHW9" s="713"/>
      <c r="IHX9" s="713"/>
      <c r="IHY9" s="713"/>
      <c r="IHZ9" s="713"/>
      <c r="IIA9" s="713"/>
      <c r="IIB9" s="713"/>
      <c r="IIC9" s="713"/>
      <c r="IID9" s="713"/>
      <c r="IIE9" s="713"/>
      <c r="IIF9" s="713"/>
      <c r="IIG9" s="713"/>
      <c r="IIH9" s="713"/>
      <c r="III9" s="713"/>
      <c r="IIJ9" s="713"/>
      <c r="IIK9" s="713"/>
      <c r="IIL9" s="713"/>
      <c r="IIM9" s="713"/>
      <c r="IIN9" s="713"/>
      <c r="IIO9" s="713"/>
      <c r="IIP9" s="713"/>
      <c r="IIQ9" s="713"/>
      <c r="IIR9" s="713"/>
      <c r="IIS9" s="713"/>
      <c r="IIT9" s="713"/>
      <c r="IIU9" s="713"/>
      <c r="IIV9" s="713"/>
      <c r="IIW9" s="713"/>
      <c r="IIX9" s="713"/>
      <c r="IIY9" s="713"/>
      <c r="IIZ9" s="713"/>
      <c r="IJA9" s="713"/>
      <c r="IJB9" s="713"/>
      <c r="IJC9" s="713"/>
      <c r="IJD9" s="713"/>
      <c r="IJE9" s="713"/>
      <c r="IJF9" s="713"/>
      <c r="IJG9" s="713"/>
      <c r="IJH9" s="713"/>
      <c r="IJI9" s="713"/>
      <c r="IJJ9" s="713"/>
      <c r="IJK9" s="713"/>
      <c r="IJL9" s="713"/>
      <c r="IJM9" s="713"/>
      <c r="IJN9" s="713"/>
      <c r="IJO9" s="713"/>
      <c r="IJP9" s="713"/>
      <c r="IJQ9" s="713"/>
      <c r="IJR9" s="713"/>
      <c r="IJS9" s="713"/>
      <c r="IJT9" s="713"/>
      <c r="IJU9" s="713"/>
      <c r="IJV9" s="713"/>
      <c r="IJW9" s="713"/>
      <c r="IJX9" s="713"/>
      <c r="IJY9" s="713"/>
      <c r="IJZ9" s="713"/>
      <c r="IKA9" s="713"/>
      <c r="IKB9" s="713"/>
      <c r="IKC9" s="713"/>
      <c r="IKD9" s="713"/>
      <c r="IKE9" s="713"/>
      <c r="IKF9" s="713"/>
      <c r="IKG9" s="713"/>
      <c r="IKH9" s="713"/>
      <c r="IKI9" s="713"/>
      <c r="IKJ9" s="713"/>
      <c r="IKK9" s="713"/>
      <c r="IKL9" s="713"/>
      <c r="IKM9" s="713"/>
      <c r="IKN9" s="713"/>
      <c r="IKO9" s="713"/>
      <c r="IKP9" s="713"/>
      <c r="IKQ9" s="713"/>
      <c r="IKR9" s="713"/>
      <c r="IKS9" s="713"/>
      <c r="IKT9" s="713"/>
      <c r="IKU9" s="713"/>
      <c r="IKV9" s="713"/>
      <c r="IKW9" s="713"/>
      <c r="IKX9" s="713"/>
      <c r="IKY9" s="713"/>
      <c r="IKZ9" s="713"/>
      <c r="ILA9" s="713"/>
      <c r="ILB9" s="713"/>
      <c r="ILC9" s="713"/>
      <c r="ILD9" s="713"/>
      <c r="ILE9" s="713"/>
      <c r="ILF9" s="713"/>
      <c r="ILG9" s="713"/>
      <c r="ILH9" s="713"/>
      <c r="ILI9" s="713"/>
      <c r="ILJ9" s="713"/>
      <c r="ILK9" s="713"/>
      <c r="ILL9" s="713"/>
      <c r="ILM9" s="713"/>
      <c r="ILN9" s="713"/>
      <c r="ILO9" s="713"/>
      <c r="ILP9" s="713"/>
      <c r="ILQ9" s="713"/>
      <c r="ILR9" s="713"/>
      <c r="ILS9" s="713"/>
      <c r="ILT9" s="713"/>
      <c r="ILU9" s="713"/>
      <c r="ILV9" s="713"/>
      <c r="ILW9" s="713"/>
      <c r="ILX9" s="713"/>
      <c r="ILY9" s="713"/>
      <c r="ILZ9" s="713"/>
      <c r="IMA9" s="713"/>
      <c r="IMB9" s="713"/>
      <c r="IMC9" s="713"/>
      <c r="IMD9" s="713"/>
      <c r="IME9" s="713"/>
      <c r="IMF9" s="713"/>
      <c r="IMG9" s="713"/>
      <c r="IMH9" s="713"/>
      <c r="IMI9" s="713"/>
      <c r="IMJ9" s="713"/>
      <c r="IMK9" s="713"/>
      <c r="IML9" s="713"/>
      <c r="IMM9" s="713"/>
      <c r="IMN9" s="713"/>
      <c r="IMO9" s="713"/>
      <c r="IMP9" s="713"/>
      <c r="IMQ9" s="713"/>
      <c r="IMR9" s="713"/>
      <c r="IMS9" s="713"/>
      <c r="IMT9" s="713"/>
      <c r="IMU9" s="713"/>
      <c r="IMV9" s="713"/>
      <c r="IMW9" s="713"/>
      <c r="IMX9" s="713"/>
      <c r="IMY9" s="713"/>
      <c r="IMZ9" s="713"/>
      <c r="INA9" s="713"/>
      <c r="INB9" s="713"/>
      <c r="INC9" s="713"/>
      <c r="IND9" s="713"/>
      <c r="INE9" s="713"/>
      <c r="INF9" s="713"/>
      <c r="ING9" s="713"/>
      <c r="INH9" s="713"/>
      <c r="INI9" s="713"/>
      <c r="INJ9" s="713"/>
      <c r="INK9" s="713"/>
      <c r="INL9" s="713"/>
      <c r="INM9" s="713"/>
      <c r="INN9" s="713"/>
      <c r="INO9" s="713"/>
      <c r="INP9" s="713"/>
      <c r="INQ9" s="713"/>
      <c r="INR9" s="713"/>
      <c r="INS9" s="713"/>
      <c r="INT9" s="713"/>
      <c r="INU9" s="713"/>
      <c r="INV9" s="713"/>
      <c r="INW9" s="713"/>
      <c r="INX9" s="713"/>
      <c r="INY9" s="713"/>
      <c r="INZ9" s="713"/>
      <c r="IOA9" s="713"/>
      <c r="IOB9" s="713"/>
      <c r="IOC9" s="713"/>
      <c r="IOD9" s="713"/>
      <c r="IOE9" s="713"/>
      <c r="IOF9" s="713"/>
      <c r="IOG9" s="713"/>
      <c r="IOH9" s="713"/>
      <c r="IOI9" s="713"/>
      <c r="IOJ9" s="713"/>
      <c r="IOK9" s="713"/>
      <c r="IOL9" s="713"/>
      <c r="IOM9" s="713"/>
      <c r="ION9" s="713"/>
      <c r="IOO9" s="713"/>
      <c r="IOP9" s="713"/>
      <c r="IOQ9" s="713"/>
      <c r="IOR9" s="713"/>
      <c r="IOS9" s="713"/>
      <c r="IOT9" s="713"/>
      <c r="IOU9" s="713"/>
      <c r="IOV9" s="713"/>
      <c r="IOW9" s="713"/>
      <c r="IOX9" s="713"/>
      <c r="IOY9" s="713"/>
      <c r="IOZ9" s="713"/>
      <c r="IPA9" s="713"/>
      <c r="IPB9" s="713"/>
      <c r="IPC9" s="713"/>
      <c r="IPD9" s="713"/>
      <c r="IPE9" s="713"/>
      <c r="IPF9" s="713"/>
      <c r="IPG9" s="713"/>
      <c r="IPH9" s="713"/>
      <c r="IPI9" s="713"/>
      <c r="IPJ9" s="713"/>
      <c r="IPK9" s="713"/>
      <c r="IPL9" s="713"/>
      <c r="IPM9" s="713"/>
      <c r="IPN9" s="713"/>
      <c r="IPO9" s="713"/>
      <c r="IPP9" s="713"/>
      <c r="IPQ9" s="713"/>
      <c r="IPR9" s="713"/>
      <c r="IPS9" s="713"/>
      <c r="IPT9" s="713"/>
      <c r="IPU9" s="713"/>
      <c r="IPV9" s="713"/>
      <c r="IPW9" s="713"/>
      <c r="IPX9" s="713"/>
      <c r="IPY9" s="713"/>
      <c r="IPZ9" s="713"/>
      <c r="IQA9" s="713"/>
      <c r="IQB9" s="713"/>
      <c r="IQC9" s="713"/>
      <c r="IQD9" s="713"/>
      <c r="IQE9" s="713"/>
      <c r="IQF9" s="713"/>
      <c r="IQG9" s="713"/>
      <c r="IQH9" s="713"/>
      <c r="IQI9" s="713"/>
      <c r="IQJ9" s="713"/>
      <c r="IQK9" s="713"/>
      <c r="IQL9" s="713"/>
      <c r="IQM9" s="713"/>
      <c r="IQN9" s="713"/>
      <c r="IQO9" s="713"/>
      <c r="IQP9" s="713"/>
      <c r="IQQ9" s="713"/>
      <c r="IQR9" s="713"/>
      <c r="IQS9" s="713"/>
      <c r="IQT9" s="713"/>
      <c r="IQU9" s="713"/>
      <c r="IQV9" s="713"/>
      <c r="IQW9" s="713"/>
      <c r="IQX9" s="713"/>
      <c r="IQY9" s="713"/>
      <c r="IQZ9" s="713"/>
      <c r="IRA9" s="713"/>
      <c r="IRB9" s="713"/>
      <c r="IRC9" s="713"/>
      <c r="IRD9" s="713"/>
      <c r="IRE9" s="713"/>
      <c r="IRF9" s="713"/>
      <c r="IRG9" s="713"/>
      <c r="IRH9" s="713"/>
      <c r="IRI9" s="713"/>
      <c r="IRJ9" s="713"/>
      <c r="IRK9" s="713"/>
      <c r="IRL9" s="713"/>
      <c r="IRM9" s="713"/>
      <c r="IRN9" s="713"/>
      <c r="IRO9" s="713"/>
      <c r="IRP9" s="713"/>
      <c r="IRQ9" s="713"/>
      <c r="IRR9" s="713"/>
      <c r="IRS9" s="713"/>
      <c r="IRT9" s="713"/>
      <c r="IRU9" s="713"/>
      <c r="IRV9" s="713"/>
      <c r="IRW9" s="713"/>
      <c r="IRX9" s="713"/>
      <c r="IRY9" s="713"/>
      <c r="IRZ9" s="713"/>
      <c r="ISA9" s="713"/>
      <c r="ISB9" s="713"/>
      <c r="ISC9" s="713"/>
      <c r="ISD9" s="713"/>
      <c r="ISE9" s="713"/>
      <c r="ISF9" s="713"/>
      <c r="ISG9" s="713"/>
      <c r="ISH9" s="713"/>
      <c r="ISI9" s="713"/>
      <c r="ISJ9" s="713"/>
      <c r="ISK9" s="713"/>
      <c r="ISL9" s="713"/>
      <c r="ISM9" s="713"/>
      <c r="ISN9" s="713"/>
      <c r="ISO9" s="713"/>
      <c r="ISP9" s="713"/>
      <c r="ISQ9" s="713"/>
      <c r="ISR9" s="713"/>
      <c r="ISS9" s="713"/>
      <c r="IST9" s="713"/>
      <c r="ISU9" s="713"/>
      <c r="ISV9" s="713"/>
      <c r="ISW9" s="713"/>
      <c r="ISX9" s="713"/>
      <c r="ISY9" s="713"/>
      <c r="ISZ9" s="713"/>
      <c r="ITA9" s="713"/>
      <c r="ITB9" s="713"/>
      <c r="ITC9" s="713"/>
      <c r="ITD9" s="713"/>
      <c r="ITE9" s="713"/>
      <c r="ITF9" s="713"/>
      <c r="ITG9" s="713"/>
      <c r="ITH9" s="713"/>
      <c r="ITI9" s="713"/>
      <c r="ITJ9" s="713"/>
      <c r="ITK9" s="713"/>
      <c r="ITL9" s="713"/>
      <c r="ITM9" s="713"/>
      <c r="ITN9" s="713"/>
      <c r="ITO9" s="713"/>
      <c r="ITP9" s="713"/>
      <c r="ITQ9" s="713"/>
      <c r="ITR9" s="713"/>
      <c r="ITS9" s="713"/>
      <c r="ITT9" s="713"/>
      <c r="ITU9" s="713"/>
      <c r="ITV9" s="713"/>
      <c r="ITW9" s="713"/>
      <c r="ITX9" s="713"/>
      <c r="ITY9" s="713"/>
      <c r="ITZ9" s="713"/>
      <c r="IUA9" s="713"/>
      <c r="IUB9" s="713"/>
      <c r="IUC9" s="713"/>
      <c r="IUD9" s="713"/>
      <c r="IUE9" s="713"/>
      <c r="IUF9" s="713"/>
      <c r="IUG9" s="713"/>
      <c r="IUH9" s="713"/>
      <c r="IUI9" s="713"/>
      <c r="IUJ9" s="713"/>
      <c r="IUK9" s="713"/>
      <c r="IUL9" s="713"/>
      <c r="IUM9" s="713"/>
      <c r="IUN9" s="713"/>
      <c r="IUO9" s="713"/>
      <c r="IUP9" s="713"/>
      <c r="IUQ9" s="713"/>
      <c r="IUR9" s="713"/>
      <c r="IUS9" s="713"/>
      <c r="IUT9" s="713"/>
      <c r="IUU9" s="713"/>
      <c r="IUV9" s="713"/>
      <c r="IUW9" s="713"/>
      <c r="IUX9" s="713"/>
      <c r="IUY9" s="713"/>
      <c r="IUZ9" s="713"/>
      <c r="IVA9" s="713"/>
      <c r="IVB9" s="713"/>
      <c r="IVC9" s="713"/>
      <c r="IVD9" s="713"/>
      <c r="IVE9" s="713"/>
      <c r="IVF9" s="713"/>
      <c r="IVG9" s="713"/>
      <c r="IVH9" s="713"/>
      <c r="IVI9" s="713"/>
      <c r="IVJ9" s="713"/>
      <c r="IVK9" s="713"/>
      <c r="IVL9" s="713"/>
      <c r="IVM9" s="713"/>
      <c r="IVN9" s="713"/>
      <c r="IVO9" s="713"/>
      <c r="IVP9" s="713"/>
      <c r="IVQ9" s="713"/>
      <c r="IVR9" s="713"/>
      <c r="IVS9" s="713"/>
      <c r="IVT9" s="713"/>
      <c r="IVU9" s="713"/>
      <c r="IVV9" s="713"/>
      <c r="IVW9" s="713"/>
      <c r="IVX9" s="713"/>
      <c r="IVY9" s="713"/>
      <c r="IVZ9" s="713"/>
      <c r="IWA9" s="713"/>
      <c r="IWB9" s="713"/>
      <c r="IWC9" s="713"/>
      <c r="IWD9" s="713"/>
      <c r="IWE9" s="713"/>
      <c r="IWF9" s="713"/>
      <c r="IWG9" s="713"/>
      <c r="IWH9" s="713"/>
      <c r="IWI9" s="713"/>
      <c r="IWJ9" s="713"/>
      <c r="IWK9" s="713"/>
      <c r="IWL9" s="713"/>
      <c r="IWM9" s="713"/>
      <c r="IWN9" s="713"/>
      <c r="IWO9" s="713"/>
      <c r="IWP9" s="713"/>
      <c r="IWQ9" s="713"/>
      <c r="IWR9" s="713"/>
      <c r="IWS9" s="713"/>
      <c r="IWT9" s="713"/>
      <c r="IWU9" s="713"/>
      <c r="IWV9" s="713"/>
      <c r="IWW9" s="713"/>
      <c r="IWX9" s="713"/>
      <c r="IWY9" s="713"/>
      <c r="IWZ9" s="713"/>
      <c r="IXA9" s="713"/>
      <c r="IXB9" s="713"/>
      <c r="IXC9" s="713"/>
      <c r="IXD9" s="713"/>
      <c r="IXE9" s="713"/>
      <c r="IXF9" s="713"/>
      <c r="IXG9" s="713"/>
      <c r="IXH9" s="713"/>
      <c r="IXI9" s="713"/>
      <c r="IXJ9" s="713"/>
      <c r="IXK9" s="713"/>
      <c r="IXL9" s="713"/>
      <c r="IXM9" s="713"/>
      <c r="IXN9" s="713"/>
      <c r="IXO9" s="713"/>
      <c r="IXP9" s="713"/>
      <c r="IXQ9" s="713"/>
      <c r="IXR9" s="713"/>
      <c r="IXS9" s="713"/>
      <c r="IXT9" s="713"/>
      <c r="IXU9" s="713"/>
      <c r="IXV9" s="713"/>
      <c r="IXW9" s="713"/>
      <c r="IXX9" s="713"/>
      <c r="IXY9" s="713"/>
      <c r="IXZ9" s="713"/>
      <c r="IYA9" s="713"/>
      <c r="IYB9" s="713"/>
      <c r="IYC9" s="713"/>
      <c r="IYD9" s="713"/>
      <c r="IYE9" s="713"/>
      <c r="IYF9" s="713"/>
      <c r="IYG9" s="713"/>
      <c r="IYH9" s="713"/>
      <c r="IYI9" s="713"/>
      <c r="IYJ9" s="713"/>
      <c r="IYK9" s="713"/>
      <c r="IYL9" s="713"/>
      <c r="IYM9" s="713"/>
      <c r="IYN9" s="713"/>
      <c r="IYO9" s="713"/>
      <c r="IYP9" s="713"/>
      <c r="IYQ9" s="713"/>
      <c r="IYR9" s="713"/>
      <c r="IYS9" s="713"/>
      <c r="IYT9" s="713"/>
      <c r="IYU9" s="713"/>
      <c r="IYV9" s="713"/>
      <c r="IYW9" s="713"/>
      <c r="IYX9" s="713"/>
      <c r="IYY9" s="713"/>
      <c r="IYZ9" s="713"/>
      <c r="IZA9" s="713"/>
      <c r="IZB9" s="713"/>
      <c r="IZC9" s="713"/>
      <c r="IZD9" s="713"/>
      <c r="IZE9" s="713"/>
      <c r="IZF9" s="713"/>
      <c r="IZG9" s="713"/>
      <c r="IZH9" s="713"/>
      <c r="IZI9" s="713"/>
      <c r="IZJ9" s="713"/>
      <c r="IZK9" s="713"/>
      <c r="IZL9" s="713"/>
      <c r="IZM9" s="713"/>
      <c r="IZN9" s="713"/>
      <c r="IZO9" s="713"/>
      <c r="IZP9" s="713"/>
      <c r="IZQ9" s="713"/>
      <c r="IZR9" s="713"/>
      <c r="IZS9" s="713"/>
      <c r="IZT9" s="713"/>
      <c r="IZU9" s="713"/>
      <c r="IZV9" s="713"/>
      <c r="IZW9" s="713"/>
      <c r="IZX9" s="713"/>
      <c r="IZY9" s="713"/>
      <c r="IZZ9" s="713"/>
      <c r="JAA9" s="713"/>
      <c r="JAB9" s="713"/>
      <c r="JAC9" s="713"/>
      <c r="JAD9" s="713"/>
      <c r="JAE9" s="713"/>
      <c r="JAF9" s="713"/>
      <c r="JAG9" s="713"/>
      <c r="JAH9" s="713"/>
      <c r="JAI9" s="713"/>
      <c r="JAJ9" s="713"/>
      <c r="JAK9" s="713"/>
      <c r="JAL9" s="713"/>
      <c r="JAM9" s="713"/>
      <c r="JAN9" s="713"/>
      <c r="JAO9" s="713"/>
      <c r="JAP9" s="713"/>
      <c r="JAQ9" s="713"/>
      <c r="JAR9" s="713"/>
      <c r="JAS9" s="713"/>
      <c r="JAT9" s="713"/>
      <c r="JAU9" s="713"/>
      <c r="JAV9" s="713"/>
      <c r="JAW9" s="713"/>
      <c r="JAX9" s="713"/>
      <c r="JAY9" s="713"/>
      <c r="JAZ9" s="713"/>
      <c r="JBA9" s="713"/>
      <c r="JBB9" s="713"/>
      <c r="JBC9" s="713"/>
      <c r="JBD9" s="713"/>
      <c r="JBE9" s="713"/>
      <c r="JBF9" s="713"/>
      <c r="JBG9" s="713"/>
      <c r="JBH9" s="713"/>
      <c r="JBI9" s="713"/>
      <c r="JBJ9" s="713"/>
      <c r="JBK9" s="713"/>
      <c r="JBL9" s="713"/>
      <c r="JBM9" s="713"/>
      <c r="JBN9" s="713"/>
      <c r="JBO9" s="713"/>
      <c r="JBP9" s="713"/>
      <c r="JBQ9" s="713"/>
      <c r="JBR9" s="713"/>
      <c r="JBS9" s="713"/>
      <c r="JBT9" s="713"/>
      <c r="JBU9" s="713"/>
      <c r="JBV9" s="713"/>
      <c r="JBW9" s="713"/>
      <c r="JBX9" s="713"/>
      <c r="JBY9" s="713"/>
      <c r="JBZ9" s="713"/>
      <c r="JCA9" s="713"/>
      <c r="JCB9" s="713"/>
      <c r="JCC9" s="713"/>
      <c r="JCD9" s="713"/>
      <c r="JCE9" s="713"/>
      <c r="JCF9" s="713"/>
      <c r="JCG9" s="713"/>
      <c r="JCH9" s="713"/>
      <c r="JCI9" s="713"/>
      <c r="JCJ9" s="713"/>
      <c r="JCK9" s="713"/>
      <c r="JCL9" s="713"/>
      <c r="JCM9" s="713"/>
      <c r="JCN9" s="713"/>
      <c r="JCO9" s="713"/>
      <c r="JCP9" s="713"/>
      <c r="JCQ9" s="713"/>
      <c r="JCR9" s="713"/>
      <c r="JCS9" s="713"/>
      <c r="JCT9" s="713"/>
      <c r="JCU9" s="713"/>
      <c r="JCV9" s="713"/>
      <c r="JCW9" s="713"/>
      <c r="JCX9" s="713"/>
      <c r="JCY9" s="713"/>
      <c r="JCZ9" s="713"/>
      <c r="JDA9" s="713"/>
      <c r="JDB9" s="713"/>
      <c r="JDC9" s="713"/>
      <c r="JDD9" s="713"/>
      <c r="JDE9" s="713"/>
      <c r="JDF9" s="713"/>
      <c r="JDG9" s="713"/>
      <c r="JDH9" s="713"/>
      <c r="JDI9" s="713"/>
      <c r="JDJ9" s="713"/>
      <c r="JDK9" s="713"/>
      <c r="JDL9" s="713"/>
      <c r="JDM9" s="713"/>
      <c r="JDN9" s="713"/>
      <c r="JDO9" s="713"/>
      <c r="JDP9" s="713"/>
      <c r="JDQ9" s="713"/>
      <c r="JDR9" s="713"/>
      <c r="JDS9" s="713"/>
      <c r="JDT9" s="713"/>
      <c r="JDU9" s="713"/>
      <c r="JDV9" s="713"/>
      <c r="JDW9" s="713"/>
      <c r="JDX9" s="713"/>
      <c r="JDY9" s="713"/>
      <c r="JDZ9" s="713"/>
      <c r="JEA9" s="713"/>
      <c r="JEB9" s="713"/>
      <c r="JEC9" s="713"/>
      <c r="JED9" s="713"/>
      <c r="JEE9" s="713"/>
      <c r="JEF9" s="713"/>
      <c r="JEG9" s="713"/>
      <c r="JEH9" s="713"/>
      <c r="JEI9" s="713"/>
      <c r="JEJ9" s="713"/>
      <c r="JEK9" s="713"/>
      <c r="JEL9" s="713"/>
      <c r="JEM9" s="713"/>
      <c r="JEN9" s="713"/>
      <c r="JEO9" s="713"/>
      <c r="JEP9" s="713"/>
      <c r="JEQ9" s="713"/>
      <c r="JER9" s="713"/>
      <c r="JES9" s="713"/>
      <c r="JET9" s="713"/>
      <c r="JEU9" s="713"/>
      <c r="JEV9" s="713"/>
      <c r="JEW9" s="713"/>
      <c r="JEX9" s="713"/>
      <c r="JEY9" s="713"/>
      <c r="JEZ9" s="713"/>
      <c r="JFA9" s="713"/>
      <c r="JFB9" s="713"/>
      <c r="JFC9" s="713"/>
      <c r="JFD9" s="713"/>
      <c r="JFE9" s="713"/>
      <c r="JFF9" s="713"/>
      <c r="JFG9" s="713"/>
      <c r="JFH9" s="713"/>
      <c r="JFI9" s="713"/>
      <c r="JFJ9" s="713"/>
      <c r="JFK9" s="713"/>
      <c r="JFL9" s="713"/>
      <c r="JFM9" s="713"/>
      <c r="JFN9" s="713"/>
      <c r="JFO9" s="713"/>
      <c r="JFP9" s="713"/>
      <c r="JFQ9" s="713"/>
      <c r="JFR9" s="713"/>
      <c r="JFS9" s="713"/>
      <c r="JFT9" s="713"/>
      <c r="JFU9" s="713"/>
      <c r="JFV9" s="713"/>
      <c r="JFW9" s="713"/>
      <c r="JFX9" s="713"/>
      <c r="JFY9" s="713"/>
      <c r="JFZ9" s="713"/>
      <c r="JGA9" s="713"/>
      <c r="JGB9" s="713"/>
      <c r="JGC9" s="713"/>
      <c r="JGD9" s="713"/>
      <c r="JGE9" s="713"/>
      <c r="JGF9" s="713"/>
      <c r="JGG9" s="713"/>
      <c r="JGH9" s="713"/>
      <c r="JGI9" s="713"/>
      <c r="JGJ9" s="713"/>
      <c r="JGK9" s="713"/>
      <c r="JGL9" s="713"/>
      <c r="JGM9" s="713"/>
      <c r="JGN9" s="713"/>
      <c r="JGO9" s="713"/>
      <c r="JGP9" s="713"/>
      <c r="JGQ9" s="713"/>
      <c r="JGR9" s="713"/>
      <c r="JGS9" s="713"/>
      <c r="JGT9" s="713"/>
      <c r="JGU9" s="713"/>
      <c r="JGV9" s="713"/>
      <c r="JGW9" s="713"/>
      <c r="JGX9" s="713"/>
      <c r="JGY9" s="713"/>
      <c r="JGZ9" s="713"/>
      <c r="JHA9" s="713"/>
      <c r="JHB9" s="713"/>
      <c r="JHC9" s="713"/>
      <c r="JHD9" s="713"/>
      <c r="JHE9" s="713"/>
      <c r="JHF9" s="713"/>
      <c r="JHG9" s="713"/>
      <c r="JHH9" s="713"/>
      <c r="JHI9" s="713"/>
      <c r="JHJ9" s="713"/>
      <c r="JHK9" s="713"/>
      <c r="JHL9" s="713"/>
      <c r="JHM9" s="713"/>
      <c r="JHN9" s="713"/>
      <c r="JHO9" s="713"/>
      <c r="JHP9" s="713"/>
      <c r="JHQ9" s="713"/>
      <c r="JHR9" s="713"/>
      <c r="JHS9" s="713"/>
      <c r="JHT9" s="713"/>
      <c r="JHU9" s="713"/>
      <c r="JHV9" s="713"/>
      <c r="JHW9" s="713"/>
      <c r="JHX9" s="713"/>
      <c r="JHY9" s="713"/>
      <c r="JHZ9" s="713"/>
      <c r="JIA9" s="713"/>
      <c r="JIB9" s="713"/>
      <c r="JIC9" s="713"/>
      <c r="JID9" s="713"/>
      <c r="JIE9" s="713"/>
      <c r="JIF9" s="713"/>
      <c r="JIG9" s="713"/>
      <c r="JIH9" s="713"/>
      <c r="JII9" s="713"/>
      <c r="JIJ9" s="713"/>
      <c r="JIK9" s="713"/>
      <c r="JIL9" s="713"/>
      <c r="JIM9" s="713"/>
      <c r="JIN9" s="713"/>
      <c r="JIO9" s="713"/>
      <c r="JIP9" s="713"/>
      <c r="JIQ9" s="713"/>
      <c r="JIR9" s="713"/>
      <c r="JIS9" s="713"/>
      <c r="JIT9" s="713"/>
      <c r="JIU9" s="713"/>
      <c r="JIV9" s="713"/>
      <c r="JIW9" s="713"/>
      <c r="JIX9" s="713"/>
      <c r="JIY9" s="713"/>
      <c r="JIZ9" s="713"/>
      <c r="JJA9" s="713"/>
      <c r="JJB9" s="713"/>
      <c r="JJC9" s="713"/>
      <c r="JJD9" s="713"/>
      <c r="JJE9" s="713"/>
      <c r="JJF9" s="713"/>
      <c r="JJG9" s="713"/>
      <c r="JJH9" s="713"/>
      <c r="JJI9" s="713"/>
      <c r="JJJ9" s="713"/>
      <c r="JJK9" s="713"/>
      <c r="JJL9" s="713"/>
      <c r="JJM9" s="713"/>
      <c r="JJN9" s="713"/>
      <c r="JJO9" s="713"/>
      <c r="JJP9" s="713"/>
      <c r="JJQ9" s="713"/>
      <c r="JJR9" s="713"/>
      <c r="JJS9" s="713"/>
      <c r="JJT9" s="713"/>
      <c r="JJU9" s="713"/>
      <c r="JJV9" s="713"/>
      <c r="JJW9" s="713"/>
      <c r="JJX9" s="713"/>
      <c r="JJY9" s="713"/>
      <c r="JJZ9" s="713"/>
      <c r="JKA9" s="713"/>
      <c r="JKB9" s="713"/>
      <c r="JKC9" s="713"/>
      <c r="JKD9" s="713"/>
      <c r="JKE9" s="713"/>
      <c r="JKF9" s="713"/>
      <c r="JKG9" s="713"/>
      <c r="JKH9" s="713"/>
      <c r="JKI9" s="713"/>
      <c r="JKJ9" s="713"/>
      <c r="JKK9" s="713"/>
      <c r="JKL9" s="713"/>
      <c r="JKM9" s="713"/>
      <c r="JKN9" s="713"/>
      <c r="JKO9" s="713"/>
      <c r="JKP9" s="713"/>
      <c r="JKQ9" s="713"/>
      <c r="JKR9" s="713"/>
      <c r="JKS9" s="713"/>
      <c r="JKT9" s="713"/>
      <c r="JKU9" s="713"/>
      <c r="JKV9" s="713"/>
      <c r="JKW9" s="713"/>
      <c r="JKX9" s="713"/>
      <c r="JKY9" s="713"/>
      <c r="JKZ9" s="713"/>
      <c r="JLA9" s="713"/>
      <c r="JLB9" s="713"/>
      <c r="JLC9" s="713"/>
      <c r="JLD9" s="713"/>
      <c r="JLE9" s="713"/>
      <c r="JLF9" s="713"/>
      <c r="JLG9" s="713"/>
      <c r="JLH9" s="713"/>
      <c r="JLI9" s="713"/>
      <c r="JLJ9" s="713"/>
      <c r="JLK9" s="713"/>
      <c r="JLL9" s="713"/>
      <c r="JLM9" s="713"/>
      <c r="JLN9" s="713"/>
      <c r="JLO9" s="713"/>
      <c r="JLP9" s="713"/>
      <c r="JLQ9" s="713"/>
      <c r="JLR9" s="713"/>
      <c r="JLS9" s="713"/>
      <c r="JLT9" s="713"/>
      <c r="JLU9" s="713"/>
      <c r="JLV9" s="713"/>
      <c r="JLW9" s="713"/>
      <c r="JLX9" s="713"/>
      <c r="JLY9" s="713"/>
      <c r="JLZ9" s="713"/>
      <c r="JMA9" s="713"/>
      <c r="JMB9" s="713"/>
      <c r="JMC9" s="713"/>
      <c r="JMD9" s="713"/>
      <c r="JME9" s="713"/>
      <c r="JMF9" s="713"/>
      <c r="JMG9" s="713"/>
      <c r="JMH9" s="713"/>
      <c r="JMI9" s="713"/>
      <c r="JMJ9" s="713"/>
      <c r="JMK9" s="713"/>
      <c r="JML9" s="713"/>
      <c r="JMM9" s="713"/>
      <c r="JMN9" s="713"/>
      <c r="JMO9" s="713"/>
      <c r="JMP9" s="713"/>
      <c r="JMQ9" s="713"/>
      <c r="JMR9" s="713"/>
      <c r="JMS9" s="713"/>
      <c r="JMT9" s="713"/>
      <c r="JMU9" s="713"/>
      <c r="JMV9" s="713"/>
      <c r="JMW9" s="713"/>
      <c r="JMX9" s="713"/>
      <c r="JMY9" s="713"/>
      <c r="JMZ9" s="713"/>
      <c r="JNA9" s="713"/>
      <c r="JNB9" s="713"/>
      <c r="JNC9" s="713"/>
      <c r="JND9" s="713"/>
      <c r="JNE9" s="713"/>
      <c r="JNF9" s="713"/>
      <c r="JNG9" s="713"/>
      <c r="JNH9" s="713"/>
      <c r="JNI9" s="713"/>
      <c r="JNJ9" s="713"/>
      <c r="JNK9" s="713"/>
      <c r="JNL9" s="713"/>
      <c r="JNM9" s="713"/>
      <c r="JNN9" s="713"/>
      <c r="JNO9" s="713"/>
      <c r="JNP9" s="713"/>
      <c r="JNQ9" s="713"/>
      <c r="JNR9" s="713"/>
      <c r="JNS9" s="713"/>
      <c r="JNT9" s="713"/>
      <c r="JNU9" s="713"/>
      <c r="JNV9" s="713"/>
      <c r="JNW9" s="713"/>
      <c r="JNX9" s="713"/>
      <c r="JNY9" s="713"/>
      <c r="JNZ9" s="713"/>
      <c r="JOA9" s="713"/>
      <c r="JOB9" s="713"/>
      <c r="JOC9" s="713"/>
      <c r="JOD9" s="713"/>
      <c r="JOE9" s="713"/>
      <c r="JOF9" s="713"/>
      <c r="JOG9" s="713"/>
      <c r="JOH9" s="713"/>
      <c r="JOI9" s="713"/>
      <c r="JOJ9" s="713"/>
      <c r="JOK9" s="713"/>
      <c r="JOL9" s="713"/>
      <c r="JOM9" s="713"/>
      <c r="JON9" s="713"/>
      <c r="JOO9" s="713"/>
      <c r="JOP9" s="713"/>
      <c r="JOQ9" s="713"/>
      <c r="JOR9" s="713"/>
      <c r="JOS9" s="713"/>
      <c r="JOT9" s="713"/>
      <c r="JOU9" s="713"/>
      <c r="JOV9" s="713"/>
      <c r="JOW9" s="713"/>
      <c r="JOX9" s="713"/>
      <c r="JOY9" s="713"/>
      <c r="JOZ9" s="713"/>
      <c r="JPA9" s="713"/>
      <c r="JPB9" s="713"/>
      <c r="JPC9" s="713"/>
      <c r="JPD9" s="713"/>
      <c r="JPE9" s="713"/>
      <c r="JPF9" s="713"/>
      <c r="JPG9" s="713"/>
      <c r="JPH9" s="713"/>
      <c r="JPI9" s="713"/>
      <c r="JPJ9" s="713"/>
      <c r="JPK9" s="713"/>
      <c r="JPL9" s="713"/>
      <c r="JPM9" s="713"/>
      <c r="JPN9" s="713"/>
      <c r="JPO9" s="713"/>
      <c r="JPP9" s="713"/>
      <c r="JPQ9" s="713"/>
      <c r="JPR9" s="713"/>
      <c r="JPS9" s="713"/>
      <c r="JPT9" s="713"/>
      <c r="JPU9" s="713"/>
      <c r="JPV9" s="713"/>
      <c r="JPW9" s="713"/>
      <c r="JPX9" s="713"/>
      <c r="JPY9" s="713"/>
      <c r="JPZ9" s="713"/>
      <c r="JQA9" s="713"/>
      <c r="JQB9" s="713"/>
      <c r="JQC9" s="713"/>
      <c r="JQD9" s="713"/>
      <c r="JQE9" s="713"/>
      <c r="JQF9" s="713"/>
      <c r="JQG9" s="713"/>
      <c r="JQH9" s="713"/>
      <c r="JQI9" s="713"/>
      <c r="JQJ9" s="713"/>
      <c r="JQK9" s="713"/>
      <c r="JQL9" s="713"/>
      <c r="JQM9" s="713"/>
      <c r="JQN9" s="713"/>
      <c r="JQO9" s="713"/>
      <c r="JQP9" s="713"/>
      <c r="JQQ9" s="713"/>
      <c r="JQR9" s="713"/>
      <c r="JQS9" s="713"/>
      <c r="JQT9" s="713"/>
      <c r="JQU9" s="713"/>
      <c r="JQV9" s="713"/>
      <c r="JQW9" s="713"/>
      <c r="JQX9" s="713"/>
      <c r="JQY9" s="713"/>
      <c r="JQZ9" s="713"/>
      <c r="JRA9" s="713"/>
      <c r="JRB9" s="713"/>
      <c r="JRC9" s="713"/>
      <c r="JRD9" s="713"/>
      <c r="JRE9" s="713"/>
      <c r="JRF9" s="713"/>
      <c r="JRG9" s="713"/>
      <c r="JRH9" s="713"/>
      <c r="JRI9" s="713"/>
      <c r="JRJ9" s="713"/>
      <c r="JRK9" s="713"/>
      <c r="JRL9" s="713"/>
      <c r="JRM9" s="713"/>
      <c r="JRN9" s="713"/>
      <c r="JRO9" s="713"/>
      <c r="JRP9" s="713"/>
      <c r="JRQ9" s="713"/>
      <c r="JRR9" s="713"/>
      <c r="JRS9" s="713"/>
      <c r="JRT9" s="713"/>
      <c r="JRU9" s="713"/>
      <c r="JRV9" s="713"/>
      <c r="JRW9" s="713"/>
      <c r="JRX9" s="713"/>
      <c r="JRY9" s="713"/>
      <c r="JRZ9" s="713"/>
      <c r="JSA9" s="713"/>
      <c r="JSB9" s="713"/>
      <c r="JSC9" s="713"/>
      <c r="JSD9" s="713"/>
      <c r="JSE9" s="713"/>
      <c r="JSF9" s="713"/>
      <c r="JSG9" s="713"/>
      <c r="JSH9" s="713"/>
      <c r="JSI9" s="713"/>
      <c r="JSJ9" s="713"/>
      <c r="JSK9" s="713"/>
      <c r="JSL9" s="713"/>
      <c r="JSM9" s="713"/>
      <c r="JSN9" s="713"/>
      <c r="JSO9" s="713"/>
      <c r="JSP9" s="713"/>
      <c r="JSQ9" s="713"/>
      <c r="JSR9" s="713"/>
      <c r="JSS9" s="713"/>
      <c r="JST9" s="713"/>
      <c r="JSU9" s="713"/>
      <c r="JSV9" s="713"/>
      <c r="JSW9" s="713"/>
      <c r="JSX9" s="713"/>
      <c r="JSY9" s="713"/>
      <c r="JSZ9" s="713"/>
      <c r="JTA9" s="713"/>
      <c r="JTB9" s="713"/>
      <c r="JTC9" s="713"/>
      <c r="JTD9" s="713"/>
      <c r="JTE9" s="713"/>
      <c r="JTF9" s="713"/>
      <c r="JTG9" s="713"/>
      <c r="JTH9" s="713"/>
      <c r="JTI9" s="713"/>
      <c r="JTJ9" s="713"/>
      <c r="JTK9" s="713"/>
      <c r="JTL9" s="713"/>
      <c r="JTM9" s="713"/>
      <c r="JTN9" s="713"/>
      <c r="JTO9" s="713"/>
      <c r="JTP9" s="713"/>
      <c r="JTQ9" s="713"/>
      <c r="JTR9" s="713"/>
      <c r="JTS9" s="713"/>
      <c r="JTT9" s="713"/>
      <c r="JTU9" s="713"/>
      <c r="JTV9" s="713"/>
      <c r="JTW9" s="713"/>
      <c r="JTX9" s="713"/>
      <c r="JTY9" s="713"/>
      <c r="JTZ9" s="713"/>
      <c r="JUA9" s="713"/>
      <c r="JUB9" s="713"/>
      <c r="JUC9" s="713"/>
      <c r="JUD9" s="713"/>
      <c r="JUE9" s="713"/>
      <c r="JUF9" s="713"/>
      <c r="JUG9" s="713"/>
      <c r="JUH9" s="713"/>
      <c r="JUI9" s="713"/>
      <c r="JUJ9" s="713"/>
      <c r="JUK9" s="713"/>
      <c r="JUL9" s="713"/>
      <c r="JUM9" s="713"/>
      <c r="JUN9" s="713"/>
      <c r="JUO9" s="713"/>
      <c r="JUP9" s="713"/>
      <c r="JUQ9" s="713"/>
      <c r="JUR9" s="713"/>
      <c r="JUS9" s="713"/>
      <c r="JUT9" s="713"/>
      <c r="JUU9" s="713"/>
      <c r="JUV9" s="713"/>
      <c r="JUW9" s="713"/>
      <c r="JUX9" s="713"/>
      <c r="JUY9" s="713"/>
      <c r="JUZ9" s="713"/>
      <c r="JVA9" s="713"/>
      <c r="JVB9" s="713"/>
      <c r="JVC9" s="713"/>
      <c r="JVD9" s="713"/>
      <c r="JVE9" s="713"/>
      <c r="JVF9" s="713"/>
      <c r="JVG9" s="713"/>
      <c r="JVH9" s="713"/>
      <c r="JVI9" s="713"/>
      <c r="JVJ9" s="713"/>
      <c r="JVK9" s="713"/>
      <c r="JVL9" s="713"/>
      <c r="JVM9" s="713"/>
      <c r="JVN9" s="713"/>
      <c r="JVO9" s="713"/>
      <c r="JVP9" s="713"/>
      <c r="JVQ9" s="713"/>
      <c r="JVR9" s="713"/>
      <c r="JVS9" s="713"/>
      <c r="JVT9" s="713"/>
      <c r="JVU9" s="713"/>
      <c r="JVV9" s="713"/>
      <c r="JVW9" s="713"/>
      <c r="JVX9" s="713"/>
      <c r="JVY9" s="713"/>
      <c r="JVZ9" s="713"/>
      <c r="JWA9" s="713"/>
      <c r="JWB9" s="713"/>
      <c r="JWC9" s="713"/>
      <c r="JWD9" s="713"/>
      <c r="JWE9" s="713"/>
      <c r="JWF9" s="713"/>
      <c r="JWG9" s="713"/>
      <c r="JWH9" s="713"/>
      <c r="JWI9" s="713"/>
      <c r="JWJ9" s="713"/>
      <c r="JWK9" s="713"/>
      <c r="JWL9" s="713"/>
      <c r="JWM9" s="713"/>
      <c r="JWN9" s="713"/>
      <c r="JWO9" s="713"/>
      <c r="JWP9" s="713"/>
      <c r="JWQ9" s="713"/>
      <c r="JWR9" s="713"/>
      <c r="JWS9" s="713"/>
      <c r="JWT9" s="713"/>
      <c r="JWU9" s="713"/>
      <c r="JWV9" s="713"/>
      <c r="JWW9" s="713"/>
      <c r="JWX9" s="713"/>
      <c r="JWY9" s="713"/>
      <c r="JWZ9" s="713"/>
      <c r="JXA9" s="713"/>
      <c r="JXB9" s="713"/>
      <c r="JXC9" s="713"/>
      <c r="JXD9" s="713"/>
      <c r="JXE9" s="713"/>
      <c r="JXF9" s="713"/>
      <c r="JXG9" s="713"/>
      <c r="JXH9" s="713"/>
      <c r="JXI9" s="713"/>
      <c r="JXJ9" s="713"/>
      <c r="JXK9" s="713"/>
      <c r="JXL9" s="713"/>
      <c r="JXM9" s="713"/>
      <c r="JXN9" s="713"/>
      <c r="JXO9" s="713"/>
      <c r="JXP9" s="713"/>
      <c r="JXQ9" s="713"/>
      <c r="JXR9" s="713"/>
      <c r="JXS9" s="713"/>
      <c r="JXT9" s="713"/>
      <c r="JXU9" s="713"/>
      <c r="JXV9" s="713"/>
      <c r="JXW9" s="713"/>
      <c r="JXX9" s="713"/>
      <c r="JXY9" s="713"/>
      <c r="JXZ9" s="713"/>
      <c r="JYA9" s="713"/>
      <c r="JYB9" s="713"/>
      <c r="JYC9" s="713"/>
      <c r="JYD9" s="713"/>
      <c r="JYE9" s="713"/>
      <c r="JYF9" s="713"/>
      <c r="JYG9" s="713"/>
      <c r="JYH9" s="713"/>
      <c r="JYI9" s="713"/>
      <c r="JYJ9" s="713"/>
      <c r="JYK9" s="713"/>
      <c r="JYL9" s="713"/>
      <c r="JYM9" s="713"/>
      <c r="JYN9" s="713"/>
      <c r="JYO9" s="713"/>
      <c r="JYP9" s="713"/>
      <c r="JYQ9" s="713"/>
      <c r="JYR9" s="713"/>
      <c r="JYS9" s="713"/>
      <c r="JYT9" s="713"/>
      <c r="JYU9" s="713"/>
      <c r="JYV9" s="713"/>
      <c r="JYW9" s="713"/>
      <c r="JYX9" s="713"/>
      <c r="JYY9" s="713"/>
      <c r="JYZ9" s="713"/>
      <c r="JZA9" s="713"/>
      <c r="JZB9" s="713"/>
      <c r="JZC9" s="713"/>
      <c r="JZD9" s="713"/>
      <c r="JZE9" s="713"/>
      <c r="JZF9" s="713"/>
      <c r="JZG9" s="713"/>
      <c r="JZH9" s="713"/>
      <c r="JZI9" s="713"/>
      <c r="JZJ9" s="713"/>
      <c r="JZK9" s="713"/>
      <c r="JZL9" s="713"/>
      <c r="JZM9" s="713"/>
      <c r="JZN9" s="713"/>
      <c r="JZO9" s="713"/>
      <c r="JZP9" s="713"/>
      <c r="JZQ9" s="713"/>
      <c r="JZR9" s="713"/>
      <c r="JZS9" s="713"/>
      <c r="JZT9" s="713"/>
      <c r="JZU9" s="713"/>
      <c r="JZV9" s="713"/>
      <c r="JZW9" s="713"/>
      <c r="JZX9" s="713"/>
      <c r="JZY9" s="713"/>
      <c r="JZZ9" s="713"/>
      <c r="KAA9" s="713"/>
      <c r="KAB9" s="713"/>
      <c r="KAC9" s="713"/>
      <c r="KAD9" s="713"/>
      <c r="KAE9" s="713"/>
      <c r="KAF9" s="713"/>
      <c r="KAG9" s="713"/>
      <c r="KAH9" s="713"/>
      <c r="KAI9" s="713"/>
      <c r="KAJ9" s="713"/>
      <c r="KAK9" s="713"/>
      <c r="KAL9" s="713"/>
      <c r="KAM9" s="713"/>
      <c r="KAN9" s="713"/>
      <c r="KAO9" s="713"/>
      <c r="KAP9" s="713"/>
      <c r="KAQ9" s="713"/>
      <c r="KAR9" s="713"/>
      <c r="KAS9" s="713"/>
      <c r="KAT9" s="713"/>
      <c r="KAU9" s="713"/>
      <c r="KAV9" s="713"/>
      <c r="KAW9" s="713"/>
      <c r="KAX9" s="713"/>
      <c r="KAY9" s="713"/>
      <c r="KAZ9" s="713"/>
      <c r="KBA9" s="713"/>
      <c r="KBB9" s="713"/>
      <c r="KBC9" s="713"/>
      <c r="KBD9" s="713"/>
      <c r="KBE9" s="713"/>
      <c r="KBF9" s="713"/>
      <c r="KBG9" s="713"/>
      <c r="KBH9" s="713"/>
      <c r="KBI9" s="713"/>
      <c r="KBJ9" s="713"/>
      <c r="KBK9" s="713"/>
      <c r="KBL9" s="713"/>
      <c r="KBM9" s="713"/>
      <c r="KBN9" s="713"/>
      <c r="KBO9" s="713"/>
      <c r="KBP9" s="713"/>
      <c r="KBQ9" s="713"/>
      <c r="KBR9" s="713"/>
      <c r="KBS9" s="713"/>
      <c r="KBT9" s="713"/>
      <c r="KBU9" s="713"/>
      <c r="KBV9" s="713"/>
      <c r="KBW9" s="713"/>
      <c r="KBX9" s="713"/>
      <c r="KBY9" s="713"/>
      <c r="KBZ9" s="713"/>
      <c r="KCA9" s="713"/>
      <c r="KCB9" s="713"/>
      <c r="KCC9" s="713"/>
      <c r="KCD9" s="713"/>
      <c r="KCE9" s="713"/>
      <c r="KCF9" s="713"/>
      <c r="KCG9" s="713"/>
      <c r="KCH9" s="713"/>
      <c r="KCI9" s="713"/>
      <c r="KCJ9" s="713"/>
      <c r="KCK9" s="713"/>
      <c r="KCL9" s="713"/>
      <c r="KCM9" s="713"/>
      <c r="KCN9" s="713"/>
      <c r="KCO9" s="713"/>
      <c r="KCP9" s="713"/>
      <c r="KCQ9" s="713"/>
      <c r="KCR9" s="713"/>
      <c r="KCS9" s="713"/>
      <c r="KCT9" s="713"/>
      <c r="KCU9" s="713"/>
      <c r="KCV9" s="713"/>
      <c r="KCW9" s="713"/>
      <c r="KCX9" s="713"/>
      <c r="KCY9" s="713"/>
      <c r="KCZ9" s="713"/>
      <c r="KDA9" s="713"/>
      <c r="KDB9" s="713"/>
      <c r="KDC9" s="713"/>
      <c r="KDD9" s="713"/>
      <c r="KDE9" s="713"/>
      <c r="KDF9" s="713"/>
      <c r="KDG9" s="713"/>
      <c r="KDH9" s="713"/>
      <c r="KDI9" s="713"/>
      <c r="KDJ9" s="713"/>
      <c r="KDK9" s="713"/>
      <c r="KDL9" s="713"/>
      <c r="KDM9" s="713"/>
      <c r="KDN9" s="713"/>
      <c r="KDO9" s="713"/>
      <c r="KDP9" s="713"/>
      <c r="KDQ9" s="713"/>
      <c r="KDR9" s="713"/>
      <c r="KDS9" s="713"/>
      <c r="KDT9" s="713"/>
      <c r="KDU9" s="713"/>
      <c r="KDV9" s="713"/>
      <c r="KDW9" s="713"/>
      <c r="KDX9" s="713"/>
      <c r="KDY9" s="713"/>
      <c r="KDZ9" s="713"/>
      <c r="KEA9" s="713"/>
      <c r="KEB9" s="713"/>
      <c r="KEC9" s="713"/>
      <c r="KED9" s="713"/>
      <c r="KEE9" s="713"/>
      <c r="KEF9" s="713"/>
      <c r="KEG9" s="713"/>
      <c r="KEH9" s="713"/>
      <c r="KEI9" s="713"/>
      <c r="KEJ9" s="713"/>
      <c r="KEK9" s="713"/>
      <c r="KEL9" s="713"/>
      <c r="KEM9" s="713"/>
      <c r="KEN9" s="713"/>
      <c r="KEO9" s="713"/>
      <c r="KEP9" s="713"/>
      <c r="KEQ9" s="713"/>
      <c r="KER9" s="713"/>
      <c r="KES9" s="713"/>
      <c r="KET9" s="713"/>
      <c r="KEU9" s="713"/>
      <c r="KEV9" s="713"/>
      <c r="KEW9" s="713"/>
      <c r="KEX9" s="713"/>
      <c r="KEY9" s="713"/>
      <c r="KEZ9" s="713"/>
      <c r="KFA9" s="713"/>
      <c r="KFB9" s="713"/>
      <c r="KFC9" s="713"/>
      <c r="KFD9" s="713"/>
      <c r="KFE9" s="713"/>
      <c r="KFF9" s="713"/>
      <c r="KFG9" s="713"/>
      <c r="KFH9" s="713"/>
      <c r="KFI9" s="713"/>
      <c r="KFJ9" s="713"/>
      <c r="KFK9" s="713"/>
      <c r="KFL9" s="713"/>
      <c r="KFM9" s="713"/>
      <c r="KFN9" s="713"/>
      <c r="KFO9" s="713"/>
      <c r="KFP9" s="713"/>
      <c r="KFQ9" s="713"/>
      <c r="KFR9" s="713"/>
      <c r="KFS9" s="713"/>
      <c r="KFT9" s="713"/>
      <c r="KFU9" s="713"/>
      <c r="KFV9" s="713"/>
      <c r="KFW9" s="713"/>
      <c r="KFX9" s="713"/>
      <c r="KFY9" s="713"/>
      <c r="KFZ9" s="713"/>
      <c r="KGA9" s="713"/>
      <c r="KGB9" s="713"/>
      <c r="KGC9" s="713"/>
      <c r="KGD9" s="713"/>
      <c r="KGE9" s="713"/>
      <c r="KGF9" s="713"/>
      <c r="KGG9" s="713"/>
      <c r="KGH9" s="713"/>
      <c r="KGI9" s="713"/>
      <c r="KGJ9" s="713"/>
      <c r="KGK9" s="713"/>
      <c r="KGL9" s="713"/>
      <c r="KGM9" s="713"/>
      <c r="KGN9" s="713"/>
      <c r="KGO9" s="713"/>
      <c r="KGP9" s="713"/>
      <c r="KGQ9" s="713"/>
      <c r="KGR9" s="713"/>
      <c r="KGS9" s="713"/>
      <c r="KGT9" s="713"/>
      <c r="KGU9" s="713"/>
      <c r="KGV9" s="713"/>
      <c r="KGW9" s="713"/>
      <c r="KGX9" s="713"/>
      <c r="KGY9" s="713"/>
      <c r="KGZ9" s="713"/>
      <c r="KHA9" s="713"/>
      <c r="KHB9" s="713"/>
      <c r="KHC9" s="713"/>
      <c r="KHD9" s="713"/>
      <c r="KHE9" s="713"/>
      <c r="KHF9" s="713"/>
      <c r="KHG9" s="713"/>
      <c r="KHH9" s="713"/>
      <c r="KHI9" s="713"/>
      <c r="KHJ9" s="713"/>
      <c r="KHK9" s="713"/>
      <c r="KHL9" s="713"/>
      <c r="KHM9" s="713"/>
      <c r="KHN9" s="713"/>
      <c r="KHO9" s="713"/>
      <c r="KHP9" s="713"/>
      <c r="KHQ9" s="713"/>
      <c r="KHR9" s="713"/>
      <c r="KHS9" s="713"/>
      <c r="KHT9" s="713"/>
      <c r="KHU9" s="713"/>
      <c r="KHV9" s="713"/>
      <c r="KHW9" s="713"/>
      <c r="KHX9" s="713"/>
      <c r="KHY9" s="713"/>
      <c r="KHZ9" s="713"/>
      <c r="KIA9" s="713"/>
      <c r="KIB9" s="713"/>
      <c r="KIC9" s="713"/>
      <c r="KID9" s="713"/>
      <c r="KIE9" s="713"/>
      <c r="KIF9" s="713"/>
      <c r="KIG9" s="713"/>
      <c r="KIH9" s="713"/>
      <c r="KII9" s="713"/>
      <c r="KIJ9" s="713"/>
      <c r="KIK9" s="713"/>
      <c r="KIL9" s="713"/>
      <c r="KIM9" s="713"/>
      <c r="KIN9" s="713"/>
      <c r="KIO9" s="713"/>
      <c r="KIP9" s="713"/>
      <c r="KIQ9" s="713"/>
      <c r="KIR9" s="713"/>
      <c r="KIS9" s="713"/>
      <c r="KIT9" s="713"/>
      <c r="KIU9" s="713"/>
      <c r="KIV9" s="713"/>
      <c r="KIW9" s="713"/>
      <c r="KIX9" s="713"/>
      <c r="KIY9" s="713"/>
      <c r="KIZ9" s="713"/>
      <c r="KJA9" s="713"/>
      <c r="KJB9" s="713"/>
      <c r="KJC9" s="713"/>
      <c r="KJD9" s="713"/>
      <c r="KJE9" s="713"/>
      <c r="KJF9" s="713"/>
      <c r="KJG9" s="713"/>
      <c r="KJH9" s="713"/>
      <c r="KJI9" s="713"/>
      <c r="KJJ9" s="713"/>
      <c r="KJK9" s="713"/>
      <c r="KJL9" s="713"/>
      <c r="KJM9" s="713"/>
      <c r="KJN9" s="713"/>
      <c r="KJO9" s="713"/>
      <c r="KJP9" s="713"/>
      <c r="KJQ9" s="713"/>
      <c r="KJR9" s="713"/>
      <c r="KJS9" s="713"/>
      <c r="KJT9" s="713"/>
      <c r="KJU9" s="713"/>
      <c r="KJV9" s="713"/>
      <c r="KJW9" s="713"/>
      <c r="KJX9" s="713"/>
      <c r="KJY9" s="713"/>
      <c r="KJZ9" s="713"/>
      <c r="KKA9" s="713"/>
      <c r="KKB9" s="713"/>
      <c r="KKC9" s="713"/>
      <c r="KKD9" s="713"/>
      <c r="KKE9" s="713"/>
      <c r="KKF9" s="713"/>
      <c r="KKG9" s="713"/>
      <c r="KKH9" s="713"/>
      <c r="KKI9" s="713"/>
      <c r="KKJ9" s="713"/>
      <c r="KKK9" s="713"/>
      <c r="KKL9" s="713"/>
      <c r="KKM9" s="713"/>
      <c r="KKN9" s="713"/>
      <c r="KKO9" s="713"/>
      <c r="KKP9" s="713"/>
      <c r="KKQ9" s="713"/>
      <c r="KKR9" s="713"/>
      <c r="KKS9" s="713"/>
      <c r="KKT9" s="713"/>
      <c r="KKU9" s="713"/>
      <c r="KKV9" s="713"/>
      <c r="KKW9" s="713"/>
      <c r="KKX9" s="713"/>
      <c r="KKY9" s="713"/>
      <c r="KKZ9" s="713"/>
      <c r="KLA9" s="713"/>
      <c r="KLB9" s="713"/>
      <c r="KLC9" s="713"/>
      <c r="KLD9" s="713"/>
      <c r="KLE9" s="713"/>
      <c r="KLF9" s="713"/>
      <c r="KLG9" s="713"/>
      <c r="KLH9" s="713"/>
      <c r="KLI9" s="713"/>
      <c r="KLJ9" s="713"/>
      <c r="KLK9" s="713"/>
      <c r="KLL9" s="713"/>
      <c r="KLM9" s="713"/>
      <c r="KLN9" s="713"/>
      <c r="KLO9" s="713"/>
      <c r="KLP9" s="713"/>
      <c r="KLQ9" s="713"/>
      <c r="KLR9" s="713"/>
      <c r="KLS9" s="713"/>
      <c r="KLT9" s="713"/>
      <c r="KLU9" s="713"/>
      <c r="KLV9" s="713"/>
      <c r="KLW9" s="713"/>
      <c r="KLX9" s="713"/>
      <c r="KLY9" s="713"/>
      <c r="KLZ9" s="713"/>
      <c r="KMA9" s="713"/>
      <c r="KMB9" s="713"/>
      <c r="KMC9" s="713"/>
      <c r="KMD9" s="713"/>
      <c r="KME9" s="713"/>
      <c r="KMF9" s="713"/>
      <c r="KMG9" s="713"/>
      <c r="KMH9" s="713"/>
      <c r="KMI9" s="713"/>
      <c r="KMJ9" s="713"/>
      <c r="KMK9" s="713"/>
      <c r="KML9" s="713"/>
      <c r="KMM9" s="713"/>
      <c r="KMN9" s="713"/>
      <c r="KMO9" s="713"/>
      <c r="KMP9" s="713"/>
      <c r="KMQ9" s="713"/>
      <c r="KMR9" s="713"/>
      <c r="KMS9" s="713"/>
      <c r="KMT9" s="713"/>
      <c r="KMU9" s="713"/>
      <c r="KMV9" s="713"/>
      <c r="KMW9" s="713"/>
      <c r="KMX9" s="713"/>
      <c r="KMY9" s="713"/>
      <c r="KMZ9" s="713"/>
      <c r="KNA9" s="713"/>
      <c r="KNB9" s="713"/>
      <c r="KNC9" s="713"/>
      <c r="KND9" s="713"/>
      <c r="KNE9" s="713"/>
      <c r="KNF9" s="713"/>
      <c r="KNG9" s="713"/>
      <c r="KNH9" s="713"/>
      <c r="KNI9" s="713"/>
      <c r="KNJ9" s="713"/>
      <c r="KNK9" s="713"/>
      <c r="KNL9" s="713"/>
      <c r="KNM9" s="713"/>
      <c r="KNN9" s="713"/>
      <c r="KNO9" s="713"/>
      <c r="KNP9" s="713"/>
      <c r="KNQ9" s="713"/>
      <c r="KNR9" s="713"/>
      <c r="KNS9" s="713"/>
      <c r="KNT9" s="713"/>
      <c r="KNU9" s="713"/>
      <c r="KNV9" s="713"/>
      <c r="KNW9" s="713"/>
      <c r="KNX9" s="713"/>
      <c r="KNY9" s="713"/>
      <c r="KNZ9" s="713"/>
      <c r="KOA9" s="713"/>
      <c r="KOB9" s="713"/>
      <c r="KOC9" s="713"/>
      <c r="KOD9" s="713"/>
      <c r="KOE9" s="713"/>
      <c r="KOF9" s="713"/>
      <c r="KOG9" s="713"/>
      <c r="KOH9" s="713"/>
      <c r="KOI9" s="713"/>
      <c r="KOJ9" s="713"/>
      <c r="KOK9" s="713"/>
      <c r="KOL9" s="713"/>
      <c r="KOM9" s="713"/>
      <c r="KON9" s="713"/>
      <c r="KOO9" s="713"/>
      <c r="KOP9" s="713"/>
      <c r="KOQ9" s="713"/>
      <c r="KOR9" s="713"/>
      <c r="KOS9" s="713"/>
      <c r="KOT9" s="713"/>
      <c r="KOU9" s="713"/>
      <c r="KOV9" s="713"/>
      <c r="KOW9" s="713"/>
      <c r="KOX9" s="713"/>
      <c r="KOY9" s="713"/>
      <c r="KOZ9" s="713"/>
      <c r="KPA9" s="713"/>
      <c r="KPB9" s="713"/>
      <c r="KPC9" s="713"/>
      <c r="KPD9" s="713"/>
      <c r="KPE9" s="713"/>
      <c r="KPF9" s="713"/>
      <c r="KPG9" s="713"/>
      <c r="KPH9" s="713"/>
      <c r="KPI9" s="713"/>
      <c r="KPJ9" s="713"/>
      <c r="KPK9" s="713"/>
      <c r="KPL9" s="713"/>
      <c r="KPM9" s="713"/>
      <c r="KPN9" s="713"/>
      <c r="KPO9" s="713"/>
      <c r="KPP9" s="713"/>
      <c r="KPQ9" s="713"/>
      <c r="KPR9" s="713"/>
      <c r="KPS9" s="713"/>
      <c r="KPT9" s="713"/>
      <c r="KPU9" s="713"/>
      <c r="KPV9" s="713"/>
      <c r="KPW9" s="713"/>
      <c r="KPX9" s="713"/>
      <c r="KPY9" s="713"/>
      <c r="KPZ9" s="713"/>
      <c r="KQA9" s="713"/>
      <c r="KQB9" s="713"/>
      <c r="KQC9" s="713"/>
      <c r="KQD9" s="713"/>
      <c r="KQE9" s="713"/>
      <c r="KQF9" s="713"/>
      <c r="KQG9" s="713"/>
      <c r="KQH9" s="713"/>
      <c r="KQI9" s="713"/>
      <c r="KQJ9" s="713"/>
      <c r="KQK9" s="713"/>
      <c r="KQL9" s="713"/>
      <c r="KQM9" s="713"/>
      <c r="KQN9" s="713"/>
      <c r="KQO9" s="713"/>
      <c r="KQP9" s="713"/>
      <c r="KQQ9" s="713"/>
      <c r="KQR9" s="713"/>
      <c r="KQS9" s="713"/>
      <c r="KQT9" s="713"/>
      <c r="KQU9" s="713"/>
      <c r="KQV9" s="713"/>
      <c r="KQW9" s="713"/>
      <c r="KQX9" s="713"/>
      <c r="KQY9" s="713"/>
      <c r="KQZ9" s="713"/>
      <c r="KRA9" s="713"/>
      <c r="KRB9" s="713"/>
      <c r="KRC9" s="713"/>
      <c r="KRD9" s="713"/>
      <c r="KRE9" s="713"/>
      <c r="KRF9" s="713"/>
      <c r="KRG9" s="713"/>
      <c r="KRH9" s="713"/>
      <c r="KRI9" s="713"/>
      <c r="KRJ9" s="713"/>
      <c r="KRK9" s="713"/>
      <c r="KRL9" s="713"/>
      <c r="KRM9" s="713"/>
      <c r="KRN9" s="713"/>
      <c r="KRO9" s="713"/>
      <c r="KRP9" s="713"/>
      <c r="KRQ9" s="713"/>
      <c r="KRR9" s="713"/>
      <c r="KRS9" s="713"/>
      <c r="KRT9" s="713"/>
      <c r="KRU9" s="713"/>
      <c r="KRV9" s="713"/>
      <c r="KRW9" s="713"/>
      <c r="KRX9" s="713"/>
      <c r="KRY9" s="713"/>
      <c r="KRZ9" s="713"/>
      <c r="KSA9" s="713"/>
      <c r="KSB9" s="713"/>
      <c r="KSC9" s="713"/>
      <c r="KSD9" s="713"/>
      <c r="KSE9" s="713"/>
      <c r="KSF9" s="713"/>
      <c r="KSG9" s="713"/>
      <c r="KSH9" s="713"/>
      <c r="KSI9" s="713"/>
      <c r="KSJ9" s="713"/>
      <c r="KSK9" s="713"/>
      <c r="KSL9" s="713"/>
      <c r="KSM9" s="713"/>
      <c r="KSN9" s="713"/>
      <c r="KSO9" s="713"/>
      <c r="KSP9" s="713"/>
      <c r="KSQ9" s="713"/>
      <c r="KSR9" s="713"/>
      <c r="KSS9" s="713"/>
      <c r="KST9" s="713"/>
      <c r="KSU9" s="713"/>
      <c r="KSV9" s="713"/>
      <c r="KSW9" s="713"/>
      <c r="KSX9" s="713"/>
      <c r="KSY9" s="713"/>
      <c r="KSZ9" s="713"/>
      <c r="KTA9" s="713"/>
      <c r="KTB9" s="713"/>
      <c r="KTC9" s="713"/>
      <c r="KTD9" s="713"/>
      <c r="KTE9" s="713"/>
      <c r="KTF9" s="713"/>
      <c r="KTG9" s="713"/>
      <c r="KTH9" s="713"/>
      <c r="KTI9" s="713"/>
      <c r="KTJ9" s="713"/>
      <c r="KTK9" s="713"/>
      <c r="KTL9" s="713"/>
      <c r="KTM9" s="713"/>
      <c r="KTN9" s="713"/>
      <c r="KTO9" s="713"/>
      <c r="KTP9" s="713"/>
      <c r="KTQ9" s="713"/>
      <c r="KTR9" s="713"/>
      <c r="KTS9" s="713"/>
      <c r="KTT9" s="713"/>
      <c r="KTU9" s="713"/>
      <c r="KTV9" s="713"/>
      <c r="KTW9" s="713"/>
      <c r="KTX9" s="713"/>
      <c r="KTY9" s="713"/>
      <c r="KTZ9" s="713"/>
      <c r="KUA9" s="713"/>
      <c r="KUB9" s="713"/>
      <c r="KUC9" s="713"/>
      <c r="KUD9" s="713"/>
      <c r="KUE9" s="713"/>
      <c r="KUF9" s="713"/>
      <c r="KUG9" s="713"/>
      <c r="KUH9" s="713"/>
      <c r="KUI9" s="713"/>
      <c r="KUJ9" s="713"/>
      <c r="KUK9" s="713"/>
      <c r="KUL9" s="713"/>
      <c r="KUM9" s="713"/>
      <c r="KUN9" s="713"/>
      <c r="KUO9" s="713"/>
      <c r="KUP9" s="713"/>
      <c r="KUQ9" s="713"/>
      <c r="KUR9" s="713"/>
      <c r="KUS9" s="713"/>
      <c r="KUT9" s="713"/>
      <c r="KUU9" s="713"/>
      <c r="KUV9" s="713"/>
      <c r="KUW9" s="713"/>
      <c r="KUX9" s="713"/>
      <c r="KUY9" s="713"/>
      <c r="KUZ9" s="713"/>
      <c r="KVA9" s="713"/>
      <c r="KVB9" s="713"/>
      <c r="KVC9" s="713"/>
      <c r="KVD9" s="713"/>
      <c r="KVE9" s="713"/>
      <c r="KVF9" s="713"/>
      <c r="KVG9" s="713"/>
      <c r="KVH9" s="713"/>
      <c r="KVI9" s="713"/>
      <c r="KVJ9" s="713"/>
      <c r="KVK9" s="713"/>
      <c r="KVL9" s="713"/>
      <c r="KVM9" s="713"/>
      <c r="KVN9" s="713"/>
      <c r="KVO9" s="713"/>
      <c r="KVP9" s="713"/>
      <c r="KVQ9" s="713"/>
      <c r="KVR9" s="713"/>
      <c r="KVS9" s="713"/>
      <c r="KVT9" s="713"/>
      <c r="KVU9" s="713"/>
      <c r="KVV9" s="713"/>
      <c r="KVW9" s="713"/>
      <c r="KVX9" s="713"/>
      <c r="KVY9" s="713"/>
      <c r="KVZ9" s="713"/>
      <c r="KWA9" s="713"/>
      <c r="KWB9" s="713"/>
      <c r="KWC9" s="713"/>
      <c r="KWD9" s="713"/>
      <c r="KWE9" s="713"/>
      <c r="KWF9" s="713"/>
      <c r="KWG9" s="713"/>
      <c r="KWH9" s="713"/>
      <c r="KWI9" s="713"/>
      <c r="KWJ9" s="713"/>
      <c r="KWK9" s="713"/>
      <c r="KWL9" s="713"/>
      <c r="KWM9" s="713"/>
      <c r="KWN9" s="713"/>
      <c r="KWO9" s="713"/>
      <c r="KWP9" s="713"/>
      <c r="KWQ9" s="713"/>
      <c r="KWR9" s="713"/>
      <c r="KWS9" s="713"/>
      <c r="KWT9" s="713"/>
      <c r="KWU9" s="713"/>
      <c r="KWV9" s="713"/>
      <c r="KWW9" s="713"/>
      <c r="KWX9" s="713"/>
      <c r="KWY9" s="713"/>
      <c r="KWZ9" s="713"/>
      <c r="KXA9" s="713"/>
      <c r="KXB9" s="713"/>
      <c r="KXC9" s="713"/>
      <c r="KXD9" s="713"/>
      <c r="KXE9" s="713"/>
      <c r="KXF9" s="713"/>
      <c r="KXG9" s="713"/>
      <c r="KXH9" s="713"/>
      <c r="KXI9" s="713"/>
      <c r="KXJ9" s="713"/>
      <c r="KXK9" s="713"/>
      <c r="KXL9" s="713"/>
      <c r="KXM9" s="713"/>
      <c r="KXN9" s="713"/>
      <c r="KXO9" s="713"/>
      <c r="KXP9" s="713"/>
      <c r="KXQ9" s="713"/>
      <c r="KXR9" s="713"/>
      <c r="KXS9" s="713"/>
      <c r="KXT9" s="713"/>
      <c r="KXU9" s="713"/>
      <c r="KXV9" s="713"/>
      <c r="KXW9" s="713"/>
      <c r="KXX9" s="713"/>
      <c r="KXY9" s="713"/>
      <c r="KXZ9" s="713"/>
      <c r="KYA9" s="713"/>
      <c r="KYB9" s="713"/>
      <c r="KYC9" s="713"/>
      <c r="KYD9" s="713"/>
      <c r="KYE9" s="713"/>
      <c r="KYF9" s="713"/>
      <c r="KYG9" s="713"/>
      <c r="KYH9" s="713"/>
      <c r="KYI9" s="713"/>
      <c r="KYJ9" s="713"/>
      <c r="KYK9" s="713"/>
      <c r="KYL9" s="713"/>
      <c r="KYM9" s="713"/>
      <c r="KYN9" s="713"/>
      <c r="KYO9" s="713"/>
      <c r="KYP9" s="713"/>
      <c r="KYQ9" s="713"/>
      <c r="KYR9" s="713"/>
      <c r="KYS9" s="713"/>
      <c r="KYT9" s="713"/>
      <c r="KYU9" s="713"/>
      <c r="KYV9" s="713"/>
      <c r="KYW9" s="713"/>
      <c r="KYX9" s="713"/>
      <c r="KYY9" s="713"/>
      <c r="KYZ9" s="713"/>
      <c r="KZA9" s="713"/>
      <c r="KZB9" s="713"/>
      <c r="KZC9" s="713"/>
      <c r="KZD9" s="713"/>
      <c r="KZE9" s="713"/>
      <c r="KZF9" s="713"/>
      <c r="KZG9" s="713"/>
      <c r="KZH9" s="713"/>
      <c r="KZI9" s="713"/>
      <c r="KZJ9" s="713"/>
      <c r="KZK9" s="713"/>
      <c r="KZL9" s="713"/>
      <c r="KZM9" s="713"/>
      <c r="KZN9" s="713"/>
      <c r="KZO9" s="713"/>
      <c r="KZP9" s="713"/>
      <c r="KZQ9" s="713"/>
      <c r="KZR9" s="713"/>
      <c r="KZS9" s="713"/>
      <c r="KZT9" s="713"/>
      <c r="KZU9" s="713"/>
      <c r="KZV9" s="713"/>
      <c r="KZW9" s="713"/>
      <c r="KZX9" s="713"/>
      <c r="KZY9" s="713"/>
      <c r="KZZ9" s="713"/>
      <c r="LAA9" s="713"/>
      <c r="LAB9" s="713"/>
      <c r="LAC9" s="713"/>
      <c r="LAD9" s="713"/>
      <c r="LAE9" s="713"/>
      <c r="LAF9" s="713"/>
      <c r="LAG9" s="713"/>
      <c r="LAH9" s="713"/>
      <c r="LAI9" s="713"/>
      <c r="LAJ9" s="713"/>
      <c r="LAK9" s="713"/>
      <c r="LAL9" s="713"/>
      <c r="LAM9" s="713"/>
      <c r="LAN9" s="713"/>
      <c r="LAO9" s="713"/>
      <c r="LAP9" s="713"/>
      <c r="LAQ9" s="713"/>
      <c r="LAR9" s="713"/>
      <c r="LAS9" s="713"/>
      <c r="LAT9" s="713"/>
      <c r="LAU9" s="713"/>
      <c r="LAV9" s="713"/>
      <c r="LAW9" s="713"/>
      <c r="LAX9" s="713"/>
      <c r="LAY9" s="713"/>
      <c r="LAZ9" s="713"/>
      <c r="LBA9" s="713"/>
      <c r="LBB9" s="713"/>
      <c r="LBC9" s="713"/>
      <c r="LBD9" s="713"/>
      <c r="LBE9" s="713"/>
      <c r="LBF9" s="713"/>
      <c r="LBG9" s="713"/>
      <c r="LBH9" s="713"/>
      <c r="LBI9" s="713"/>
      <c r="LBJ9" s="713"/>
      <c r="LBK9" s="713"/>
      <c r="LBL9" s="713"/>
      <c r="LBM9" s="713"/>
      <c r="LBN9" s="713"/>
      <c r="LBO9" s="713"/>
      <c r="LBP9" s="713"/>
      <c r="LBQ9" s="713"/>
      <c r="LBR9" s="713"/>
      <c r="LBS9" s="713"/>
      <c r="LBT9" s="713"/>
      <c r="LBU9" s="713"/>
      <c r="LBV9" s="713"/>
      <c r="LBW9" s="713"/>
      <c r="LBX9" s="713"/>
      <c r="LBY9" s="713"/>
      <c r="LBZ9" s="713"/>
      <c r="LCA9" s="713"/>
      <c r="LCB9" s="713"/>
      <c r="LCC9" s="713"/>
      <c r="LCD9" s="713"/>
      <c r="LCE9" s="713"/>
      <c r="LCF9" s="713"/>
      <c r="LCG9" s="713"/>
      <c r="LCH9" s="713"/>
      <c r="LCI9" s="713"/>
      <c r="LCJ9" s="713"/>
      <c r="LCK9" s="713"/>
      <c r="LCL9" s="713"/>
      <c r="LCM9" s="713"/>
      <c r="LCN9" s="713"/>
      <c r="LCO9" s="713"/>
      <c r="LCP9" s="713"/>
      <c r="LCQ9" s="713"/>
      <c r="LCR9" s="713"/>
      <c r="LCS9" s="713"/>
      <c r="LCT9" s="713"/>
      <c r="LCU9" s="713"/>
      <c r="LCV9" s="713"/>
      <c r="LCW9" s="713"/>
      <c r="LCX9" s="713"/>
      <c r="LCY9" s="713"/>
      <c r="LCZ9" s="713"/>
      <c r="LDA9" s="713"/>
      <c r="LDB9" s="713"/>
      <c r="LDC9" s="713"/>
      <c r="LDD9" s="713"/>
      <c r="LDE9" s="713"/>
      <c r="LDF9" s="713"/>
      <c r="LDG9" s="713"/>
      <c r="LDH9" s="713"/>
      <c r="LDI9" s="713"/>
      <c r="LDJ9" s="713"/>
      <c r="LDK9" s="713"/>
      <c r="LDL9" s="713"/>
      <c r="LDM9" s="713"/>
      <c r="LDN9" s="713"/>
      <c r="LDO9" s="713"/>
      <c r="LDP9" s="713"/>
      <c r="LDQ9" s="713"/>
      <c r="LDR9" s="713"/>
      <c r="LDS9" s="713"/>
      <c r="LDT9" s="713"/>
      <c r="LDU9" s="713"/>
      <c r="LDV9" s="713"/>
      <c r="LDW9" s="713"/>
      <c r="LDX9" s="713"/>
      <c r="LDY9" s="713"/>
      <c r="LDZ9" s="713"/>
      <c r="LEA9" s="713"/>
      <c r="LEB9" s="713"/>
      <c r="LEC9" s="713"/>
      <c r="LED9" s="713"/>
      <c r="LEE9" s="713"/>
      <c r="LEF9" s="713"/>
      <c r="LEG9" s="713"/>
      <c r="LEH9" s="713"/>
      <c r="LEI9" s="713"/>
      <c r="LEJ9" s="713"/>
      <c r="LEK9" s="713"/>
      <c r="LEL9" s="713"/>
      <c r="LEM9" s="713"/>
      <c r="LEN9" s="713"/>
      <c r="LEO9" s="713"/>
      <c r="LEP9" s="713"/>
      <c r="LEQ9" s="713"/>
      <c r="LER9" s="713"/>
      <c r="LES9" s="713"/>
      <c r="LET9" s="713"/>
      <c r="LEU9" s="713"/>
      <c r="LEV9" s="713"/>
      <c r="LEW9" s="713"/>
      <c r="LEX9" s="713"/>
      <c r="LEY9" s="713"/>
      <c r="LEZ9" s="713"/>
      <c r="LFA9" s="713"/>
      <c r="LFB9" s="713"/>
      <c r="LFC9" s="713"/>
      <c r="LFD9" s="713"/>
      <c r="LFE9" s="713"/>
      <c r="LFF9" s="713"/>
      <c r="LFG9" s="713"/>
      <c r="LFH9" s="713"/>
      <c r="LFI9" s="713"/>
      <c r="LFJ9" s="713"/>
      <c r="LFK9" s="713"/>
      <c r="LFL9" s="713"/>
      <c r="LFM9" s="713"/>
      <c r="LFN9" s="713"/>
      <c r="LFO9" s="713"/>
      <c r="LFP9" s="713"/>
      <c r="LFQ9" s="713"/>
      <c r="LFR9" s="713"/>
      <c r="LFS9" s="713"/>
      <c r="LFT9" s="713"/>
      <c r="LFU9" s="713"/>
      <c r="LFV9" s="713"/>
      <c r="LFW9" s="713"/>
      <c r="LFX9" s="713"/>
      <c r="LFY9" s="713"/>
      <c r="LFZ9" s="713"/>
      <c r="LGA9" s="713"/>
      <c r="LGB9" s="713"/>
      <c r="LGC9" s="713"/>
      <c r="LGD9" s="713"/>
      <c r="LGE9" s="713"/>
      <c r="LGF9" s="713"/>
      <c r="LGG9" s="713"/>
      <c r="LGH9" s="713"/>
      <c r="LGI9" s="713"/>
      <c r="LGJ9" s="713"/>
      <c r="LGK9" s="713"/>
      <c r="LGL9" s="713"/>
      <c r="LGM9" s="713"/>
      <c r="LGN9" s="713"/>
      <c r="LGO9" s="713"/>
      <c r="LGP9" s="713"/>
      <c r="LGQ9" s="713"/>
      <c r="LGR9" s="713"/>
      <c r="LGS9" s="713"/>
      <c r="LGT9" s="713"/>
      <c r="LGU9" s="713"/>
      <c r="LGV9" s="713"/>
      <c r="LGW9" s="713"/>
      <c r="LGX9" s="713"/>
      <c r="LGY9" s="713"/>
      <c r="LGZ9" s="713"/>
      <c r="LHA9" s="713"/>
      <c r="LHB9" s="713"/>
      <c r="LHC9" s="713"/>
      <c r="LHD9" s="713"/>
      <c r="LHE9" s="713"/>
      <c r="LHF9" s="713"/>
      <c r="LHG9" s="713"/>
      <c r="LHH9" s="713"/>
      <c r="LHI9" s="713"/>
      <c r="LHJ9" s="713"/>
      <c r="LHK9" s="713"/>
      <c r="LHL9" s="713"/>
      <c r="LHM9" s="713"/>
      <c r="LHN9" s="713"/>
      <c r="LHO9" s="713"/>
      <c r="LHP9" s="713"/>
      <c r="LHQ9" s="713"/>
      <c r="LHR9" s="713"/>
      <c r="LHS9" s="713"/>
      <c r="LHT9" s="713"/>
      <c r="LHU9" s="713"/>
      <c r="LHV9" s="713"/>
      <c r="LHW9" s="713"/>
      <c r="LHX9" s="713"/>
      <c r="LHY9" s="713"/>
      <c r="LHZ9" s="713"/>
      <c r="LIA9" s="713"/>
      <c r="LIB9" s="713"/>
      <c r="LIC9" s="713"/>
      <c r="LID9" s="713"/>
      <c r="LIE9" s="713"/>
      <c r="LIF9" s="713"/>
      <c r="LIG9" s="713"/>
      <c r="LIH9" s="713"/>
      <c r="LII9" s="713"/>
      <c r="LIJ9" s="713"/>
      <c r="LIK9" s="713"/>
      <c r="LIL9" s="713"/>
      <c r="LIM9" s="713"/>
      <c r="LIN9" s="713"/>
      <c r="LIO9" s="713"/>
      <c r="LIP9" s="713"/>
      <c r="LIQ9" s="713"/>
      <c r="LIR9" s="713"/>
      <c r="LIS9" s="713"/>
      <c r="LIT9" s="713"/>
      <c r="LIU9" s="713"/>
      <c r="LIV9" s="713"/>
      <c r="LIW9" s="713"/>
      <c r="LIX9" s="713"/>
      <c r="LIY9" s="713"/>
      <c r="LIZ9" s="713"/>
      <c r="LJA9" s="713"/>
      <c r="LJB9" s="713"/>
      <c r="LJC9" s="713"/>
      <c r="LJD9" s="713"/>
      <c r="LJE9" s="713"/>
      <c r="LJF9" s="713"/>
      <c r="LJG9" s="713"/>
      <c r="LJH9" s="713"/>
      <c r="LJI9" s="713"/>
      <c r="LJJ9" s="713"/>
      <c r="LJK9" s="713"/>
      <c r="LJL9" s="713"/>
      <c r="LJM9" s="713"/>
      <c r="LJN9" s="713"/>
      <c r="LJO9" s="713"/>
      <c r="LJP9" s="713"/>
      <c r="LJQ9" s="713"/>
      <c r="LJR9" s="713"/>
      <c r="LJS9" s="713"/>
      <c r="LJT9" s="713"/>
      <c r="LJU9" s="713"/>
      <c r="LJV9" s="713"/>
      <c r="LJW9" s="713"/>
      <c r="LJX9" s="713"/>
      <c r="LJY9" s="713"/>
      <c r="LJZ9" s="713"/>
      <c r="LKA9" s="713"/>
      <c r="LKB9" s="713"/>
      <c r="LKC9" s="713"/>
      <c r="LKD9" s="713"/>
      <c r="LKE9" s="713"/>
      <c r="LKF9" s="713"/>
      <c r="LKG9" s="713"/>
      <c r="LKH9" s="713"/>
      <c r="LKI9" s="713"/>
      <c r="LKJ9" s="713"/>
      <c r="LKK9" s="713"/>
      <c r="LKL9" s="713"/>
      <c r="LKM9" s="713"/>
      <c r="LKN9" s="713"/>
      <c r="LKO9" s="713"/>
      <c r="LKP9" s="713"/>
      <c r="LKQ9" s="713"/>
      <c r="LKR9" s="713"/>
      <c r="LKS9" s="713"/>
      <c r="LKT9" s="713"/>
      <c r="LKU9" s="713"/>
      <c r="LKV9" s="713"/>
      <c r="LKW9" s="713"/>
      <c r="LKX9" s="713"/>
      <c r="LKY9" s="713"/>
      <c r="LKZ9" s="713"/>
      <c r="LLA9" s="713"/>
      <c r="LLB9" s="713"/>
      <c r="LLC9" s="713"/>
      <c r="LLD9" s="713"/>
      <c r="LLE9" s="713"/>
      <c r="LLF9" s="713"/>
      <c r="LLG9" s="713"/>
      <c r="LLH9" s="713"/>
      <c r="LLI9" s="713"/>
      <c r="LLJ9" s="713"/>
      <c r="LLK9" s="713"/>
      <c r="LLL9" s="713"/>
      <c r="LLM9" s="713"/>
      <c r="LLN9" s="713"/>
      <c r="LLO9" s="713"/>
      <c r="LLP9" s="713"/>
      <c r="LLQ9" s="713"/>
      <c r="LLR9" s="713"/>
      <c r="LLS9" s="713"/>
      <c r="LLT9" s="713"/>
      <c r="LLU9" s="713"/>
      <c r="LLV9" s="713"/>
      <c r="LLW9" s="713"/>
      <c r="LLX9" s="713"/>
      <c r="LLY9" s="713"/>
      <c r="LLZ9" s="713"/>
      <c r="LMA9" s="713"/>
      <c r="LMB9" s="713"/>
      <c r="LMC9" s="713"/>
      <c r="LMD9" s="713"/>
      <c r="LME9" s="713"/>
      <c r="LMF9" s="713"/>
      <c r="LMG9" s="713"/>
      <c r="LMH9" s="713"/>
      <c r="LMI9" s="713"/>
      <c r="LMJ9" s="713"/>
      <c r="LMK9" s="713"/>
      <c r="LML9" s="713"/>
      <c r="LMM9" s="713"/>
      <c r="LMN9" s="713"/>
      <c r="LMO9" s="713"/>
      <c r="LMP9" s="713"/>
      <c r="LMQ9" s="713"/>
      <c r="LMR9" s="713"/>
      <c r="LMS9" s="713"/>
      <c r="LMT9" s="713"/>
      <c r="LMU9" s="713"/>
      <c r="LMV9" s="713"/>
      <c r="LMW9" s="713"/>
      <c r="LMX9" s="713"/>
      <c r="LMY9" s="713"/>
      <c r="LMZ9" s="713"/>
      <c r="LNA9" s="713"/>
      <c r="LNB9" s="713"/>
      <c r="LNC9" s="713"/>
      <c r="LND9" s="713"/>
      <c r="LNE9" s="713"/>
      <c r="LNF9" s="713"/>
      <c r="LNG9" s="713"/>
      <c r="LNH9" s="713"/>
      <c r="LNI9" s="713"/>
      <c r="LNJ9" s="713"/>
      <c r="LNK9" s="713"/>
      <c r="LNL9" s="713"/>
      <c r="LNM9" s="713"/>
      <c r="LNN9" s="713"/>
      <c r="LNO9" s="713"/>
      <c r="LNP9" s="713"/>
      <c r="LNQ9" s="713"/>
      <c r="LNR9" s="713"/>
      <c r="LNS9" s="713"/>
      <c r="LNT9" s="713"/>
      <c r="LNU9" s="713"/>
      <c r="LNV9" s="713"/>
      <c r="LNW9" s="713"/>
      <c r="LNX9" s="713"/>
      <c r="LNY9" s="713"/>
      <c r="LNZ9" s="713"/>
      <c r="LOA9" s="713"/>
      <c r="LOB9" s="713"/>
      <c r="LOC9" s="713"/>
      <c r="LOD9" s="713"/>
      <c r="LOE9" s="713"/>
      <c r="LOF9" s="713"/>
      <c r="LOG9" s="713"/>
      <c r="LOH9" s="713"/>
      <c r="LOI9" s="713"/>
      <c r="LOJ9" s="713"/>
      <c r="LOK9" s="713"/>
      <c r="LOL9" s="713"/>
      <c r="LOM9" s="713"/>
      <c r="LON9" s="713"/>
      <c r="LOO9" s="713"/>
      <c r="LOP9" s="713"/>
      <c r="LOQ9" s="713"/>
      <c r="LOR9" s="713"/>
      <c r="LOS9" s="713"/>
      <c r="LOT9" s="713"/>
      <c r="LOU9" s="713"/>
      <c r="LOV9" s="713"/>
      <c r="LOW9" s="713"/>
      <c r="LOX9" s="713"/>
      <c r="LOY9" s="713"/>
      <c r="LOZ9" s="713"/>
      <c r="LPA9" s="713"/>
      <c r="LPB9" s="713"/>
      <c r="LPC9" s="713"/>
      <c r="LPD9" s="713"/>
      <c r="LPE9" s="713"/>
      <c r="LPF9" s="713"/>
      <c r="LPG9" s="713"/>
      <c r="LPH9" s="713"/>
      <c r="LPI9" s="713"/>
      <c r="LPJ9" s="713"/>
      <c r="LPK9" s="713"/>
      <c r="LPL9" s="713"/>
      <c r="LPM9" s="713"/>
      <c r="LPN9" s="713"/>
      <c r="LPO9" s="713"/>
      <c r="LPP9" s="713"/>
      <c r="LPQ9" s="713"/>
      <c r="LPR9" s="713"/>
      <c r="LPS9" s="713"/>
      <c r="LPT9" s="713"/>
      <c r="LPU9" s="713"/>
      <c r="LPV9" s="713"/>
      <c r="LPW9" s="713"/>
      <c r="LPX9" s="713"/>
      <c r="LPY9" s="713"/>
      <c r="LPZ9" s="713"/>
      <c r="LQA9" s="713"/>
      <c r="LQB9" s="713"/>
      <c r="LQC9" s="713"/>
      <c r="LQD9" s="713"/>
      <c r="LQE9" s="713"/>
      <c r="LQF9" s="713"/>
      <c r="LQG9" s="713"/>
      <c r="LQH9" s="713"/>
      <c r="LQI9" s="713"/>
      <c r="LQJ9" s="713"/>
      <c r="LQK9" s="713"/>
      <c r="LQL9" s="713"/>
      <c r="LQM9" s="713"/>
      <c r="LQN9" s="713"/>
      <c r="LQO9" s="713"/>
      <c r="LQP9" s="713"/>
      <c r="LQQ9" s="713"/>
      <c r="LQR9" s="713"/>
      <c r="LQS9" s="713"/>
      <c r="LQT9" s="713"/>
      <c r="LQU9" s="713"/>
      <c r="LQV9" s="713"/>
      <c r="LQW9" s="713"/>
      <c r="LQX9" s="713"/>
      <c r="LQY9" s="713"/>
      <c r="LQZ9" s="713"/>
      <c r="LRA9" s="713"/>
      <c r="LRB9" s="713"/>
      <c r="LRC9" s="713"/>
      <c r="LRD9" s="713"/>
      <c r="LRE9" s="713"/>
      <c r="LRF9" s="713"/>
      <c r="LRG9" s="713"/>
      <c r="LRH9" s="713"/>
      <c r="LRI9" s="713"/>
      <c r="LRJ9" s="713"/>
      <c r="LRK9" s="713"/>
      <c r="LRL9" s="713"/>
      <c r="LRM9" s="713"/>
      <c r="LRN9" s="713"/>
      <c r="LRO9" s="713"/>
      <c r="LRP9" s="713"/>
      <c r="LRQ9" s="713"/>
      <c r="LRR9" s="713"/>
      <c r="LRS9" s="713"/>
      <c r="LRT9" s="713"/>
      <c r="LRU9" s="713"/>
      <c r="LRV9" s="713"/>
      <c r="LRW9" s="713"/>
      <c r="LRX9" s="713"/>
      <c r="LRY9" s="713"/>
      <c r="LRZ9" s="713"/>
      <c r="LSA9" s="713"/>
      <c r="LSB9" s="713"/>
      <c r="LSC9" s="713"/>
      <c r="LSD9" s="713"/>
      <c r="LSE9" s="713"/>
      <c r="LSF9" s="713"/>
      <c r="LSG9" s="713"/>
      <c r="LSH9" s="713"/>
      <c r="LSI9" s="713"/>
      <c r="LSJ9" s="713"/>
      <c r="LSK9" s="713"/>
      <c r="LSL9" s="713"/>
      <c r="LSM9" s="713"/>
      <c r="LSN9" s="713"/>
      <c r="LSO9" s="713"/>
      <c r="LSP9" s="713"/>
      <c r="LSQ9" s="713"/>
      <c r="LSR9" s="713"/>
      <c r="LSS9" s="713"/>
      <c r="LST9" s="713"/>
      <c r="LSU9" s="713"/>
      <c r="LSV9" s="713"/>
      <c r="LSW9" s="713"/>
      <c r="LSX9" s="713"/>
      <c r="LSY9" s="713"/>
      <c r="LSZ9" s="713"/>
      <c r="LTA9" s="713"/>
      <c r="LTB9" s="713"/>
      <c r="LTC9" s="713"/>
      <c r="LTD9" s="713"/>
      <c r="LTE9" s="713"/>
      <c r="LTF9" s="713"/>
      <c r="LTG9" s="713"/>
      <c r="LTH9" s="713"/>
      <c r="LTI9" s="713"/>
      <c r="LTJ9" s="713"/>
      <c r="LTK9" s="713"/>
      <c r="LTL9" s="713"/>
      <c r="LTM9" s="713"/>
      <c r="LTN9" s="713"/>
      <c r="LTO9" s="713"/>
      <c r="LTP9" s="713"/>
      <c r="LTQ9" s="713"/>
      <c r="LTR9" s="713"/>
      <c r="LTS9" s="713"/>
      <c r="LTT9" s="713"/>
      <c r="LTU9" s="713"/>
      <c r="LTV9" s="713"/>
      <c r="LTW9" s="713"/>
      <c r="LTX9" s="713"/>
      <c r="LTY9" s="713"/>
      <c r="LTZ9" s="713"/>
      <c r="LUA9" s="713"/>
      <c r="LUB9" s="713"/>
      <c r="LUC9" s="713"/>
      <c r="LUD9" s="713"/>
      <c r="LUE9" s="713"/>
      <c r="LUF9" s="713"/>
      <c r="LUG9" s="713"/>
      <c r="LUH9" s="713"/>
      <c r="LUI9" s="713"/>
      <c r="LUJ9" s="713"/>
      <c r="LUK9" s="713"/>
      <c r="LUL9" s="713"/>
      <c r="LUM9" s="713"/>
      <c r="LUN9" s="713"/>
      <c r="LUO9" s="713"/>
      <c r="LUP9" s="713"/>
      <c r="LUQ9" s="713"/>
      <c r="LUR9" s="713"/>
      <c r="LUS9" s="713"/>
      <c r="LUT9" s="713"/>
      <c r="LUU9" s="713"/>
      <c r="LUV9" s="713"/>
      <c r="LUW9" s="713"/>
      <c r="LUX9" s="713"/>
      <c r="LUY9" s="713"/>
      <c r="LUZ9" s="713"/>
      <c r="LVA9" s="713"/>
      <c r="LVB9" s="713"/>
      <c r="LVC9" s="713"/>
      <c r="LVD9" s="713"/>
      <c r="LVE9" s="713"/>
      <c r="LVF9" s="713"/>
      <c r="LVG9" s="713"/>
      <c r="LVH9" s="713"/>
      <c r="LVI9" s="713"/>
      <c r="LVJ9" s="713"/>
      <c r="LVK9" s="713"/>
      <c r="LVL9" s="713"/>
      <c r="LVM9" s="713"/>
      <c r="LVN9" s="713"/>
      <c r="LVO9" s="713"/>
      <c r="LVP9" s="713"/>
      <c r="LVQ9" s="713"/>
      <c r="LVR9" s="713"/>
      <c r="LVS9" s="713"/>
      <c r="LVT9" s="713"/>
      <c r="LVU9" s="713"/>
      <c r="LVV9" s="713"/>
      <c r="LVW9" s="713"/>
      <c r="LVX9" s="713"/>
      <c r="LVY9" s="713"/>
      <c r="LVZ9" s="713"/>
      <c r="LWA9" s="713"/>
      <c r="LWB9" s="713"/>
      <c r="LWC9" s="713"/>
      <c r="LWD9" s="713"/>
      <c r="LWE9" s="713"/>
      <c r="LWF9" s="713"/>
      <c r="LWG9" s="713"/>
      <c r="LWH9" s="713"/>
      <c r="LWI9" s="713"/>
      <c r="LWJ9" s="713"/>
      <c r="LWK9" s="713"/>
      <c r="LWL9" s="713"/>
      <c r="LWM9" s="713"/>
      <c r="LWN9" s="713"/>
      <c r="LWO9" s="713"/>
      <c r="LWP9" s="713"/>
      <c r="LWQ9" s="713"/>
      <c r="LWR9" s="713"/>
      <c r="LWS9" s="713"/>
      <c r="LWT9" s="713"/>
      <c r="LWU9" s="713"/>
      <c r="LWV9" s="713"/>
      <c r="LWW9" s="713"/>
      <c r="LWX9" s="713"/>
      <c r="LWY9" s="713"/>
      <c r="LWZ9" s="713"/>
      <c r="LXA9" s="713"/>
      <c r="LXB9" s="713"/>
      <c r="LXC9" s="713"/>
      <c r="LXD9" s="713"/>
      <c r="LXE9" s="713"/>
      <c r="LXF9" s="713"/>
      <c r="LXG9" s="713"/>
      <c r="LXH9" s="713"/>
      <c r="LXI9" s="713"/>
      <c r="LXJ9" s="713"/>
      <c r="LXK9" s="713"/>
      <c r="LXL9" s="713"/>
      <c r="LXM9" s="713"/>
      <c r="LXN9" s="713"/>
      <c r="LXO9" s="713"/>
      <c r="LXP9" s="713"/>
      <c r="LXQ9" s="713"/>
      <c r="LXR9" s="713"/>
      <c r="LXS9" s="713"/>
      <c r="LXT9" s="713"/>
      <c r="LXU9" s="713"/>
      <c r="LXV9" s="713"/>
      <c r="LXW9" s="713"/>
      <c r="LXX9" s="713"/>
      <c r="LXY9" s="713"/>
      <c r="LXZ9" s="713"/>
      <c r="LYA9" s="713"/>
      <c r="LYB9" s="713"/>
      <c r="LYC9" s="713"/>
      <c r="LYD9" s="713"/>
      <c r="LYE9" s="713"/>
      <c r="LYF9" s="713"/>
      <c r="LYG9" s="713"/>
      <c r="LYH9" s="713"/>
      <c r="LYI9" s="713"/>
      <c r="LYJ9" s="713"/>
      <c r="LYK9" s="713"/>
      <c r="LYL9" s="713"/>
      <c r="LYM9" s="713"/>
      <c r="LYN9" s="713"/>
      <c r="LYO9" s="713"/>
      <c r="LYP9" s="713"/>
      <c r="LYQ9" s="713"/>
      <c r="LYR9" s="713"/>
      <c r="LYS9" s="713"/>
      <c r="LYT9" s="713"/>
      <c r="LYU9" s="713"/>
      <c r="LYV9" s="713"/>
      <c r="LYW9" s="713"/>
      <c r="LYX9" s="713"/>
      <c r="LYY9" s="713"/>
      <c r="LYZ9" s="713"/>
      <c r="LZA9" s="713"/>
      <c r="LZB9" s="713"/>
      <c r="LZC9" s="713"/>
      <c r="LZD9" s="713"/>
      <c r="LZE9" s="713"/>
      <c r="LZF9" s="713"/>
      <c r="LZG9" s="713"/>
      <c r="LZH9" s="713"/>
      <c r="LZI9" s="713"/>
      <c r="LZJ9" s="713"/>
      <c r="LZK9" s="713"/>
      <c r="LZL9" s="713"/>
      <c r="LZM9" s="713"/>
      <c r="LZN9" s="713"/>
      <c r="LZO9" s="713"/>
      <c r="LZP9" s="713"/>
      <c r="LZQ9" s="713"/>
      <c r="LZR9" s="713"/>
      <c r="LZS9" s="713"/>
      <c r="LZT9" s="713"/>
      <c r="LZU9" s="713"/>
      <c r="LZV9" s="713"/>
      <c r="LZW9" s="713"/>
      <c r="LZX9" s="713"/>
      <c r="LZY9" s="713"/>
      <c r="LZZ9" s="713"/>
      <c r="MAA9" s="713"/>
      <c r="MAB9" s="713"/>
      <c r="MAC9" s="713"/>
      <c r="MAD9" s="713"/>
      <c r="MAE9" s="713"/>
      <c r="MAF9" s="713"/>
      <c r="MAG9" s="713"/>
      <c r="MAH9" s="713"/>
      <c r="MAI9" s="713"/>
      <c r="MAJ9" s="713"/>
      <c r="MAK9" s="713"/>
      <c r="MAL9" s="713"/>
      <c r="MAM9" s="713"/>
      <c r="MAN9" s="713"/>
      <c r="MAO9" s="713"/>
      <c r="MAP9" s="713"/>
      <c r="MAQ9" s="713"/>
      <c r="MAR9" s="713"/>
      <c r="MAS9" s="713"/>
      <c r="MAT9" s="713"/>
      <c r="MAU9" s="713"/>
      <c r="MAV9" s="713"/>
      <c r="MAW9" s="713"/>
      <c r="MAX9" s="713"/>
      <c r="MAY9" s="713"/>
      <c r="MAZ9" s="713"/>
      <c r="MBA9" s="713"/>
      <c r="MBB9" s="713"/>
      <c r="MBC9" s="713"/>
      <c r="MBD9" s="713"/>
      <c r="MBE9" s="713"/>
      <c r="MBF9" s="713"/>
      <c r="MBG9" s="713"/>
      <c r="MBH9" s="713"/>
      <c r="MBI9" s="713"/>
      <c r="MBJ9" s="713"/>
      <c r="MBK9" s="713"/>
      <c r="MBL9" s="713"/>
      <c r="MBM9" s="713"/>
      <c r="MBN9" s="713"/>
      <c r="MBO9" s="713"/>
      <c r="MBP9" s="713"/>
      <c r="MBQ9" s="713"/>
      <c r="MBR9" s="713"/>
      <c r="MBS9" s="713"/>
      <c r="MBT9" s="713"/>
      <c r="MBU9" s="713"/>
      <c r="MBV9" s="713"/>
      <c r="MBW9" s="713"/>
      <c r="MBX9" s="713"/>
      <c r="MBY9" s="713"/>
      <c r="MBZ9" s="713"/>
      <c r="MCA9" s="713"/>
      <c r="MCB9" s="713"/>
      <c r="MCC9" s="713"/>
      <c r="MCD9" s="713"/>
      <c r="MCE9" s="713"/>
      <c r="MCF9" s="713"/>
      <c r="MCG9" s="713"/>
      <c r="MCH9" s="713"/>
      <c r="MCI9" s="713"/>
      <c r="MCJ9" s="713"/>
      <c r="MCK9" s="713"/>
      <c r="MCL9" s="713"/>
      <c r="MCM9" s="713"/>
      <c r="MCN9" s="713"/>
      <c r="MCO9" s="713"/>
      <c r="MCP9" s="713"/>
      <c r="MCQ9" s="713"/>
      <c r="MCR9" s="713"/>
      <c r="MCS9" s="713"/>
      <c r="MCT9" s="713"/>
      <c r="MCU9" s="713"/>
      <c r="MCV9" s="713"/>
      <c r="MCW9" s="713"/>
      <c r="MCX9" s="713"/>
      <c r="MCY9" s="713"/>
      <c r="MCZ9" s="713"/>
      <c r="MDA9" s="713"/>
      <c r="MDB9" s="713"/>
      <c r="MDC9" s="713"/>
      <c r="MDD9" s="713"/>
      <c r="MDE9" s="713"/>
      <c r="MDF9" s="713"/>
      <c r="MDG9" s="713"/>
      <c r="MDH9" s="713"/>
      <c r="MDI9" s="713"/>
      <c r="MDJ9" s="713"/>
      <c r="MDK9" s="713"/>
      <c r="MDL9" s="713"/>
      <c r="MDM9" s="713"/>
      <c r="MDN9" s="713"/>
      <c r="MDO9" s="713"/>
      <c r="MDP9" s="713"/>
      <c r="MDQ9" s="713"/>
      <c r="MDR9" s="713"/>
      <c r="MDS9" s="713"/>
      <c r="MDT9" s="713"/>
      <c r="MDU9" s="713"/>
      <c r="MDV9" s="713"/>
      <c r="MDW9" s="713"/>
      <c r="MDX9" s="713"/>
      <c r="MDY9" s="713"/>
      <c r="MDZ9" s="713"/>
      <c r="MEA9" s="713"/>
      <c r="MEB9" s="713"/>
      <c r="MEC9" s="713"/>
      <c r="MED9" s="713"/>
      <c r="MEE9" s="713"/>
      <c r="MEF9" s="713"/>
      <c r="MEG9" s="713"/>
      <c r="MEH9" s="713"/>
      <c r="MEI9" s="713"/>
      <c r="MEJ9" s="713"/>
      <c r="MEK9" s="713"/>
      <c r="MEL9" s="713"/>
      <c r="MEM9" s="713"/>
      <c r="MEN9" s="713"/>
      <c r="MEO9" s="713"/>
      <c r="MEP9" s="713"/>
      <c r="MEQ9" s="713"/>
      <c r="MER9" s="713"/>
      <c r="MES9" s="713"/>
      <c r="MET9" s="713"/>
      <c r="MEU9" s="713"/>
      <c r="MEV9" s="713"/>
      <c r="MEW9" s="713"/>
      <c r="MEX9" s="713"/>
      <c r="MEY9" s="713"/>
      <c r="MEZ9" s="713"/>
      <c r="MFA9" s="713"/>
      <c r="MFB9" s="713"/>
      <c r="MFC9" s="713"/>
      <c r="MFD9" s="713"/>
      <c r="MFE9" s="713"/>
      <c r="MFF9" s="713"/>
      <c r="MFG9" s="713"/>
      <c r="MFH9" s="713"/>
      <c r="MFI9" s="713"/>
      <c r="MFJ9" s="713"/>
      <c r="MFK9" s="713"/>
      <c r="MFL9" s="713"/>
      <c r="MFM9" s="713"/>
      <c r="MFN9" s="713"/>
      <c r="MFO9" s="713"/>
      <c r="MFP9" s="713"/>
      <c r="MFQ9" s="713"/>
      <c r="MFR9" s="713"/>
      <c r="MFS9" s="713"/>
      <c r="MFT9" s="713"/>
      <c r="MFU9" s="713"/>
      <c r="MFV9" s="713"/>
      <c r="MFW9" s="713"/>
      <c r="MFX9" s="713"/>
      <c r="MFY9" s="713"/>
      <c r="MFZ9" s="713"/>
      <c r="MGA9" s="713"/>
      <c r="MGB9" s="713"/>
      <c r="MGC9" s="713"/>
      <c r="MGD9" s="713"/>
      <c r="MGE9" s="713"/>
      <c r="MGF9" s="713"/>
      <c r="MGG9" s="713"/>
      <c r="MGH9" s="713"/>
      <c r="MGI9" s="713"/>
      <c r="MGJ9" s="713"/>
      <c r="MGK9" s="713"/>
      <c r="MGL9" s="713"/>
      <c r="MGM9" s="713"/>
      <c r="MGN9" s="713"/>
      <c r="MGO9" s="713"/>
      <c r="MGP9" s="713"/>
      <c r="MGQ9" s="713"/>
      <c r="MGR9" s="713"/>
      <c r="MGS9" s="713"/>
      <c r="MGT9" s="713"/>
      <c r="MGU9" s="713"/>
      <c r="MGV9" s="713"/>
      <c r="MGW9" s="713"/>
      <c r="MGX9" s="713"/>
      <c r="MGY9" s="713"/>
      <c r="MGZ9" s="713"/>
      <c r="MHA9" s="713"/>
      <c r="MHB9" s="713"/>
      <c r="MHC9" s="713"/>
      <c r="MHD9" s="713"/>
      <c r="MHE9" s="713"/>
      <c r="MHF9" s="713"/>
      <c r="MHG9" s="713"/>
      <c r="MHH9" s="713"/>
      <c r="MHI9" s="713"/>
      <c r="MHJ9" s="713"/>
      <c r="MHK9" s="713"/>
      <c r="MHL9" s="713"/>
      <c r="MHM9" s="713"/>
      <c r="MHN9" s="713"/>
      <c r="MHO9" s="713"/>
      <c r="MHP9" s="713"/>
      <c r="MHQ9" s="713"/>
      <c r="MHR9" s="713"/>
      <c r="MHS9" s="713"/>
      <c r="MHT9" s="713"/>
      <c r="MHU9" s="713"/>
      <c r="MHV9" s="713"/>
      <c r="MHW9" s="713"/>
      <c r="MHX9" s="713"/>
      <c r="MHY9" s="713"/>
      <c r="MHZ9" s="713"/>
      <c r="MIA9" s="713"/>
      <c r="MIB9" s="713"/>
      <c r="MIC9" s="713"/>
      <c r="MID9" s="713"/>
      <c r="MIE9" s="713"/>
      <c r="MIF9" s="713"/>
      <c r="MIG9" s="713"/>
      <c r="MIH9" s="713"/>
      <c r="MII9" s="713"/>
      <c r="MIJ9" s="713"/>
      <c r="MIK9" s="713"/>
      <c r="MIL9" s="713"/>
      <c r="MIM9" s="713"/>
      <c r="MIN9" s="713"/>
      <c r="MIO9" s="713"/>
      <c r="MIP9" s="713"/>
      <c r="MIQ9" s="713"/>
      <c r="MIR9" s="713"/>
      <c r="MIS9" s="713"/>
      <c r="MIT9" s="713"/>
      <c r="MIU9" s="713"/>
      <c r="MIV9" s="713"/>
      <c r="MIW9" s="713"/>
      <c r="MIX9" s="713"/>
      <c r="MIY9" s="713"/>
      <c r="MIZ9" s="713"/>
      <c r="MJA9" s="713"/>
      <c r="MJB9" s="713"/>
      <c r="MJC9" s="713"/>
      <c r="MJD9" s="713"/>
      <c r="MJE9" s="713"/>
      <c r="MJF9" s="713"/>
      <c r="MJG9" s="713"/>
      <c r="MJH9" s="713"/>
      <c r="MJI9" s="713"/>
      <c r="MJJ9" s="713"/>
      <c r="MJK9" s="713"/>
      <c r="MJL9" s="713"/>
      <c r="MJM9" s="713"/>
      <c r="MJN9" s="713"/>
      <c r="MJO9" s="713"/>
      <c r="MJP9" s="713"/>
      <c r="MJQ9" s="713"/>
      <c r="MJR9" s="713"/>
      <c r="MJS9" s="713"/>
      <c r="MJT9" s="713"/>
      <c r="MJU9" s="713"/>
      <c r="MJV9" s="713"/>
      <c r="MJW9" s="713"/>
      <c r="MJX9" s="713"/>
      <c r="MJY9" s="713"/>
      <c r="MJZ9" s="713"/>
      <c r="MKA9" s="713"/>
      <c r="MKB9" s="713"/>
      <c r="MKC9" s="713"/>
      <c r="MKD9" s="713"/>
      <c r="MKE9" s="713"/>
      <c r="MKF9" s="713"/>
      <c r="MKG9" s="713"/>
      <c r="MKH9" s="713"/>
      <c r="MKI9" s="713"/>
      <c r="MKJ9" s="713"/>
      <c r="MKK9" s="713"/>
      <c r="MKL9" s="713"/>
      <c r="MKM9" s="713"/>
      <c r="MKN9" s="713"/>
      <c r="MKO9" s="713"/>
      <c r="MKP9" s="713"/>
      <c r="MKQ9" s="713"/>
      <c r="MKR9" s="713"/>
      <c r="MKS9" s="713"/>
      <c r="MKT9" s="713"/>
      <c r="MKU9" s="713"/>
      <c r="MKV9" s="713"/>
      <c r="MKW9" s="713"/>
      <c r="MKX9" s="713"/>
      <c r="MKY9" s="713"/>
      <c r="MKZ9" s="713"/>
      <c r="MLA9" s="713"/>
      <c r="MLB9" s="713"/>
      <c r="MLC9" s="713"/>
      <c r="MLD9" s="713"/>
      <c r="MLE9" s="713"/>
      <c r="MLF9" s="713"/>
      <c r="MLG9" s="713"/>
      <c r="MLH9" s="713"/>
      <c r="MLI9" s="713"/>
      <c r="MLJ9" s="713"/>
      <c r="MLK9" s="713"/>
      <c r="MLL9" s="713"/>
      <c r="MLM9" s="713"/>
      <c r="MLN9" s="713"/>
      <c r="MLO9" s="713"/>
      <c r="MLP9" s="713"/>
      <c r="MLQ9" s="713"/>
      <c r="MLR9" s="713"/>
      <c r="MLS9" s="713"/>
      <c r="MLT9" s="713"/>
      <c r="MLU9" s="713"/>
      <c r="MLV9" s="713"/>
      <c r="MLW9" s="713"/>
      <c r="MLX9" s="713"/>
      <c r="MLY9" s="713"/>
      <c r="MLZ9" s="713"/>
      <c r="MMA9" s="713"/>
      <c r="MMB9" s="713"/>
      <c r="MMC9" s="713"/>
      <c r="MMD9" s="713"/>
      <c r="MME9" s="713"/>
      <c r="MMF9" s="713"/>
      <c r="MMG9" s="713"/>
      <c r="MMH9" s="713"/>
      <c r="MMI9" s="713"/>
      <c r="MMJ9" s="713"/>
      <c r="MMK9" s="713"/>
      <c r="MML9" s="713"/>
      <c r="MMM9" s="713"/>
      <c r="MMN9" s="713"/>
      <c r="MMO9" s="713"/>
      <c r="MMP9" s="713"/>
      <c r="MMQ9" s="713"/>
      <c r="MMR9" s="713"/>
      <c r="MMS9" s="713"/>
      <c r="MMT9" s="713"/>
      <c r="MMU9" s="713"/>
      <c r="MMV9" s="713"/>
      <c r="MMW9" s="713"/>
      <c r="MMX9" s="713"/>
      <c r="MMY9" s="713"/>
      <c r="MMZ9" s="713"/>
      <c r="MNA9" s="713"/>
      <c r="MNB9" s="713"/>
      <c r="MNC9" s="713"/>
      <c r="MND9" s="713"/>
      <c r="MNE9" s="713"/>
      <c r="MNF9" s="713"/>
      <c r="MNG9" s="713"/>
      <c r="MNH9" s="713"/>
      <c r="MNI9" s="713"/>
      <c r="MNJ9" s="713"/>
      <c r="MNK9" s="713"/>
      <c r="MNL9" s="713"/>
      <c r="MNM9" s="713"/>
      <c r="MNN9" s="713"/>
      <c r="MNO9" s="713"/>
      <c r="MNP9" s="713"/>
      <c r="MNQ9" s="713"/>
      <c r="MNR9" s="713"/>
      <c r="MNS9" s="713"/>
      <c r="MNT9" s="713"/>
      <c r="MNU9" s="713"/>
      <c r="MNV9" s="713"/>
      <c r="MNW9" s="713"/>
      <c r="MNX9" s="713"/>
      <c r="MNY9" s="713"/>
      <c r="MNZ9" s="713"/>
      <c r="MOA9" s="713"/>
      <c r="MOB9" s="713"/>
      <c r="MOC9" s="713"/>
      <c r="MOD9" s="713"/>
      <c r="MOE9" s="713"/>
      <c r="MOF9" s="713"/>
      <c r="MOG9" s="713"/>
      <c r="MOH9" s="713"/>
      <c r="MOI9" s="713"/>
      <c r="MOJ9" s="713"/>
      <c r="MOK9" s="713"/>
      <c r="MOL9" s="713"/>
      <c r="MOM9" s="713"/>
      <c r="MON9" s="713"/>
      <c r="MOO9" s="713"/>
      <c r="MOP9" s="713"/>
      <c r="MOQ9" s="713"/>
      <c r="MOR9" s="713"/>
      <c r="MOS9" s="713"/>
      <c r="MOT9" s="713"/>
      <c r="MOU9" s="713"/>
      <c r="MOV9" s="713"/>
      <c r="MOW9" s="713"/>
      <c r="MOX9" s="713"/>
      <c r="MOY9" s="713"/>
      <c r="MOZ9" s="713"/>
      <c r="MPA9" s="713"/>
      <c r="MPB9" s="713"/>
      <c r="MPC9" s="713"/>
      <c r="MPD9" s="713"/>
      <c r="MPE9" s="713"/>
      <c r="MPF9" s="713"/>
      <c r="MPG9" s="713"/>
      <c r="MPH9" s="713"/>
      <c r="MPI9" s="713"/>
      <c r="MPJ9" s="713"/>
      <c r="MPK9" s="713"/>
      <c r="MPL9" s="713"/>
      <c r="MPM9" s="713"/>
      <c r="MPN9" s="713"/>
      <c r="MPO9" s="713"/>
      <c r="MPP9" s="713"/>
      <c r="MPQ9" s="713"/>
      <c r="MPR9" s="713"/>
      <c r="MPS9" s="713"/>
      <c r="MPT9" s="713"/>
      <c r="MPU9" s="713"/>
      <c r="MPV9" s="713"/>
      <c r="MPW9" s="713"/>
      <c r="MPX9" s="713"/>
      <c r="MPY9" s="713"/>
      <c r="MPZ9" s="713"/>
      <c r="MQA9" s="713"/>
      <c r="MQB9" s="713"/>
      <c r="MQC9" s="713"/>
      <c r="MQD9" s="713"/>
      <c r="MQE9" s="713"/>
      <c r="MQF9" s="713"/>
      <c r="MQG9" s="713"/>
      <c r="MQH9" s="713"/>
      <c r="MQI9" s="713"/>
      <c r="MQJ9" s="713"/>
      <c r="MQK9" s="713"/>
      <c r="MQL9" s="713"/>
      <c r="MQM9" s="713"/>
      <c r="MQN9" s="713"/>
      <c r="MQO9" s="713"/>
      <c r="MQP9" s="713"/>
      <c r="MQQ9" s="713"/>
      <c r="MQR9" s="713"/>
      <c r="MQS9" s="713"/>
      <c r="MQT9" s="713"/>
      <c r="MQU9" s="713"/>
      <c r="MQV9" s="713"/>
      <c r="MQW9" s="713"/>
      <c r="MQX9" s="713"/>
      <c r="MQY9" s="713"/>
      <c r="MQZ9" s="713"/>
      <c r="MRA9" s="713"/>
      <c r="MRB9" s="713"/>
      <c r="MRC9" s="713"/>
      <c r="MRD9" s="713"/>
      <c r="MRE9" s="713"/>
      <c r="MRF9" s="713"/>
      <c r="MRG9" s="713"/>
      <c r="MRH9" s="713"/>
      <c r="MRI9" s="713"/>
      <c r="MRJ9" s="713"/>
      <c r="MRK9" s="713"/>
      <c r="MRL9" s="713"/>
      <c r="MRM9" s="713"/>
      <c r="MRN9" s="713"/>
      <c r="MRO9" s="713"/>
      <c r="MRP9" s="713"/>
      <c r="MRQ9" s="713"/>
      <c r="MRR9" s="713"/>
      <c r="MRS9" s="713"/>
      <c r="MRT9" s="713"/>
      <c r="MRU9" s="713"/>
      <c r="MRV9" s="713"/>
      <c r="MRW9" s="713"/>
      <c r="MRX9" s="713"/>
      <c r="MRY9" s="713"/>
      <c r="MRZ9" s="713"/>
      <c r="MSA9" s="713"/>
      <c r="MSB9" s="713"/>
      <c r="MSC9" s="713"/>
      <c r="MSD9" s="713"/>
      <c r="MSE9" s="713"/>
      <c r="MSF9" s="713"/>
      <c r="MSG9" s="713"/>
      <c r="MSH9" s="713"/>
      <c r="MSI9" s="713"/>
      <c r="MSJ9" s="713"/>
      <c r="MSK9" s="713"/>
      <c r="MSL9" s="713"/>
      <c r="MSM9" s="713"/>
      <c r="MSN9" s="713"/>
      <c r="MSO9" s="713"/>
      <c r="MSP9" s="713"/>
      <c r="MSQ9" s="713"/>
      <c r="MSR9" s="713"/>
      <c r="MSS9" s="713"/>
      <c r="MST9" s="713"/>
      <c r="MSU9" s="713"/>
      <c r="MSV9" s="713"/>
      <c r="MSW9" s="713"/>
      <c r="MSX9" s="713"/>
      <c r="MSY9" s="713"/>
      <c r="MSZ9" s="713"/>
      <c r="MTA9" s="713"/>
      <c r="MTB9" s="713"/>
      <c r="MTC9" s="713"/>
      <c r="MTD9" s="713"/>
      <c r="MTE9" s="713"/>
      <c r="MTF9" s="713"/>
      <c r="MTG9" s="713"/>
      <c r="MTH9" s="713"/>
      <c r="MTI9" s="713"/>
      <c r="MTJ9" s="713"/>
      <c r="MTK9" s="713"/>
      <c r="MTL9" s="713"/>
      <c r="MTM9" s="713"/>
      <c r="MTN9" s="713"/>
      <c r="MTO9" s="713"/>
      <c r="MTP9" s="713"/>
      <c r="MTQ9" s="713"/>
      <c r="MTR9" s="713"/>
      <c r="MTS9" s="713"/>
      <c r="MTT9" s="713"/>
      <c r="MTU9" s="713"/>
      <c r="MTV9" s="713"/>
      <c r="MTW9" s="713"/>
      <c r="MTX9" s="713"/>
      <c r="MTY9" s="713"/>
      <c r="MTZ9" s="713"/>
      <c r="MUA9" s="713"/>
      <c r="MUB9" s="713"/>
      <c r="MUC9" s="713"/>
      <c r="MUD9" s="713"/>
      <c r="MUE9" s="713"/>
      <c r="MUF9" s="713"/>
      <c r="MUG9" s="713"/>
      <c r="MUH9" s="713"/>
      <c r="MUI9" s="713"/>
      <c r="MUJ9" s="713"/>
      <c r="MUK9" s="713"/>
      <c r="MUL9" s="713"/>
      <c r="MUM9" s="713"/>
      <c r="MUN9" s="713"/>
      <c r="MUO9" s="713"/>
      <c r="MUP9" s="713"/>
      <c r="MUQ9" s="713"/>
      <c r="MUR9" s="713"/>
      <c r="MUS9" s="713"/>
      <c r="MUT9" s="713"/>
      <c r="MUU9" s="713"/>
      <c r="MUV9" s="713"/>
      <c r="MUW9" s="713"/>
      <c r="MUX9" s="713"/>
      <c r="MUY9" s="713"/>
      <c r="MUZ9" s="713"/>
      <c r="MVA9" s="713"/>
      <c r="MVB9" s="713"/>
      <c r="MVC9" s="713"/>
      <c r="MVD9" s="713"/>
      <c r="MVE9" s="713"/>
      <c r="MVF9" s="713"/>
      <c r="MVG9" s="713"/>
      <c r="MVH9" s="713"/>
      <c r="MVI9" s="713"/>
      <c r="MVJ9" s="713"/>
      <c r="MVK9" s="713"/>
      <c r="MVL9" s="713"/>
      <c r="MVM9" s="713"/>
      <c r="MVN9" s="713"/>
      <c r="MVO9" s="713"/>
      <c r="MVP9" s="713"/>
      <c r="MVQ9" s="713"/>
      <c r="MVR9" s="713"/>
      <c r="MVS9" s="713"/>
      <c r="MVT9" s="713"/>
      <c r="MVU9" s="713"/>
      <c r="MVV9" s="713"/>
      <c r="MVW9" s="713"/>
      <c r="MVX9" s="713"/>
      <c r="MVY9" s="713"/>
      <c r="MVZ9" s="713"/>
      <c r="MWA9" s="713"/>
      <c r="MWB9" s="713"/>
      <c r="MWC9" s="713"/>
      <c r="MWD9" s="713"/>
      <c r="MWE9" s="713"/>
      <c r="MWF9" s="713"/>
      <c r="MWG9" s="713"/>
      <c r="MWH9" s="713"/>
      <c r="MWI9" s="713"/>
      <c r="MWJ9" s="713"/>
      <c r="MWK9" s="713"/>
      <c r="MWL9" s="713"/>
      <c r="MWM9" s="713"/>
      <c r="MWN9" s="713"/>
      <c r="MWO9" s="713"/>
      <c r="MWP9" s="713"/>
      <c r="MWQ9" s="713"/>
      <c r="MWR9" s="713"/>
      <c r="MWS9" s="713"/>
      <c r="MWT9" s="713"/>
      <c r="MWU9" s="713"/>
      <c r="MWV9" s="713"/>
      <c r="MWW9" s="713"/>
      <c r="MWX9" s="713"/>
      <c r="MWY9" s="713"/>
      <c r="MWZ9" s="713"/>
      <c r="MXA9" s="713"/>
      <c r="MXB9" s="713"/>
      <c r="MXC9" s="713"/>
      <c r="MXD9" s="713"/>
      <c r="MXE9" s="713"/>
      <c r="MXF9" s="713"/>
      <c r="MXG9" s="713"/>
      <c r="MXH9" s="713"/>
      <c r="MXI9" s="713"/>
      <c r="MXJ9" s="713"/>
      <c r="MXK9" s="713"/>
      <c r="MXL9" s="713"/>
      <c r="MXM9" s="713"/>
      <c r="MXN9" s="713"/>
      <c r="MXO9" s="713"/>
      <c r="MXP9" s="713"/>
      <c r="MXQ9" s="713"/>
      <c r="MXR9" s="713"/>
      <c r="MXS9" s="713"/>
      <c r="MXT9" s="713"/>
      <c r="MXU9" s="713"/>
      <c r="MXV9" s="713"/>
      <c r="MXW9" s="713"/>
      <c r="MXX9" s="713"/>
      <c r="MXY9" s="713"/>
      <c r="MXZ9" s="713"/>
      <c r="MYA9" s="713"/>
      <c r="MYB9" s="713"/>
      <c r="MYC9" s="713"/>
      <c r="MYD9" s="713"/>
      <c r="MYE9" s="713"/>
      <c r="MYF9" s="713"/>
      <c r="MYG9" s="713"/>
      <c r="MYH9" s="713"/>
      <c r="MYI9" s="713"/>
      <c r="MYJ9" s="713"/>
      <c r="MYK9" s="713"/>
      <c r="MYL9" s="713"/>
      <c r="MYM9" s="713"/>
      <c r="MYN9" s="713"/>
      <c r="MYO9" s="713"/>
      <c r="MYP9" s="713"/>
      <c r="MYQ9" s="713"/>
      <c r="MYR9" s="713"/>
      <c r="MYS9" s="713"/>
      <c r="MYT9" s="713"/>
      <c r="MYU9" s="713"/>
      <c r="MYV9" s="713"/>
      <c r="MYW9" s="713"/>
      <c r="MYX9" s="713"/>
      <c r="MYY9" s="713"/>
      <c r="MYZ9" s="713"/>
      <c r="MZA9" s="713"/>
      <c r="MZB9" s="713"/>
      <c r="MZC9" s="713"/>
      <c r="MZD9" s="713"/>
      <c r="MZE9" s="713"/>
      <c r="MZF9" s="713"/>
      <c r="MZG9" s="713"/>
      <c r="MZH9" s="713"/>
      <c r="MZI9" s="713"/>
      <c r="MZJ9" s="713"/>
      <c r="MZK9" s="713"/>
      <c r="MZL9" s="713"/>
      <c r="MZM9" s="713"/>
      <c r="MZN9" s="713"/>
      <c r="MZO9" s="713"/>
      <c r="MZP9" s="713"/>
      <c r="MZQ9" s="713"/>
      <c r="MZR9" s="713"/>
      <c r="MZS9" s="713"/>
      <c r="MZT9" s="713"/>
      <c r="MZU9" s="713"/>
      <c r="MZV9" s="713"/>
      <c r="MZW9" s="713"/>
      <c r="MZX9" s="713"/>
      <c r="MZY9" s="713"/>
      <c r="MZZ9" s="713"/>
      <c r="NAA9" s="713"/>
      <c r="NAB9" s="713"/>
      <c r="NAC9" s="713"/>
      <c r="NAD9" s="713"/>
      <c r="NAE9" s="713"/>
      <c r="NAF9" s="713"/>
      <c r="NAG9" s="713"/>
      <c r="NAH9" s="713"/>
      <c r="NAI9" s="713"/>
      <c r="NAJ9" s="713"/>
      <c r="NAK9" s="713"/>
      <c r="NAL9" s="713"/>
      <c r="NAM9" s="713"/>
      <c r="NAN9" s="713"/>
      <c r="NAO9" s="713"/>
      <c r="NAP9" s="713"/>
      <c r="NAQ9" s="713"/>
      <c r="NAR9" s="713"/>
      <c r="NAS9" s="713"/>
      <c r="NAT9" s="713"/>
      <c r="NAU9" s="713"/>
      <c r="NAV9" s="713"/>
      <c r="NAW9" s="713"/>
      <c r="NAX9" s="713"/>
      <c r="NAY9" s="713"/>
      <c r="NAZ9" s="713"/>
      <c r="NBA9" s="713"/>
      <c r="NBB9" s="713"/>
      <c r="NBC9" s="713"/>
      <c r="NBD9" s="713"/>
      <c r="NBE9" s="713"/>
      <c r="NBF9" s="713"/>
      <c r="NBG9" s="713"/>
      <c r="NBH9" s="713"/>
      <c r="NBI9" s="713"/>
      <c r="NBJ9" s="713"/>
      <c r="NBK9" s="713"/>
      <c r="NBL9" s="713"/>
      <c r="NBM9" s="713"/>
      <c r="NBN9" s="713"/>
      <c r="NBO9" s="713"/>
      <c r="NBP9" s="713"/>
      <c r="NBQ9" s="713"/>
      <c r="NBR9" s="713"/>
      <c r="NBS9" s="713"/>
      <c r="NBT9" s="713"/>
      <c r="NBU9" s="713"/>
      <c r="NBV9" s="713"/>
      <c r="NBW9" s="713"/>
      <c r="NBX9" s="713"/>
      <c r="NBY9" s="713"/>
      <c r="NBZ9" s="713"/>
      <c r="NCA9" s="713"/>
      <c r="NCB9" s="713"/>
      <c r="NCC9" s="713"/>
      <c r="NCD9" s="713"/>
      <c r="NCE9" s="713"/>
      <c r="NCF9" s="713"/>
      <c r="NCG9" s="713"/>
      <c r="NCH9" s="713"/>
      <c r="NCI9" s="713"/>
      <c r="NCJ9" s="713"/>
      <c r="NCK9" s="713"/>
      <c r="NCL9" s="713"/>
      <c r="NCM9" s="713"/>
      <c r="NCN9" s="713"/>
      <c r="NCO9" s="713"/>
      <c r="NCP9" s="713"/>
      <c r="NCQ9" s="713"/>
      <c r="NCR9" s="713"/>
      <c r="NCS9" s="713"/>
      <c r="NCT9" s="713"/>
      <c r="NCU9" s="713"/>
      <c r="NCV9" s="713"/>
      <c r="NCW9" s="713"/>
      <c r="NCX9" s="713"/>
      <c r="NCY9" s="713"/>
      <c r="NCZ9" s="713"/>
      <c r="NDA9" s="713"/>
      <c r="NDB9" s="713"/>
      <c r="NDC9" s="713"/>
      <c r="NDD9" s="713"/>
      <c r="NDE9" s="713"/>
      <c r="NDF9" s="713"/>
      <c r="NDG9" s="713"/>
      <c r="NDH9" s="713"/>
      <c r="NDI9" s="713"/>
      <c r="NDJ9" s="713"/>
      <c r="NDK9" s="713"/>
      <c r="NDL9" s="713"/>
      <c r="NDM9" s="713"/>
      <c r="NDN9" s="713"/>
      <c r="NDO9" s="713"/>
      <c r="NDP9" s="713"/>
      <c r="NDQ9" s="713"/>
      <c r="NDR9" s="713"/>
      <c r="NDS9" s="713"/>
      <c r="NDT9" s="713"/>
      <c r="NDU9" s="713"/>
      <c r="NDV9" s="713"/>
      <c r="NDW9" s="713"/>
      <c r="NDX9" s="713"/>
      <c r="NDY9" s="713"/>
      <c r="NDZ9" s="713"/>
      <c r="NEA9" s="713"/>
      <c r="NEB9" s="713"/>
      <c r="NEC9" s="713"/>
      <c r="NED9" s="713"/>
      <c r="NEE9" s="713"/>
      <c r="NEF9" s="713"/>
      <c r="NEG9" s="713"/>
      <c r="NEH9" s="713"/>
      <c r="NEI9" s="713"/>
      <c r="NEJ9" s="713"/>
      <c r="NEK9" s="713"/>
      <c r="NEL9" s="713"/>
      <c r="NEM9" s="713"/>
      <c r="NEN9" s="713"/>
      <c r="NEO9" s="713"/>
      <c r="NEP9" s="713"/>
      <c r="NEQ9" s="713"/>
      <c r="NER9" s="713"/>
      <c r="NES9" s="713"/>
      <c r="NET9" s="713"/>
      <c r="NEU9" s="713"/>
      <c r="NEV9" s="713"/>
      <c r="NEW9" s="713"/>
      <c r="NEX9" s="713"/>
      <c r="NEY9" s="713"/>
      <c r="NEZ9" s="713"/>
      <c r="NFA9" s="713"/>
      <c r="NFB9" s="713"/>
      <c r="NFC9" s="713"/>
      <c r="NFD9" s="713"/>
      <c r="NFE9" s="713"/>
      <c r="NFF9" s="713"/>
      <c r="NFG9" s="713"/>
      <c r="NFH9" s="713"/>
      <c r="NFI9" s="713"/>
      <c r="NFJ9" s="713"/>
      <c r="NFK9" s="713"/>
      <c r="NFL9" s="713"/>
      <c r="NFM9" s="713"/>
      <c r="NFN9" s="713"/>
      <c r="NFO9" s="713"/>
      <c r="NFP9" s="713"/>
      <c r="NFQ9" s="713"/>
      <c r="NFR9" s="713"/>
      <c r="NFS9" s="713"/>
      <c r="NFT9" s="713"/>
      <c r="NFU9" s="713"/>
      <c r="NFV9" s="713"/>
      <c r="NFW9" s="713"/>
      <c r="NFX9" s="713"/>
      <c r="NFY9" s="713"/>
      <c r="NFZ9" s="713"/>
      <c r="NGA9" s="713"/>
      <c r="NGB9" s="713"/>
      <c r="NGC9" s="713"/>
      <c r="NGD9" s="713"/>
      <c r="NGE9" s="713"/>
      <c r="NGF9" s="713"/>
      <c r="NGG9" s="713"/>
      <c r="NGH9" s="713"/>
      <c r="NGI9" s="713"/>
      <c r="NGJ9" s="713"/>
      <c r="NGK9" s="713"/>
      <c r="NGL9" s="713"/>
      <c r="NGM9" s="713"/>
      <c r="NGN9" s="713"/>
      <c r="NGO9" s="713"/>
      <c r="NGP9" s="713"/>
      <c r="NGQ9" s="713"/>
      <c r="NGR9" s="713"/>
      <c r="NGS9" s="713"/>
      <c r="NGT9" s="713"/>
      <c r="NGU9" s="713"/>
      <c r="NGV9" s="713"/>
      <c r="NGW9" s="713"/>
      <c r="NGX9" s="713"/>
      <c r="NGY9" s="713"/>
      <c r="NGZ9" s="713"/>
      <c r="NHA9" s="713"/>
      <c r="NHB9" s="713"/>
      <c r="NHC9" s="713"/>
      <c r="NHD9" s="713"/>
      <c r="NHE9" s="713"/>
      <c r="NHF9" s="713"/>
      <c r="NHG9" s="713"/>
      <c r="NHH9" s="713"/>
      <c r="NHI9" s="713"/>
      <c r="NHJ9" s="713"/>
      <c r="NHK9" s="713"/>
      <c r="NHL9" s="713"/>
      <c r="NHM9" s="713"/>
      <c r="NHN9" s="713"/>
      <c r="NHO9" s="713"/>
      <c r="NHP9" s="713"/>
      <c r="NHQ9" s="713"/>
      <c r="NHR9" s="713"/>
      <c r="NHS9" s="713"/>
      <c r="NHT9" s="713"/>
      <c r="NHU9" s="713"/>
      <c r="NHV9" s="713"/>
      <c r="NHW9" s="713"/>
      <c r="NHX9" s="713"/>
      <c r="NHY9" s="713"/>
      <c r="NHZ9" s="713"/>
      <c r="NIA9" s="713"/>
      <c r="NIB9" s="713"/>
      <c r="NIC9" s="713"/>
      <c r="NID9" s="713"/>
      <c r="NIE9" s="713"/>
      <c r="NIF9" s="713"/>
      <c r="NIG9" s="713"/>
      <c r="NIH9" s="713"/>
      <c r="NII9" s="713"/>
      <c r="NIJ9" s="713"/>
      <c r="NIK9" s="713"/>
      <c r="NIL9" s="713"/>
      <c r="NIM9" s="713"/>
      <c r="NIN9" s="713"/>
      <c r="NIO9" s="713"/>
      <c r="NIP9" s="713"/>
      <c r="NIQ9" s="713"/>
      <c r="NIR9" s="713"/>
      <c r="NIS9" s="713"/>
      <c r="NIT9" s="713"/>
      <c r="NIU9" s="713"/>
      <c r="NIV9" s="713"/>
      <c r="NIW9" s="713"/>
      <c r="NIX9" s="713"/>
      <c r="NIY9" s="713"/>
      <c r="NIZ9" s="713"/>
      <c r="NJA9" s="713"/>
      <c r="NJB9" s="713"/>
      <c r="NJC9" s="713"/>
      <c r="NJD9" s="713"/>
      <c r="NJE9" s="713"/>
      <c r="NJF9" s="713"/>
      <c r="NJG9" s="713"/>
      <c r="NJH9" s="713"/>
      <c r="NJI9" s="713"/>
      <c r="NJJ9" s="713"/>
      <c r="NJK9" s="713"/>
      <c r="NJL9" s="713"/>
      <c r="NJM9" s="713"/>
      <c r="NJN9" s="713"/>
      <c r="NJO9" s="713"/>
      <c r="NJP9" s="713"/>
      <c r="NJQ9" s="713"/>
      <c r="NJR9" s="713"/>
      <c r="NJS9" s="713"/>
      <c r="NJT9" s="713"/>
      <c r="NJU9" s="713"/>
      <c r="NJV9" s="713"/>
      <c r="NJW9" s="713"/>
      <c r="NJX9" s="713"/>
      <c r="NJY9" s="713"/>
      <c r="NJZ9" s="713"/>
      <c r="NKA9" s="713"/>
      <c r="NKB9" s="713"/>
      <c r="NKC9" s="713"/>
      <c r="NKD9" s="713"/>
      <c r="NKE9" s="713"/>
      <c r="NKF9" s="713"/>
      <c r="NKG9" s="713"/>
      <c r="NKH9" s="713"/>
      <c r="NKI9" s="713"/>
      <c r="NKJ9" s="713"/>
      <c r="NKK9" s="713"/>
      <c r="NKL9" s="713"/>
      <c r="NKM9" s="713"/>
      <c r="NKN9" s="713"/>
      <c r="NKO9" s="713"/>
      <c r="NKP9" s="713"/>
      <c r="NKQ9" s="713"/>
      <c r="NKR9" s="713"/>
      <c r="NKS9" s="713"/>
      <c r="NKT9" s="713"/>
      <c r="NKU9" s="713"/>
      <c r="NKV9" s="713"/>
      <c r="NKW9" s="713"/>
      <c r="NKX9" s="713"/>
      <c r="NKY9" s="713"/>
      <c r="NKZ9" s="713"/>
      <c r="NLA9" s="713"/>
      <c r="NLB9" s="713"/>
      <c r="NLC9" s="713"/>
      <c r="NLD9" s="713"/>
      <c r="NLE9" s="713"/>
      <c r="NLF9" s="713"/>
      <c r="NLG9" s="713"/>
      <c r="NLH9" s="713"/>
      <c r="NLI9" s="713"/>
      <c r="NLJ9" s="713"/>
      <c r="NLK9" s="713"/>
      <c r="NLL9" s="713"/>
      <c r="NLM9" s="713"/>
      <c r="NLN9" s="713"/>
      <c r="NLO9" s="713"/>
      <c r="NLP9" s="713"/>
      <c r="NLQ9" s="713"/>
      <c r="NLR9" s="713"/>
      <c r="NLS9" s="713"/>
      <c r="NLT9" s="713"/>
      <c r="NLU9" s="713"/>
      <c r="NLV9" s="713"/>
      <c r="NLW9" s="713"/>
      <c r="NLX9" s="713"/>
      <c r="NLY9" s="713"/>
      <c r="NLZ9" s="713"/>
      <c r="NMA9" s="713"/>
      <c r="NMB9" s="713"/>
      <c r="NMC9" s="713"/>
      <c r="NMD9" s="713"/>
      <c r="NME9" s="713"/>
      <c r="NMF9" s="713"/>
      <c r="NMG9" s="713"/>
      <c r="NMH9" s="713"/>
      <c r="NMI9" s="713"/>
      <c r="NMJ9" s="713"/>
      <c r="NMK9" s="713"/>
      <c r="NML9" s="713"/>
      <c r="NMM9" s="713"/>
      <c r="NMN9" s="713"/>
      <c r="NMO9" s="713"/>
      <c r="NMP9" s="713"/>
      <c r="NMQ9" s="713"/>
      <c r="NMR9" s="713"/>
      <c r="NMS9" s="713"/>
      <c r="NMT9" s="713"/>
      <c r="NMU9" s="713"/>
      <c r="NMV9" s="713"/>
      <c r="NMW9" s="713"/>
      <c r="NMX9" s="713"/>
      <c r="NMY9" s="713"/>
      <c r="NMZ9" s="713"/>
      <c r="NNA9" s="713"/>
      <c r="NNB9" s="713"/>
      <c r="NNC9" s="713"/>
      <c r="NND9" s="713"/>
      <c r="NNE9" s="713"/>
      <c r="NNF9" s="713"/>
      <c r="NNG9" s="713"/>
      <c r="NNH9" s="713"/>
      <c r="NNI9" s="713"/>
      <c r="NNJ9" s="713"/>
      <c r="NNK9" s="713"/>
      <c r="NNL9" s="713"/>
      <c r="NNM9" s="713"/>
      <c r="NNN9" s="713"/>
      <c r="NNO9" s="713"/>
      <c r="NNP9" s="713"/>
      <c r="NNQ9" s="713"/>
      <c r="NNR9" s="713"/>
      <c r="NNS9" s="713"/>
      <c r="NNT9" s="713"/>
      <c r="NNU9" s="713"/>
      <c r="NNV9" s="713"/>
      <c r="NNW9" s="713"/>
      <c r="NNX9" s="713"/>
      <c r="NNY9" s="713"/>
      <c r="NNZ9" s="713"/>
      <c r="NOA9" s="713"/>
      <c r="NOB9" s="713"/>
      <c r="NOC9" s="713"/>
      <c r="NOD9" s="713"/>
      <c r="NOE9" s="713"/>
      <c r="NOF9" s="713"/>
      <c r="NOG9" s="713"/>
      <c r="NOH9" s="713"/>
      <c r="NOI9" s="713"/>
      <c r="NOJ9" s="713"/>
      <c r="NOK9" s="713"/>
      <c r="NOL9" s="713"/>
      <c r="NOM9" s="713"/>
      <c r="NON9" s="713"/>
      <c r="NOO9" s="713"/>
      <c r="NOP9" s="713"/>
      <c r="NOQ9" s="713"/>
      <c r="NOR9" s="713"/>
      <c r="NOS9" s="713"/>
      <c r="NOT9" s="713"/>
      <c r="NOU9" s="713"/>
      <c r="NOV9" s="713"/>
      <c r="NOW9" s="713"/>
      <c r="NOX9" s="713"/>
      <c r="NOY9" s="713"/>
      <c r="NOZ9" s="713"/>
      <c r="NPA9" s="713"/>
      <c r="NPB9" s="713"/>
      <c r="NPC9" s="713"/>
      <c r="NPD9" s="713"/>
      <c r="NPE9" s="713"/>
      <c r="NPF9" s="713"/>
      <c r="NPG9" s="713"/>
      <c r="NPH9" s="713"/>
      <c r="NPI9" s="713"/>
      <c r="NPJ9" s="713"/>
      <c r="NPK9" s="713"/>
      <c r="NPL9" s="713"/>
      <c r="NPM9" s="713"/>
      <c r="NPN9" s="713"/>
      <c r="NPO9" s="713"/>
      <c r="NPP9" s="713"/>
      <c r="NPQ9" s="713"/>
      <c r="NPR9" s="713"/>
      <c r="NPS9" s="713"/>
      <c r="NPT9" s="713"/>
      <c r="NPU9" s="713"/>
      <c r="NPV9" s="713"/>
      <c r="NPW9" s="713"/>
      <c r="NPX9" s="713"/>
      <c r="NPY9" s="713"/>
      <c r="NPZ9" s="713"/>
      <c r="NQA9" s="713"/>
      <c r="NQB9" s="713"/>
      <c r="NQC9" s="713"/>
      <c r="NQD9" s="713"/>
      <c r="NQE9" s="713"/>
      <c r="NQF9" s="713"/>
      <c r="NQG9" s="713"/>
      <c r="NQH9" s="713"/>
      <c r="NQI9" s="713"/>
      <c r="NQJ9" s="713"/>
      <c r="NQK9" s="713"/>
      <c r="NQL9" s="713"/>
      <c r="NQM9" s="713"/>
      <c r="NQN9" s="713"/>
      <c r="NQO9" s="713"/>
      <c r="NQP9" s="713"/>
      <c r="NQQ9" s="713"/>
      <c r="NQR9" s="713"/>
      <c r="NQS9" s="713"/>
      <c r="NQT9" s="713"/>
      <c r="NQU9" s="713"/>
      <c r="NQV9" s="713"/>
      <c r="NQW9" s="713"/>
      <c r="NQX9" s="713"/>
      <c r="NQY9" s="713"/>
      <c r="NQZ9" s="713"/>
      <c r="NRA9" s="713"/>
      <c r="NRB9" s="713"/>
      <c r="NRC9" s="713"/>
      <c r="NRD9" s="713"/>
      <c r="NRE9" s="713"/>
      <c r="NRF9" s="713"/>
      <c r="NRG9" s="713"/>
      <c r="NRH9" s="713"/>
      <c r="NRI9" s="713"/>
      <c r="NRJ9" s="713"/>
      <c r="NRK9" s="713"/>
      <c r="NRL9" s="713"/>
      <c r="NRM9" s="713"/>
      <c r="NRN9" s="713"/>
      <c r="NRO9" s="713"/>
      <c r="NRP9" s="713"/>
      <c r="NRQ9" s="713"/>
      <c r="NRR9" s="713"/>
      <c r="NRS9" s="713"/>
      <c r="NRT9" s="713"/>
      <c r="NRU9" s="713"/>
      <c r="NRV9" s="713"/>
      <c r="NRW9" s="713"/>
      <c r="NRX9" s="713"/>
      <c r="NRY9" s="713"/>
      <c r="NRZ9" s="713"/>
      <c r="NSA9" s="713"/>
      <c r="NSB9" s="713"/>
      <c r="NSC9" s="713"/>
      <c r="NSD9" s="713"/>
      <c r="NSE9" s="713"/>
      <c r="NSF9" s="713"/>
      <c r="NSG9" s="713"/>
      <c r="NSH9" s="713"/>
      <c r="NSI9" s="713"/>
      <c r="NSJ9" s="713"/>
      <c r="NSK9" s="713"/>
      <c r="NSL9" s="713"/>
      <c r="NSM9" s="713"/>
      <c r="NSN9" s="713"/>
      <c r="NSO9" s="713"/>
      <c r="NSP9" s="713"/>
      <c r="NSQ9" s="713"/>
      <c r="NSR9" s="713"/>
      <c r="NSS9" s="713"/>
      <c r="NST9" s="713"/>
      <c r="NSU9" s="713"/>
      <c r="NSV9" s="713"/>
      <c r="NSW9" s="713"/>
      <c r="NSX9" s="713"/>
      <c r="NSY9" s="713"/>
      <c r="NSZ9" s="713"/>
      <c r="NTA9" s="713"/>
      <c r="NTB9" s="713"/>
      <c r="NTC9" s="713"/>
      <c r="NTD9" s="713"/>
      <c r="NTE9" s="713"/>
      <c r="NTF9" s="713"/>
      <c r="NTG9" s="713"/>
      <c r="NTH9" s="713"/>
      <c r="NTI9" s="713"/>
      <c r="NTJ9" s="713"/>
      <c r="NTK9" s="713"/>
      <c r="NTL9" s="713"/>
      <c r="NTM9" s="713"/>
      <c r="NTN9" s="713"/>
      <c r="NTO9" s="713"/>
      <c r="NTP9" s="713"/>
      <c r="NTQ9" s="713"/>
      <c r="NTR9" s="713"/>
      <c r="NTS9" s="713"/>
      <c r="NTT9" s="713"/>
      <c r="NTU9" s="713"/>
      <c r="NTV9" s="713"/>
      <c r="NTW9" s="713"/>
      <c r="NTX9" s="713"/>
      <c r="NTY9" s="713"/>
      <c r="NTZ9" s="713"/>
      <c r="NUA9" s="713"/>
      <c r="NUB9" s="713"/>
      <c r="NUC9" s="713"/>
      <c r="NUD9" s="713"/>
      <c r="NUE9" s="713"/>
      <c r="NUF9" s="713"/>
      <c r="NUG9" s="713"/>
      <c r="NUH9" s="713"/>
      <c r="NUI9" s="713"/>
      <c r="NUJ9" s="713"/>
      <c r="NUK9" s="713"/>
      <c r="NUL9" s="713"/>
      <c r="NUM9" s="713"/>
      <c r="NUN9" s="713"/>
      <c r="NUO9" s="713"/>
      <c r="NUP9" s="713"/>
      <c r="NUQ9" s="713"/>
      <c r="NUR9" s="713"/>
      <c r="NUS9" s="713"/>
      <c r="NUT9" s="713"/>
      <c r="NUU9" s="713"/>
      <c r="NUV9" s="713"/>
      <c r="NUW9" s="713"/>
      <c r="NUX9" s="713"/>
      <c r="NUY9" s="713"/>
      <c r="NUZ9" s="713"/>
      <c r="NVA9" s="713"/>
      <c r="NVB9" s="713"/>
      <c r="NVC9" s="713"/>
      <c r="NVD9" s="713"/>
      <c r="NVE9" s="713"/>
      <c r="NVF9" s="713"/>
      <c r="NVG9" s="713"/>
      <c r="NVH9" s="713"/>
      <c r="NVI9" s="713"/>
      <c r="NVJ9" s="713"/>
      <c r="NVK9" s="713"/>
      <c r="NVL9" s="713"/>
      <c r="NVM9" s="713"/>
      <c r="NVN9" s="713"/>
      <c r="NVO9" s="713"/>
      <c r="NVP9" s="713"/>
      <c r="NVQ9" s="713"/>
      <c r="NVR9" s="713"/>
      <c r="NVS9" s="713"/>
      <c r="NVT9" s="713"/>
      <c r="NVU9" s="713"/>
      <c r="NVV9" s="713"/>
      <c r="NVW9" s="713"/>
      <c r="NVX9" s="713"/>
      <c r="NVY9" s="713"/>
      <c r="NVZ9" s="713"/>
      <c r="NWA9" s="713"/>
      <c r="NWB9" s="713"/>
      <c r="NWC9" s="713"/>
      <c r="NWD9" s="713"/>
      <c r="NWE9" s="713"/>
      <c r="NWF9" s="713"/>
      <c r="NWG9" s="713"/>
      <c r="NWH9" s="713"/>
      <c r="NWI9" s="713"/>
      <c r="NWJ9" s="713"/>
      <c r="NWK9" s="713"/>
      <c r="NWL9" s="713"/>
      <c r="NWM9" s="713"/>
      <c r="NWN9" s="713"/>
      <c r="NWO9" s="713"/>
      <c r="NWP9" s="713"/>
      <c r="NWQ9" s="713"/>
      <c r="NWR9" s="713"/>
      <c r="NWS9" s="713"/>
      <c r="NWT9" s="713"/>
      <c r="NWU9" s="713"/>
      <c r="NWV9" s="713"/>
      <c r="NWW9" s="713"/>
      <c r="NWX9" s="713"/>
      <c r="NWY9" s="713"/>
      <c r="NWZ9" s="713"/>
      <c r="NXA9" s="713"/>
      <c r="NXB9" s="713"/>
      <c r="NXC9" s="713"/>
      <c r="NXD9" s="713"/>
      <c r="NXE9" s="713"/>
      <c r="NXF9" s="713"/>
      <c r="NXG9" s="713"/>
      <c r="NXH9" s="713"/>
      <c r="NXI9" s="713"/>
      <c r="NXJ9" s="713"/>
      <c r="NXK9" s="713"/>
      <c r="NXL9" s="713"/>
      <c r="NXM9" s="713"/>
      <c r="NXN9" s="713"/>
      <c r="NXO9" s="713"/>
      <c r="NXP9" s="713"/>
      <c r="NXQ9" s="713"/>
      <c r="NXR9" s="713"/>
      <c r="NXS9" s="713"/>
      <c r="NXT9" s="713"/>
      <c r="NXU9" s="713"/>
      <c r="NXV9" s="713"/>
      <c r="NXW9" s="713"/>
      <c r="NXX9" s="713"/>
      <c r="NXY9" s="713"/>
      <c r="NXZ9" s="713"/>
      <c r="NYA9" s="713"/>
      <c r="NYB9" s="713"/>
      <c r="NYC9" s="713"/>
      <c r="NYD9" s="713"/>
      <c r="NYE9" s="713"/>
      <c r="NYF9" s="713"/>
      <c r="NYG9" s="713"/>
      <c r="NYH9" s="713"/>
      <c r="NYI9" s="713"/>
      <c r="NYJ9" s="713"/>
      <c r="NYK9" s="713"/>
      <c r="NYL9" s="713"/>
      <c r="NYM9" s="713"/>
      <c r="NYN9" s="713"/>
      <c r="NYO9" s="713"/>
      <c r="NYP9" s="713"/>
      <c r="NYQ9" s="713"/>
      <c r="NYR9" s="713"/>
      <c r="NYS9" s="713"/>
      <c r="NYT9" s="713"/>
      <c r="NYU9" s="713"/>
      <c r="NYV9" s="713"/>
      <c r="NYW9" s="713"/>
      <c r="NYX9" s="713"/>
      <c r="NYY9" s="713"/>
      <c r="NYZ9" s="713"/>
      <c r="NZA9" s="713"/>
      <c r="NZB9" s="713"/>
      <c r="NZC9" s="713"/>
      <c r="NZD9" s="713"/>
      <c r="NZE9" s="713"/>
      <c r="NZF9" s="713"/>
      <c r="NZG9" s="713"/>
      <c r="NZH9" s="713"/>
      <c r="NZI9" s="713"/>
      <c r="NZJ9" s="713"/>
      <c r="NZK9" s="713"/>
      <c r="NZL9" s="713"/>
      <c r="NZM9" s="713"/>
      <c r="NZN9" s="713"/>
      <c r="NZO9" s="713"/>
      <c r="NZP9" s="713"/>
      <c r="NZQ9" s="713"/>
      <c r="NZR9" s="713"/>
      <c r="NZS9" s="713"/>
      <c r="NZT9" s="713"/>
      <c r="NZU9" s="713"/>
      <c r="NZV9" s="713"/>
      <c r="NZW9" s="713"/>
      <c r="NZX9" s="713"/>
      <c r="NZY9" s="713"/>
      <c r="NZZ9" s="713"/>
      <c r="OAA9" s="713"/>
      <c r="OAB9" s="713"/>
      <c r="OAC9" s="713"/>
      <c r="OAD9" s="713"/>
      <c r="OAE9" s="713"/>
      <c r="OAF9" s="713"/>
      <c r="OAG9" s="713"/>
      <c r="OAH9" s="713"/>
      <c r="OAI9" s="713"/>
      <c r="OAJ9" s="713"/>
      <c r="OAK9" s="713"/>
      <c r="OAL9" s="713"/>
      <c r="OAM9" s="713"/>
      <c r="OAN9" s="713"/>
      <c r="OAO9" s="713"/>
      <c r="OAP9" s="713"/>
      <c r="OAQ9" s="713"/>
      <c r="OAR9" s="713"/>
      <c r="OAS9" s="713"/>
      <c r="OAT9" s="713"/>
      <c r="OAU9" s="713"/>
      <c r="OAV9" s="713"/>
      <c r="OAW9" s="713"/>
      <c r="OAX9" s="713"/>
      <c r="OAY9" s="713"/>
      <c r="OAZ9" s="713"/>
      <c r="OBA9" s="713"/>
      <c r="OBB9" s="713"/>
      <c r="OBC9" s="713"/>
      <c r="OBD9" s="713"/>
      <c r="OBE9" s="713"/>
      <c r="OBF9" s="713"/>
      <c r="OBG9" s="713"/>
      <c r="OBH9" s="713"/>
      <c r="OBI9" s="713"/>
      <c r="OBJ9" s="713"/>
      <c r="OBK9" s="713"/>
      <c r="OBL9" s="713"/>
      <c r="OBM9" s="713"/>
      <c r="OBN9" s="713"/>
      <c r="OBO9" s="713"/>
      <c r="OBP9" s="713"/>
      <c r="OBQ9" s="713"/>
      <c r="OBR9" s="713"/>
      <c r="OBS9" s="713"/>
      <c r="OBT9" s="713"/>
      <c r="OBU9" s="713"/>
      <c r="OBV9" s="713"/>
      <c r="OBW9" s="713"/>
      <c r="OBX9" s="713"/>
      <c r="OBY9" s="713"/>
      <c r="OBZ9" s="713"/>
      <c r="OCA9" s="713"/>
      <c r="OCB9" s="713"/>
      <c r="OCC9" s="713"/>
      <c r="OCD9" s="713"/>
      <c r="OCE9" s="713"/>
      <c r="OCF9" s="713"/>
      <c r="OCG9" s="713"/>
      <c r="OCH9" s="713"/>
      <c r="OCI9" s="713"/>
      <c r="OCJ9" s="713"/>
      <c r="OCK9" s="713"/>
      <c r="OCL9" s="713"/>
      <c r="OCM9" s="713"/>
      <c r="OCN9" s="713"/>
      <c r="OCO9" s="713"/>
      <c r="OCP9" s="713"/>
      <c r="OCQ9" s="713"/>
      <c r="OCR9" s="713"/>
      <c r="OCS9" s="713"/>
      <c r="OCT9" s="713"/>
      <c r="OCU9" s="713"/>
      <c r="OCV9" s="713"/>
      <c r="OCW9" s="713"/>
      <c r="OCX9" s="713"/>
      <c r="OCY9" s="713"/>
      <c r="OCZ9" s="713"/>
      <c r="ODA9" s="713"/>
      <c r="ODB9" s="713"/>
      <c r="ODC9" s="713"/>
      <c r="ODD9" s="713"/>
      <c r="ODE9" s="713"/>
      <c r="ODF9" s="713"/>
      <c r="ODG9" s="713"/>
      <c r="ODH9" s="713"/>
      <c r="ODI9" s="713"/>
      <c r="ODJ9" s="713"/>
      <c r="ODK9" s="713"/>
      <c r="ODL9" s="713"/>
      <c r="ODM9" s="713"/>
      <c r="ODN9" s="713"/>
      <c r="ODO9" s="713"/>
      <c r="ODP9" s="713"/>
      <c r="ODQ9" s="713"/>
      <c r="ODR9" s="713"/>
      <c r="ODS9" s="713"/>
      <c r="ODT9" s="713"/>
      <c r="ODU9" s="713"/>
      <c r="ODV9" s="713"/>
      <c r="ODW9" s="713"/>
      <c r="ODX9" s="713"/>
      <c r="ODY9" s="713"/>
      <c r="ODZ9" s="713"/>
      <c r="OEA9" s="713"/>
      <c r="OEB9" s="713"/>
      <c r="OEC9" s="713"/>
      <c r="OED9" s="713"/>
      <c r="OEE9" s="713"/>
      <c r="OEF9" s="713"/>
      <c r="OEG9" s="713"/>
      <c r="OEH9" s="713"/>
      <c r="OEI9" s="713"/>
      <c r="OEJ9" s="713"/>
      <c r="OEK9" s="713"/>
      <c r="OEL9" s="713"/>
      <c r="OEM9" s="713"/>
      <c r="OEN9" s="713"/>
      <c r="OEO9" s="713"/>
      <c r="OEP9" s="713"/>
      <c r="OEQ9" s="713"/>
      <c r="OER9" s="713"/>
      <c r="OES9" s="713"/>
      <c r="OET9" s="713"/>
      <c r="OEU9" s="713"/>
      <c r="OEV9" s="713"/>
      <c r="OEW9" s="713"/>
      <c r="OEX9" s="713"/>
      <c r="OEY9" s="713"/>
      <c r="OEZ9" s="713"/>
      <c r="OFA9" s="713"/>
      <c r="OFB9" s="713"/>
      <c r="OFC9" s="713"/>
      <c r="OFD9" s="713"/>
      <c r="OFE9" s="713"/>
      <c r="OFF9" s="713"/>
      <c r="OFG9" s="713"/>
      <c r="OFH9" s="713"/>
      <c r="OFI9" s="713"/>
      <c r="OFJ9" s="713"/>
      <c r="OFK9" s="713"/>
      <c r="OFL9" s="713"/>
      <c r="OFM9" s="713"/>
      <c r="OFN9" s="713"/>
      <c r="OFO9" s="713"/>
      <c r="OFP9" s="713"/>
      <c r="OFQ9" s="713"/>
      <c r="OFR9" s="713"/>
      <c r="OFS9" s="713"/>
      <c r="OFT9" s="713"/>
      <c r="OFU9" s="713"/>
      <c r="OFV9" s="713"/>
      <c r="OFW9" s="713"/>
      <c r="OFX9" s="713"/>
      <c r="OFY9" s="713"/>
      <c r="OFZ9" s="713"/>
      <c r="OGA9" s="713"/>
      <c r="OGB9" s="713"/>
      <c r="OGC9" s="713"/>
      <c r="OGD9" s="713"/>
      <c r="OGE9" s="713"/>
      <c r="OGF9" s="713"/>
      <c r="OGG9" s="713"/>
      <c r="OGH9" s="713"/>
      <c r="OGI9" s="713"/>
      <c r="OGJ9" s="713"/>
      <c r="OGK9" s="713"/>
      <c r="OGL9" s="713"/>
      <c r="OGM9" s="713"/>
      <c r="OGN9" s="713"/>
      <c r="OGO9" s="713"/>
      <c r="OGP9" s="713"/>
      <c r="OGQ9" s="713"/>
      <c r="OGR9" s="713"/>
      <c r="OGS9" s="713"/>
      <c r="OGT9" s="713"/>
      <c r="OGU9" s="713"/>
      <c r="OGV9" s="713"/>
      <c r="OGW9" s="713"/>
      <c r="OGX9" s="713"/>
      <c r="OGY9" s="713"/>
      <c r="OGZ9" s="713"/>
      <c r="OHA9" s="713"/>
      <c r="OHB9" s="713"/>
      <c r="OHC9" s="713"/>
      <c r="OHD9" s="713"/>
      <c r="OHE9" s="713"/>
      <c r="OHF9" s="713"/>
      <c r="OHG9" s="713"/>
      <c r="OHH9" s="713"/>
      <c r="OHI9" s="713"/>
      <c r="OHJ9" s="713"/>
      <c r="OHK9" s="713"/>
      <c r="OHL9" s="713"/>
      <c r="OHM9" s="713"/>
      <c r="OHN9" s="713"/>
      <c r="OHO9" s="713"/>
      <c r="OHP9" s="713"/>
      <c r="OHQ9" s="713"/>
      <c r="OHR9" s="713"/>
      <c r="OHS9" s="713"/>
      <c r="OHT9" s="713"/>
      <c r="OHU9" s="713"/>
      <c r="OHV9" s="713"/>
      <c r="OHW9" s="713"/>
      <c r="OHX9" s="713"/>
      <c r="OHY9" s="713"/>
      <c r="OHZ9" s="713"/>
      <c r="OIA9" s="713"/>
      <c r="OIB9" s="713"/>
      <c r="OIC9" s="713"/>
      <c r="OID9" s="713"/>
      <c r="OIE9" s="713"/>
      <c r="OIF9" s="713"/>
      <c r="OIG9" s="713"/>
      <c r="OIH9" s="713"/>
      <c r="OII9" s="713"/>
      <c r="OIJ9" s="713"/>
      <c r="OIK9" s="713"/>
      <c r="OIL9" s="713"/>
      <c r="OIM9" s="713"/>
      <c r="OIN9" s="713"/>
      <c r="OIO9" s="713"/>
      <c r="OIP9" s="713"/>
      <c r="OIQ9" s="713"/>
      <c r="OIR9" s="713"/>
      <c r="OIS9" s="713"/>
      <c r="OIT9" s="713"/>
      <c r="OIU9" s="713"/>
      <c r="OIV9" s="713"/>
      <c r="OIW9" s="713"/>
      <c r="OIX9" s="713"/>
      <c r="OIY9" s="713"/>
      <c r="OIZ9" s="713"/>
      <c r="OJA9" s="713"/>
      <c r="OJB9" s="713"/>
      <c r="OJC9" s="713"/>
      <c r="OJD9" s="713"/>
      <c r="OJE9" s="713"/>
      <c r="OJF9" s="713"/>
      <c r="OJG9" s="713"/>
      <c r="OJH9" s="713"/>
      <c r="OJI9" s="713"/>
      <c r="OJJ9" s="713"/>
      <c r="OJK9" s="713"/>
      <c r="OJL9" s="713"/>
      <c r="OJM9" s="713"/>
      <c r="OJN9" s="713"/>
      <c r="OJO9" s="713"/>
      <c r="OJP9" s="713"/>
      <c r="OJQ9" s="713"/>
      <c r="OJR9" s="713"/>
      <c r="OJS9" s="713"/>
      <c r="OJT9" s="713"/>
      <c r="OJU9" s="713"/>
      <c r="OJV9" s="713"/>
      <c r="OJW9" s="713"/>
      <c r="OJX9" s="713"/>
      <c r="OJY9" s="713"/>
      <c r="OJZ9" s="713"/>
      <c r="OKA9" s="713"/>
      <c r="OKB9" s="713"/>
      <c r="OKC9" s="713"/>
      <c r="OKD9" s="713"/>
      <c r="OKE9" s="713"/>
      <c r="OKF9" s="713"/>
      <c r="OKG9" s="713"/>
      <c r="OKH9" s="713"/>
      <c r="OKI9" s="713"/>
      <c r="OKJ9" s="713"/>
      <c r="OKK9" s="713"/>
      <c r="OKL9" s="713"/>
      <c r="OKM9" s="713"/>
      <c r="OKN9" s="713"/>
      <c r="OKO9" s="713"/>
      <c r="OKP9" s="713"/>
      <c r="OKQ9" s="713"/>
      <c r="OKR9" s="713"/>
      <c r="OKS9" s="713"/>
      <c r="OKT9" s="713"/>
      <c r="OKU9" s="713"/>
      <c r="OKV9" s="713"/>
      <c r="OKW9" s="713"/>
      <c r="OKX9" s="713"/>
      <c r="OKY9" s="713"/>
      <c r="OKZ9" s="713"/>
      <c r="OLA9" s="713"/>
      <c r="OLB9" s="713"/>
      <c r="OLC9" s="713"/>
      <c r="OLD9" s="713"/>
      <c r="OLE9" s="713"/>
      <c r="OLF9" s="713"/>
      <c r="OLG9" s="713"/>
      <c r="OLH9" s="713"/>
      <c r="OLI9" s="713"/>
      <c r="OLJ9" s="713"/>
      <c r="OLK9" s="713"/>
      <c r="OLL9" s="713"/>
      <c r="OLM9" s="713"/>
      <c r="OLN9" s="713"/>
      <c r="OLO9" s="713"/>
      <c r="OLP9" s="713"/>
      <c r="OLQ9" s="713"/>
      <c r="OLR9" s="713"/>
      <c r="OLS9" s="713"/>
      <c r="OLT9" s="713"/>
      <c r="OLU9" s="713"/>
      <c r="OLV9" s="713"/>
      <c r="OLW9" s="713"/>
      <c r="OLX9" s="713"/>
      <c r="OLY9" s="713"/>
      <c r="OLZ9" s="713"/>
      <c r="OMA9" s="713"/>
      <c r="OMB9" s="713"/>
      <c r="OMC9" s="713"/>
      <c r="OMD9" s="713"/>
      <c r="OME9" s="713"/>
      <c r="OMF9" s="713"/>
      <c r="OMG9" s="713"/>
      <c r="OMH9" s="713"/>
      <c r="OMI9" s="713"/>
      <c r="OMJ9" s="713"/>
      <c r="OMK9" s="713"/>
      <c r="OML9" s="713"/>
      <c r="OMM9" s="713"/>
      <c r="OMN9" s="713"/>
      <c r="OMO9" s="713"/>
      <c r="OMP9" s="713"/>
      <c r="OMQ9" s="713"/>
      <c r="OMR9" s="713"/>
      <c r="OMS9" s="713"/>
      <c r="OMT9" s="713"/>
      <c r="OMU9" s="713"/>
      <c r="OMV9" s="713"/>
      <c r="OMW9" s="713"/>
      <c r="OMX9" s="713"/>
      <c r="OMY9" s="713"/>
      <c r="OMZ9" s="713"/>
      <c r="ONA9" s="713"/>
      <c r="ONB9" s="713"/>
      <c r="ONC9" s="713"/>
      <c r="OND9" s="713"/>
      <c r="ONE9" s="713"/>
      <c r="ONF9" s="713"/>
      <c r="ONG9" s="713"/>
      <c r="ONH9" s="713"/>
      <c r="ONI9" s="713"/>
      <c r="ONJ9" s="713"/>
      <c r="ONK9" s="713"/>
      <c r="ONL9" s="713"/>
      <c r="ONM9" s="713"/>
      <c r="ONN9" s="713"/>
      <c r="ONO9" s="713"/>
      <c r="ONP9" s="713"/>
      <c r="ONQ9" s="713"/>
      <c r="ONR9" s="713"/>
      <c r="ONS9" s="713"/>
      <c r="ONT9" s="713"/>
      <c r="ONU9" s="713"/>
      <c r="ONV9" s="713"/>
      <c r="ONW9" s="713"/>
      <c r="ONX9" s="713"/>
      <c r="ONY9" s="713"/>
      <c r="ONZ9" s="713"/>
      <c r="OOA9" s="713"/>
      <c r="OOB9" s="713"/>
      <c r="OOC9" s="713"/>
      <c r="OOD9" s="713"/>
      <c r="OOE9" s="713"/>
      <c r="OOF9" s="713"/>
      <c r="OOG9" s="713"/>
      <c r="OOH9" s="713"/>
      <c r="OOI9" s="713"/>
      <c r="OOJ9" s="713"/>
      <c r="OOK9" s="713"/>
      <c r="OOL9" s="713"/>
      <c r="OOM9" s="713"/>
      <c r="OON9" s="713"/>
      <c r="OOO9" s="713"/>
      <c r="OOP9" s="713"/>
      <c r="OOQ9" s="713"/>
      <c r="OOR9" s="713"/>
      <c r="OOS9" s="713"/>
      <c r="OOT9" s="713"/>
      <c r="OOU9" s="713"/>
      <c r="OOV9" s="713"/>
      <c r="OOW9" s="713"/>
      <c r="OOX9" s="713"/>
      <c r="OOY9" s="713"/>
      <c r="OOZ9" s="713"/>
      <c r="OPA9" s="713"/>
      <c r="OPB9" s="713"/>
      <c r="OPC9" s="713"/>
      <c r="OPD9" s="713"/>
      <c r="OPE9" s="713"/>
      <c r="OPF9" s="713"/>
      <c r="OPG9" s="713"/>
      <c r="OPH9" s="713"/>
      <c r="OPI9" s="713"/>
      <c r="OPJ9" s="713"/>
      <c r="OPK9" s="713"/>
      <c r="OPL9" s="713"/>
      <c r="OPM9" s="713"/>
      <c r="OPN9" s="713"/>
      <c r="OPO9" s="713"/>
      <c r="OPP9" s="713"/>
      <c r="OPQ9" s="713"/>
      <c r="OPR9" s="713"/>
      <c r="OPS9" s="713"/>
      <c r="OPT9" s="713"/>
      <c r="OPU9" s="713"/>
      <c r="OPV9" s="713"/>
      <c r="OPW9" s="713"/>
      <c r="OPX9" s="713"/>
      <c r="OPY9" s="713"/>
      <c r="OPZ9" s="713"/>
      <c r="OQA9" s="713"/>
      <c r="OQB9" s="713"/>
      <c r="OQC9" s="713"/>
      <c r="OQD9" s="713"/>
      <c r="OQE9" s="713"/>
      <c r="OQF9" s="713"/>
      <c r="OQG9" s="713"/>
      <c r="OQH9" s="713"/>
      <c r="OQI9" s="713"/>
      <c r="OQJ9" s="713"/>
      <c r="OQK9" s="713"/>
      <c r="OQL9" s="713"/>
      <c r="OQM9" s="713"/>
      <c r="OQN9" s="713"/>
      <c r="OQO9" s="713"/>
      <c r="OQP9" s="713"/>
      <c r="OQQ9" s="713"/>
      <c r="OQR9" s="713"/>
      <c r="OQS9" s="713"/>
      <c r="OQT9" s="713"/>
      <c r="OQU9" s="713"/>
      <c r="OQV9" s="713"/>
      <c r="OQW9" s="713"/>
      <c r="OQX9" s="713"/>
      <c r="OQY9" s="713"/>
      <c r="OQZ9" s="713"/>
      <c r="ORA9" s="713"/>
      <c r="ORB9" s="713"/>
      <c r="ORC9" s="713"/>
      <c r="ORD9" s="713"/>
      <c r="ORE9" s="713"/>
      <c r="ORF9" s="713"/>
      <c r="ORG9" s="713"/>
      <c r="ORH9" s="713"/>
      <c r="ORI9" s="713"/>
      <c r="ORJ9" s="713"/>
      <c r="ORK9" s="713"/>
      <c r="ORL9" s="713"/>
      <c r="ORM9" s="713"/>
      <c r="ORN9" s="713"/>
      <c r="ORO9" s="713"/>
      <c r="ORP9" s="713"/>
      <c r="ORQ9" s="713"/>
      <c r="ORR9" s="713"/>
      <c r="ORS9" s="713"/>
      <c r="ORT9" s="713"/>
      <c r="ORU9" s="713"/>
      <c r="ORV9" s="713"/>
      <c r="ORW9" s="713"/>
      <c r="ORX9" s="713"/>
      <c r="ORY9" s="713"/>
      <c r="ORZ9" s="713"/>
      <c r="OSA9" s="713"/>
      <c r="OSB9" s="713"/>
      <c r="OSC9" s="713"/>
      <c r="OSD9" s="713"/>
      <c r="OSE9" s="713"/>
      <c r="OSF9" s="713"/>
      <c r="OSG9" s="713"/>
      <c r="OSH9" s="713"/>
      <c r="OSI9" s="713"/>
      <c r="OSJ9" s="713"/>
      <c r="OSK9" s="713"/>
      <c r="OSL9" s="713"/>
      <c r="OSM9" s="713"/>
      <c r="OSN9" s="713"/>
      <c r="OSO9" s="713"/>
      <c r="OSP9" s="713"/>
      <c r="OSQ9" s="713"/>
      <c r="OSR9" s="713"/>
      <c r="OSS9" s="713"/>
      <c r="OST9" s="713"/>
      <c r="OSU9" s="713"/>
      <c r="OSV9" s="713"/>
      <c r="OSW9" s="713"/>
      <c r="OSX9" s="713"/>
      <c r="OSY9" s="713"/>
      <c r="OSZ9" s="713"/>
      <c r="OTA9" s="713"/>
      <c r="OTB9" s="713"/>
      <c r="OTC9" s="713"/>
      <c r="OTD9" s="713"/>
      <c r="OTE9" s="713"/>
      <c r="OTF9" s="713"/>
      <c r="OTG9" s="713"/>
      <c r="OTH9" s="713"/>
      <c r="OTI9" s="713"/>
      <c r="OTJ9" s="713"/>
      <c r="OTK9" s="713"/>
      <c r="OTL9" s="713"/>
      <c r="OTM9" s="713"/>
      <c r="OTN9" s="713"/>
      <c r="OTO9" s="713"/>
      <c r="OTP9" s="713"/>
      <c r="OTQ9" s="713"/>
      <c r="OTR9" s="713"/>
      <c r="OTS9" s="713"/>
      <c r="OTT9" s="713"/>
      <c r="OTU9" s="713"/>
      <c r="OTV9" s="713"/>
      <c r="OTW9" s="713"/>
      <c r="OTX9" s="713"/>
      <c r="OTY9" s="713"/>
      <c r="OTZ9" s="713"/>
      <c r="OUA9" s="713"/>
      <c r="OUB9" s="713"/>
      <c r="OUC9" s="713"/>
      <c r="OUD9" s="713"/>
      <c r="OUE9" s="713"/>
      <c r="OUF9" s="713"/>
      <c r="OUG9" s="713"/>
      <c r="OUH9" s="713"/>
      <c r="OUI9" s="713"/>
      <c r="OUJ9" s="713"/>
      <c r="OUK9" s="713"/>
      <c r="OUL9" s="713"/>
      <c r="OUM9" s="713"/>
      <c r="OUN9" s="713"/>
      <c r="OUO9" s="713"/>
      <c r="OUP9" s="713"/>
      <c r="OUQ9" s="713"/>
      <c r="OUR9" s="713"/>
      <c r="OUS9" s="713"/>
      <c r="OUT9" s="713"/>
      <c r="OUU9" s="713"/>
      <c r="OUV9" s="713"/>
      <c r="OUW9" s="713"/>
      <c r="OUX9" s="713"/>
      <c r="OUY9" s="713"/>
      <c r="OUZ9" s="713"/>
      <c r="OVA9" s="713"/>
      <c r="OVB9" s="713"/>
      <c r="OVC9" s="713"/>
      <c r="OVD9" s="713"/>
      <c r="OVE9" s="713"/>
      <c r="OVF9" s="713"/>
      <c r="OVG9" s="713"/>
      <c r="OVH9" s="713"/>
      <c r="OVI9" s="713"/>
      <c r="OVJ9" s="713"/>
      <c r="OVK9" s="713"/>
      <c r="OVL9" s="713"/>
      <c r="OVM9" s="713"/>
      <c r="OVN9" s="713"/>
      <c r="OVO9" s="713"/>
      <c r="OVP9" s="713"/>
      <c r="OVQ9" s="713"/>
      <c r="OVR9" s="713"/>
      <c r="OVS9" s="713"/>
      <c r="OVT9" s="713"/>
      <c r="OVU9" s="713"/>
      <c r="OVV9" s="713"/>
      <c r="OVW9" s="713"/>
      <c r="OVX9" s="713"/>
      <c r="OVY9" s="713"/>
      <c r="OVZ9" s="713"/>
      <c r="OWA9" s="713"/>
      <c r="OWB9" s="713"/>
      <c r="OWC9" s="713"/>
      <c r="OWD9" s="713"/>
      <c r="OWE9" s="713"/>
      <c r="OWF9" s="713"/>
      <c r="OWG9" s="713"/>
      <c r="OWH9" s="713"/>
      <c r="OWI9" s="713"/>
      <c r="OWJ9" s="713"/>
      <c r="OWK9" s="713"/>
      <c r="OWL9" s="713"/>
      <c r="OWM9" s="713"/>
      <c r="OWN9" s="713"/>
      <c r="OWO9" s="713"/>
      <c r="OWP9" s="713"/>
      <c r="OWQ9" s="713"/>
      <c r="OWR9" s="713"/>
      <c r="OWS9" s="713"/>
      <c r="OWT9" s="713"/>
      <c r="OWU9" s="713"/>
      <c r="OWV9" s="713"/>
      <c r="OWW9" s="713"/>
      <c r="OWX9" s="713"/>
      <c r="OWY9" s="713"/>
      <c r="OWZ9" s="713"/>
      <c r="OXA9" s="713"/>
      <c r="OXB9" s="713"/>
      <c r="OXC9" s="713"/>
      <c r="OXD9" s="713"/>
      <c r="OXE9" s="713"/>
      <c r="OXF9" s="713"/>
      <c r="OXG9" s="713"/>
      <c r="OXH9" s="713"/>
      <c r="OXI9" s="713"/>
      <c r="OXJ9" s="713"/>
      <c r="OXK9" s="713"/>
      <c r="OXL9" s="713"/>
      <c r="OXM9" s="713"/>
      <c r="OXN9" s="713"/>
      <c r="OXO9" s="713"/>
      <c r="OXP9" s="713"/>
      <c r="OXQ9" s="713"/>
      <c r="OXR9" s="713"/>
      <c r="OXS9" s="713"/>
      <c r="OXT9" s="713"/>
      <c r="OXU9" s="713"/>
      <c r="OXV9" s="713"/>
      <c r="OXW9" s="713"/>
      <c r="OXX9" s="713"/>
      <c r="OXY9" s="713"/>
      <c r="OXZ9" s="713"/>
      <c r="OYA9" s="713"/>
      <c r="OYB9" s="713"/>
      <c r="OYC9" s="713"/>
      <c r="OYD9" s="713"/>
      <c r="OYE9" s="713"/>
      <c r="OYF9" s="713"/>
      <c r="OYG9" s="713"/>
      <c r="OYH9" s="713"/>
      <c r="OYI9" s="713"/>
      <c r="OYJ9" s="713"/>
      <c r="OYK9" s="713"/>
      <c r="OYL9" s="713"/>
      <c r="OYM9" s="713"/>
      <c r="OYN9" s="713"/>
      <c r="OYO9" s="713"/>
      <c r="OYP9" s="713"/>
      <c r="OYQ9" s="713"/>
      <c r="OYR9" s="713"/>
      <c r="OYS9" s="713"/>
      <c r="OYT9" s="713"/>
      <c r="OYU9" s="713"/>
      <c r="OYV9" s="713"/>
      <c r="OYW9" s="713"/>
      <c r="OYX9" s="713"/>
      <c r="OYY9" s="713"/>
      <c r="OYZ9" s="713"/>
      <c r="OZA9" s="713"/>
      <c r="OZB9" s="713"/>
      <c r="OZC9" s="713"/>
      <c r="OZD9" s="713"/>
      <c r="OZE9" s="713"/>
      <c r="OZF9" s="713"/>
      <c r="OZG9" s="713"/>
      <c r="OZH9" s="713"/>
      <c r="OZI9" s="713"/>
      <c r="OZJ9" s="713"/>
      <c r="OZK9" s="713"/>
      <c r="OZL9" s="713"/>
      <c r="OZM9" s="713"/>
      <c r="OZN9" s="713"/>
      <c r="OZO9" s="713"/>
      <c r="OZP9" s="713"/>
      <c r="OZQ9" s="713"/>
      <c r="OZR9" s="713"/>
      <c r="OZS9" s="713"/>
      <c r="OZT9" s="713"/>
      <c r="OZU9" s="713"/>
      <c r="OZV9" s="713"/>
      <c r="OZW9" s="713"/>
      <c r="OZX9" s="713"/>
      <c r="OZY9" s="713"/>
      <c r="OZZ9" s="713"/>
      <c r="PAA9" s="713"/>
      <c r="PAB9" s="713"/>
      <c r="PAC9" s="713"/>
      <c r="PAD9" s="713"/>
      <c r="PAE9" s="713"/>
      <c r="PAF9" s="713"/>
      <c r="PAG9" s="713"/>
      <c r="PAH9" s="713"/>
      <c r="PAI9" s="713"/>
      <c r="PAJ9" s="713"/>
      <c r="PAK9" s="713"/>
      <c r="PAL9" s="713"/>
      <c r="PAM9" s="713"/>
      <c r="PAN9" s="713"/>
      <c r="PAO9" s="713"/>
      <c r="PAP9" s="713"/>
      <c r="PAQ9" s="713"/>
      <c r="PAR9" s="713"/>
      <c r="PAS9" s="713"/>
      <c r="PAT9" s="713"/>
      <c r="PAU9" s="713"/>
      <c r="PAV9" s="713"/>
      <c r="PAW9" s="713"/>
      <c r="PAX9" s="713"/>
      <c r="PAY9" s="713"/>
      <c r="PAZ9" s="713"/>
      <c r="PBA9" s="713"/>
      <c r="PBB9" s="713"/>
      <c r="PBC9" s="713"/>
      <c r="PBD9" s="713"/>
      <c r="PBE9" s="713"/>
      <c r="PBF9" s="713"/>
      <c r="PBG9" s="713"/>
      <c r="PBH9" s="713"/>
      <c r="PBI9" s="713"/>
      <c r="PBJ9" s="713"/>
      <c r="PBK9" s="713"/>
      <c r="PBL9" s="713"/>
      <c r="PBM9" s="713"/>
      <c r="PBN9" s="713"/>
      <c r="PBO9" s="713"/>
      <c r="PBP9" s="713"/>
      <c r="PBQ9" s="713"/>
      <c r="PBR9" s="713"/>
      <c r="PBS9" s="713"/>
      <c r="PBT9" s="713"/>
      <c r="PBU9" s="713"/>
      <c r="PBV9" s="713"/>
      <c r="PBW9" s="713"/>
      <c r="PBX9" s="713"/>
      <c r="PBY9" s="713"/>
      <c r="PBZ9" s="713"/>
      <c r="PCA9" s="713"/>
      <c r="PCB9" s="713"/>
      <c r="PCC9" s="713"/>
      <c r="PCD9" s="713"/>
      <c r="PCE9" s="713"/>
      <c r="PCF9" s="713"/>
      <c r="PCG9" s="713"/>
      <c r="PCH9" s="713"/>
      <c r="PCI9" s="713"/>
      <c r="PCJ9" s="713"/>
      <c r="PCK9" s="713"/>
      <c r="PCL9" s="713"/>
      <c r="PCM9" s="713"/>
      <c r="PCN9" s="713"/>
      <c r="PCO9" s="713"/>
      <c r="PCP9" s="713"/>
      <c r="PCQ9" s="713"/>
      <c r="PCR9" s="713"/>
      <c r="PCS9" s="713"/>
      <c r="PCT9" s="713"/>
      <c r="PCU9" s="713"/>
      <c r="PCV9" s="713"/>
      <c r="PCW9" s="713"/>
      <c r="PCX9" s="713"/>
      <c r="PCY9" s="713"/>
      <c r="PCZ9" s="713"/>
      <c r="PDA9" s="713"/>
      <c r="PDB9" s="713"/>
      <c r="PDC9" s="713"/>
      <c r="PDD9" s="713"/>
      <c r="PDE9" s="713"/>
      <c r="PDF9" s="713"/>
      <c r="PDG9" s="713"/>
      <c r="PDH9" s="713"/>
      <c r="PDI9" s="713"/>
      <c r="PDJ9" s="713"/>
      <c r="PDK9" s="713"/>
      <c r="PDL9" s="713"/>
      <c r="PDM9" s="713"/>
      <c r="PDN9" s="713"/>
      <c r="PDO9" s="713"/>
      <c r="PDP9" s="713"/>
      <c r="PDQ9" s="713"/>
      <c r="PDR9" s="713"/>
      <c r="PDS9" s="713"/>
      <c r="PDT9" s="713"/>
      <c r="PDU9" s="713"/>
      <c r="PDV9" s="713"/>
      <c r="PDW9" s="713"/>
      <c r="PDX9" s="713"/>
      <c r="PDY9" s="713"/>
      <c r="PDZ9" s="713"/>
      <c r="PEA9" s="713"/>
      <c r="PEB9" s="713"/>
      <c r="PEC9" s="713"/>
      <c r="PED9" s="713"/>
      <c r="PEE9" s="713"/>
      <c r="PEF9" s="713"/>
      <c r="PEG9" s="713"/>
      <c r="PEH9" s="713"/>
      <c r="PEI9" s="713"/>
      <c r="PEJ9" s="713"/>
      <c r="PEK9" s="713"/>
      <c r="PEL9" s="713"/>
      <c r="PEM9" s="713"/>
      <c r="PEN9" s="713"/>
      <c r="PEO9" s="713"/>
      <c r="PEP9" s="713"/>
      <c r="PEQ9" s="713"/>
      <c r="PER9" s="713"/>
      <c r="PES9" s="713"/>
      <c r="PET9" s="713"/>
      <c r="PEU9" s="713"/>
      <c r="PEV9" s="713"/>
      <c r="PEW9" s="713"/>
      <c r="PEX9" s="713"/>
      <c r="PEY9" s="713"/>
      <c r="PEZ9" s="713"/>
      <c r="PFA9" s="713"/>
      <c r="PFB9" s="713"/>
      <c r="PFC9" s="713"/>
      <c r="PFD9" s="713"/>
      <c r="PFE9" s="713"/>
      <c r="PFF9" s="713"/>
      <c r="PFG9" s="713"/>
      <c r="PFH9" s="713"/>
      <c r="PFI9" s="713"/>
      <c r="PFJ9" s="713"/>
      <c r="PFK9" s="713"/>
      <c r="PFL9" s="713"/>
      <c r="PFM9" s="713"/>
      <c r="PFN9" s="713"/>
      <c r="PFO9" s="713"/>
      <c r="PFP9" s="713"/>
      <c r="PFQ9" s="713"/>
      <c r="PFR9" s="713"/>
      <c r="PFS9" s="713"/>
      <c r="PFT9" s="713"/>
      <c r="PFU9" s="713"/>
      <c r="PFV9" s="713"/>
      <c r="PFW9" s="713"/>
      <c r="PFX9" s="713"/>
      <c r="PFY9" s="713"/>
      <c r="PFZ9" s="713"/>
      <c r="PGA9" s="713"/>
      <c r="PGB9" s="713"/>
      <c r="PGC9" s="713"/>
      <c r="PGD9" s="713"/>
      <c r="PGE9" s="713"/>
      <c r="PGF9" s="713"/>
      <c r="PGG9" s="713"/>
      <c r="PGH9" s="713"/>
      <c r="PGI9" s="713"/>
      <c r="PGJ9" s="713"/>
      <c r="PGK9" s="713"/>
      <c r="PGL9" s="713"/>
      <c r="PGM9" s="713"/>
      <c r="PGN9" s="713"/>
      <c r="PGO9" s="713"/>
      <c r="PGP9" s="713"/>
      <c r="PGQ9" s="713"/>
      <c r="PGR9" s="713"/>
      <c r="PGS9" s="713"/>
      <c r="PGT9" s="713"/>
      <c r="PGU9" s="713"/>
      <c r="PGV9" s="713"/>
      <c r="PGW9" s="713"/>
      <c r="PGX9" s="713"/>
      <c r="PGY9" s="713"/>
      <c r="PGZ9" s="713"/>
      <c r="PHA9" s="713"/>
      <c r="PHB9" s="713"/>
      <c r="PHC9" s="713"/>
      <c r="PHD9" s="713"/>
      <c r="PHE9" s="713"/>
      <c r="PHF9" s="713"/>
      <c r="PHG9" s="713"/>
      <c r="PHH9" s="713"/>
      <c r="PHI9" s="713"/>
      <c r="PHJ9" s="713"/>
      <c r="PHK9" s="713"/>
      <c r="PHL9" s="713"/>
      <c r="PHM9" s="713"/>
      <c r="PHN9" s="713"/>
      <c r="PHO9" s="713"/>
      <c r="PHP9" s="713"/>
      <c r="PHQ9" s="713"/>
      <c r="PHR9" s="713"/>
      <c r="PHS9" s="713"/>
      <c r="PHT9" s="713"/>
      <c r="PHU9" s="713"/>
      <c r="PHV9" s="713"/>
      <c r="PHW9" s="713"/>
      <c r="PHX9" s="713"/>
      <c r="PHY9" s="713"/>
      <c r="PHZ9" s="713"/>
      <c r="PIA9" s="713"/>
      <c r="PIB9" s="713"/>
      <c r="PIC9" s="713"/>
      <c r="PID9" s="713"/>
      <c r="PIE9" s="713"/>
      <c r="PIF9" s="713"/>
      <c r="PIG9" s="713"/>
      <c r="PIH9" s="713"/>
      <c r="PII9" s="713"/>
      <c r="PIJ9" s="713"/>
      <c r="PIK9" s="713"/>
      <c r="PIL9" s="713"/>
      <c r="PIM9" s="713"/>
      <c r="PIN9" s="713"/>
      <c r="PIO9" s="713"/>
      <c r="PIP9" s="713"/>
      <c r="PIQ9" s="713"/>
      <c r="PIR9" s="713"/>
      <c r="PIS9" s="713"/>
      <c r="PIT9" s="713"/>
      <c r="PIU9" s="713"/>
      <c r="PIV9" s="713"/>
      <c r="PIW9" s="713"/>
      <c r="PIX9" s="713"/>
      <c r="PIY9" s="713"/>
      <c r="PIZ9" s="713"/>
      <c r="PJA9" s="713"/>
      <c r="PJB9" s="713"/>
      <c r="PJC9" s="713"/>
      <c r="PJD9" s="713"/>
      <c r="PJE9" s="713"/>
      <c r="PJF9" s="713"/>
      <c r="PJG9" s="713"/>
      <c r="PJH9" s="713"/>
      <c r="PJI9" s="713"/>
      <c r="PJJ9" s="713"/>
      <c r="PJK9" s="713"/>
      <c r="PJL9" s="713"/>
      <c r="PJM9" s="713"/>
      <c r="PJN9" s="713"/>
      <c r="PJO9" s="713"/>
      <c r="PJP9" s="713"/>
      <c r="PJQ9" s="713"/>
      <c r="PJR9" s="713"/>
      <c r="PJS9" s="713"/>
      <c r="PJT9" s="713"/>
      <c r="PJU9" s="713"/>
      <c r="PJV9" s="713"/>
      <c r="PJW9" s="713"/>
      <c r="PJX9" s="713"/>
      <c r="PJY9" s="713"/>
      <c r="PJZ9" s="713"/>
      <c r="PKA9" s="713"/>
      <c r="PKB9" s="713"/>
      <c r="PKC9" s="713"/>
      <c r="PKD9" s="713"/>
      <c r="PKE9" s="713"/>
      <c r="PKF9" s="713"/>
      <c r="PKG9" s="713"/>
      <c r="PKH9" s="713"/>
      <c r="PKI9" s="713"/>
      <c r="PKJ9" s="713"/>
      <c r="PKK9" s="713"/>
      <c r="PKL9" s="713"/>
      <c r="PKM9" s="713"/>
      <c r="PKN9" s="713"/>
      <c r="PKO9" s="713"/>
      <c r="PKP9" s="713"/>
      <c r="PKQ9" s="713"/>
      <c r="PKR9" s="713"/>
      <c r="PKS9" s="713"/>
      <c r="PKT9" s="713"/>
      <c r="PKU9" s="713"/>
      <c r="PKV9" s="713"/>
      <c r="PKW9" s="713"/>
      <c r="PKX9" s="713"/>
      <c r="PKY9" s="713"/>
      <c r="PKZ9" s="713"/>
      <c r="PLA9" s="713"/>
      <c r="PLB9" s="713"/>
      <c r="PLC9" s="713"/>
      <c r="PLD9" s="713"/>
      <c r="PLE9" s="713"/>
      <c r="PLF9" s="713"/>
      <c r="PLG9" s="713"/>
      <c r="PLH9" s="713"/>
      <c r="PLI9" s="713"/>
      <c r="PLJ9" s="713"/>
      <c r="PLK9" s="713"/>
      <c r="PLL9" s="713"/>
      <c r="PLM9" s="713"/>
      <c r="PLN9" s="713"/>
      <c r="PLO9" s="713"/>
      <c r="PLP9" s="713"/>
      <c r="PLQ9" s="713"/>
      <c r="PLR9" s="713"/>
      <c r="PLS9" s="713"/>
      <c r="PLT9" s="713"/>
      <c r="PLU9" s="713"/>
      <c r="PLV9" s="713"/>
      <c r="PLW9" s="713"/>
      <c r="PLX9" s="713"/>
      <c r="PLY9" s="713"/>
      <c r="PLZ9" s="713"/>
      <c r="PMA9" s="713"/>
      <c r="PMB9" s="713"/>
      <c r="PMC9" s="713"/>
      <c r="PMD9" s="713"/>
      <c r="PME9" s="713"/>
      <c r="PMF9" s="713"/>
      <c r="PMG9" s="713"/>
      <c r="PMH9" s="713"/>
      <c r="PMI9" s="713"/>
      <c r="PMJ9" s="713"/>
      <c r="PMK9" s="713"/>
      <c r="PML9" s="713"/>
      <c r="PMM9" s="713"/>
      <c r="PMN9" s="713"/>
      <c r="PMO9" s="713"/>
      <c r="PMP9" s="713"/>
      <c r="PMQ9" s="713"/>
      <c r="PMR9" s="713"/>
      <c r="PMS9" s="713"/>
      <c r="PMT9" s="713"/>
      <c r="PMU9" s="713"/>
      <c r="PMV9" s="713"/>
      <c r="PMW9" s="713"/>
      <c r="PMX9" s="713"/>
      <c r="PMY9" s="713"/>
      <c r="PMZ9" s="713"/>
      <c r="PNA9" s="713"/>
      <c r="PNB9" s="713"/>
      <c r="PNC9" s="713"/>
      <c r="PND9" s="713"/>
      <c r="PNE9" s="713"/>
      <c r="PNF9" s="713"/>
      <c r="PNG9" s="713"/>
      <c r="PNH9" s="713"/>
      <c r="PNI9" s="713"/>
      <c r="PNJ9" s="713"/>
      <c r="PNK9" s="713"/>
      <c r="PNL9" s="713"/>
      <c r="PNM9" s="713"/>
      <c r="PNN9" s="713"/>
      <c r="PNO9" s="713"/>
      <c r="PNP9" s="713"/>
      <c r="PNQ9" s="713"/>
      <c r="PNR9" s="713"/>
      <c r="PNS9" s="713"/>
      <c r="PNT9" s="713"/>
      <c r="PNU9" s="713"/>
      <c r="PNV9" s="713"/>
      <c r="PNW9" s="713"/>
      <c r="PNX9" s="713"/>
      <c r="PNY9" s="713"/>
      <c r="PNZ9" s="713"/>
      <c r="POA9" s="713"/>
      <c r="POB9" s="713"/>
      <c r="POC9" s="713"/>
      <c r="POD9" s="713"/>
      <c r="POE9" s="713"/>
      <c r="POF9" s="713"/>
      <c r="POG9" s="713"/>
      <c r="POH9" s="713"/>
      <c r="POI9" s="713"/>
      <c r="POJ9" s="713"/>
      <c r="POK9" s="713"/>
      <c r="POL9" s="713"/>
      <c r="POM9" s="713"/>
      <c r="PON9" s="713"/>
      <c r="POO9" s="713"/>
      <c r="POP9" s="713"/>
      <c r="POQ9" s="713"/>
      <c r="POR9" s="713"/>
      <c r="POS9" s="713"/>
      <c r="POT9" s="713"/>
      <c r="POU9" s="713"/>
      <c r="POV9" s="713"/>
      <c r="POW9" s="713"/>
      <c r="POX9" s="713"/>
      <c r="POY9" s="713"/>
      <c r="POZ9" s="713"/>
      <c r="PPA9" s="713"/>
      <c r="PPB9" s="713"/>
      <c r="PPC9" s="713"/>
      <c r="PPD9" s="713"/>
      <c r="PPE9" s="713"/>
      <c r="PPF9" s="713"/>
      <c r="PPG9" s="713"/>
      <c r="PPH9" s="713"/>
      <c r="PPI9" s="713"/>
      <c r="PPJ9" s="713"/>
      <c r="PPK9" s="713"/>
      <c r="PPL9" s="713"/>
      <c r="PPM9" s="713"/>
      <c r="PPN9" s="713"/>
      <c r="PPO9" s="713"/>
      <c r="PPP9" s="713"/>
      <c r="PPQ9" s="713"/>
      <c r="PPR9" s="713"/>
      <c r="PPS9" s="713"/>
      <c r="PPT9" s="713"/>
      <c r="PPU9" s="713"/>
      <c r="PPV9" s="713"/>
      <c r="PPW9" s="713"/>
      <c r="PPX9" s="713"/>
      <c r="PPY9" s="713"/>
      <c r="PPZ9" s="713"/>
      <c r="PQA9" s="713"/>
      <c r="PQB9" s="713"/>
      <c r="PQC9" s="713"/>
      <c r="PQD9" s="713"/>
      <c r="PQE9" s="713"/>
      <c r="PQF9" s="713"/>
      <c r="PQG9" s="713"/>
      <c r="PQH9" s="713"/>
      <c r="PQI9" s="713"/>
      <c r="PQJ9" s="713"/>
      <c r="PQK9" s="713"/>
      <c r="PQL9" s="713"/>
      <c r="PQM9" s="713"/>
      <c r="PQN9" s="713"/>
      <c r="PQO9" s="713"/>
      <c r="PQP9" s="713"/>
      <c r="PQQ9" s="713"/>
      <c r="PQR9" s="713"/>
      <c r="PQS9" s="713"/>
      <c r="PQT9" s="713"/>
      <c r="PQU9" s="713"/>
      <c r="PQV9" s="713"/>
      <c r="PQW9" s="713"/>
      <c r="PQX9" s="713"/>
      <c r="PQY9" s="713"/>
      <c r="PQZ9" s="713"/>
      <c r="PRA9" s="713"/>
      <c r="PRB9" s="713"/>
      <c r="PRC9" s="713"/>
      <c r="PRD9" s="713"/>
      <c r="PRE9" s="713"/>
      <c r="PRF9" s="713"/>
      <c r="PRG9" s="713"/>
      <c r="PRH9" s="713"/>
      <c r="PRI9" s="713"/>
      <c r="PRJ9" s="713"/>
      <c r="PRK9" s="713"/>
      <c r="PRL9" s="713"/>
      <c r="PRM9" s="713"/>
      <c r="PRN9" s="713"/>
      <c r="PRO9" s="713"/>
      <c r="PRP9" s="713"/>
      <c r="PRQ9" s="713"/>
      <c r="PRR9" s="713"/>
      <c r="PRS9" s="713"/>
      <c r="PRT9" s="713"/>
      <c r="PRU9" s="713"/>
      <c r="PRV9" s="713"/>
      <c r="PRW9" s="713"/>
      <c r="PRX9" s="713"/>
      <c r="PRY9" s="713"/>
      <c r="PRZ9" s="713"/>
      <c r="PSA9" s="713"/>
      <c r="PSB9" s="713"/>
      <c r="PSC9" s="713"/>
      <c r="PSD9" s="713"/>
      <c r="PSE9" s="713"/>
      <c r="PSF9" s="713"/>
      <c r="PSG9" s="713"/>
      <c r="PSH9" s="713"/>
      <c r="PSI9" s="713"/>
      <c r="PSJ9" s="713"/>
      <c r="PSK9" s="713"/>
      <c r="PSL9" s="713"/>
      <c r="PSM9" s="713"/>
      <c r="PSN9" s="713"/>
      <c r="PSO9" s="713"/>
      <c r="PSP9" s="713"/>
      <c r="PSQ9" s="713"/>
      <c r="PSR9" s="713"/>
      <c r="PSS9" s="713"/>
      <c r="PST9" s="713"/>
      <c r="PSU9" s="713"/>
      <c r="PSV9" s="713"/>
      <c r="PSW9" s="713"/>
      <c r="PSX9" s="713"/>
      <c r="PSY9" s="713"/>
      <c r="PSZ9" s="713"/>
      <c r="PTA9" s="713"/>
      <c r="PTB9" s="713"/>
      <c r="PTC9" s="713"/>
      <c r="PTD9" s="713"/>
      <c r="PTE9" s="713"/>
      <c r="PTF9" s="713"/>
      <c r="PTG9" s="713"/>
      <c r="PTH9" s="713"/>
      <c r="PTI9" s="713"/>
      <c r="PTJ9" s="713"/>
      <c r="PTK9" s="713"/>
      <c r="PTL9" s="713"/>
      <c r="PTM9" s="713"/>
      <c r="PTN9" s="713"/>
      <c r="PTO9" s="713"/>
      <c r="PTP9" s="713"/>
      <c r="PTQ9" s="713"/>
      <c r="PTR9" s="713"/>
      <c r="PTS9" s="713"/>
      <c r="PTT9" s="713"/>
      <c r="PTU9" s="713"/>
      <c r="PTV9" s="713"/>
      <c r="PTW9" s="713"/>
      <c r="PTX9" s="713"/>
      <c r="PTY9" s="713"/>
      <c r="PTZ9" s="713"/>
      <c r="PUA9" s="713"/>
      <c r="PUB9" s="713"/>
      <c r="PUC9" s="713"/>
      <c r="PUD9" s="713"/>
      <c r="PUE9" s="713"/>
      <c r="PUF9" s="713"/>
      <c r="PUG9" s="713"/>
      <c r="PUH9" s="713"/>
      <c r="PUI9" s="713"/>
      <c r="PUJ9" s="713"/>
      <c r="PUK9" s="713"/>
      <c r="PUL9" s="713"/>
      <c r="PUM9" s="713"/>
      <c r="PUN9" s="713"/>
      <c r="PUO9" s="713"/>
      <c r="PUP9" s="713"/>
      <c r="PUQ9" s="713"/>
      <c r="PUR9" s="713"/>
      <c r="PUS9" s="713"/>
      <c r="PUT9" s="713"/>
      <c r="PUU9" s="713"/>
      <c r="PUV9" s="713"/>
      <c r="PUW9" s="713"/>
      <c r="PUX9" s="713"/>
      <c r="PUY9" s="713"/>
      <c r="PUZ9" s="713"/>
      <c r="PVA9" s="713"/>
      <c r="PVB9" s="713"/>
      <c r="PVC9" s="713"/>
      <c r="PVD9" s="713"/>
      <c r="PVE9" s="713"/>
      <c r="PVF9" s="713"/>
      <c r="PVG9" s="713"/>
      <c r="PVH9" s="713"/>
      <c r="PVI9" s="713"/>
      <c r="PVJ9" s="713"/>
      <c r="PVK9" s="713"/>
      <c r="PVL9" s="713"/>
      <c r="PVM9" s="713"/>
      <c r="PVN9" s="713"/>
      <c r="PVO9" s="713"/>
      <c r="PVP9" s="713"/>
      <c r="PVQ9" s="713"/>
      <c r="PVR9" s="713"/>
      <c r="PVS9" s="713"/>
      <c r="PVT9" s="713"/>
      <c r="PVU9" s="713"/>
      <c r="PVV9" s="713"/>
      <c r="PVW9" s="713"/>
      <c r="PVX9" s="713"/>
      <c r="PVY9" s="713"/>
      <c r="PVZ9" s="713"/>
      <c r="PWA9" s="713"/>
      <c r="PWB9" s="713"/>
      <c r="PWC9" s="713"/>
      <c r="PWD9" s="713"/>
      <c r="PWE9" s="713"/>
      <c r="PWF9" s="713"/>
      <c r="PWG9" s="713"/>
      <c r="PWH9" s="713"/>
      <c r="PWI9" s="713"/>
      <c r="PWJ9" s="713"/>
      <c r="PWK9" s="713"/>
      <c r="PWL9" s="713"/>
      <c r="PWM9" s="713"/>
      <c r="PWN9" s="713"/>
      <c r="PWO9" s="713"/>
      <c r="PWP9" s="713"/>
      <c r="PWQ9" s="713"/>
      <c r="PWR9" s="713"/>
      <c r="PWS9" s="713"/>
      <c r="PWT9" s="713"/>
      <c r="PWU9" s="713"/>
      <c r="PWV9" s="713"/>
      <c r="PWW9" s="713"/>
      <c r="PWX9" s="713"/>
      <c r="PWY9" s="713"/>
      <c r="PWZ9" s="713"/>
      <c r="PXA9" s="713"/>
      <c r="PXB9" s="713"/>
      <c r="PXC9" s="713"/>
      <c r="PXD9" s="713"/>
      <c r="PXE9" s="713"/>
      <c r="PXF9" s="713"/>
      <c r="PXG9" s="713"/>
      <c r="PXH9" s="713"/>
      <c r="PXI9" s="713"/>
      <c r="PXJ9" s="713"/>
      <c r="PXK9" s="713"/>
      <c r="PXL9" s="713"/>
      <c r="PXM9" s="713"/>
      <c r="PXN9" s="713"/>
      <c r="PXO9" s="713"/>
      <c r="PXP9" s="713"/>
      <c r="PXQ9" s="713"/>
      <c r="PXR9" s="713"/>
      <c r="PXS9" s="713"/>
      <c r="PXT9" s="713"/>
      <c r="PXU9" s="713"/>
      <c r="PXV9" s="713"/>
      <c r="PXW9" s="713"/>
      <c r="PXX9" s="713"/>
      <c r="PXY9" s="713"/>
      <c r="PXZ9" s="713"/>
      <c r="PYA9" s="713"/>
      <c r="PYB9" s="713"/>
      <c r="PYC9" s="713"/>
      <c r="PYD9" s="713"/>
      <c r="PYE9" s="713"/>
      <c r="PYF9" s="713"/>
      <c r="PYG9" s="713"/>
      <c r="PYH9" s="713"/>
      <c r="PYI9" s="713"/>
      <c r="PYJ9" s="713"/>
      <c r="PYK9" s="713"/>
      <c r="PYL9" s="713"/>
      <c r="PYM9" s="713"/>
      <c r="PYN9" s="713"/>
      <c r="PYO9" s="713"/>
      <c r="PYP9" s="713"/>
      <c r="PYQ9" s="713"/>
      <c r="PYR9" s="713"/>
      <c r="PYS9" s="713"/>
      <c r="PYT9" s="713"/>
      <c r="PYU9" s="713"/>
      <c r="PYV9" s="713"/>
      <c r="PYW9" s="713"/>
      <c r="PYX9" s="713"/>
      <c r="PYY9" s="713"/>
      <c r="PYZ9" s="713"/>
      <c r="PZA9" s="713"/>
      <c r="PZB9" s="713"/>
      <c r="PZC9" s="713"/>
      <c r="PZD9" s="713"/>
      <c r="PZE9" s="713"/>
      <c r="PZF9" s="713"/>
      <c r="PZG9" s="713"/>
      <c r="PZH9" s="713"/>
      <c r="PZI9" s="713"/>
      <c r="PZJ9" s="713"/>
      <c r="PZK9" s="713"/>
      <c r="PZL9" s="713"/>
      <c r="PZM9" s="713"/>
      <c r="PZN9" s="713"/>
      <c r="PZO9" s="713"/>
      <c r="PZP9" s="713"/>
      <c r="PZQ9" s="713"/>
      <c r="PZR9" s="713"/>
      <c r="PZS9" s="713"/>
      <c r="PZT9" s="713"/>
      <c r="PZU9" s="713"/>
      <c r="PZV9" s="713"/>
      <c r="PZW9" s="713"/>
      <c r="PZX9" s="713"/>
      <c r="PZY9" s="713"/>
      <c r="PZZ9" s="713"/>
      <c r="QAA9" s="713"/>
      <c r="QAB9" s="713"/>
      <c r="QAC9" s="713"/>
      <c r="QAD9" s="713"/>
      <c r="QAE9" s="713"/>
      <c r="QAF9" s="713"/>
      <c r="QAG9" s="713"/>
      <c r="QAH9" s="713"/>
      <c r="QAI9" s="713"/>
      <c r="QAJ9" s="713"/>
      <c r="QAK9" s="713"/>
      <c r="QAL9" s="713"/>
      <c r="QAM9" s="713"/>
      <c r="QAN9" s="713"/>
      <c r="QAO9" s="713"/>
      <c r="QAP9" s="713"/>
      <c r="QAQ9" s="713"/>
      <c r="QAR9" s="713"/>
      <c r="QAS9" s="713"/>
      <c r="QAT9" s="713"/>
      <c r="QAU9" s="713"/>
      <c r="QAV9" s="713"/>
      <c r="QAW9" s="713"/>
      <c r="QAX9" s="713"/>
      <c r="QAY9" s="713"/>
      <c r="QAZ9" s="713"/>
      <c r="QBA9" s="713"/>
      <c r="QBB9" s="713"/>
      <c r="QBC9" s="713"/>
      <c r="QBD9" s="713"/>
      <c r="QBE9" s="713"/>
      <c r="QBF9" s="713"/>
      <c r="QBG9" s="713"/>
      <c r="QBH9" s="713"/>
      <c r="QBI9" s="713"/>
      <c r="QBJ9" s="713"/>
      <c r="QBK9" s="713"/>
      <c r="QBL9" s="713"/>
      <c r="QBM9" s="713"/>
      <c r="QBN9" s="713"/>
      <c r="QBO9" s="713"/>
      <c r="QBP9" s="713"/>
      <c r="QBQ9" s="713"/>
      <c r="QBR9" s="713"/>
      <c r="QBS9" s="713"/>
      <c r="QBT9" s="713"/>
      <c r="QBU9" s="713"/>
      <c r="QBV9" s="713"/>
      <c r="QBW9" s="713"/>
      <c r="QBX9" s="713"/>
      <c r="QBY9" s="713"/>
      <c r="QBZ9" s="713"/>
      <c r="QCA9" s="713"/>
      <c r="QCB9" s="713"/>
      <c r="QCC9" s="713"/>
      <c r="QCD9" s="713"/>
      <c r="QCE9" s="713"/>
      <c r="QCF9" s="713"/>
      <c r="QCG9" s="713"/>
      <c r="QCH9" s="713"/>
      <c r="QCI9" s="713"/>
      <c r="QCJ9" s="713"/>
      <c r="QCK9" s="713"/>
      <c r="QCL9" s="713"/>
      <c r="QCM9" s="713"/>
      <c r="QCN9" s="713"/>
      <c r="QCO9" s="713"/>
      <c r="QCP9" s="713"/>
      <c r="QCQ9" s="713"/>
      <c r="QCR9" s="713"/>
      <c r="QCS9" s="713"/>
      <c r="QCT9" s="713"/>
      <c r="QCU9" s="713"/>
      <c r="QCV9" s="713"/>
      <c r="QCW9" s="713"/>
      <c r="QCX9" s="713"/>
      <c r="QCY9" s="713"/>
      <c r="QCZ9" s="713"/>
      <c r="QDA9" s="713"/>
      <c r="QDB9" s="713"/>
      <c r="QDC9" s="713"/>
      <c r="QDD9" s="713"/>
      <c r="QDE9" s="713"/>
      <c r="QDF9" s="713"/>
      <c r="QDG9" s="713"/>
      <c r="QDH9" s="713"/>
      <c r="QDI9" s="713"/>
      <c r="QDJ9" s="713"/>
      <c r="QDK9" s="713"/>
      <c r="QDL9" s="713"/>
      <c r="QDM9" s="713"/>
      <c r="QDN9" s="713"/>
      <c r="QDO9" s="713"/>
      <c r="QDP9" s="713"/>
      <c r="QDQ9" s="713"/>
      <c r="QDR9" s="713"/>
      <c r="QDS9" s="713"/>
      <c r="QDT9" s="713"/>
      <c r="QDU9" s="713"/>
      <c r="QDV9" s="713"/>
      <c r="QDW9" s="713"/>
      <c r="QDX9" s="713"/>
      <c r="QDY9" s="713"/>
      <c r="QDZ9" s="713"/>
      <c r="QEA9" s="713"/>
      <c r="QEB9" s="713"/>
      <c r="QEC9" s="713"/>
      <c r="QED9" s="713"/>
      <c r="QEE9" s="713"/>
      <c r="QEF9" s="713"/>
      <c r="QEG9" s="713"/>
      <c r="QEH9" s="713"/>
      <c r="QEI9" s="713"/>
      <c r="QEJ9" s="713"/>
      <c r="QEK9" s="713"/>
      <c r="QEL9" s="713"/>
      <c r="QEM9" s="713"/>
      <c r="QEN9" s="713"/>
      <c r="QEO9" s="713"/>
      <c r="QEP9" s="713"/>
      <c r="QEQ9" s="713"/>
      <c r="QER9" s="713"/>
      <c r="QES9" s="713"/>
      <c r="QET9" s="713"/>
      <c r="QEU9" s="713"/>
      <c r="QEV9" s="713"/>
      <c r="QEW9" s="713"/>
      <c r="QEX9" s="713"/>
      <c r="QEY9" s="713"/>
      <c r="QEZ9" s="713"/>
      <c r="QFA9" s="713"/>
      <c r="QFB9" s="713"/>
      <c r="QFC9" s="713"/>
      <c r="QFD9" s="713"/>
      <c r="QFE9" s="713"/>
      <c r="QFF9" s="713"/>
      <c r="QFG9" s="713"/>
      <c r="QFH9" s="713"/>
      <c r="QFI9" s="713"/>
      <c r="QFJ9" s="713"/>
      <c r="QFK9" s="713"/>
      <c r="QFL9" s="713"/>
      <c r="QFM9" s="713"/>
      <c r="QFN9" s="713"/>
      <c r="QFO9" s="713"/>
      <c r="QFP9" s="713"/>
      <c r="QFQ9" s="713"/>
      <c r="QFR9" s="713"/>
      <c r="QFS9" s="713"/>
      <c r="QFT9" s="713"/>
      <c r="QFU9" s="713"/>
      <c r="QFV9" s="713"/>
      <c r="QFW9" s="713"/>
      <c r="QFX9" s="713"/>
      <c r="QFY9" s="713"/>
      <c r="QFZ9" s="713"/>
      <c r="QGA9" s="713"/>
      <c r="QGB9" s="713"/>
      <c r="QGC9" s="713"/>
      <c r="QGD9" s="713"/>
      <c r="QGE9" s="713"/>
      <c r="QGF9" s="713"/>
      <c r="QGG9" s="713"/>
      <c r="QGH9" s="713"/>
      <c r="QGI9" s="713"/>
      <c r="QGJ9" s="713"/>
      <c r="QGK9" s="713"/>
      <c r="QGL9" s="713"/>
      <c r="QGM9" s="713"/>
      <c r="QGN9" s="713"/>
      <c r="QGO9" s="713"/>
      <c r="QGP9" s="713"/>
      <c r="QGQ9" s="713"/>
      <c r="QGR9" s="713"/>
      <c r="QGS9" s="713"/>
      <c r="QGT9" s="713"/>
      <c r="QGU9" s="713"/>
      <c r="QGV9" s="713"/>
      <c r="QGW9" s="713"/>
      <c r="QGX9" s="713"/>
      <c r="QGY9" s="713"/>
      <c r="QGZ9" s="713"/>
      <c r="QHA9" s="713"/>
      <c r="QHB9" s="713"/>
      <c r="QHC9" s="713"/>
      <c r="QHD9" s="713"/>
      <c r="QHE9" s="713"/>
      <c r="QHF9" s="713"/>
      <c r="QHG9" s="713"/>
      <c r="QHH9" s="713"/>
      <c r="QHI9" s="713"/>
      <c r="QHJ9" s="713"/>
      <c r="QHK9" s="713"/>
      <c r="QHL9" s="713"/>
      <c r="QHM9" s="713"/>
      <c r="QHN9" s="713"/>
      <c r="QHO9" s="713"/>
      <c r="QHP9" s="713"/>
      <c r="QHQ9" s="713"/>
      <c r="QHR9" s="713"/>
      <c r="QHS9" s="713"/>
      <c r="QHT9" s="713"/>
      <c r="QHU9" s="713"/>
      <c r="QHV9" s="713"/>
      <c r="QHW9" s="713"/>
      <c r="QHX9" s="713"/>
      <c r="QHY9" s="713"/>
      <c r="QHZ9" s="713"/>
      <c r="QIA9" s="713"/>
      <c r="QIB9" s="713"/>
      <c r="QIC9" s="713"/>
      <c r="QID9" s="713"/>
      <c r="QIE9" s="713"/>
      <c r="QIF9" s="713"/>
      <c r="QIG9" s="713"/>
      <c r="QIH9" s="713"/>
      <c r="QII9" s="713"/>
      <c r="QIJ9" s="713"/>
      <c r="QIK9" s="713"/>
      <c r="QIL9" s="713"/>
      <c r="QIM9" s="713"/>
      <c r="QIN9" s="713"/>
      <c r="QIO9" s="713"/>
      <c r="QIP9" s="713"/>
      <c r="QIQ9" s="713"/>
      <c r="QIR9" s="713"/>
      <c r="QIS9" s="713"/>
      <c r="QIT9" s="713"/>
      <c r="QIU9" s="713"/>
      <c r="QIV9" s="713"/>
      <c r="QIW9" s="713"/>
      <c r="QIX9" s="713"/>
      <c r="QIY9" s="713"/>
      <c r="QIZ9" s="713"/>
      <c r="QJA9" s="713"/>
      <c r="QJB9" s="713"/>
      <c r="QJC9" s="713"/>
      <c r="QJD9" s="713"/>
      <c r="QJE9" s="713"/>
      <c r="QJF9" s="713"/>
      <c r="QJG9" s="713"/>
      <c r="QJH9" s="713"/>
      <c r="QJI9" s="713"/>
      <c r="QJJ9" s="713"/>
      <c r="QJK9" s="713"/>
      <c r="QJL9" s="713"/>
      <c r="QJM9" s="713"/>
      <c r="QJN9" s="713"/>
      <c r="QJO9" s="713"/>
      <c r="QJP9" s="713"/>
      <c r="QJQ9" s="713"/>
      <c r="QJR9" s="713"/>
      <c r="QJS9" s="713"/>
      <c r="QJT9" s="713"/>
      <c r="QJU9" s="713"/>
      <c r="QJV9" s="713"/>
      <c r="QJW9" s="713"/>
      <c r="QJX9" s="713"/>
      <c r="QJY9" s="713"/>
      <c r="QJZ9" s="713"/>
      <c r="QKA9" s="713"/>
      <c r="QKB9" s="713"/>
      <c r="QKC9" s="713"/>
      <c r="QKD9" s="713"/>
      <c r="QKE9" s="713"/>
      <c r="QKF9" s="713"/>
      <c r="QKG9" s="713"/>
      <c r="QKH9" s="713"/>
      <c r="QKI9" s="713"/>
      <c r="QKJ9" s="713"/>
      <c r="QKK9" s="713"/>
      <c r="QKL9" s="713"/>
      <c r="QKM9" s="713"/>
      <c r="QKN9" s="713"/>
      <c r="QKO9" s="713"/>
      <c r="QKP9" s="713"/>
      <c r="QKQ9" s="713"/>
      <c r="QKR9" s="713"/>
      <c r="QKS9" s="713"/>
      <c r="QKT9" s="713"/>
      <c r="QKU9" s="713"/>
      <c r="QKV9" s="713"/>
      <c r="QKW9" s="713"/>
      <c r="QKX9" s="713"/>
      <c r="QKY9" s="713"/>
      <c r="QKZ9" s="713"/>
      <c r="QLA9" s="713"/>
      <c r="QLB9" s="713"/>
      <c r="QLC9" s="713"/>
      <c r="QLD9" s="713"/>
      <c r="QLE9" s="713"/>
      <c r="QLF9" s="713"/>
      <c r="QLG9" s="713"/>
      <c r="QLH9" s="713"/>
      <c r="QLI9" s="713"/>
      <c r="QLJ9" s="713"/>
      <c r="QLK9" s="713"/>
      <c r="QLL9" s="713"/>
      <c r="QLM9" s="713"/>
      <c r="QLN9" s="713"/>
      <c r="QLO9" s="713"/>
      <c r="QLP9" s="713"/>
      <c r="QLQ9" s="713"/>
      <c r="QLR9" s="713"/>
      <c r="QLS9" s="713"/>
      <c r="QLT9" s="713"/>
      <c r="QLU9" s="713"/>
      <c r="QLV9" s="713"/>
      <c r="QLW9" s="713"/>
      <c r="QLX9" s="713"/>
      <c r="QLY9" s="713"/>
      <c r="QLZ9" s="713"/>
      <c r="QMA9" s="713"/>
      <c r="QMB9" s="713"/>
      <c r="QMC9" s="713"/>
      <c r="QMD9" s="713"/>
      <c r="QME9" s="713"/>
      <c r="QMF9" s="713"/>
      <c r="QMG9" s="713"/>
      <c r="QMH9" s="713"/>
      <c r="QMI9" s="713"/>
      <c r="QMJ9" s="713"/>
      <c r="QMK9" s="713"/>
      <c r="QML9" s="713"/>
      <c r="QMM9" s="713"/>
      <c r="QMN9" s="713"/>
      <c r="QMO9" s="713"/>
      <c r="QMP9" s="713"/>
      <c r="QMQ9" s="713"/>
      <c r="QMR9" s="713"/>
      <c r="QMS9" s="713"/>
      <c r="QMT9" s="713"/>
      <c r="QMU9" s="713"/>
      <c r="QMV9" s="713"/>
      <c r="QMW9" s="713"/>
      <c r="QMX9" s="713"/>
      <c r="QMY9" s="713"/>
      <c r="QMZ9" s="713"/>
      <c r="QNA9" s="713"/>
      <c r="QNB9" s="713"/>
      <c r="QNC9" s="713"/>
      <c r="QND9" s="713"/>
      <c r="QNE9" s="713"/>
      <c r="QNF9" s="713"/>
      <c r="QNG9" s="713"/>
      <c r="QNH9" s="713"/>
      <c r="QNI9" s="713"/>
      <c r="QNJ9" s="713"/>
      <c r="QNK9" s="713"/>
      <c r="QNL9" s="713"/>
      <c r="QNM9" s="713"/>
      <c r="QNN9" s="713"/>
      <c r="QNO9" s="713"/>
      <c r="QNP9" s="713"/>
      <c r="QNQ9" s="713"/>
      <c r="QNR9" s="713"/>
      <c r="QNS9" s="713"/>
      <c r="QNT9" s="713"/>
      <c r="QNU9" s="713"/>
      <c r="QNV9" s="713"/>
      <c r="QNW9" s="713"/>
      <c r="QNX9" s="713"/>
      <c r="QNY9" s="713"/>
      <c r="QNZ9" s="713"/>
      <c r="QOA9" s="713"/>
      <c r="QOB9" s="713"/>
      <c r="QOC9" s="713"/>
      <c r="QOD9" s="713"/>
      <c r="QOE9" s="713"/>
      <c r="QOF9" s="713"/>
      <c r="QOG9" s="713"/>
      <c r="QOH9" s="713"/>
      <c r="QOI9" s="713"/>
      <c r="QOJ9" s="713"/>
      <c r="QOK9" s="713"/>
      <c r="QOL9" s="713"/>
      <c r="QOM9" s="713"/>
      <c r="QON9" s="713"/>
      <c r="QOO9" s="713"/>
      <c r="QOP9" s="713"/>
      <c r="QOQ9" s="713"/>
      <c r="QOR9" s="713"/>
      <c r="QOS9" s="713"/>
      <c r="QOT9" s="713"/>
      <c r="QOU9" s="713"/>
      <c r="QOV9" s="713"/>
      <c r="QOW9" s="713"/>
      <c r="QOX9" s="713"/>
      <c r="QOY9" s="713"/>
      <c r="QOZ9" s="713"/>
      <c r="QPA9" s="713"/>
      <c r="QPB9" s="713"/>
      <c r="QPC9" s="713"/>
      <c r="QPD9" s="713"/>
      <c r="QPE9" s="713"/>
      <c r="QPF9" s="713"/>
      <c r="QPG9" s="713"/>
      <c r="QPH9" s="713"/>
      <c r="QPI9" s="713"/>
      <c r="QPJ9" s="713"/>
      <c r="QPK9" s="713"/>
      <c r="QPL9" s="713"/>
      <c r="QPM9" s="713"/>
      <c r="QPN9" s="713"/>
      <c r="QPO9" s="713"/>
      <c r="QPP9" s="713"/>
      <c r="QPQ9" s="713"/>
      <c r="QPR9" s="713"/>
      <c r="QPS9" s="713"/>
      <c r="QPT9" s="713"/>
      <c r="QPU9" s="713"/>
      <c r="QPV9" s="713"/>
      <c r="QPW9" s="713"/>
      <c r="QPX9" s="713"/>
      <c r="QPY9" s="713"/>
      <c r="QPZ9" s="713"/>
      <c r="QQA9" s="713"/>
      <c r="QQB9" s="713"/>
      <c r="QQC9" s="713"/>
      <c r="QQD9" s="713"/>
      <c r="QQE9" s="713"/>
      <c r="QQF9" s="713"/>
      <c r="QQG9" s="713"/>
      <c r="QQH9" s="713"/>
      <c r="QQI9" s="713"/>
      <c r="QQJ9" s="713"/>
      <c r="QQK9" s="713"/>
      <c r="QQL9" s="713"/>
      <c r="QQM9" s="713"/>
      <c r="QQN9" s="713"/>
      <c r="QQO9" s="713"/>
      <c r="QQP9" s="713"/>
      <c r="QQQ9" s="713"/>
      <c r="QQR9" s="713"/>
      <c r="QQS9" s="713"/>
      <c r="QQT9" s="713"/>
      <c r="QQU9" s="713"/>
      <c r="QQV9" s="713"/>
      <c r="QQW9" s="713"/>
      <c r="QQX9" s="713"/>
      <c r="QQY9" s="713"/>
      <c r="QQZ9" s="713"/>
      <c r="QRA9" s="713"/>
      <c r="QRB9" s="713"/>
      <c r="QRC9" s="713"/>
      <c r="QRD9" s="713"/>
      <c r="QRE9" s="713"/>
      <c r="QRF9" s="713"/>
      <c r="QRG9" s="713"/>
      <c r="QRH9" s="713"/>
      <c r="QRI9" s="713"/>
      <c r="QRJ9" s="713"/>
      <c r="QRK9" s="713"/>
      <c r="QRL9" s="713"/>
      <c r="QRM9" s="713"/>
      <c r="QRN9" s="713"/>
      <c r="QRO9" s="713"/>
      <c r="QRP9" s="713"/>
      <c r="QRQ9" s="713"/>
      <c r="QRR9" s="713"/>
      <c r="QRS9" s="713"/>
      <c r="QRT9" s="713"/>
      <c r="QRU9" s="713"/>
      <c r="QRV9" s="713"/>
      <c r="QRW9" s="713"/>
      <c r="QRX9" s="713"/>
      <c r="QRY9" s="713"/>
      <c r="QRZ9" s="713"/>
      <c r="QSA9" s="713"/>
      <c r="QSB9" s="713"/>
      <c r="QSC9" s="713"/>
      <c r="QSD9" s="713"/>
      <c r="QSE9" s="713"/>
      <c r="QSF9" s="713"/>
      <c r="QSG9" s="713"/>
      <c r="QSH9" s="713"/>
      <c r="QSI9" s="713"/>
      <c r="QSJ9" s="713"/>
      <c r="QSK9" s="713"/>
      <c r="QSL9" s="713"/>
      <c r="QSM9" s="713"/>
      <c r="QSN9" s="713"/>
      <c r="QSO9" s="713"/>
      <c r="QSP9" s="713"/>
      <c r="QSQ9" s="713"/>
      <c r="QSR9" s="713"/>
      <c r="QSS9" s="713"/>
      <c r="QST9" s="713"/>
      <c r="QSU9" s="713"/>
      <c r="QSV9" s="713"/>
      <c r="QSW9" s="713"/>
      <c r="QSX9" s="713"/>
      <c r="QSY9" s="713"/>
      <c r="QSZ9" s="713"/>
      <c r="QTA9" s="713"/>
      <c r="QTB9" s="713"/>
      <c r="QTC9" s="713"/>
      <c r="QTD9" s="713"/>
      <c r="QTE9" s="713"/>
      <c r="QTF9" s="713"/>
      <c r="QTG9" s="713"/>
      <c r="QTH9" s="713"/>
      <c r="QTI9" s="713"/>
      <c r="QTJ9" s="713"/>
      <c r="QTK9" s="713"/>
      <c r="QTL9" s="713"/>
      <c r="QTM9" s="713"/>
      <c r="QTN9" s="713"/>
      <c r="QTO9" s="713"/>
      <c r="QTP9" s="713"/>
      <c r="QTQ9" s="713"/>
      <c r="QTR9" s="713"/>
      <c r="QTS9" s="713"/>
      <c r="QTT9" s="713"/>
      <c r="QTU9" s="713"/>
      <c r="QTV9" s="713"/>
      <c r="QTW9" s="713"/>
      <c r="QTX9" s="713"/>
      <c r="QTY9" s="713"/>
      <c r="QTZ9" s="713"/>
      <c r="QUA9" s="713"/>
      <c r="QUB9" s="713"/>
      <c r="QUC9" s="713"/>
      <c r="QUD9" s="713"/>
      <c r="QUE9" s="713"/>
      <c r="QUF9" s="713"/>
      <c r="QUG9" s="713"/>
      <c r="QUH9" s="713"/>
      <c r="QUI9" s="713"/>
      <c r="QUJ9" s="713"/>
      <c r="QUK9" s="713"/>
      <c r="QUL9" s="713"/>
      <c r="QUM9" s="713"/>
      <c r="QUN9" s="713"/>
      <c r="QUO9" s="713"/>
      <c r="QUP9" s="713"/>
      <c r="QUQ9" s="713"/>
      <c r="QUR9" s="713"/>
      <c r="QUS9" s="713"/>
      <c r="QUT9" s="713"/>
      <c r="QUU9" s="713"/>
      <c r="QUV9" s="713"/>
      <c r="QUW9" s="713"/>
      <c r="QUX9" s="713"/>
      <c r="QUY9" s="713"/>
      <c r="QUZ9" s="713"/>
      <c r="QVA9" s="713"/>
      <c r="QVB9" s="713"/>
      <c r="QVC9" s="713"/>
      <c r="QVD9" s="713"/>
      <c r="QVE9" s="713"/>
      <c r="QVF9" s="713"/>
      <c r="QVG9" s="713"/>
      <c r="QVH9" s="713"/>
      <c r="QVI9" s="713"/>
      <c r="QVJ9" s="713"/>
      <c r="QVK9" s="713"/>
      <c r="QVL9" s="713"/>
      <c r="QVM9" s="713"/>
      <c r="QVN9" s="713"/>
      <c r="QVO9" s="713"/>
      <c r="QVP9" s="713"/>
      <c r="QVQ9" s="713"/>
      <c r="QVR9" s="713"/>
      <c r="QVS9" s="713"/>
      <c r="QVT9" s="713"/>
      <c r="QVU9" s="713"/>
      <c r="QVV9" s="713"/>
      <c r="QVW9" s="713"/>
      <c r="QVX9" s="713"/>
      <c r="QVY9" s="713"/>
      <c r="QVZ9" s="713"/>
      <c r="QWA9" s="713"/>
      <c r="QWB9" s="713"/>
      <c r="QWC9" s="713"/>
      <c r="QWD9" s="713"/>
      <c r="QWE9" s="713"/>
      <c r="QWF9" s="713"/>
      <c r="QWG9" s="713"/>
      <c r="QWH9" s="713"/>
      <c r="QWI9" s="713"/>
      <c r="QWJ9" s="713"/>
      <c r="QWK9" s="713"/>
      <c r="QWL9" s="713"/>
      <c r="QWM9" s="713"/>
      <c r="QWN9" s="713"/>
      <c r="QWO9" s="713"/>
      <c r="QWP9" s="713"/>
      <c r="QWQ9" s="713"/>
      <c r="QWR9" s="713"/>
      <c r="QWS9" s="713"/>
      <c r="QWT9" s="713"/>
      <c r="QWU9" s="713"/>
      <c r="QWV9" s="713"/>
      <c r="QWW9" s="713"/>
      <c r="QWX9" s="713"/>
      <c r="QWY9" s="713"/>
      <c r="QWZ9" s="713"/>
      <c r="QXA9" s="713"/>
      <c r="QXB9" s="713"/>
      <c r="QXC9" s="713"/>
      <c r="QXD9" s="713"/>
      <c r="QXE9" s="713"/>
      <c r="QXF9" s="713"/>
      <c r="QXG9" s="713"/>
      <c r="QXH9" s="713"/>
      <c r="QXI9" s="713"/>
      <c r="QXJ9" s="713"/>
      <c r="QXK9" s="713"/>
      <c r="QXL9" s="713"/>
      <c r="QXM9" s="713"/>
      <c r="QXN9" s="713"/>
      <c r="QXO9" s="713"/>
      <c r="QXP9" s="713"/>
      <c r="QXQ9" s="713"/>
      <c r="QXR9" s="713"/>
      <c r="QXS9" s="713"/>
      <c r="QXT9" s="713"/>
      <c r="QXU9" s="713"/>
      <c r="QXV9" s="713"/>
      <c r="QXW9" s="713"/>
      <c r="QXX9" s="713"/>
      <c r="QXY9" s="713"/>
      <c r="QXZ9" s="713"/>
      <c r="QYA9" s="713"/>
      <c r="QYB9" s="713"/>
      <c r="QYC9" s="713"/>
      <c r="QYD9" s="713"/>
      <c r="QYE9" s="713"/>
      <c r="QYF9" s="713"/>
      <c r="QYG9" s="713"/>
      <c r="QYH9" s="713"/>
      <c r="QYI9" s="713"/>
      <c r="QYJ9" s="713"/>
      <c r="QYK9" s="713"/>
      <c r="QYL9" s="713"/>
      <c r="QYM9" s="713"/>
      <c r="QYN9" s="713"/>
      <c r="QYO9" s="713"/>
      <c r="QYP9" s="713"/>
      <c r="QYQ9" s="713"/>
      <c r="QYR9" s="713"/>
      <c r="QYS9" s="713"/>
      <c r="QYT9" s="713"/>
      <c r="QYU9" s="713"/>
      <c r="QYV9" s="713"/>
      <c r="QYW9" s="713"/>
      <c r="QYX9" s="713"/>
      <c r="QYY9" s="713"/>
      <c r="QYZ9" s="713"/>
      <c r="QZA9" s="713"/>
      <c r="QZB9" s="713"/>
      <c r="QZC9" s="713"/>
      <c r="QZD9" s="713"/>
      <c r="QZE9" s="713"/>
      <c r="QZF9" s="713"/>
      <c r="QZG9" s="713"/>
      <c r="QZH9" s="713"/>
      <c r="QZI9" s="713"/>
      <c r="QZJ9" s="713"/>
      <c r="QZK9" s="713"/>
      <c r="QZL9" s="713"/>
      <c r="QZM9" s="713"/>
      <c r="QZN9" s="713"/>
      <c r="QZO9" s="713"/>
      <c r="QZP9" s="713"/>
      <c r="QZQ9" s="713"/>
      <c r="QZR9" s="713"/>
      <c r="QZS9" s="713"/>
      <c r="QZT9" s="713"/>
      <c r="QZU9" s="713"/>
      <c r="QZV9" s="713"/>
      <c r="QZW9" s="713"/>
      <c r="QZX9" s="713"/>
      <c r="QZY9" s="713"/>
      <c r="QZZ9" s="713"/>
      <c r="RAA9" s="713"/>
      <c r="RAB9" s="713"/>
      <c r="RAC9" s="713"/>
      <c r="RAD9" s="713"/>
      <c r="RAE9" s="713"/>
      <c r="RAF9" s="713"/>
      <c r="RAG9" s="713"/>
      <c r="RAH9" s="713"/>
      <c r="RAI9" s="713"/>
      <c r="RAJ9" s="713"/>
      <c r="RAK9" s="713"/>
      <c r="RAL9" s="713"/>
      <c r="RAM9" s="713"/>
      <c r="RAN9" s="713"/>
      <c r="RAO9" s="713"/>
      <c r="RAP9" s="713"/>
      <c r="RAQ9" s="713"/>
      <c r="RAR9" s="713"/>
      <c r="RAS9" s="713"/>
      <c r="RAT9" s="713"/>
      <c r="RAU9" s="713"/>
      <c r="RAV9" s="713"/>
      <c r="RAW9" s="713"/>
      <c r="RAX9" s="713"/>
      <c r="RAY9" s="713"/>
      <c r="RAZ9" s="713"/>
      <c r="RBA9" s="713"/>
      <c r="RBB9" s="713"/>
      <c r="RBC9" s="713"/>
      <c r="RBD9" s="713"/>
      <c r="RBE9" s="713"/>
      <c r="RBF9" s="713"/>
      <c r="RBG9" s="713"/>
      <c r="RBH9" s="713"/>
      <c r="RBI9" s="713"/>
      <c r="RBJ9" s="713"/>
      <c r="RBK9" s="713"/>
      <c r="RBL9" s="713"/>
      <c r="RBM9" s="713"/>
      <c r="RBN9" s="713"/>
      <c r="RBO9" s="713"/>
      <c r="RBP9" s="713"/>
      <c r="RBQ9" s="713"/>
      <c r="RBR9" s="713"/>
      <c r="RBS9" s="713"/>
      <c r="RBT9" s="713"/>
      <c r="RBU9" s="713"/>
      <c r="RBV9" s="713"/>
      <c r="RBW9" s="713"/>
      <c r="RBX9" s="713"/>
      <c r="RBY9" s="713"/>
      <c r="RBZ9" s="713"/>
      <c r="RCA9" s="713"/>
      <c r="RCB9" s="713"/>
      <c r="RCC9" s="713"/>
      <c r="RCD9" s="713"/>
      <c r="RCE9" s="713"/>
      <c r="RCF9" s="713"/>
      <c r="RCG9" s="713"/>
      <c r="RCH9" s="713"/>
      <c r="RCI9" s="713"/>
      <c r="RCJ9" s="713"/>
      <c r="RCK9" s="713"/>
      <c r="RCL9" s="713"/>
      <c r="RCM9" s="713"/>
      <c r="RCN9" s="713"/>
      <c r="RCO9" s="713"/>
      <c r="RCP9" s="713"/>
      <c r="RCQ9" s="713"/>
      <c r="RCR9" s="713"/>
      <c r="RCS9" s="713"/>
      <c r="RCT9" s="713"/>
      <c r="RCU9" s="713"/>
      <c r="RCV9" s="713"/>
      <c r="RCW9" s="713"/>
      <c r="RCX9" s="713"/>
      <c r="RCY9" s="713"/>
      <c r="RCZ9" s="713"/>
      <c r="RDA9" s="713"/>
      <c r="RDB9" s="713"/>
      <c r="RDC9" s="713"/>
      <c r="RDD9" s="713"/>
      <c r="RDE9" s="713"/>
      <c r="RDF9" s="713"/>
      <c r="RDG9" s="713"/>
      <c r="RDH9" s="713"/>
      <c r="RDI9" s="713"/>
      <c r="RDJ9" s="713"/>
      <c r="RDK9" s="713"/>
      <c r="RDL9" s="713"/>
      <c r="RDM9" s="713"/>
      <c r="RDN9" s="713"/>
      <c r="RDO9" s="713"/>
      <c r="RDP9" s="713"/>
      <c r="RDQ9" s="713"/>
      <c r="RDR9" s="713"/>
      <c r="RDS9" s="713"/>
      <c r="RDT9" s="713"/>
      <c r="RDU9" s="713"/>
      <c r="RDV9" s="713"/>
      <c r="RDW9" s="713"/>
      <c r="RDX9" s="713"/>
      <c r="RDY9" s="713"/>
      <c r="RDZ9" s="713"/>
      <c r="REA9" s="713"/>
      <c r="REB9" s="713"/>
      <c r="REC9" s="713"/>
      <c r="RED9" s="713"/>
      <c r="REE9" s="713"/>
      <c r="REF9" s="713"/>
      <c r="REG9" s="713"/>
      <c r="REH9" s="713"/>
      <c r="REI9" s="713"/>
      <c r="REJ9" s="713"/>
      <c r="REK9" s="713"/>
      <c r="REL9" s="713"/>
      <c r="REM9" s="713"/>
      <c r="REN9" s="713"/>
      <c r="REO9" s="713"/>
      <c r="REP9" s="713"/>
      <c r="REQ9" s="713"/>
      <c r="RER9" s="713"/>
      <c r="RES9" s="713"/>
      <c r="RET9" s="713"/>
      <c r="REU9" s="713"/>
      <c r="REV9" s="713"/>
      <c r="REW9" s="713"/>
      <c r="REX9" s="713"/>
      <c r="REY9" s="713"/>
      <c r="REZ9" s="713"/>
      <c r="RFA9" s="713"/>
      <c r="RFB9" s="713"/>
      <c r="RFC9" s="713"/>
      <c r="RFD9" s="713"/>
      <c r="RFE9" s="713"/>
      <c r="RFF9" s="713"/>
      <c r="RFG9" s="713"/>
      <c r="RFH9" s="713"/>
      <c r="RFI9" s="713"/>
      <c r="RFJ9" s="713"/>
      <c r="RFK9" s="713"/>
      <c r="RFL9" s="713"/>
      <c r="RFM9" s="713"/>
      <c r="RFN9" s="713"/>
      <c r="RFO9" s="713"/>
      <c r="RFP9" s="713"/>
      <c r="RFQ9" s="713"/>
      <c r="RFR9" s="713"/>
      <c r="RFS9" s="713"/>
      <c r="RFT9" s="713"/>
      <c r="RFU9" s="713"/>
      <c r="RFV9" s="713"/>
      <c r="RFW9" s="713"/>
      <c r="RFX9" s="713"/>
      <c r="RFY9" s="713"/>
      <c r="RFZ9" s="713"/>
      <c r="RGA9" s="713"/>
      <c r="RGB9" s="713"/>
      <c r="RGC9" s="713"/>
      <c r="RGD9" s="713"/>
      <c r="RGE9" s="713"/>
      <c r="RGF9" s="713"/>
      <c r="RGG9" s="713"/>
      <c r="RGH9" s="713"/>
      <c r="RGI9" s="713"/>
      <c r="RGJ9" s="713"/>
      <c r="RGK9" s="713"/>
      <c r="RGL9" s="713"/>
      <c r="RGM9" s="713"/>
      <c r="RGN9" s="713"/>
      <c r="RGO9" s="713"/>
      <c r="RGP9" s="713"/>
      <c r="RGQ9" s="713"/>
      <c r="RGR9" s="713"/>
      <c r="RGS9" s="713"/>
      <c r="RGT9" s="713"/>
      <c r="RGU9" s="713"/>
      <c r="RGV9" s="713"/>
      <c r="RGW9" s="713"/>
      <c r="RGX9" s="713"/>
      <c r="RGY9" s="713"/>
      <c r="RGZ9" s="713"/>
      <c r="RHA9" s="713"/>
      <c r="RHB9" s="713"/>
      <c r="RHC9" s="713"/>
      <c r="RHD9" s="713"/>
      <c r="RHE9" s="713"/>
      <c r="RHF9" s="713"/>
      <c r="RHG9" s="713"/>
      <c r="RHH9" s="713"/>
      <c r="RHI9" s="713"/>
      <c r="RHJ9" s="713"/>
      <c r="RHK9" s="713"/>
      <c r="RHL9" s="713"/>
      <c r="RHM9" s="713"/>
      <c r="RHN9" s="713"/>
      <c r="RHO9" s="713"/>
      <c r="RHP9" s="713"/>
      <c r="RHQ9" s="713"/>
      <c r="RHR9" s="713"/>
      <c r="RHS9" s="713"/>
      <c r="RHT9" s="713"/>
      <c r="RHU9" s="713"/>
      <c r="RHV9" s="713"/>
      <c r="RHW9" s="713"/>
      <c r="RHX9" s="713"/>
      <c r="RHY9" s="713"/>
      <c r="RHZ9" s="713"/>
      <c r="RIA9" s="713"/>
      <c r="RIB9" s="713"/>
      <c r="RIC9" s="713"/>
      <c r="RID9" s="713"/>
      <c r="RIE9" s="713"/>
      <c r="RIF9" s="713"/>
      <c r="RIG9" s="713"/>
      <c r="RIH9" s="713"/>
      <c r="RII9" s="713"/>
      <c r="RIJ9" s="713"/>
      <c r="RIK9" s="713"/>
      <c r="RIL9" s="713"/>
      <c r="RIM9" s="713"/>
      <c r="RIN9" s="713"/>
      <c r="RIO9" s="713"/>
      <c r="RIP9" s="713"/>
      <c r="RIQ9" s="713"/>
      <c r="RIR9" s="713"/>
      <c r="RIS9" s="713"/>
      <c r="RIT9" s="713"/>
      <c r="RIU9" s="713"/>
      <c r="RIV9" s="713"/>
      <c r="RIW9" s="713"/>
      <c r="RIX9" s="713"/>
      <c r="RIY9" s="713"/>
      <c r="RIZ9" s="713"/>
      <c r="RJA9" s="713"/>
      <c r="RJB9" s="713"/>
      <c r="RJC9" s="713"/>
      <c r="RJD9" s="713"/>
      <c r="RJE9" s="713"/>
      <c r="RJF9" s="713"/>
      <c r="RJG9" s="713"/>
      <c r="RJH9" s="713"/>
      <c r="RJI9" s="713"/>
      <c r="RJJ9" s="713"/>
      <c r="RJK9" s="713"/>
      <c r="RJL9" s="713"/>
      <c r="RJM9" s="713"/>
      <c r="RJN9" s="713"/>
      <c r="RJO9" s="713"/>
      <c r="RJP9" s="713"/>
      <c r="RJQ9" s="713"/>
      <c r="RJR9" s="713"/>
      <c r="RJS9" s="713"/>
      <c r="RJT9" s="713"/>
      <c r="RJU9" s="713"/>
      <c r="RJV9" s="713"/>
      <c r="RJW9" s="713"/>
      <c r="RJX9" s="713"/>
      <c r="RJY9" s="713"/>
      <c r="RJZ9" s="713"/>
      <c r="RKA9" s="713"/>
      <c r="RKB9" s="713"/>
      <c r="RKC9" s="713"/>
      <c r="RKD9" s="713"/>
      <c r="RKE9" s="713"/>
      <c r="RKF9" s="713"/>
      <c r="RKG9" s="713"/>
      <c r="RKH9" s="713"/>
      <c r="RKI9" s="713"/>
      <c r="RKJ9" s="713"/>
      <c r="RKK9" s="713"/>
      <c r="RKL9" s="713"/>
      <c r="RKM9" s="713"/>
      <c r="RKN9" s="713"/>
      <c r="RKO9" s="713"/>
      <c r="RKP9" s="713"/>
      <c r="RKQ9" s="713"/>
      <c r="RKR9" s="713"/>
      <c r="RKS9" s="713"/>
      <c r="RKT9" s="713"/>
      <c r="RKU9" s="713"/>
      <c r="RKV9" s="713"/>
      <c r="RKW9" s="713"/>
      <c r="RKX9" s="713"/>
      <c r="RKY9" s="713"/>
      <c r="RKZ9" s="713"/>
      <c r="RLA9" s="713"/>
      <c r="RLB9" s="713"/>
      <c r="RLC9" s="713"/>
      <c r="RLD9" s="713"/>
      <c r="RLE9" s="713"/>
      <c r="RLF9" s="713"/>
      <c r="RLG9" s="713"/>
      <c r="RLH9" s="713"/>
      <c r="RLI9" s="713"/>
      <c r="RLJ9" s="713"/>
      <c r="RLK9" s="713"/>
      <c r="RLL9" s="713"/>
      <c r="RLM9" s="713"/>
      <c r="RLN9" s="713"/>
      <c r="RLO9" s="713"/>
      <c r="RLP9" s="713"/>
      <c r="RLQ9" s="713"/>
      <c r="RLR9" s="713"/>
      <c r="RLS9" s="713"/>
      <c r="RLT9" s="713"/>
      <c r="RLU9" s="713"/>
      <c r="RLV9" s="713"/>
      <c r="RLW9" s="713"/>
      <c r="RLX9" s="713"/>
      <c r="RLY9" s="713"/>
      <c r="RLZ9" s="713"/>
      <c r="RMA9" s="713"/>
      <c r="RMB9" s="713"/>
      <c r="RMC9" s="713"/>
      <c r="RMD9" s="713"/>
      <c r="RME9" s="713"/>
      <c r="RMF9" s="713"/>
      <c r="RMG9" s="713"/>
      <c r="RMH9" s="713"/>
      <c r="RMI9" s="713"/>
      <c r="RMJ9" s="713"/>
      <c r="RMK9" s="713"/>
      <c r="RML9" s="713"/>
      <c r="RMM9" s="713"/>
      <c r="RMN9" s="713"/>
      <c r="RMO9" s="713"/>
      <c r="RMP9" s="713"/>
      <c r="RMQ9" s="713"/>
      <c r="RMR9" s="713"/>
      <c r="RMS9" s="713"/>
      <c r="RMT9" s="713"/>
      <c r="RMU9" s="713"/>
      <c r="RMV9" s="713"/>
      <c r="RMW9" s="713"/>
      <c r="RMX9" s="713"/>
      <c r="RMY9" s="713"/>
      <c r="RMZ9" s="713"/>
      <c r="RNA9" s="713"/>
      <c r="RNB9" s="713"/>
      <c r="RNC9" s="713"/>
      <c r="RND9" s="713"/>
      <c r="RNE9" s="713"/>
      <c r="RNF9" s="713"/>
      <c r="RNG9" s="713"/>
      <c r="RNH9" s="713"/>
      <c r="RNI9" s="713"/>
      <c r="RNJ9" s="713"/>
      <c r="RNK9" s="713"/>
      <c r="RNL9" s="713"/>
      <c r="RNM9" s="713"/>
      <c r="RNN9" s="713"/>
      <c r="RNO9" s="713"/>
      <c r="RNP9" s="713"/>
      <c r="RNQ9" s="713"/>
      <c r="RNR9" s="713"/>
      <c r="RNS9" s="713"/>
      <c r="RNT9" s="713"/>
      <c r="RNU9" s="713"/>
      <c r="RNV9" s="713"/>
      <c r="RNW9" s="713"/>
      <c r="RNX9" s="713"/>
      <c r="RNY9" s="713"/>
      <c r="RNZ9" s="713"/>
      <c r="ROA9" s="713"/>
      <c r="ROB9" s="713"/>
      <c r="ROC9" s="713"/>
      <c r="ROD9" s="713"/>
      <c r="ROE9" s="713"/>
      <c r="ROF9" s="713"/>
      <c r="ROG9" s="713"/>
      <c r="ROH9" s="713"/>
      <c r="ROI9" s="713"/>
      <c r="ROJ9" s="713"/>
      <c r="ROK9" s="713"/>
      <c r="ROL9" s="713"/>
      <c r="ROM9" s="713"/>
      <c r="RON9" s="713"/>
      <c r="ROO9" s="713"/>
      <c r="ROP9" s="713"/>
      <c r="ROQ9" s="713"/>
      <c r="ROR9" s="713"/>
      <c r="ROS9" s="713"/>
      <c r="ROT9" s="713"/>
      <c r="ROU9" s="713"/>
      <c r="ROV9" s="713"/>
      <c r="ROW9" s="713"/>
      <c r="ROX9" s="713"/>
      <c r="ROY9" s="713"/>
      <c r="ROZ9" s="713"/>
      <c r="RPA9" s="713"/>
      <c r="RPB9" s="713"/>
      <c r="RPC9" s="713"/>
      <c r="RPD9" s="713"/>
      <c r="RPE9" s="713"/>
      <c r="RPF9" s="713"/>
      <c r="RPG9" s="713"/>
      <c r="RPH9" s="713"/>
      <c r="RPI9" s="713"/>
      <c r="RPJ9" s="713"/>
      <c r="RPK9" s="713"/>
      <c r="RPL9" s="713"/>
      <c r="RPM9" s="713"/>
      <c r="RPN9" s="713"/>
      <c r="RPO9" s="713"/>
      <c r="RPP9" s="713"/>
      <c r="RPQ9" s="713"/>
      <c r="RPR9" s="713"/>
      <c r="RPS9" s="713"/>
      <c r="RPT9" s="713"/>
      <c r="RPU9" s="713"/>
      <c r="RPV9" s="713"/>
      <c r="RPW9" s="713"/>
      <c r="RPX9" s="713"/>
      <c r="RPY9" s="713"/>
      <c r="RPZ9" s="713"/>
      <c r="RQA9" s="713"/>
      <c r="RQB9" s="713"/>
      <c r="RQC9" s="713"/>
      <c r="RQD9" s="713"/>
      <c r="RQE9" s="713"/>
      <c r="RQF9" s="713"/>
      <c r="RQG9" s="713"/>
      <c r="RQH9" s="713"/>
      <c r="RQI9" s="713"/>
      <c r="RQJ9" s="713"/>
      <c r="RQK9" s="713"/>
      <c r="RQL9" s="713"/>
      <c r="RQM9" s="713"/>
      <c r="RQN9" s="713"/>
      <c r="RQO9" s="713"/>
      <c r="RQP9" s="713"/>
      <c r="RQQ9" s="713"/>
      <c r="RQR9" s="713"/>
      <c r="RQS9" s="713"/>
      <c r="RQT9" s="713"/>
      <c r="RQU9" s="713"/>
      <c r="RQV9" s="713"/>
      <c r="RQW9" s="713"/>
      <c r="RQX9" s="713"/>
      <c r="RQY9" s="713"/>
      <c r="RQZ9" s="713"/>
      <c r="RRA9" s="713"/>
      <c r="RRB9" s="713"/>
      <c r="RRC9" s="713"/>
      <c r="RRD9" s="713"/>
      <c r="RRE9" s="713"/>
      <c r="RRF9" s="713"/>
      <c r="RRG9" s="713"/>
      <c r="RRH9" s="713"/>
      <c r="RRI9" s="713"/>
      <c r="RRJ9" s="713"/>
      <c r="RRK9" s="713"/>
      <c r="RRL9" s="713"/>
      <c r="RRM9" s="713"/>
      <c r="RRN9" s="713"/>
      <c r="RRO9" s="713"/>
      <c r="RRP9" s="713"/>
      <c r="RRQ9" s="713"/>
      <c r="RRR9" s="713"/>
      <c r="RRS9" s="713"/>
      <c r="RRT9" s="713"/>
      <c r="RRU9" s="713"/>
      <c r="RRV9" s="713"/>
      <c r="RRW9" s="713"/>
      <c r="RRX9" s="713"/>
      <c r="RRY9" s="713"/>
      <c r="RRZ9" s="713"/>
      <c r="RSA9" s="713"/>
      <c r="RSB9" s="713"/>
      <c r="RSC9" s="713"/>
      <c r="RSD9" s="713"/>
      <c r="RSE9" s="713"/>
      <c r="RSF9" s="713"/>
      <c r="RSG9" s="713"/>
      <c r="RSH9" s="713"/>
      <c r="RSI9" s="713"/>
      <c r="RSJ9" s="713"/>
      <c r="RSK9" s="713"/>
      <c r="RSL9" s="713"/>
      <c r="RSM9" s="713"/>
      <c r="RSN9" s="713"/>
      <c r="RSO9" s="713"/>
      <c r="RSP9" s="713"/>
      <c r="RSQ9" s="713"/>
      <c r="RSR9" s="713"/>
      <c r="RSS9" s="713"/>
      <c r="RST9" s="713"/>
      <c r="RSU9" s="713"/>
      <c r="RSV9" s="713"/>
      <c r="RSW9" s="713"/>
      <c r="RSX9" s="713"/>
      <c r="RSY9" s="713"/>
      <c r="RSZ9" s="713"/>
      <c r="RTA9" s="713"/>
      <c r="RTB9" s="713"/>
      <c r="RTC9" s="713"/>
      <c r="RTD9" s="713"/>
      <c r="RTE9" s="713"/>
      <c r="RTF9" s="713"/>
      <c r="RTG9" s="713"/>
      <c r="RTH9" s="713"/>
      <c r="RTI9" s="713"/>
      <c r="RTJ9" s="713"/>
      <c r="RTK9" s="713"/>
      <c r="RTL9" s="713"/>
      <c r="RTM9" s="713"/>
      <c r="RTN9" s="713"/>
      <c r="RTO9" s="713"/>
      <c r="RTP9" s="713"/>
      <c r="RTQ9" s="713"/>
      <c r="RTR9" s="713"/>
      <c r="RTS9" s="713"/>
      <c r="RTT9" s="713"/>
      <c r="RTU9" s="713"/>
      <c r="RTV9" s="713"/>
      <c r="RTW9" s="713"/>
      <c r="RTX9" s="713"/>
      <c r="RTY9" s="713"/>
      <c r="RTZ9" s="713"/>
      <c r="RUA9" s="713"/>
      <c r="RUB9" s="713"/>
      <c r="RUC9" s="713"/>
      <c r="RUD9" s="713"/>
      <c r="RUE9" s="713"/>
      <c r="RUF9" s="713"/>
      <c r="RUG9" s="713"/>
      <c r="RUH9" s="713"/>
      <c r="RUI9" s="713"/>
      <c r="RUJ9" s="713"/>
      <c r="RUK9" s="713"/>
      <c r="RUL9" s="713"/>
      <c r="RUM9" s="713"/>
      <c r="RUN9" s="713"/>
      <c r="RUO9" s="713"/>
      <c r="RUP9" s="713"/>
      <c r="RUQ9" s="713"/>
      <c r="RUR9" s="713"/>
      <c r="RUS9" s="713"/>
      <c r="RUT9" s="713"/>
      <c r="RUU9" s="713"/>
      <c r="RUV9" s="713"/>
      <c r="RUW9" s="713"/>
      <c r="RUX9" s="713"/>
      <c r="RUY9" s="713"/>
      <c r="RUZ9" s="713"/>
      <c r="RVA9" s="713"/>
      <c r="RVB9" s="713"/>
      <c r="RVC9" s="713"/>
      <c r="RVD9" s="713"/>
      <c r="RVE9" s="713"/>
      <c r="RVF9" s="713"/>
      <c r="RVG9" s="713"/>
      <c r="RVH9" s="713"/>
      <c r="RVI9" s="713"/>
      <c r="RVJ9" s="713"/>
      <c r="RVK9" s="713"/>
      <c r="RVL9" s="713"/>
      <c r="RVM9" s="713"/>
      <c r="RVN9" s="713"/>
      <c r="RVO9" s="713"/>
      <c r="RVP9" s="713"/>
      <c r="RVQ9" s="713"/>
      <c r="RVR9" s="713"/>
      <c r="RVS9" s="713"/>
      <c r="RVT9" s="713"/>
      <c r="RVU9" s="713"/>
      <c r="RVV9" s="713"/>
      <c r="RVW9" s="713"/>
      <c r="RVX9" s="713"/>
      <c r="RVY9" s="713"/>
      <c r="RVZ9" s="713"/>
      <c r="RWA9" s="713"/>
      <c r="RWB9" s="713"/>
      <c r="RWC9" s="713"/>
      <c r="RWD9" s="713"/>
      <c r="RWE9" s="713"/>
      <c r="RWF9" s="713"/>
      <c r="RWG9" s="713"/>
      <c r="RWH9" s="713"/>
      <c r="RWI9" s="713"/>
      <c r="RWJ9" s="713"/>
      <c r="RWK9" s="713"/>
      <c r="RWL9" s="713"/>
      <c r="RWM9" s="713"/>
      <c r="RWN9" s="713"/>
      <c r="RWO9" s="713"/>
      <c r="RWP9" s="713"/>
      <c r="RWQ9" s="713"/>
      <c r="RWR9" s="713"/>
      <c r="RWS9" s="713"/>
      <c r="RWT9" s="713"/>
      <c r="RWU9" s="713"/>
      <c r="RWV9" s="713"/>
      <c r="RWW9" s="713"/>
      <c r="RWX9" s="713"/>
      <c r="RWY9" s="713"/>
      <c r="RWZ9" s="713"/>
      <c r="RXA9" s="713"/>
      <c r="RXB9" s="713"/>
      <c r="RXC9" s="713"/>
      <c r="RXD9" s="713"/>
      <c r="RXE9" s="713"/>
      <c r="RXF9" s="713"/>
      <c r="RXG9" s="713"/>
      <c r="RXH9" s="713"/>
      <c r="RXI9" s="713"/>
      <c r="RXJ9" s="713"/>
      <c r="RXK9" s="713"/>
      <c r="RXL9" s="713"/>
      <c r="RXM9" s="713"/>
      <c r="RXN9" s="713"/>
      <c r="RXO9" s="713"/>
      <c r="RXP9" s="713"/>
      <c r="RXQ9" s="713"/>
      <c r="RXR9" s="713"/>
      <c r="RXS9" s="713"/>
      <c r="RXT9" s="713"/>
      <c r="RXU9" s="713"/>
      <c r="RXV9" s="713"/>
      <c r="RXW9" s="713"/>
      <c r="RXX9" s="713"/>
      <c r="RXY9" s="713"/>
      <c r="RXZ9" s="713"/>
      <c r="RYA9" s="713"/>
      <c r="RYB9" s="713"/>
      <c r="RYC9" s="713"/>
      <c r="RYD9" s="713"/>
      <c r="RYE9" s="713"/>
      <c r="RYF9" s="713"/>
      <c r="RYG9" s="713"/>
      <c r="RYH9" s="713"/>
      <c r="RYI9" s="713"/>
      <c r="RYJ9" s="713"/>
      <c r="RYK9" s="713"/>
      <c r="RYL9" s="713"/>
      <c r="RYM9" s="713"/>
      <c r="RYN9" s="713"/>
      <c r="RYO9" s="713"/>
      <c r="RYP9" s="713"/>
      <c r="RYQ9" s="713"/>
      <c r="RYR9" s="713"/>
      <c r="RYS9" s="713"/>
      <c r="RYT9" s="713"/>
      <c r="RYU9" s="713"/>
      <c r="RYV9" s="713"/>
      <c r="RYW9" s="713"/>
      <c r="RYX9" s="713"/>
      <c r="RYY9" s="713"/>
      <c r="RYZ9" s="713"/>
      <c r="RZA9" s="713"/>
      <c r="RZB9" s="713"/>
      <c r="RZC9" s="713"/>
      <c r="RZD9" s="713"/>
      <c r="RZE9" s="713"/>
      <c r="RZF9" s="713"/>
      <c r="RZG9" s="713"/>
      <c r="RZH9" s="713"/>
      <c r="RZI9" s="713"/>
      <c r="RZJ9" s="713"/>
      <c r="RZK9" s="713"/>
      <c r="RZL9" s="713"/>
      <c r="RZM9" s="713"/>
      <c r="RZN9" s="713"/>
      <c r="RZO9" s="713"/>
      <c r="RZP9" s="713"/>
      <c r="RZQ9" s="713"/>
      <c r="RZR9" s="713"/>
      <c r="RZS9" s="713"/>
      <c r="RZT9" s="713"/>
      <c r="RZU9" s="713"/>
      <c r="RZV9" s="713"/>
      <c r="RZW9" s="713"/>
      <c r="RZX9" s="713"/>
      <c r="RZY9" s="713"/>
      <c r="RZZ9" s="713"/>
      <c r="SAA9" s="713"/>
      <c r="SAB9" s="713"/>
      <c r="SAC9" s="713"/>
      <c r="SAD9" s="713"/>
      <c r="SAE9" s="713"/>
      <c r="SAF9" s="713"/>
      <c r="SAG9" s="713"/>
      <c r="SAH9" s="713"/>
      <c r="SAI9" s="713"/>
      <c r="SAJ9" s="713"/>
      <c r="SAK9" s="713"/>
      <c r="SAL9" s="713"/>
      <c r="SAM9" s="713"/>
      <c r="SAN9" s="713"/>
      <c r="SAO9" s="713"/>
      <c r="SAP9" s="713"/>
      <c r="SAQ9" s="713"/>
      <c r="SAR9" s="713"/>
      <c r="SAS9" s="713"/>
      <c r="SAT9" s="713"/>
      <c r="SAU9" s="713"/>
      <c r="SAV9" s="713"/>
      <c r="SAW9" s="713"/>
      <c r="SAX9" s="713"/>
      <c r="SAY9" s="713"/>
      <c r="SAZ9" s="713"/>
      <c r="SBA9" s="713"/>
      <c r="SBB9" s="713"/>
      <c r="SBC9" s="713"/>
      <c r="SBD9" s="713"/>
      <c r="SBE9" s="713"/>
      <c r="SBF9" s="713"/>
      <c r="SBG9" s="713"/>
      <c r="SBH9" s="713"/>
      <c r="SBI9" s="713"/>
      <c r="SBJ9" s="713"/>
      <c r="SBK9" s="713"/>
      <c r="SBL9" s="713"/>
      <c r="SBM9" s="713"/>
      <c r="SBN9" s="713"/>
      <c r="SBO9" s="713"/>
      <c r="SBP9" s="713"/>
      <c r="SBQ9" s="713"/>
      <c r="SBR9" s="713"/>
      <c r="SBS9" s="713"/>
      <c r="SBT9" s="713"/>
      <c r="SBU9" s="713"/>
      <c r="SBV9" s="713"/>
      <c r="SBW9" s="713"/>
      <c r="SBX9" s="713"/>
      <c r="SBY9" s="713"/>
      <c r="SBZ9" s="713"/>
      <c r="SCA9" s="713"/>
      <c r="SCB9" s="713"/>
      <c r="SCC9" s="713"/>
      <c r="SCD9" s="713"/>
      <c r="SCE9" s="713"/>
      <c r="SCF9" s="713"/>
      <c r="SCG9" s="713"/>
      <c r="SCH9" s="713"/>
      <c r="SCI9" s="713"/>
      <c r="SCJ9" s="713"/>
      <c r="SCK9" s="713"/>
      <c r="SCL9" s="713"/>
      <c r="SCM9" s="713"/>
      <c r="SCN9" s="713"/>
      <c r="SCO9" s="713"/>
      <c r="SCP9" s="713"/>
      <c r="SCQ9" s="713"/>
      <c r="SCR9" s="713"/>
      <c r="SCS9" s="713"/>
      <c r="SCT9" s="713"/>
      <c r="SCU9" s="713"/>
      <c r="SCV9" s="713"/>
      <c r="SCW9" s="713"/>
      <c r="SCX9" s="713"/>
      <c r="SCY9" s="713"/>
      <c r="SCZ9" s="713"/>
      <c r="SDA9" s="713"/>
      <c r="SDB9" s="713"/>
      <c r="SDC9" s="713"/>
      <c r="SDD9" s="713"/>
      <c r="SDE9" s="713"/>
      <c r="SDF9" s="713"/>
      <c r="SDG9" s="713"/>
      <c r="SDH9" s="713"/>
      <c r="SDI9" s="713"/>
      <c r="SDJ9" s="713"/>
      <c r="SDK9" s="713"/>
      <c r="SDL9" s="713"/>
      <c r="SDM9" s="713"/>
      <c r="SDN9" s="713"/>
      <c r="SDO9" s="713"/>
      <c r="SDP9" s="713"/>
      <c r="SDQ9" s="713"/>
      <c r="SDR9" s="713"/>
      <c r="SDS9" s="713"/>
      <c r="SDT9" s="713"/>
      <c r="SDU9" s="713"/>
      <c r="SDV9" s="713"/>
      <c r="SDW9" s="713"/>
      <c r="SDX9" s="713"/>
      <c r="SDY9" s="713"/>
      <c r="SDZ9" s="713"/>
      <c r="SEA9" s="713"/>
      <c r="SEB9" s="713"/>
      <c r="SEC9" s="713"/>
      <c r="SED9" s="713"/>
      <c r="SEE9" s="713"/>
      <c r="SEF9" s="713"/>
      <c r="SEG9" s="713"/>
      <c r="SEH9" s="713"/>
      <c r="SEI9" s="713"/>
      <c r="SEJ9" s="713"/>
      <c r="SEK9" s="713"/>
      <c r="SEL9" s="713"/>
      <c r="SEM9" s="713"/>
      <c r="SEN9" s="713"/>
      <c r="SEO9" s="713"/>
      <c r="SEP9" s="713"/>
      <c r="SEQ9" s="713"/>
      <c r="SER9" s="713"/>
      <c r="SES9" s="713"/>
      <c r="SET9" s="713"/>
      <c r="SEU9" s="713"/>
      <c r="SEV9" s="713"/>
      <c r="SEW9" s="713"/>
      <c r="SEX9" s="713"/>
      <c r="SEY9" s="713"/>
      <c r="SEZ9" s="713"/>
      <c r="SFA9" s="713"/>
      <c r="SFB9" s="713"/>
      <c r="SFC9" s="713"/>
      <c r="SFD9" s="713"/>
      <c r="SFE9" s="713"/>
      <c r="SFF9" s="713"/>
      <c r="SFG9" s="713"/>
      <c r="SFH9" s="713"/>
      <c r="SFI9" s="713"/>
      <c r="SFJ9" s="713"/>
      <c r="SFK9" s="713"/>
      <c r="SFL9" s="713"/>
      <c r="SFM9" s="713"/>
      <c r="SFN9" s="713"/>
      <c r="SFO9" s="713"/>
      <c r="SFP9" s="713"/>
      <c r="SFQ9" s="713"/>
      <c r="SFR9" s="713"/>
      <c r="SFS9" s="713"/>
      <c r="SFT9" s="713"/>
      <c r="SFU9" s="713"/>
      <c r="SFV9" s="713"/>
      <c r="SFW9" s="713"/>
      <c r="SFX9" s="713"/>
      <c r="SFY9" s="713"/>
      <c r="SFZ9" s="713"/>
      <c r="SGA9" s="713"/>
      <c r="SGB9" s="713"/>
      <c r="SGC9" s="713"/>
      <c r="SGD9" s="713"/>
      <c r="SGE9" s="713"/>
      <c r="SGF9" s="713"/>
      <c r="SGG9" s="713"/>
      <c r="SGH9" s="713"/>
      <c r="SGI9" s="713"/>
      <c r="SGJ9" s="713"/>
      <c r="SGK9" s="713"/>
      <c r="SGL9" s="713"/>
      <c r="SGM9" s="713"/>
      <c r="SGN9" s="713"/>
      <c r="SGO9" s="713"/>
      <c r="SGP9" s="713"/>
      <c r="SGQ9" s="713"/>
      <c r="SGR9" s="713"/>
      <c r="SGS9" s="713"/>
      <c r="SGT9" s="713"/>
      <c r="SGU9" s="713"/>
      <c r="SGV9" s="713"/>
      <c r="SGW9" s="713"/>
      <c r="SGX9" s="713"/>
      <c r="SGY9" s="713"/>
      <c r="SGZ9" s="713"/>
      <c r="SHA9" s="713"/>
      <c r="SHB9" s="713"/>
      <c r="SHC9" s="713"/>
      <c r="SHD9" s="713"/>
      <c r="SHE9" s="713"/>
      <c r="SHF9" s="713"/>
      <c r="SHG9" s="713"/>
      <c r="SHH9" s="713"/>
      <c r="SHI9" s="713"/>
      <c r="SHJ9" s="713"/>
      <c r="SHK9" s="713"/>
      <c r="SHL9" s="713"/>
      <c r="SHM9" s="713"/>
      <c r="SHN9" s="713"/>
      <c r="SHO9" s="713"/>
      <c r="SHP9" s="713"/>
      <c r="SHQ9" s="713"/>
      <c r="SHR9" s="713"/>
      <c r="SHS9" s="713"/>
      <c r="SHT9" s="713"/>
      <c r="SHU9" s="713"/>
      <c r="SHV9" s="713"/>
      <c r="SHW9" s="713"/>
      <c r="SHX9" s="713"/>
      <c r="SHY9" s="713"/>
      <c r="SHZ9" s="713"/>
      <c r="SIA9" s="713"/>
      <c r="SIB9" s="713"/>
      <c r="SIC9" s="713"/>
      <c r="SID9" s="713"/>
      <c r="SIE9" s="713"/>
      <c r="SIF9" s="713"/>
      <c r="SIG9" s="713"/>
      <c r="SIH9" s="713"/>
      <c r="SII9" s="713"/>
      <c r="SIJ9" s="713"/>
      <c r="SIK9" s="713"/>
      <c r="SIL9" s="713"/>
      <c r="SIM9" s="713"/>
      <c r="SIN9" s="713"/>
      <c r="SIO9" s="713"/>
      <c r="SIP9" s="713"/>
      <c r="SIQ9" s="713"/>
      <c r="SIR9" s="713"/>
      <c r="SIS9" s="713"/>
      <c r="SIT9" s="713"/>
      <c r="SIU9" s="713"/>
      <c r="SIV9" s="713"/>
      <c r="SIW9" s="713"/>
      <c r="SIX9" s="713"/>
      <c r="SIY9" s="713"/>
      <c r="SIZ9" s="713"/>
      <c r="SJA9" s="713"/>
      <c r="SJB9" s="713"/>
      <c r="SJC9" s="713"/>
      <c r="SJD9" s="713"/>
      <c r="SJE9" s="713"/>
      <c r="SJF9" s="713"/>
      <c r="SJG9" s="713"/>
      <c r="SJH9" s="713"/>
      <c r="SJI9" s="713"/>
      <c r="SJJ9" s="713"/>
      <c r="SJK9" s="713"/>
      <c r="SJL9" s="713"/>
      <c r="SJM9" s="713"/>
      <c r="SJN9" s="713"/>
      <c r="SJO9" s="713"/>
      <c r="SJP9" s="713"/>
      <c r="SJQ9" s="713"/>
      <c r="SJR9" s="713"/>
      <c r="SJS9" s="713"/>
      <c r="SJT9" s="713"/>
      <c r="SJU9" s="713"/>
      <c r="SJV9" s="713"/>
      <c r="SJW9" s="713"/>
      <c r="SJX9" s="713"/>
      <c r="SJY9" s="713"/>
      <c r="SJZ9" s="713"/>
      <c r="SKA9" s="713"/>
      <c r="SKB9" s="713"/>
      <c r="SKC9" s="713"/>
      <c r="SKD9" s="713"/>
      <c r="SKE9" s="713"/>
      <c r="SKF9" s="713"/>
      <c r="SKG9" s="713"/>
      <c r="SKH9" s="713"/>
      <c r="SKI9" s="713"/>
      <c r="SKJ9" s="713"/>
      <c r="SKK9" s="713"/>
      <c r="SKL9" s="713"/>
      <c r="SKM9" s="713"/>
      <c r="SKN9" s="713"/>
      <c r="SKO9" s="713"/>
      <c r="SKP9" s="713"/>
      <c r="SKQ9" s="713"/>
      <c r="SKR9" s="713"/>
      <c r="SKS9" s="713"/>
      <c r="SKT9" s="713"/>
      <c r="SKU9" s="713"/>
      <c r="SKV9" s="713"/>
      <c r="SKW9" s="713"/>
      <c r="SKX9" s="713"/>
      <c r="SKY9" s="713"/>
      <c r="SKZ9" s="713"/>
      <c r="SLA9" s="713"/>
      <c r="SLB9" s="713"/>
      <c r="SLC9" s="713"/>
      <c r="SLD9" s="713"/>
      <c r="SLE9" s="713"/>
      <c r="SLF9" s="713"/>
      <c r="SLG9" s="713"/>
      <c r="SLH9" s="713"/>
      <c r="SLI9" s="713"/>
      <c r="SLJ9" s="713"/>
      <c r="SLK9" s="713"/>
      <c r="SLL9" s="713"/>
      <c r="SLM9" s="713"/>
      <c r="SLN9" s="713"/>
      <c r="SLO9" s="713"/>
      <c r="SLP9" s="713"/>
      <c r="SLQ9" s="713"/>
      <c r="SLR9" s="713"/>
      <c r="SLS9" s="713"/>
      <c r="SLT9" s="713"/>
      <c r="SLU9" s="713"/>
      <c r="SLV9" s="713"/>
      <c r="SLW9" s="713"/>
      <c r="SLX9" s="713"/>
      <c r="SLY9" s="713"/>
      <c r="SLZ9" s="713"/>
      <c r="SMA9" s="713"/>
      <c r="SMB9" s="713"/>
      <c r="SMC9" s="713"/>
      <c r="SMD9" s="713"/>
      <c r="SME9" s="713"/>
      <c r="SMF9" s="713"/>
      <c r="SMG9" s="713"/>
      <c r="SMH9" s="713"/>
      <c r="SMI9" s="713"/>
      <c r="SMJ9" s="713"/>
      <c r="SMK9" s="713"/>
      <c r="SML9" s="713"/>
      <c r="SMM9" s="713"/>
      <c r="SMN9" s="713"/>
      <c r="SMO9" s="713"/>
      <c r="SMP9" s="713"/>
      <c r="SMQ9" s="713"/>
      <c r="SMR9" s="713"/>
      <c r="SMS9" s="713"/>
      <c r="SMT9" s="713"/>
      <c r="SMU9" s="713"/>
      <c r="SMV9" s="713"/>
      <c r="SMW9" s="713"/>
      <c r="SMX9" s="713"/>
      <c r="SMY9" s="713"/>
      <c r="SMZ9" s="713"/>
      <c r="SNA9" s="713"/>
      <c r="SNB9" s="713"/>
      <c r="SNC9" s="713"/>
      <c r="SND9" s="713"/>
      <c r="SNE9" s="713"/>
      <c r="SNF9" s="713"/>
      <c r="SNG9" s="713"/>
      <c r="SNH9" s="713"/>
      <c r="SNI9" s="713"/>
      <c r="SNJ9" s="713"/>
      <c r="SNK9" s="713"/>
      <c r="SNL9" s="713"/>
      <c r="SNM9" s="713"/>
      <c r="SNN9" s="713"/>
      <c r="SNO9" s="713"/>
      <c r="SNP9" s="713"/>
      <c r="SNQ9" s="713"/>
      <c r="SNR9" s="713"/>
      <c r="SNS9" s="713"/>
      <c r="SNT9" s="713"/>
      <c r="SNU9" s="713"/>
      <c r="SNV9" s="713"/>
      <c r="SNW9" s="713"/>
      <c r="SNX9" s="713"/>
      <c r="SNY9" s="713"/>
      <c r="SNZ9" s="713"/>
      <c r="SOA9" s="713"/>
      <c r="SOB9" s="713"/>
      <c r="SOC9" s="713"/>
      <c r="SOD9" s="713"/>
      <c r="SOE9" s="713"/>
      <c r="SOF9" s="713"/>
      <c r="SOG9" s="713"/>
      <c r="SOH9" s="713"/>
      <c r="SOI9" s="713"/>
      <c r="SOJ9" s="713"/>
      <c r="SOK9" s="713"/>
      <c r="SOL9" s="713"/>
      <c r="SOM9" s="713"/>
      <c r="SON9" s="713"/>
      <c r="SOO9" s="713"/>
      <c r="SOP9" s="713"/>
      <c r="SOQ9" s="713"/>
      <c r="SOR9" s="713"/>
      <c r="SOS9" s="713"/>
      <c r="SOT9" s="713"/>
      <c r="SOU9" s="713"/>
      <c r="SOV9" s="713"/>
      <c r="SOW9" s="713"/>
      <c r="SOX9" s="713"/>
      <c r="SOY9" s="713"/>
      <c r="SOZ9" s="713"/>
      <c r="SPA9" s="713"/>
      <c r="SPB9" s="713"/>
      <c r="SPC9" s="713"/>
      <c r="SPD9" s="713"/>
      <c r="SPE9" s="713"/>
      <c r="SPF9" s="713"/>
      <c r="SPG9" s="713"/>
      <c r="SPH9" s="713"/>
      <c r="SPI9" s="713"/>
      <c r="SPJ9" s="713"/>
      <c r="SPK9" s="713"/>
      <c r="SPL9" s="713"/>
      <c r="SPM9" s="713"/>
      <c r="SPN9" s="713"/>
      <c r="SPO9" s="713"/>
      <c r="SPP9" s="713"/>
      <c r="SPQ9" s="713"/>
      <c r="SPR9" s="713"/>
      <c r="SPS9" s="713"/>
      <c r="SPT9" s="713"/>
      <c r="SPU9" s="713"/>
      <c r="SPV9" s="713"/>
      <c r="SPW9" s="713"/>
      <c r="SPX9" s="713"/>
      <c r="SPY9" s="713"/>
      <c r="SPZ9" s="713"/>
      <c r="SQA9" s="713"/>
      <c r="SQB9" s="713"/>
      <c r="SQC9" s="713"/>
      <c r="SQD9" s="713"/>
      <c r="SQE9" s="713"/>
      <c r="SQF9" s="713"/>
      <c r="SQG9" s="713"/>
      <c r="SQH9" s="713"/>
      <c r="SQI9" s="713"/>
      <c r="SQJ9" s="713"/>
      <c r="SQK9" s="713"/>
      <c r="SQL9" s="713"/>
      <c r="SQM9" s="713"/>
      <c r="SQN9" s="713"/>
      <c r="SQO9" s="713"/>
      <c r="SQP9" s="713"/>
      <c r="SQQ9" s="713"/>
      <c r="SQR9" s="713"/>
      <c r="SQS9" s="713"/>
      <c r="SQT9" s="713"/>
      <c r="SQU9" s="713"/>
      <c r="SQV9" s="713"/>
      <c r="SQW9" s="713"/>
      <c r="SQX9" s="713"/>
      <c r="SQY9" s="713"/>
      <c r="SQZ9" s="713"/>
      <c r="SRA9" s="713"/>
      <c r="SRB9" s="713"/>
      <c r="SRC9" s="713"/>
      <c r="SRD9" s="713"/>
      <c r="SRE9" s="713"/>
      <c r="SRF9" s="713"/>
      <c r="SRG9" s="713"/>
      <c r="SRH9" s="713"/>
      <c r="SRI9" s="713"/>
      <c r="SRJ9" s="713"/>
      <c r="SRK9" s="713"/>
      <c r="SRL9" s="713"/>
      <c r="SRM9" s="713"/>
      <c r="SRN9" s="713"/>
      <c r="SRO9" s="713"/>
      <c r="SRP9" s="713"/>
      <c r="SRQ9" s="713"/>
      <c r="SRR9" s="713"/>
      <c r="SRS9" s="713"/>
      <c r="SRT9" s="713"/>
      <c r="SRU9" s="713"/>
      <c r="SRV9" s="713"/>
      <c r="SRW9" s="713"/>
      <c r="SRX9" s="713"/>
      <c r="SRY9" s="713"/>
      <c r="SRZ9" s="713"/>
      <c r="SSA9" s="713"/>
      <c r="SSB9" s="713"/>
      <c r="SSC9" s="713"/>
      <c r="SSD9" s="713"/>
      <c r="SSE9" s="713"/>
      <c r="SSF9" s="713"/>
      <c r="SSG9" s="713"/>
      <c r="SSH9" s="713"/>
      <c r="SSI9" s="713"/>
      <c r="SSJ9" s="713"/>
      <c r="SSK9" s="713"/>
      <c r="SSL9" s="713"/>
      <c r="SSM9" s="713"/>
      <c r="SSN9" s="713"/>
      <c r="SSO9" s="713"/>
      <c r="SSP9" s="713"/>
      <c r="SSQ9" s="713"/>
      <c r="SSR9" s="713"/>
      <c r="SSS9" s="713"/>
      <c r="SST9" s="713"/>
      <c r="SSU9" s="713"/>
      <c r="SSV9" s="713"/>
      <c r="SSW9" s="713"/>
      <c r="SSX9" s="713"/>
      <c r="SSY9" s="713"/>
      <c r="SSZ9" s="713"/>
      <c r="STA9" s="713"/>
      <c r="STB9" s="713"/>
      <c r="STC9" s="713"/>
      <c r="STD9" s="713"/>
      <c r="STE9" s="713"/>
      <c r="STF9" s="713"/>
      <c r="STG9" s="713"/>
      <c r="STH9" s="713"/>
      <c r="STI9" s="713"/>
      <c r="STJ9" s="713"/>
      <c r="STK9" s="713"/>
      <c r="STL9" s="713"/>
      <c r="STM9" s="713"/>
      <c r="STN9" s="713"/>
      <c r="STO9" s="713"/>
      <c r="STP9" s="713"/>
      <c r="STQ9" s="713"/>
      <c r="STR9" s="713"/>
      <c r="STS9" s="713"/>
      <c r="STT9" s="713"/>
      <c r="STU9" s="713"/>
      <c r="STV9" s="713"/>
      <c r="STW9" s="713"/>
      <c r="STX9" s="713"/>
      <c r="STY9" s="713"/>
      <c r="STZ9" s="713"/>
      <c r="SUA9" s="713"/>
      <c r="SUB9" s="713"/>
      <c r="SUC9" s="713"/>
      <c r="SUD9" s="713"/>
      <c r="SUE9" s="713"/>
      <c r="SUF9" s="713"/>
      <c r="SUG9" s="713"/>
      <c r="SUH9" s="713"/>
      <c r="SUI9" s="713"/>
      <c r="SUJ9" s="713"/>
      <c r="SUK9" s="713"/>
      <c r="SUL9" s="713"/>
      <c r="SUM9" s="713"/>
      <c r="SUN9" s="713"/>
      <c r="SUO9" s="713"/>
      <c r="SUP9" s="713"/>
      <c r="SUQ9" s="713"/>
      <c r="SUR9" s="713"/>
      <c r="SUS9" s="713"/>
      <c r="SUT9" s="713"/>
      <c r="SUU9" s="713"/>
      <c r="SUV9" s="713"/>
      <c r="SUW9" s="713"/>
      <c r="SUX9" s="713"/>
      <c r="SUY9" s="713"/>
      <c r="SUZ9" s="713"/>
      <c r="SVA9" s="713"/>
      <c r="SVB9" s="713"/>
      <c r="SVC9" s="713"/>
      <c r="SVD9" s="713"/>
      <c r="SVE9" s="713"/>
      <c r="SVF9" s="713"/>
      <c r="SVG9" s="713"/>
      <c r="SVH9" s="713"/>
      <c r="SVI9" s="713"/>
      <c r="SVJ9" s="713"/>
      <c r="SVK9" s="713"/>
      <c r="SVL9" s="713"/>
      <c r="SVM9" s="713"/>
      <c r="SVN9" s="713"/>
      <c r="SVO9" s="713"/>
      <c r="SVP9" s="713"/>
      <c r="SVQ9" s="713"/>
      <c r="SVR9" s="713"/>
      <c r="SVS9" s="713"/>
      <c r="SVT9" s="713"/>
      <c r="SVU9" s="713"/>
      <c r="SVV9" s="713"/>
      <c r="SVW9" s="713"/>
      <c r="SVX9" s="713"/>
      <c r="SVY9" s="713"/>
      <c r="SVZ9" s="713"/>
      <c r="SWA9" s="713"/>
      <c r="SWB9" s="713"/>
      <c r="SWC9" s="713"/>
      <c r="SWD9" s="713"/>
      <c r="SWE9" s="713"/>
      <c r="SWF9" s="713"/>
      <c r="SWG9" s="713"/>
      <c r="SWH9" s="713"/>
      <c r="SWI9" s="713"/>
      <c r="SWJ9" s="713"/>
      <c r="SWK9" s="713"/>
      <c r="SWL9" s="713"/>
      <c r="SWM9" s="713"/>
      <c r="SWN9" s="713"/>
      <c r="SWO9" s="713"/>
      <c r="SWP9" s="713"/>
      <c r="SWQ9" s="713"/>
      <c r="SWR9" s="713"/>
      <c r="SWS9" s="713"/>
      <c r="SWT9" s="713"/>
      <c r="SWU9" s="713"/>
      <c r="SWV9" s="713"/>
      <c r="SWW9" s="713"/>
      <c r="SWX9" s="713"/>
      <c r="SWY9" s="713"/>
      <c r="SWZ9" s="713"/>
      <c r="SXA9" s="713"/>
      <c r="SXB9" s="713"/>
      <c r="SXC9" s="713"/>
      <c r="SXD9" s="713"/>
      <c r="SXE9" s="713"/>
      <c r="SXF9" s="713"/>
      <c r="SXG9" s="713"/>
      <c r="SXH9" s="713"/>
      <c r="SXI9" s="713"/>
      <c r="SXJ9" s="713"/>
      <c r="SXK9" s="713"/>
      <c r="SXL9" s="713"/>
      <c r="SXM9" s="713"/>
      <c r="SXN9" s="713"/>
      <c r="SXO9" s="713"/>
      <c r="SXP9" s="713"/>
      <c r="SXQ9" s="713"/>
      <c r="SXR9" s="713"/>
      <c r="SXS9" s="713"/>
      <c r="SXT9" s="713"/>
      <c r="SXU9" s="713"/>
      <c r="SXV9" s="713"/>
      <c r="SXW9" s="713"/>
      <c r="SXX9" s="713"/>
      <c r="SXY9" s="713"/>
      <c r="SXZ9" s="713"/>
      <c r="SYA9" s="713"/>
      <c r="SYB9" s="713"/>
      <c r="SYC9" s="713"/>
      <c r="SYD9" s="713"/>
      <c r="SYE9" s="713"/>
      <c r="SYF9" s="713"/>
      <c r="SYG9" s="713"/>
      <c r="SYH9" s="713"/>
      <c r="SYI9" s="713"/>
      <c r="SYJ9" s="713"/>
      <c r="SYK9" s="713"/>
      <c r="SYL9" s="713"/>
      <c r="SYM9" s="713"/>
      <c r="SYN9" s="713"/>
      <c r="SYO9" s="713"/>
      <c r="SYP9" s="713"/>
      <c r="SYQ9" s="713"/>
      <c r="SYR9" s="713"/>
      <c r="SYS9" s="713"/>
      <c r="SYT9" s="713"/>
      <c r="SYU9" s="713"/>
      <c r="SYV9" s="713"/>
      <c r="SYW9" s="713"/>
      <c r="SYX9" s="713"/>
      <c r="SYY9" s="713"/>
      <c r="SYZ9" s="713"/>
      <c r="SZA9" s="713"/>
      <c r="SZB9" s="713"/>
      <c r="SZC9" s="713"/>
      <c r="SZD9" s="713"/>
      <c r="SZE9" s="713"/>
      <c r="SZF9" s="713"/>
      <c r="SZG9" s="713"/>
      <c r="SZH9" s="713"/>
      <c r="SZI9" s="713"/>
      <c r="SZJ9" s="713"/>
      <c r="SZK9" s="713"/>
      <c r="SZL9" s="713"/>
      <c r="SZM9" s="713"/>
      <c r="SZN9" s="713"/>
      <c r="SZO9" s="713"/>
      <c r="SZP9" s="713"/>
      <c r="SZQ9" s="713"/>
      <c r="SZR9" s="713"/>
      <c r="SZS9" s="713"/>
      <c r="SZT9" s="713"/>
      <c r="SZU9" s="713"/>
      <c r="SZV9" s="713"/>
      <c r="SZW9" s="713"/>
      <c r="SZX9" s="713"/>
      <c r="SZY9" s="713"/>
      <c r="SZZ9" s="713"/>
      <c r="TAA9" s="713"/>
      <c r="TAB9" s="713"/>
      <c r="TAC9" s="713"/>
      <c r="TAD9" s="713"/>
      <c r="TAE9" s="713"/>
      <c r="TAF9" s="713"/>
      <c r="TAG9" s="713"/>
      <c r="TAH9" s="713"/>
      <c r="TAI9" s="713"/>
      <c r="TAJ9" s="713"/>
      <c r="TAK9" s="713"/>
      <c r="TAL9" s="713"/>
      <c r="TAM9" s="713"/>
      <c r="TAN9" s="713"/>
      <c r="TAO9" s="713"/>
      <c r="TAP9" s="713"/>
      <c r="TAQ9" s="713"/>
      <c r="TAR9" s="713"/>
      <c r="TAS9" s="713"/>
      <c r="TAT9" s="713"/>
      <c r="TAU9" s="713"/>
      <c r="TAV9" s="713"/>
      <c r="TAW9" s="713"/>
      <c r="TAX9" s="713"/>
      <c r="TAY9" s="713"/>
      <c r="TAZ9" s="713"/>
      <c r="TBA9" s="713"/>
      <c r="TBB9" s="713"/>
      <c r="TBC9" s="713"/>
      <c r="TBD9" s="713"/>
      <c r="TBE9" s="713"/>
      <c r="TBF9" s="713"/>
      <c r="TBG9" s="713"/>
      <c r="TBH9" s="713"/>
      <c r="TBI9" s="713"/>
      <c r="TBJ9" s="713"/>
      <c r="TBK9" s="713"/>
      <c r="TBL9" s="713"/>
      <c r="TBM9" s="713"/>
      <c r="TBN9" s="713"/>
      <c r="TBO9" s="713"/>
      <c r="TBP9" s="713"/>
      <c r="TBQ9" s="713"/>
      <c r="TBR9" s="713"/>
      <c r="TBS9" s="713"/>
      <c r="TBT9" s="713"/>
      <c r="TBU9" s="713"/>
      <c r="TBV9" s="713"/>
      <c r="TBW9" s="713"/>
      <c r="TBX9" s="713"/>
      <c r="TBY9" s="713"/>
      <c r="TBZ9" s="713"/>
      <c r="TCA9" s="713"/>
      <c r="TCB9" s="713"/>
      <c r="TCC9" s="713"/>
      <c r="TCD9" s="713"/>
      <c r="TCE9" s="713"/>
      <c r="TCF9" s="713"/>
      <c r="TCG9" s="713"/>
      <c r="TCH9" s="713"/>
      <c r="TCI9" s="713"/>
      <c r="TCJ9" s="713"/>
      <c r="TCK9" s="713"/>
      <c r="TCL9" s="713"/>
      <c r="TCM9" s="713"/>
      <c r="TCN9" s="713"/>
      <c r="TCO9" s="713"/>
      <c r="TCP9" s="713"/>
      <c r="TCQ9" s="713"/>
      <c r="TCR9" s="713"/>
      <c r="TCS9" s="713"/>
      <c r="TCT9" s="713"/>
      <c r="TCU9" s="713"/>
      <c r="TCV9" s="713"/>
      <c r="TCW9" s="713"/>
      <c r="TCX9" s="713"/>
      <c r="TCY9" s="713"/>
      <c r="TCZ9" s="713"/>
      <c r="TDA9" s="713"/>
      <c r="TDB9" s="713"/>
      <c r="TDC9" s="713"/>
      <c r="TDD9" s="713"/>
      <c r="TDE9" s="713"/>
      <c r="TDF9" s="713"/>
      <c r="TDG9" s="713"/>
      <c r="TDH9" s="713"/>
      <c r="TDI9" s="713"/>
      <c r="TDJ9" s="713"/>
      <c r="TDK9" s="713"/>
      <c r="TDL9" s="713"/>
      <c r="TDM9" s="713"/>
      <c r="TDN9" s="713"/>
      <c r="TDO9" s="713"/>
      <c r="TDP9" s="713"/>
      <c r="TDQ9" s="713"/>
      <c r="TDR9" s="713"/>
      <c r="TDS9" s="713"/>
      <c r="TDT9" s="713"/>
      <c r="TDU9" s="713"/>
      <c r="TDV9" s="713"/>
      <c r="TDW9" s="713"/>
      <c r="TDX9" s="713"/>
      <c r="TDY9" s="713"/>
      <c r="TDZ9" s="713"/>
      <c r="TEA9" s="713"/>
      <c r="TEB9" s="713"/>
      <c r="TEC9" s="713"/>
      <c r="TED9" s="713"/>
      <c r="TEE9" s="713"/>
      <c r="TEF9" s="713"/>
      <c r="TEG9" s="713"/>
      <c r="TEH9" s="713"/>
      <c r="TEI9" s="713"/>
      <c r="TEJ9" s="713"/>
      <c r="TEK9" s="713"/>
      <c r="TEL9" s="713"/>
      <c r="TEM9" s="713"/>
      <c r="TEN9" s="713"/>
      <c r="TEO9" s="713"/>
      <c r="TEP9" s="713"/>
      <c r="TEQ9" s="713"/>
      <c r="TER9" s="713"/>
      <c r="TES9" s="713"/>
      <c r="TET9" s="713"/>
      <c r="TEU9" s="713"/>
      <c r="TEV9" s="713"/>
      <c r="TEW9" s="713"/>
      <c r="TEX9" s="713"/>
      <c r="TEY9" s="713"/>
      <c r="TEZ9" s="713"/>
      <c r="TFA9" s="713"/>
      <c r="TFB9" s="713"/>
      <c r="TFC9" s="713"/>
      <c r="TFD9" s="713"/>
      <c r="TFE9" s="713"/>
      <c r="TFF9" s="713"/>
      <c r="TFG9" s="713"/>
      <c r="TFH9" s="713"/>
      <c r="TFI9" s="713"/>
      <c r="TFJ9" s="713"/>
      <c r="TFK9" s="713"/>
      <c r="TFL9" s="713"/>
      <c r="TFM9" s="713"/>
      <c r="TFN9" s="713"/>
      <c r="TFO9" s="713"/>
      <c r="TFP9" s="713"/>
      <c r="TFQ9" s="713"/>
      <c r="TFR9" s="713"/>
      <c r="TFS9" s="713"/>
      <c r="TFT9" s="713"/>
      <c r="TFU9" s="713"/>
      <c r="TFV9" s="713"/>
      <c r="TFW9" s="713"/>
      <c r="TFX9" s="713"/>
      <c r="TFY9" s="713"/>
      <c r="TFZ9" s="713"/>
      <c r="TGA9" s="713"/>
      <c r="TGB9" s="713"/>
      <c r="TGC9" s="713"/>
      <c r="TGD9" s="713"/>
      <c r="TGE9" s="713"/>
      <c r="TGF9" s="713"/>
      <c r="TGG9" s="713"/>
      <c r="TGH9" s="713"/>
      <c r="TGI9" s="713"/>
      <c r="TGJ9" s="713"/>
      <c r="TGK9" s="713"/>
      <c r="TGL9" s="713"/>
      <c r="TGM9" s="713"/>
      <c r="TGN9" s="713"/>
      <c r="TGO9" s="713"/>
      <c r="TGP9" s="713"/>
      <c r="TGQ9" s="713"/>
      <c r="TGR9" s="713"/>
      <c r="TGS9" s="713"/>
      <c r="TGT9" s="713"/>
      <c r="TGU9" s="713"/>
      <c r="TGV9" s="713"/>
      <c r="TGW9" s="713"/>
      <c r="TGX9" s="713"/>
      <c r="TGY9" s="713"/>
      <c r="TGZ9" s="713"/>
      <c r="THA9" s="713"/>
      <c r="THB9" s="713"/>
      <c r="THC9" s="713"/>
      <c r="THD9" s="713"/>
      <c r="THE9" s="713"/>
      <c r="THF9" s="713"/>
      <c r="THG9" s="713"/>
      <c r="THH9" s="713"/>
      <c r="THI9" s="713"/>
      <c r="THJ9" s="713"/>
      <c r="THK9" s="713"/>
      <c r="THL9" s="713"/>
      <c r="THM9" s="713"/>
      <c r="THN9" s="713"/>
      <c r="THO9" s="713"/>
      <c r="THP9" s="713"/>
      <c r="THQ9" s="713"/>
      <c r="THR9" s="713"/>
      <c r="THS9" s="713"/>
      <c r="THT9" s="713"/>
      <c r="THU9" s="713"/>
      <c r="THV9" s="713"/>
      <c r="THW9" s="713"/>
      <c r="THX9" s="713"/>
      <c r="THY9" s="713"/>
      <c r="THZ9" s="713"/>
      <c r="TIA9" s="713"/>
      <c r="TIB9" s="713"/>
      <c r="TIC9" s="713"/>
      <c r="TID9" s="713"/>
      <c r="TIE9" s="713"/>
      <c r="TIF9" s="713"/>
      <c r="TIG9" s="713"/>
      <c r="TIH9" s="713"/>
      <c r="TII9" s="713"/>
      <c r="TIJ9" s="713"/>
      <c r="TIK9" s="713"/>
      <c r="TIL9" s="713"/>
      <c r="TIM9" s="713"/>
      <c r="TIN9" s="713"/>
      <c r="TIO9" s="713"/>
      <c r="TIP9" s="713"/>
      <c r="TIQ9" s="713"/>
      <c r="TIR9" s="713"/>
      <c r="TIS9" s="713"/>
      <c r="TIT9" s="713"/>
      <c r="TIU9" s="713"/>
      <c r="TIV9" s="713"/>
      <c r="TIW9" s="713"/>
      <c r="TIX9" s="713"/>
      <c r="TIY9" s="713"/>
      <c r="TIZ9" s="713"/>
      <c r="TJA9" s="713"/>
      <c r="TJB9" s="713"/>
      <c r="TJC9" s="713"/>
      <c r="TJD9" s="713"/>
      <c r="TJE9" s="713"/>
      <c r="TJF9" s="713"/>
      <c r="TJG9" s="713"/>
      <c r="TJH9" s="713"/>
      <c r="TJI9" s="713"/>
      <c r="TJJ9" s="713"/>
      <c r="TJK9" s="713"/>
      <c r="TJL9" s="713"/>
      <c r="TJM9" s="713"/>
      <c r="TJN9" s="713"/>
      <c r="TJO9" s="713"/>
      <c r="TJP9" s="713"/>
      <c r="TJQ9" s="713"/>
      <c r="TJR9" s="713"/>
      <c r="TJS9" s="713"/>
      <c r="TJT9" s="713"/>
      <c r="TJU9" s="713"/>
      <c r="TJV9" s="713"/>
      <c r="TJW9" s="713"/>
      <c r="TJX9" s="713"/>
      <c r="TJY9" s="713"/>
      <c r="TJZ9" s="713"/>
      <c r="TKA9" s="713"/>
      <c r="TKB9" s="713"/>
      <c r="TKC9" s="713"/>
      <c r="TKD9" s="713"/>
      <c r="TKE9" s="713"/>
      <c r="TKF9" s="713"/>
      <c r="TKG9" s="713"/>
      <c r="TKH9" s="713"/>
      <c r="TKI9" s="713"/>
      <c r="TKJ9" s="713"/>
      <c r="TKK9" s="713"/>
      <c r="TKL9" s="713"/>
      <c r="TKM9" s="713"/>
      <c r="TKN9" s="713"/>
      <c r="TKO9" s="713"/>
      <c r="TKP9" s="713"/>
      <c r="TKQ9" s="713"/>
      <c r="TKR9" s="713"/>
      <c r="TKS9" s="713"/>
      <c r="TKT9" s="713"/>
      <c r="TKU9" s="713"/>
      <c r="TKV9" s="713"/>
      <c r="TKW9" s="713"/>
      <c r="TKX9" s="713"/>
      <c r="TKY9" s="713"/>
      <c r="TKZ9" s="713"/>
      <c r="TLA9" s="713"/>
      <c r="TLB9" s="713"/>
      <c r="TLC9" s="713"/>
      <c r="TLD9" s="713"/>
      <c r="TLE9" s="713"/>
      <c r="TLF9" s="713"/>
      <c r="TLG9" s="713"/>
      <c r="TLH9" s="713"/>
      <c r="TLI9" s="713"/>
      <c r="TLJ9" s="713"/>
      <c r="TLK9" s="713"/>
      <c r="TLL9" s="713"/>
      <c r="TLM9" s="713"/>
      <c r="TLN9" s="713"/>
      <c r="TLO9" s="713"/>
      <c r="TLP9" s="713"/>
      <c r="TLQ9" s="713"/>
      <c r="TLR9" s="713"/>
      <c r="TLS9" s="713"/>
      <c r="TLT9" s="713"/>
      <c r="TLU9" s="713"/>
      <c r="TLV9" s="713"/>
      <c r="TLW9" s="713"/>
      <c r="TLX9" s="713"/>
      <c r="TLY9" s="713"/>
      <c r="TLZ9" s="713"/>
      <c r="TMA9" s="713"/>
      <c r="TMB9" s="713"/>
      <c r="TMC9" s="713"/>
      <c r="TMD9" s="713"/>
      <c r="TME9" s="713"/>
      <c r="TMF9" s="713"/>
      <c r="TMG9" s="713"/>
      <c r="TMH9" s="713"/>
      <c r="TMI9" s="713"/>
      <c r="TMJ9" s="713"/>
      <c r="TMK9" s="713"/>
      <c r="TML9" s="713"/>
      <c r="TMM9" s="713"/>
      <c r="TMN9" s="713"/>
      <c r="TMO9" s="713"/>
      <c r="TMP9" s="713"/>
      <c r="TMQ9" s="713"/>
      <c r="TMR9" s="713"/>
      <c r="TMS9" s="713"/>
      <c r="TMT9" s="713"/>
      <c r="TMU9" s="713"/>
      <c r="TMV9" s="713"/>
      <c r="TMW9" s="713"/>
      <c r="TMX9" s="713"/>
      <c r="TMY9" s="713"/>
      <c r="TMZ9" s="713"/>
      <c r="TNA9" s="713"/>
      <c r="TNB9" s="713"/>
      <c r="TNC9" s="713"/>
      <c r="TND9" s="713"/>
      <c r="TNE9" s="713"/>
      <c r="TNF9" s="713"/>
      <c r="TNG9" s="713"/>
      <c r="TNH9" s="713"/>
      <c r="TNI9" s="713"/>
      <c r="TNJ9" s="713"/>
      <c r="TNK9" s="713"/>
      <c r="TNL9" s="713"/>
      <c r="TNM9" s="713"/>
      <c r="TNN9" s="713"/>
      <c r="TNO9" s="713"/>
      <c r="TNP9" s="713"/>
      <c r="TNQ9" s="713"/>
      <c r="TNR9" s="713"/>
      <c r="TNS9" s="713"/>
      <c r="TNT9" s="713"/>
      <c r="TNU9" s="713"/>
      <c r="TNV9" s="713"/>
      <c r="TNW9" s="713"/>
      <c r="TNX9" s="713"/>
      <c r="TNY9" s="713"/>
      <c r="TNZ9" s="713"/>
      <c r="TOA9" s="713"/>
      <c r="TOB9" s="713"/>
      <c r="TOC9" s="713"/>
      <c r="TOD9" s="713"/>
      <c r="TOE9" s="713"/>
      <c r="TOF9" s="713"/>
      <c r="TOG9" s="713"/>
      <c r="TOH9" s="713"/>
      <c r="TOI9" s="713"/>
      <c r="TOJ9" s="713"/>
      <c r="TOK9" s="713"/>
      <c r="TOL9" s="713"/>
      <c r="TOM9" s="713"/>
      <c r="TON9" s="713"/>
      <c r="TOO9" s="713"/>
      <c r="TOP9" s="713"/>
      <c r="TOQ9" s="713"/>
      <c r="TOR9" s="713"/>
      <c r="TOS9" s="713"/>
      <c r="TOT9" s="713"/>
      <c r="TOU9" s="713"/>
      <c r="TOV9" s="713"/>
      <c r="TOW9" s="713"/>
      <c r="TOX9" s="713"/>
      <c r="TOY9" s="713"/>
      <c r="TOZ9" s="713"/>
      <c r="TPA9" s="713"/>
      <c r="TPB9" s="713"/>
      <c r="TPC9" s="713"/>
      <c r="TPD9" s="713"/>
      <c r="TPE9" s="713"/>
      <c r="TPF9" s="713"/>
      <c r="TPG9" s="713"/>
      <c r="TPH9" s="713"/>
      <c r="TPI9" s="713"/>
      <c r="TPJ9" s="713"/>
      <c r="TPK9" s="713"/>
      <c r="TPL9" s="713"/>
      <c r="TPM9" s="713"/>
      <c r="TPN9" s="713"/>
      <c r="TPO9" s="713"/>
      <c r="TPP9" s="713"/>
      <c r="TPQ9" s="713"/>
      <c r="TPR9" s="713"/>
      <c r="TPS9" s="713"/>
      <c r="TPT9" s="713"/>
      <c r="TPU9" s="713"/>
      <c r="TPV9" s="713"/>
      <c r="TPW9" s="713"/>
      <c r="TPX9" s="713"/>
      <c r="TPY9" s="713"/>
      <c r="TPZ9" s="713"/>
      <c r="TQA9" s="713"/>
      <c r="TQB9" s="713"/>
      <c r="TQC9" s="713"/>
      <c r="TQD9" s="713"/>
      <c r="TQE9" s="713"/>
      <c r="TQF9" s="713"/>
      <c r="TQG9" s="713"/>
      <c r="TQH9" s="713"/>
      <c r="TQI9" s="713"/>
      <c r="TQJ9" s="713"/>
      <c r="TQK9" s="713"/>
      <c r="TQL9" s="713"/>
      <c r="TQM9" s="713"/>
      <c r="TQN9" s="713"/>
      <c r="TQO9" s="713"/>
      <c r="TQP9" s="713"/>
      <c r="TQQ9" s="713"/>
      <c r="TQR9" s="713"/>
      <c r="TQS9" s="713"/>
      <c r="TQT9" s="713"/>
      <c r="TQU9" s="713"/>
      <c r="TQV9" s="713"/>
      <c r="TQW9" s="713"/>
      <c r="TQX9" s="713"/>
      <c r="TQY9" s="713"/>
      <c r="TQZ9" s="713"/>
      <c r="TRA9" s="713"/>
      <c r="TRB9" s="713"/>
      <c r="TRC9" s="713"/>
      <c r="TRD9" s="713"/>
      <c r="TRE9" s="713"/>
      <c r="TRF9" s="713"/>
      <c r="TRG9" s="713"/>
      <c r="TRH9" s="713"/>
      <c r="TRI9" s="713"/>
      <c r="TRJ9" s="713"/>
      <c r="TRK9" s="713"/>
      <c r="TRL9" s="713"/>
      <c r="TRM9" s="713"/>
      <c r="TRN9" s="713"/>
      <c r="TRO9" s="713"/>
      <c r="TRP9" s="713"/>
      <c r="TRQ9" s="713"/>
      <c r="TRR9" s="713"/>
      <c r="TRS9" s="713"/>
      <c r="TRT9" s="713"/>
      <c r="TRU9" s="713"/>
      <c r="TRV9" s="713"/>
      <c r="TRW9" s="713"/>
      <c r="TRX9" s="713"/>
      <c r="TRY9" s="713"/>
      <c r="TRZ9" s="713"/>
      <c r="TSA9" s="713"/>
      <c r="TSB9" s="713"/>
      <c r="TSC9" s="713"/>
      <c r="TSD9" s="713"/>
      <c r="TSE9" s="713"/>
      <c r="TSF9" s="713"/>
      <c r="TSG9" s="713"/>
      <c r="TSH9" s="713"/>
      <c r="TSI9" s="713"/>
      <c r="TSJ9" s="713"/>
      <c r="TSK9" s="713"/>
      <c r="TSL9" s="713"/>
      <c r="TSM9" s="713"/>
      <c r="TSN9" s="713"/>
      <c r="TSO9" s="713"/>
      <c r="TSP9" s="713"/>
      <c r="TSQ9" s="713"/>
      <c r="TSR9" s="713"/>
      <c r="TSS9" s="713"/>
      <c r="TST9" s="713"/>
      <c r="TSU9" s="713"/>
      <c r="TSV9" s="713"/>
      <c r="TSW9" s="713"/>
      <c r="TSX9" s="713"/>
      <c r="TSY9" s="713"/>
      <c r="TSZ9" s="713"/>
      <c r="TTA9" s="713"/>
      <c r="TTB9" s="713"/>
      <c r="TTC9" s="713"/>
      <c r="TTD9" s="713"/>
      <c r="TTE9" s="713"/>
      <c r="TTF9" s="713"/>
      <c r="TTG9" s="713"/>
      <c r="TTH9" s="713"/>
      <c r="TTI9" s="713"/>
      <c r="TTJ9" s="713"/>
      <c r="TTK9" s="713"/>
      <c r="TTL9" s="713"/>
      <c r="TTM9" s="713"/>
      <c r="TTN9" s="713"/>
      <c r="TTO9" s="713"/>
      <c r="TTP9" s="713"/>
      <c r="TTQ9" s="713"/>
      <c r="TTR9" s="713"/>
      <c r="TTS9" s="713"/>
      <c r="TTT9" s="713"/>
      <c r="TTU9" s="713"/>
      <c r="TTV9" s="713"/>
      <c r="TTW9" s="713"/>
      <c r="TTX9" s="713"/>
      <c r="TTY9" s="713"/>
      <c r="TTZ9" s="713"/>
      <c r="TUA9" s="713"/>
      <c r="TUB9" s="713"/>
      <c r="TUC9" s="713"/>
      <c r="TUD9" s="713"/>
      <c r="TUE9" s="713"/>
      <c r="TUF9" s="713"/>
      <c r="TUG9" s="713"/>
      <c r="TUH9" s="713"/>
      <c r="TUI9" s="713"/>
      <c r="TUJ9" s="713"/>
      <c r="TUK9" s="713"/>
      <c r="TUL9" s="713"/>
      <c r="TUM9" s="713"/>
      <c r="TUN9" s="713"/>
      <c r="TUO9" s="713"/>
      <c r="TUP9" s="713"/>
      <c r="TUQ9" s="713"/>
      <c r="TUR9" s="713"/>
      <c r="TUS9" s="713"/>
      <c r="TUT9" s="713"/>
      <c r="TUU9" s="713"/>
      <c r="TUV9" s="713"/>
      <c r="TUW9" s="713"/>
      <c r="TUX9" s="713"/>
      <c r="TUY9" s="713"/>
      <c r="TUZ9" s="713"/>
      <c r="TVA9" s="713"/>
      <c r="TVB9" s="713"/>
      <c r="TVC9" s="713"/>
      <c r="TVD9" s="713"/>
      <c r="TVE9" s="713"/>
      <c r="TVF9" s="713"/>
      <c r="TVG9" s="713"/>
      <c r="TVH9" s="713"/>
      <c r="TVI9" s="713"/>
      <c r="TVJ9" s="713"/>
      <c r="TVK9" s="713"/>
      <c r="TVL9" s="713"/>
      <c r="TVM9" s="713"/>
      <c r="TVN9" s="713"/>
      <c r="TVO9" s="713"/>
      <c r="TVP9" s="713"/>
      <c r="TVQ9" s="713"/>
      <c r="TVR9" s="713"/>
      <c r="TVS9" s="713"/>
      <c r="TVT9" s="713"/>
      <c r="TVU9" s="713"/>
      <c r="TVV9" s="713"/>
      <c r="TVW9" s="713"/>
      <c r="TVX9" s="713"/>
      <c r="TVY9" s="713"/>
      <c r="TVZ9" s="713"/>
      <c r="TWA9" s="713"/>
      <c r="TWB9" s="713"/>
      <c r="TWC9" s="713"/>
      <c r="TWD9" s="713"/>
      <c r="TWE9" s="713"/>
      <c r="TWF9" s="713"/>
      <c r="TWG9" s="713"/>
      <c r="TWH9" s="713"/>
      <c r="TWI9" s="713"/>
      <c r="TWJ9" s="713"/>
      <c r="TWK9" s="713"/>
      <c r="TWL9" s="713"/>
      <c r="TWM9" s="713"/>
      <c r="TWN9" s="713"/>
      <c r="TWO9" s="713"/>
      <c r="TWP9" s="713"/>
      <c r="TWQ9" s="713"/>
      <c r="TWR9" s="713"/>
      <c r="TWS9" s="713"/>
      <c r="TWT9" s="713"/>
      <c r="TWU9" s="713"/>
      <c r="TWV9" s="713"/>
      <c r="TWW9" s="713"/>
      <c r="TWX9" s="713"/>
      <c r="TWY9" s="713"/>
      <c r="TWZ9" s="713"/>
      <c r="TXA9" s="713"/>
      <c r="TXB9" s="713"/>
      <c r="TXC9" s="713"/>
      <c r="TXD9" s="713"/>
      <c r="TXE9" s="713"/>
      <c r="TXF9" s="713"/>
      <c r="TXG9" s="713"/>
      <c r="TXH9" s="713"/>
      <c r="TXI9" s="713"/>
      <c r="TXJ9" s="713"/>
      <c r="TXK9" s="713"/>
      <c r="TXL9" s="713"/>
      <c r="TXM9" s="713"/>
      <c r="TXN9" s="713"/>
      <c r="TXO9" s="713"/>
      <c r="TXP9" s="713"/>
      <c r="TXQ9" s="713"/>
      <c r="TXR9" s="713"/>
      <c r="TXS9" s="713"/>
      <c r="TXT9" s="713"/>
      <c r="TXU9" s="713"/>
      <c r="TXV9" s="713"/>
      <c r="TXW9" s="713"/>
      <c r="TXX9" s="713"/>
      <c r="TXY9" s="713"/>
      <c r="TXZ9" s="713"/>
      <c r="TYA9" s="713"/>
      <c r="TYB9" s="713"/>
      <c r="TYC9" s="713"/>
      <c r="TYD9" s="713"/>
      <c r="TYE9" s="713"/>
      <c r="TYF9" s="713"/>
      <c r="TYG9" s="713"/>
      <c r="TYH9" s="713"/>
      <c r="TYI9" s="713"/>
      <c r="TYJ9" s="713"/>
      <c r="TYK9" s="713"/>
      <c r="TYL9" s="713"/>
      <c r="TYM9" s="713"/>
      <c r="TYN9" s="713"/>
      <c r="TYO9" s="713"/>
      <c r="TYP9" s="713"/>
      <c r="TYQ9" s="713"/>
      <c r="TYR9" s="713"/>
      <c r="TYS9" s="713"/>
      <c r="TYT9" s="713"/>
      <c r="TYU9" s="713"/>
      <c r="TYV9" s="713"/>
      <c r="TYW9" s="713"/>
      <c r="TYX9" s="713"/>
      <c r="TYY9" s="713"/>
      <c r="TYZ9" s="713"/>
      <c r="TZA9" s="713"/>
      <c r="TZB9" s="713"/>
      <c r="TZC9" s="713"/>
      <c r="TZD9" s="713"/>
      <c r="TZE9" s="713"/>
      <c r="TZF9" s="713"/>
      <c r="TZG9" s="713"/>
      <c r="TZH9" s="713"/>
      <c r="TZI9" s="713"/>
      <c r="TZJ9" s="713"/>
      <c r="TZK9" s="713"/>
      <c r="TZL9" s="713"/>
      <c r="TZM9" s="713"/>
      <c r="TZN9" s="713"/>
      <c r="TZO9" s="713"/>
      <c r="TZP9" s="713"/>
      <c r="TZQ9" s="713"/>
      <c r="TZR9" s="713"/>
      <c r="TZS9" s="713"/>
      <c r="TZT9" s="713"/>
      <c r="TZU9" s="713"/>
      <c r="TZV9" s="713"/>
      <c r="TZW9" s="713"/>
      <c r="TZX9" s="713"/>
      <c r="TZY9" s="713"/>
      <c r="TZZ9" s="713"/>
      <c r="UAA9" s="713"/>
      <c r="UAB9" s="713"/>
      <c r="UAC9" s="713"/>
      <c r="UAD9" s="713"/>
      <c r="UAE9" s="713"/>
      <c r="UAF9" s="713"/>
      <c r="UAG9" s="713"/>
      <c r="UAH9" s="713"/>
      <c r="UAI9" s="713"/>
      <c r="UAJ9" s="713"/>
      <c r="UAK9" s="713"/>
      <c r="UAL9" s="713"/>
      <c r="UAM9" s="713"/>
      <c r="UAN9" s="713"/>
      <c r="UAO9" s="713"/>
      <c r="UAP9" s="713"/>
      <c r="UAQ9" s="713"/>
      <c r="UAR9" s="713"/>
      <c r="UAS9" s="713"/>
      <c r="UAT9" s="713"/>
      <c r="UAU9" s="713"/>
      <c r="UAV9" s="713"/>
      <c r="UAW9" s="713"/>
      <c r="UAX9" s="713"/>
      <c r="UAY9" s="713"/>
      <c r="UAZ9" s="713"/>
      <c r="UBA9" s="713"/>
      <c r="UBB9" s="713"/>
      <c r="UBC9" s="713"/>
      <c r="UBD9" s="713"/>
      <c r="UBE9" s="713"/>
      <c r="UBF9" s="713"/>
      <c r="UBG9" s="713"/>
      <c r="UBH9" s="713"/>
      <c r="UBI9" s="713"/>
      <c r="UBJ9" s="713"/>
      <c r="UBK9" s="713"/>
      <c r="UBL9" s="713"/>
      <c r="UBM9" s="713"/>
      <c r="UBN9" s="713"/>
      <c r="UBO9" s="713"/>
      <c r="UBP9" s="713"/>
      <c r="UBQ9" s="713"/>
      <c r="UBR9" s="713"/>
      <c r="UBS9" s="713"/>
      <c r="UBT9" s="713"/>
      <c r="UBU9" s="713"/>
      <c r="UBV9" s="713"/>
      <c r="UBW9" s="713"/>
      <c r="UBX9" s="713"/>
      <c r="UBY9" s="713"/>
      <c r="UBZ9" s="713"/>
      <c r="UCA9" s="713"/>
      <c r="UCB9" s="713"/>
      <c r="UCC9" s="713"/>
      <c r="UCD9" s="713"/>
      <c r="UCE9" s="713"/>
      <c r="UCF9" s="713"/>
      <c r="UCG9" s="713"/>
      <c r="UCH9" s="713"/>
      <c r="UCI9" s="713"/>
      <c r="UCJ9" s="713"/>
      <c r="UCK9" s="713"/>
      <c r="UCL9" s="713"/>
      <c r="UCM9" s="713"/>
      <c r="UCN9" s="713"/>
      <c r="UCO9" s="713"/>
      <c r="UCP9" s="713"/>
      <c r="UCQ9" s="713"/>
      <c r="UCR9" s="713"/>
      <c r="UCS9" s="713"/>
      <c r="UCT9" s="713"/>
      <c r="UCU9" s="713"/>
      <c r="UCV9" s="713"/>
      <c r="UCW9" s="713"/>
      <c r="UCX9" s="713"/>
      <c r="UCY9" s="713"/>
      <c r="UCZ9" s="713"/>
      <c r="UDA9" s="713"/>
      <c r="UDB9" s="713"/>
      <c r="UDC9" s="713"/>
      <c r="UDD9" s="713"/>
      <c r="UDE9" s="713"/>
      <c r="UDF9" s="713"/>
      <c r="UDG9" s="713"/>
      <c r="UDH9" s="713"/>
      <c r="UDI9" s="713"/>
      <c r="UDJ9" s="713"/>
      <c r="UDK9" s="713"/>
      <c r="UDL9" s="713"/>
      <c r="UDM9" s="713"/>
      <c r="UDN9" s="713"/>
      <c r="UDO9" s="713"/>
      <c r="UDP9" s="713"/>
      <c r="UDQ9" s="713"/>
      <c r="UDR9" s="713"/>
      <c r="UDS9" s="713"/>
      <c r="UDT9" s="713"/>
      <c r="UDU9" s="713"/>
      <c r="UDV9" s="713"/>
      <c r="UDW9" s="713"/>
      <c r="UDX9" s="713"/>
      <c r="UDY9" s="713"/>
      <c r="UDZ9" s="713"/>
      <c r="UEA9" s="713"/>
      <c r="UEB9" s="713"/>
      <c r="UEC9" s="713"/>
      <c r="UED9" s="713"/>
      <c r="UEE9" s="713"/>
      <c r="UEF9" s="713"/>
      <c r="UEG9" s="713"/>
      <c r="UEH9" s="713"/>
      <c r="UEI9" s="713"/>
      <c r="UEJ9" s="713"/>
      <c r="UEK9" s="713"/>
      <c r="UEL9" s="713"/>
      <c r="UEM9" s="713"/>
      <c r="UEN9" s="713"/>
      <c r="UEO9" s="713"/>
      <c r="UEP9" s="713"/>
      <c r="UEQ9" s="713"/>
      <c r="UER9" s="713"/>
      <c r="UES9" s="713"/>
      <c r="UET9" s="713"/>
      <c r="UEU9" s="713"/>
      <c r="UEV9" s="713"/>
      <c r="UEW9" s="713"/>
      <c r="UEX9" s="713"/>
      <c r="UEY9" s="713"/>
      <c r="UEZ9" s="713"/>
      <c r="UFA9" s="713"/>
      <c r="UFB9" s="713"/>
      <c r="UFC9" s="713"/>
      <c r="UFD9" s="713"/>
      <c r="UFE9" s="713"/>
      <c r="UFF9" s="713"/>
      <c r="UFG9" s="713"/>
      <c r="UFH9" s="713"/>
      <c r="UFI9" s="713"/>
      <c r="UFJ9" s="713"/>
      <c r="UFK9" s="713"/>
      <c r="UFL9" s="713"/>
      <c r="UFM9" s="713"/>
      <c r="UFN9" s="713"/>
      <c r="UFO9" s="713"/>
      <c r="UFP9" s="713"/>
      <c r="UFQ9" s="713"/>
      <c r="UFR9" s="713"/>
      <c r="UFS9" s="713"/>
      <c r="UFT9" s="713"/>
      <c r="UFU9" s="713"/>
      <c r="UFV9" s="713"/>
      <c r="UFW9" s="713"/>
      <c r="UFX9" s="713"/>
      <c r="UFY9" s="713"/>
      <c r="UFZ9" s="713"/>
      <c r="UGA9" s="713"/>
      <c r="UGB9" s="713"/>
      <c r="UGC9" s="713"/>
      <c r="UGD9" s="713"/>
      <c r="UGE9" s="713"/>
      <c r="UGF9" s="713"/>
      <c r="UGG9" s="713"/>
      <c r="UGH9" s="713"/>
      <c r="UGI9" s="713"/>
      <c r="UGJ9" s="713"/>
      <c r="UGK9" s="713"/>
      <c r="UGL9" s="713"/>
      <c r="UGM9" s="713"/>
      <c r="UGN9" s="713"/>
      <c r="UGO9" s="713"/>
      <c r="UGP9" s="713"/>
      <c r="UGQ9" s="713"/>
      <c r="UGR9" s="713"/>
      <c r="UGS9" s="713"/>
      <c r="UGT9" s="713"/>
      <c r="UGU9" s="713"/>
      <c r="UGV9" s="713"/>
      <c r="UGW9" s="713"/>
      <c r="UGX9" s="713"/>
      <c r="UGY9" s="713"/>
      <c r="UGZ9" s="713"/>
      <c r="UHA9" s="713"/>
      <c r="UHB9" s="713"/>
      <c r="UHC9" s="713"/>
      <c r="UHD9" s="713"/>
      <c r="UHE9" s="713"/>
      <c r="UHF9" s="713"/>
      <c r="UHG9" s="713"/>
      <c r="UHH9" s="713"/>
      <c r="UHI9" s="713"/>
      <c r="UHJ9" s="713"/>
      <c r="UHK9" s="713"/>
      <c r="UHL9" s="713"/>
      <c r="UHM9" s="713"/>
      <c r="UHN9" s="713"/>
      <c r="UHO9" s="713"/>
      <c r="UHP9" s="713"/>
      <c r="UHQ9" s="713"/>
      <c r="UHR9" s="713"/>
      <c r="UHS9" s="713"/>
      <c r="UHT9" s="713"/>
      <c r="UHU9" s="713"/>
      <c r="UHV9" s="713"/>
      <c r="UHW9" s="713"/>
      <c r="UHX9" s="713"/>
      <c r="UHY9" s="713"/>
      <c r="UHZ9" s="713"/>
      <c r="UIA9" s="713"/>
      <c r="UIB9" s="713"/>
      <c r="UIC9" s="713"/>
      <c r="UID9" s="713"/>
      <c r="UIE9" s="713"/>
      <c r="UIF9" s="713"/>
      <c r="UIG9" s="713"/>
      <c r="UIH9" s="713"/>
      <c r="UII9" s="713"/>
      <c r="UIJ9" s="713"/>
      <c r="UIK9" s="713"/>
      <c r="UIL9" s="713"/>
      <c r="UIM9" s="713"/>
      <c r="UIN9" s="713"/>
      <c r="UIO9" s="713"/>
      <c r="UIP9" s="713"/>
      <c r="UIQ9" s="713"/>
      <c r="UIR9" s="713"/>
      <c r="UIS9" s="713"/>
      <c r="UIT9" s="713"/>
      <c r="UIU9" s="713"/>
      <c r="UIV9" s="713"/>
      <c r="UIW9" s="713"/>
      <c r="UIX9" s="713"/>
      <c r="UIY9" s="713"/>
      <c r="UIZ9" s="713"/>
      <c r="UJA9" s="713"/>
      <c r="UJB9" s="713"/>
      <c r="UJC9" s="713"/>
      <c r="UJD9" s="713"/>
      <c r="UJE9" s="713"/>
      <c r="UJF9" s="713"/>
      <c r="UJG9" s="713"/>
      <c r="UJH9" s="713"/>
      <c r="UJI9" s="713"/>
      <c r="UJJ9" s="713"/>
      <c r="UJK9" s="713"/>
      <c r="UJL9" s="713"/>
      <c r="UJM9" s="713"/>
      <c r="UJN9" s="713"/>
      <c r="UJO9" s="713"/>
      <c r="UJP9" s="713"/>
      <c r="UJQ9" s="713"/>
      <c r="UJR9" s="713"/>
      <c r="UJS9" s="713"/>
      <c r="UJT9" s="713"/>
      <c r="UJU9" s="713"/>
      <c r="UJV9" s="713"/>
      <c r="UJW9" s="713"/>
      <c r="UJX9" s="713"/>
      <c r="UJY9" s="713"/>
      <c r="UJZ9" s="713"/>
      <c r="UKA9" s="713"/>
      <c r="UKB9" s="713"/>
      <c r="UKC9" s="713"/>
      <c r="UKD9" s="713"/>
      <c r="UKE9" s="713"/>
      <c r="UKF9" s="713"/>
      <c r="UKG9" s="713"/>
      <c r="UKH9" s="713"/>
      <c r="UKI9" s="713"/>
      <c r="UKJ9" s="713"/>
      <c r="UKK9" s="713"/>
      <c r="UKL9" s="713"/>
      <c r="UKM9" s="713"/>
      <c r="UKN9" s="713"/>
      <c r="UKO9" s="713"/>
      <c r="UKP9" s="713"/>
      <c r="UKQ9" s="713"/>
      <c r="UKR9" s="713"/>
      <c r="UKS9" s="713"/>
      <c r="UKT9" s="713"/>
      <c r="UKU9" s="713"/>
      <c r="UKV9" s="713"/>
      <c r="UKW9" s="713"/>
      <c r="UKX9" s="713"/>
      <c r="UKY9" s="713"/>
      <c r="UKZ9" s="713"/>
      <c r="ULA9" s="713"/>
      <c r="ULB9" s="713"/>
      <c r="ULC9" s="713"/>
      <c r="ULD9" s="713"/>
      <c r="ULE9" s="713"/>
      <c r="ULF9" s="713"/>
      <c r="ULG9" s="713"/>
      <c r="ULH9" s="713"/>
      <c r="ULI9" s="713"/>
      <c r="ULJ9" s="713"/>
      <c r="ULK9" s="713"/>
      <c r="ULL9" s="713"/>
      <c r="ULM9" s="713"/>
      <c r="ULN9" s="713"/>
      <c r="ULO9" s="713"/>
      <c r="ULP9" s="713"/>
      <c r="ULQ9" s="713"/>
      <c r="ULR9" s="713"/>
      <c r="ULS9" s="713"/>
      <c r="ULT9" s="713"/>
      <c r="ULU9" s="713"/>
      <c r="ULV9" s="713"/>
      <c r="ULW9" s="713"/>
      <c r="ULX9" s="713"/>
      <c r="ULY9" s="713"/>
      <c r="ULZ9" s="713"/>
      <c r="UMA9" s="713"/>
      <c r="UMB9" s="713"/>
      <c r="UMC9" s="713"/>
      <c r="UMD9" s="713"/>
      <c r="UME9" s="713"/>
      <c r="UMF9" s="713"/>
      <c r="UMG9" s="713"/>
      <c r="UMH9" s="713"/>
      <c r="UMI9" s="713"/>
      <c r="UMJ9" s="713"/>
      <c r="UMK9" s="713"/>
      <c r="UML9" s="713"/>
      <c r="UMM9" s="713"/>
      <c r="UMN9" s="713"/>
      <c r="UMO9" s="713"/>
      <c r="UMP9" s="713"/>
      <c r="UMQ9" s="713"/>
      <c r="UMR9" s="713"/>
      <c r="UMS9" s="713"/>
      <c r="UMT9" s="713"/>
      <c r="UMU9" s="713"/>
      <c r="UMV9" s="713"/>
      <c r="UMW9" s="713"/>
      <c r="UMX9" s="713"/>
      <c r="UMY9" s="713"/>
      <c r="UMZ9" s="713"/>
      <c r="UNA9" s="713"/>
      <c r="UNB9" s="713"/>
      <c r="UNC9" s="713"/>
      <c r="UND9" s="713"/>
      <c r="UNE9" s="713"/>
      <c r="UNF9" s="713"/>
      <c r="UNG9" s="713"/>
      <c r="UNH9" s="713"/>
      <c r="UNI9" s="713"/>
      <c r="UNJ9" s="713"/>
      <c r="UNK9" s="713"/>
      <c r="UNL9" s="713"/>
      <c r="UNM9" s="713"/>
      <c r="UNN9" s="713"/>
      <c r="UNO9" s="713"/>
      <c r="UNP9" s="713"/>
      <c r="UNQ9" s="713"/>
      <c r="UNR9" s="713"/>
      <c r="UNS9" s="713"/>
      <c r="UNT9" s="713"/>
      <c r="UNU9" s="713"/>
      <c r="UNV9" s="713"/>
      <c r="UNW9" s="713"/>
      <c r="UNX9" s="713"/>
      <c r="UNY9" s="713"/>
      <c r="UNZ9" s="713"/>
      <c r="UOA9" s="713"/>
      <c r="UOB9" s="713"/>
      <c r="UOC9" s="713"/>
      <c r="UOD9" s="713"/>
      <c r="UOE9" s="713"/>
      <c r="UOF9" s="713"/>
      <c r="UOG9" s="713"/>
      <c r="UOH9" s="713"/>
      <c r="UOI9" s="713"/>
      <c r="UOJ9" s="713"/>
      <c r="UOK9" s="713"/>
      <c r="UOL9" s="713"/>
      <c r="UOM9" s="713"/>
      <c r="UON9" s="713"/>
      <c r="UOO9" s="713"/>
      <c r="UOP9" s="713"/>
      <c r="UOQ9" s="713"/>
      <c r="UOR9" s="713"/>
      <c r="UOS9" s="713"/>
      <c r="UOT9" s="713"/>
      <c r="UOU9" s="713"/>
      <c r="UOV9" s="713"/>
      <c r="UOW9" s="713"/>
      <c r="UOX9" s="713"/>
      <c r="UOY9" s="713"/>
      <c r="UOZ9" s="713"/>
      <c r="UPA9" s="713"/>
      <c r="UPB9" s="713"/>
      <c r="UPC9" s="713"/>
      <c r="UPD9" s="713"/>
      <c r="UPE9" s="713"/>
      <c r="UPF9" s="713"/>
      <c r="UPG9" s="713"/>
      <c r="UPH9" s="713"/>
      <c r="UPI9" s="713"/>
      <c r="UPJ9" s="713"/>
      <c r="UPK9" s="713"/>
      <c r="UPL9" s="713"/>
      <c r="UPM9" s="713"/>
      <c r="UPN9" s="713"/>
      <c r="UPO9" s="713"/>
      <c r="UPP9" s="713"/>
      <c r="UPQ9" s="713"/>
      <c r="UPR9" s="713"/>
      <c r="UPS9" s="713"/>
      <c r="UPT9" s="713"/>
      <c r="UPU9" s="713"/>
      <c r="UPV9" s="713"/>
      <c r="UPW9" s="713"/>
      <c r="UPX9" s="713"/>
      <c r="UPY9" s="713"/>
      <c r="UPZ9" s="713"/>
      <c r="UQA9" s="713"/>
      <c r="UQB9" s="713"/>
      <c r="UQC9" s="713"/>
      <c r="UQD9" s="713"/>
      <c r="UQE9" s="713"/>
      <c r="UQF9" s="713"/>
      <c r="UQG9" s="713"/>
      <c r="UQH9" s="713"/>
      <c r="UQI9" s="713"/>
      <c r="UQJ9" s="713"/>
      <c r="UQK9" s="713"/>
      <c r="UQL9" s="713"/>
      <c r="UQM9" s="713"/>
      <c r="UQN9" s="713"/>
      <c r="UQO9" s="713"/>
      <c r="UQP9" s="713"/>
      <c r="UQQ9" s="713"/>
      <c r="UQR9" s="713"/>
      <c r="UQS9" s="713"/>
      <c r="UQT9" s="713"/>
      <c r="UQU9" s="713"/>
      <c r="UQV9" s="713"/>
      <c r="UQW9" s="713"/>
      <c r="UQX9" s="713"/>
      <c r="UQY9" s="713"/>
      <c r="UQZ9" s="713"/>
      <c r="URA9" s="713"/>
      <c r="URB9" s="713"/>
      <c r="URC9" s="713"/>
      <c r="URD9" s="713"/>
      <c r="URE9" s="713"/>
      <c r="URF9" s="713"/>
      <c r="URG9" s="713"/>
      <c r="URH9" s="713"/>
      <c r="URI9" s="713"/>
      <c r="URJ9" s="713"/>
      <c r="URK9" s="713"/>
      <c r="URL9" s="713"/>
      <c r="URM9" s="713"/>
      <c r="URN9" s="713"/>
      <c r="URO9" s="713"/>
      <c r="URP9" s="713"/>
      <c r="URQ9" s="713"/>
      <c r="URR9" s="713"/>
      <c r="URS9" s="713"/>
      <c r="URT9" s="713"/>
      <c r="URU9" s="713"/>
      <c r="URV9" s="713"/>
      <c r="URW9" s="713"/>
      <c r="URX9" s="713"/>
      <c r="URY9" s="713"/>
      <c r="URZ9" s="713"/>
      <c r="USA9" s="713"/>
      <c r="USB9" s="713"/>
      <c r="USC9" s="713"/>
      <c r="USD9" s="713"/>
      <c r="USE9" s="713"/>
      <c r="USF9" s="713"/>
      <c r="USG9" s="713"/>
      <c r="USH9" s="713"/>
      <c r="USI9" s="713"/>
      <c r="USJ9" s="713"/>
      <c r="USK9" s="713"/>
      <c r="USL9" s="713"/>
      <c r="USM9" s="713"/>
      <c r="USN9" s="713"/>
      <c r="USO9" s="713"/>
      <c r="USP9" s="713"/>
      <c r="USQ9" s="713"/>
      <c r="USR9" s="713"/>
      <c r="USS9" s="713"/>
      <c r="UST9" s="713"/>
      <c r="USU9" s="713"/>
      <c r="USV9" s="713"/>
      <c r="USW9" s="713"/>
      <c r="USX9" s="713"/>
      <c r="USY9" s="713"/>
      <c r="USZ9" s="713"/>
      <c r="UTA9" s="713"/>
      <c r="UTB9" s="713"/>
      <c r="UTC9" s="713"/>
      <c r="UTD9" s="713"/>
      <c r="UTE9" s="713"/>
      <c r="UTF9" s="713"/>
      <c r="UTG9" s="713"/>
      <c r="UTH9" s="713"/>
      <c r="UTI9" s="713"/>
      <c r="UTJ9" s="713"/>
      <c r="UTK9" s="713"/>
      <c r="UTL9" s="713"/>
      <c r="UTM9" s="713"/>
      <c r="UTN9" s="713"/>
      <c r="UTO9" s="713"/>
      <c r="UTP9" s="713"/>
      <c r="UTQ9" s="713"/>
      <c r="UTR9" s="713"/>
      <c r="UTS9" s="713"/>
      <c r="UTT9" s="713"/>
      <c r="UTU9" s="713"/>
      <c r="UTV9" s="713"/>
      <c r="UTW9" s="713"/>
      <c r="UTX9" s="713"/>
      <c r="UTY9" s="713"/>
      <c r="UTZ9" s="713"/>
      <c r="UUA9" s="713"/>
      <c r="UUB9" s="713"/>
      <c r="UUC9" s="713"/>
      <c r="UUD9" s="713"/>
      <c r="UUE9" s="713"/>
      <c r="UUF9" s="713"/>
      <c r="UUG9" s="713"/>
      <c r="UUH9" s="713"/>
      <c r="UUI9" s="713"/>
      <c r="UUJ9" s="713"/>
      <c r="UUK9" s="713"/>
      <c r="UUL9" s="713"/>
      <c r="UUM9" s="713"/>
      <c r="UUN9" s="713"/>
      <c r="UUO9" s="713"/>
      <c r="UUP9" s="713"/>
      <c r="UUQ9" s="713"/>
      <c r="UUR9" s="713"/>
      <c r="UUS9" s="713"/>
      <c r="UUT9" s="713"/>
      <c r="UUU9" s="713"/>
      <c r="UUV9" s="713"/>
      <c r="UUW9" s="713"/>
      <c r="UUX9" s="713"/>
      <c r="UUY9" s="713"/>
      <c r="UUZ9" s="713"/>
      <c r="UVA9" s="713"/>
      <c r="UVB9" s="713"/>
      <c r="UVC9" s="713"/>
      <c r="UVD9" s="713"/>
      <c r="UVE9" s="713"/>
      <c r="UVF9" s="713"/>
      <c r="UVG9" s="713"/>
      <c r="UVH9" s="713"/>
      <c r="UVI9" s="713"/>
      <c r="UVJ9" s="713"/>
      <c r="UVK9" s="713"/>
      <c r="UVL9" s="713"/>
      <c r="UVM9" s="713"/>
      <c r="UVN9" s="713"/>
      <c r="UVO9" s="713"/>
      <c r="UVP9" s="713"/>
      <c r="UVQ9" s="713"/>
      <c r="UVR9" s="713"/>
      <c r="UVS9" s="713"/>
      <c r="UVT9" s="713"/>
      <c r="UVU9" s="713"/>
      <c r="UVV9" s="713"/>
      <c r="UVW9" s="713"/>
      <c r="UVX9" s="713"/>
      <c r="UVY9" s="713"/>
      <c r="UVZ9" s="713"/>
      <c r="UWA9" s="713"/>
      <c r="UWB9" s="713"/>
      <c r="UWC9" s="713"/>
      <c r="UWD9" s="713"/>
      <c r="UWE9" s="713"/>
      <c r="UWF9" s="713"/>
      <c r="UWG9" s="713"/>
      <c r="UWH9" s="713"/>
      <c r="UWI9" s="713"/>
      <c r="UWJ9" s="713"/>
      <c r="UWK9" s="713"/>
      <c r="UWL9" s="713"/>
      <c r="UWM9" s="713"/>
      <c r="UWN9" s="713"/>
      <c r="UWO9" s="713"/>
      <c r="UWP9" s="713"/>
      <c r="UWQ9" s="713"/>
      <c r="UWR9" s="713"/>
      <c r="UWS9" s="713"/>
      <c r="UWT9" s="713"/>
      <c r="UWU9" s="713"/>
      <c r="UWV9" s="713"/>
      <c r="UWW9" s="713"/>
      <c r="UWX9" s="713"/>
      <c r="UWY9" s="713"/>
      <c r="UWZ9" s="713"/>
      <c r="UXA9" s="713"/>
      <c r="UXB9" s="713"/>
      <c r="UXC9" s="713"/>
      <c r="UXD9" s="713"/>
      <c r="UXE9" s="713"/>
      <c r="UXF9" s="713"/>
      <c r="UXG9" s="713"/>
      <c r="UXH9" s="713"/>
      <c r="UXI9" s="713"/>
      <c r="UXJ9" s="713"/>
      <c r="UXK9" s="713"/>
      <c r="UXL9" s="713"/>
      <c r="UXM9" s="713"/>
      <c r="UXN9" s="713"/>
      <c r="UXO9" s="713"/>
      <c r="UXP9" s="713"/>
      <c r="UXQ9" s="713"/>
      <c r="UXR9" s="713"/>
      <c r="UXS9" s="713"/>
      <c r="UXT9" s="713"/>
      <c r="UXU9" s="713"/>
      <c r="UXV9" s="713"/>
      <c r="UXW9" s="713"/>
      <c r="UXX9" s="713"/>
      <c r="UXY9" s="713"/>
      <c r="UXZ9" s="713"/>
      <c r="UYA9" s="713"/>
      <c r="UYB9" s="713"/>
      <c r="UYC9" s="713"/>
      <c r="UYD9" s="713"/>
      <c r="UYE9" s="713"/>
      <c r="UYF9" s="713"/>
      <c r="UYG9" s="713"/>
      <c r="UYH9" s="713"/>
      <c r="UYI9" s="713"/>
      <c r="UYJ9" s="713"/>
      <c r="UYK9" s="713"/>
      <c r="UYL9" s="713"/>
      <c r="UYM9" s="713"/>
      <c r="UYN9" s="713"/>
      <c r="UYO9" s="713"/>
      <c r="UYP9" s="713"/>
      <c r="UYQ9" s="713"/>
      <c r="UYR9" s="713"/>
      <c r="UYS9" s="713"/>
      <c r="UYT9" s="713"/>
      <c r="UYU9" s="713"/>
      <c r="UYV9" s="713"/>
      <c r="UYW9" s="713"/>
      <c r="UYX9" s="713"/>
      <c r="UYY9" s="713"/>
      <c r="UYZ9" s="713"/>
      <c r="UZA9" s="713"/>
      <c r="UZB9" s="713"/>
      <c r="UZC9" s="713"/>
      <c r="UZD9" s="713"/>
      <c r="UZE9" s="713"/>
      <c r="UZF9" s="713"/>
      <c r="UZG9" s="713"/>
      <c r="UZH9" s="713"/>
      <c r="UZI9" s="713"/>
      <c r="UZJ9" s="713"/>
      <c r="UZK9" s="713"/>
      <c r="UZL9" s="713"/>
      <c r="UZM9" s="713"/>
      <c r="UZN9" s="713"/>
      <c r="UZO9" s="713"/>
      <c r="UZP9" s="713"/>
      <c r="UZQ9" s="713"/>
      <c r="UZR9" s="713"/>
      <c r="UZS9" s="713"/>
      <c r="UZT9" s="713"/>
      <c r="UZU9" s="713"/>
      <c r="UZV9" s="713"/>
      <c r="UZW9" s="713"/>
      <c r="UZX9" s="713"/>
      <c r="UZY9" s="713"/>
      <c r="UZZ9" s="713"/>
      <c r="VAA9" s="713"/>
      <c r="VAB9" s="713"/>
      <c r="VAC9" s="713"/>
      <c r="VAD9" s="713"/>
      <c r="VAE9" s="713"/>
      <c r="VAF9" s="713"/>
      <c r="VAG9" s="713"/>
      <c r="VAH9" s="713"/>
      <c r="VAI9" s="713"/>
      <c r="VAJ9" s="713"/>
      <c r="VAK9" s="713"/>
      <c r="VAL9" s="713"/>
      <c r="VAM9" s="713"/>
      <c r="VAN9" s="713"/>
      <c r="VAO9" s="713"/>
      <c r="VAP9" s="713"/>
      <c r="VAQ9" s="713"/>
      <c r="VAR9" s="713"/>
      <c r="VAS9" s="713"/>
      <c r="VAT9" s="713"/>
      <c r="VAU9" s="713"/>
      <c r="VAV9" s="713"/>
      <c r="VAW9" s="713"/>
      <c r="VAX9" s="713"/>
      <c r="VAY9" s="713"/>
      <c r="VAZ9" s="713"/>
      <c r="VBA9" s="713"/>
      <c r="VBB9" s="713"/>
      <c r="VBC9" s="713"/>
      <c r="VBD9" s="713"/>
      <c r="VBE9" s="713"/>
      <c r="VBF9" s="713"/>
      <c r="VBG9" s="713"/>
      <c r="VBH9" s="713"/>
      <c r="VBI9" s="713"/>
      <c r="VBJ9" s="713"/>
      <c r="VBK9" s="713"/>
      <c r="VBL9" s="713"/>
      <c r="VBM9" s="713"/>
      <c r="VBN9" s="713"/>
      <c r="VBO9" s="713"/>
      <c r="VBP9" s="713"/>
      <c r="VBQ9" s="713"/>
      <c r="VBR9" s="713"/>
      <c r="VBS9" s="713"/>
      <c r="VBT9" s="713"/>
      <c r="VBU9" s="713"/>
      <c r="VBV9" s="713"/>
      <c r="VBW9" s="713"/>
      <c r="VBX9" s="713"/>
      <c r="VBY9" s="713"/>
      <c r="VBZ9" s="713"/>
      <c r="VCA9" s="713"/>
      <c r="VCB9" s="713"/>
      <c r="VCC9" s="713"/>
      <c r="VCD9" s="713"/>
      <c r="VCE9" s="713"/>
      <c r="VCF9" s="713"/>
      <c r="VCG9" s="713"/>
      <c r="VCH9" s="713"/>
      <c r="VCI9" s="713"/>
      <c r="VCJ9" s="713"/>
      <c r="VCK9" s="713"/>
      <c r="VCL9" s="713"/>
      <c r="VCM9" s="713"/>
      <c r="VCN9" s="713"/>
      <c r="VCO9" s="713"/>
      <c r="VCP9" s="713"/>
      <c r="VCQ9" s="713"/>
      <c r="VCR9" s="713"/>
      <c r="VCS9" s="713"/>
      <c r="VCT9" s="713"/>
      <c r="VCU9" s="713"/>
      <c r="VCV9" s="713"/>
      <c r="VCW9" s="713"/>
      <c r="VCX9" s="713"/>
      <c r="VCY9" s="713"/>
      <c r="VCZ9" s="713"/>
      <c r="VDA9" s="713"/>
      <c r="VDB9" s="713"/>
      <c r="VDC9" s="713"/>
      <c r="VDD9" s="713"/>
      <c r="VDE9" s="713"/>
      <c r="VDF9" s="713"/>
      <c r="VDG9" s="713"/>
      <c r="VDH9" s="713"/>
      <c r="VDI9" s="713"/>
      <c r="VDJ9" s="713"/>
      <c r="VDK9" s="713"/>
      <c r="VDL9" s="713"/>
      <c r="VDM9" s="713"/>
      <c r="VDN9" s="713"/>
      <c r="VDO9" s="713"/>
      <c r="VDP9" s="713"/>
      <c r="VDQ9" s="713"/>
      <c r="VDR9" s="713"/>
      <c r="VDS9" s="713"/>
      <c r="VDT9" s="713"/>
      <c r="VDU9" s="713"/>
      <c r="VDV9" s="713"/>
      <c r="VDW9" s="713"/>
      <c r="VDX9" s="713"/>
      <c r="VDY9" s="713"/>
      <c r="VDZ9" s="713"/>
      <c r="VEA9" s="713"/>
      <c r="VEB9" s="713"/>
      <c r="VEC9" s="713"/>
      <c r="VED9" s="713"/>
      <c r="VEE9" s="713"/>
      <c r="VEF9" s="713"/>
      <c r="VEG9" s="713"/>
      <c r="VEH9" s="713"/>
      <c r="VEI9" s="713"/>
      <c r="VEJ9" s="713"/>
      <c r="VEK9" s="713"/>
      <c r="VEL9" s="713"/>
      <c r="VEM9" s="713"/>
      <c r="VEN9" s="713"/>
      <c r="VEO9" s="713"/>
      <c r="VEP9" s="713"/>
      <c r="VEQ9" s="713"/>
      <c r="VER9" s="713"/>
      <c r="VES9" s="713"/>
      <c r="VET9" s="713"/>
      <c r="VEU9" s="713"/>
      <c r="VEV9" s="713"/>
      <c r="VEW9" s="713"/>
      <c r="VEX9" s="713"/>
      <c r="VEY9" s="713"/>
      <c r="VEZ9" s="713"/>
      <c r="VFA9" s="713"/>
      <c r="VFB9" s="713"/>
      <c r="VFC9" s="713"/>
      <c r="VFD9" s="713"/>
      <c r="VFE9" s="713"/>
      <c r="VFF9" s="713"/>
      <c r="VFG9" s="713"/>
      <c r="VFH9" s="713"/>
      <c r="VFI9" s="713"/>
      <c r="VFJ9" s="713"/>
      <c r="VFK9" s="713"/>
      <c r="VFL9" s="713"/>
      <c r="VFM9" s="713"/>
      <c r="VFN9" s="713"/>
      <c r="VFO9" s="713"/>
      <c r="VFP9" s="713"/>
      <c r="VFQ9" s="713"/>
      <c r="VFR9" s="713"/>
      <c r="VFS9" s="713"/>
      <c r="VFT9" s="713"/>
      <c r="VFU9" s="713"/>
      <c r="VFV9" s="713"/>
      <c r="VFW9" s="713"/>
      <c r="VFX9" s="713"/>
      <c r="VFY9" s="713"/>
      <c r="VFZ9" s="713"/>
      <c r="VGA9" s="713"/>
      <c r="VGB9" s="713"/>
      <c r="VGC9" s="713"/>
      <c r="VGD9" s="713"/>
      <c r="VGE9" s="713"/>
      <c r="VGF9" s="713"/>
      <c r="VGG9" s="713"/>
      <c r="VGH9" s="713"/>
      <c r="VGI9" s="713"/>
      <c r="VGJ9" s="713"/>
      <c r="VGK9" s="713"/>
      <c r="VGL9" s="713"/>
      <c r="VGM9" s="713"/>
      <c r="VGN9" s="713"/>
      <c r="VGO9" s="713"/>
      <c r="VGP9" s="713"/>
      <c r="VGQ9" s="713"/>
      <c r="VGR9" s="713"/>
      <c r="VGS9" s="713"/>
      <c r="VGT9" s="713"/>
      <c r="VGU9" s="713"/>
      <c r="VGV9" s="713"/>
      <c r="VGW9" s="713"/>
      <c r="VGX9" s="713"/>
      <c r="VGY9" s="713"/>
      <c r="VGZ9" s="713"/>
      <c r="VHA9" s="713"/>
      <c r="VHB9" s="713"/>
      <c r="VHC9" s="713"/>
      <c r="VHD9" s="713"/>
      <c r="VHE9" s="713"/>
      <c r="VHF9" s="713"/>
      <c r="VHG9" s="713"/>
      <c r="VHH9" s="713"/>
      <c r="VHI9" s="713"/>
      <c r="VHJ9" s="713"/>
      <c r="VHK9" s="713"/>
      <c r="VHL9" s="713"/>
      <c r="VHM9" s="713"/>
      <c r="VHN9" s="713"/>
      <c r="VHO9" s="713"/>
      <c r="VHP9" s="713"/>
      <c r="VHQ9" s="713"/>
      <c r="VHR9" s="713"/>
      <c r="VHS9" s="713"/>
      <c r="VHT9" s="713"/>
      <c r="VHU9" s="713"/>
      <c r="VHV9" s="713"/>
      <c r="VHW9" s="713"/>
      <c r="VHX9" s="713"/>
      <c r="VHY9" s="713"/>
      <c r="VHZ9" s="713"/>
      <c r="VIA9" s="713"/>
      <c r="VIB9" s="713"/>
      <c r="VIC9" s="713"/>
      <c r="VID9" s="713"/>
      <c r="VIE9" s="713"/>
      <c r="VIF9" s="713"/>
      <c r="VIG9" s="713"/>
      <c r="VIH9" s="713"/>
      <c r="VII9" s="713"/>
      <c r="VIJ9" s="713"/>
      <c r="VIK9" s="713"/>
      <c r="VIL9" s="713"/>
      <c r="VIM9" s="713"/>
      <c r="VIN9" s="713"/>
      <c r="VIO9" s="713"/>
      <c r="VIP9" s="713"/>
      <c r="VIQ9" s="713"/>
      <c r="VIR9" s="713"/>
      <c r="VIS9" s="713"/>
      <c r="VIT9" s="713"/>
      <c r="VIU9" s="713"/>
      <c r="VIV9" s="713"/>
      <c r="VIW9" s="713"/>
      <c r="VIX9" s="713"/>
      <c r="VIY9" s="713"/>
      <c r="VIZ9" s="713"/>
      <c r="VJA9" s="713"/>
      <c r="VJB9" s="713"/>
      <c r="VJC9" s="713"/>
      <c r="VJD9" s="713"/>
      <c r="VJE9" s="713"/>
      <c r="VJF9" s="713"/>
      <c r="VJG9" s="713"/>
      <c r="VJH9" s="713"/>
      <c r="VJI9" s="713"/>
      <c r="VJJ9" s="713"/>
      <c r="VJK9" s="713"/>
      <c r="VJL9" s="713"/>
      <c r="VJM9" s="713"/>
      <c r="VJN9" s="713"/>
      <c r="VJO9" s="713"/>
      <c r="VJP9" s="713"/>
      <c r="VJQ9" s="713"/>
      <c r="VJR9" s="713"/>
      <c r="VJS9" s="713"/>
      <c r="VJT9" s="713"/>
      <c r="VJU9" s="713"/>
      <c r="VJV9" s="713"/>
      <c r="VJW9" s="713"/>
      <c r="VJX9" s="713"/>
      <c r="VJY9" s="713"/>
      <c r="VJZ9" s="713"/>
      <c r="VKA9" s="713"/>
      <c r="VKB9" s="713"/>
      <c r="VKC9" s="713"/>
      <c r="VKD9" s="713"/>
      <c r="VKE9" s="713"/>
      <c r="VKF9" s="713"/>
      <c r="VKG9" s="713"/>
      <c r="VKH9" s="713"/>
      <c r="VKI9" s="713"/>
      <c r="VKJ9" s="713"/>
      <c r="VKK9" s="713"/>
      <c r="VKL9" s="713"/>
      <c r="VKM9" s="713"/>
      <c r="VKN9" s="713"/>
      <c r="VKO9" s="713"/>
      <c r="VKP9" s="713"/>
      <c r="VKQ9" s="713"/>
      <c r="VKR9" s="713"/>
      <c r="VKS9" s="713"/>
      <c r="VKT9" s="713"/>
      <c r="VKU9" s="713"/>
      <c r="VKV9" s="713"/>
      <c r="VKW9" s="713"/>
      <c r="VKX9" s="713"/>
      <c r="VKY9" s="713"/>
      <c r="VKZ9" s="713"/>
      <c r="VLA9" s="713"/>
      <c r="VLB9" s="713"/>
      <c r="VLC9" s="713"/>
      <c r="VLD9" s="713"/>
      <c r="VLE9" s="713"/>
      <c r="VLF9" s="713"/>
      <c r="VLG9" s="713"/>
      <c r="VLH9" s="713"/>
      <c r="VLI9" s="713"/>
      <c r="VLJ9" s="713"/>
      <c r="VLK9" s="713"/>
      <c r="VLL9" s="713"/>
      <c r="VLM9" s="713"/>
      <c r="VLN9" s="713"/>
      <c r="VLO9" s="713"/>
      <c r="VLP9" s="713"/>
      <c r="VLQ9" s="713"/>
      <c r="VLR9" s="713"/>
      <c r="VLS9" s="713"/>
      <c r="VLT9" s="713"/>
      <c r="VLU9" s="713"/>
      <c r="VLV9" s="713"/>
      <c r="VLW9" s="713"/>
      <c r="VLX9" s="713"/>
      <c r="VLY9" s="713"/>
      <c r="VLZ9" s="713"/>
      <c r="VMA9" s="713"/>
      <c r="VMB9" s="713"/>
      <c r="VMC9" s="713"/>
      <c r="VMD9" s="713"/>
      <c r="VME9" s="713"/>
      <c r="VMF9" s="713"/>
      <c r="VMG9" s="713"/>
      <c r="VMH9" s="713"/>
      <c r="VMI9" s="713"/>
      <c r="VMJ9" s="713"/>
      <c r="VMK9" s="713"/>
      <c r="VML9" s="713"/>
      <c r="VMM9" s="713"/>
      <c r="VMN9" s="713"/>
      <c r="VMO9" s="713"/>
      <c r="VMP9" s="713"/>
      <c r="VMQ9" s="713"/>
      <c r="VMR9" s="713"/>
      <c r="VMS9" s="713"/>
      <c r="VMT9" s="713"/>
      <c r="VMU9" s="713"/>
      <c r="VMV9" s="713"/>
      <c r="VMW9" s="713"/>
      <c r="VMX9" s="713"/>
      <c r="VMY9" s="713"/>
      <c r="VMZ9" s="713"/>
      <c r="VNA9" s="713"/>
      <c r="VNB9" s="713"/>
      <c r="VNC9" s="713"/>
      <c r="VND9" s="713"/>
      <c r="VNE9" s="713"/>
      <c r="VNF9" s="713"/>
      <c r="VNG9" s="713"/>
      <c r="VNH9" s="713"/>
      <c r="VNI9" s="713"/>
      <c r="VNJ9" s="713"/>
      <c r="VNK9" s="713"/>
      <c r="VNL9" s="713"/>
      <c r="VNM9" s="713"/>
      <c r="VNN9" s="713"/>
      <c r="VNO9" s="713"/>
      <c r="VNP9" s="713"/>
      <c r="VNQ9" s="713"/>
      <c r="VNR9" s="713"/>
      <c r="VNS9" s="713"/>
      <c r="VNT9" s="713"/>
      <c r="VNU9" s="713"/>
      <c r="VNV9" s="713"/>
      <c r="VNW9" s="713"/>
      <c r="VNX9" s="713"/>
      <c r="VNY9" s="713"/>
      <c r="VNZ9" s="713"/>
      <c r="VOA9" s="713"/>
      <c r="VOB9" s="713"/>
      <c r="VOC9" s="713"/>
      <c r="VOD9" s="713"/>
      <c r="VOE9" s="713"/>
      <c r="VOF9" s="713"/>
      <c r="VOG9" s="713"/>
      <c r="VOH9" s="713"/>
      <c r="VOI9" s="713"/>
      <c r="VOJ9" s="713"/>
      <c r="VOK9" s="713"/>
      <c r="VOL9" s="713"/>
      <c r="VOM9" s="713"/>
      <c r="VON9" s="713"/>
      <c r="VOO9" s="713"/>
      <c r="VOP9" s="713"/>
      <c r="VOQ9" s="713"/>
      <c r="VOR9" s="713"/>
      <c r="VOS9" s="713"/>
      <c r="VOT9" s="713"/>
      <c r="VOU9" s="713"/>
      <c r="VOV9" s="713"/>
      <c r="VOW9" s="713"/>
      <c r="VOX9" s="713"/>
      <c r="VOY9" s="713"/>
      <c r="VOZ9" s="713"/>
      <c r="VPA9" s="713"/>
      <c r="VPB9" s="713"/>
      <c r="VPC9" s="713"/>
      <c r="VPD9" s="713"/>
      <c r="VPE9" s="713"/>
      <c r="VPF9" s="713"/>
      <c r="VPG9" s="713"/>
      <c r="VPH9" s="713"/>
      <c r="VPI9" s="713"/>
      <c r="VPJ9" s="713"/>
      <c r="VPK9" s="713"/>
      <c r="VPL9" s="713"/>
      <c r="VPM9" s="713"/>
      <c r="VPN9" s="713"/>
      <c r="VPO9" s="713"/>
      <c r="VPP9" s="713"/>
      <c r="VPQ9" s="713"/>
      <c r="VPR9" s="713"/>
      <c r="VPS9" s="713"/>
      <c r="VPT9" s="713"/>
      <c r="VPU9" s="713"/>
      <c r="VPV9" s="713"/>
      <c r="VPW9" s="713"/>
      <c r="VPX9" s="713"/>
      <c r="VPY9" s="713"/>
      <c r="VPZ9" s="713"/>
      <c r="VQA9" s="713"/>
      <c r="VQB9" s="713"/>
      <c r="VQC9" s="713"/>
      <c r="VQD9" s="713"/>
      <c r="VQE9" s="713"/>
      <c r="VQF9" s="713"/>
      <c r="VQG9" s="713"/>
      <c r="VQH9" s="713"/>
      <c r="VQI9" s="713"/>
      <c r="VQJ9" s="713"/>
      <c r="VQK9" s="713"/>
      <c r="VQL9" s="713"/>
      <c r="VQM9" s="713"/>
      <c r="VQN9" s="713"/>
      <c r="VQO9" s="713"/>
      <c r="VQP9" s="713"/>
      <c r="VQQ9" s="713"/>
      <c r="VQR9" s="713"/>
      <c r="VQS9" s="713"/>
      <c r="VQT9" s="713"/>
      <c r="VQU9" s="713"/>
      <c r="VQV9" s="713"/>
      <c r="VQW9" s="713"/>
      <c r="VQX9" s="713"/>
      <c r="VQY9" s="713"/>
      <c r="VQZ9" s="713"/>
      <c r="VRA9" s="713"/>
      <c r="VRB9" s="713"/>
      <c r="VRC9" s="713"/>
      <c r="VRD9" s="713"/>
      <c r="VRE9" s="713"/>
      <c r="VRF9" s="713"/>
      <c r="VRG9" s="713"/>
      <c r="VRH9" s="713"/>
      <c r="VRI9" s="713"/>
      <c r="VRJ9" s="713"/>
      <c r="VRK9" s="713"/>
      <c r="VRL9" s="713"/>
      <c r="VRM9" s="713"/>
      <c r="VRN9" s="713"/>
      <c r="VRO9" s="713"/>
      <c r="VRP9" s="713"/>
      <c r="VRQ9" s="713"/>
      <c r="VRR9" s="713"/>
      <c r="VRS9" s="713"/>
      <c r="VRT9" s="713"/>
      <c r="VRU9" s="713"/>
      <c r="VRV9" s="713"/>
      <c r="VRW9" s="713"/>
      <c r="VRX9" s="713"/>
      <c r="VRY9" s="713"/>
      <c r="VRZ9" s="713"/>
      <c r="VSA9" s="713"/>
      <c r="VSB9" s="713"/>
      <c r="VSC9" s="713"/>
      <c r="VSD9" s="713"/>
      <c r="VSE9" s="713"/>
      <c r="VSF9" s="713"/>
      <c r="VSG9" s="713"/>
      <c r="VSH9" s="713"/>
      <c r="VSI9" s="713"/>
      <c r="VSJ9" s="713"/>
      <c r="VSK9" s="713"/>
      <c r="VSL9" s="713"/>
      <c r="VSM9" s="713"/>
      <c r="VSN9" s="713"/>
      <c r="VSO9" s="713"/>
      <c r="VSP9" s="713"/>
      <c r="VSQ9" s="713"/>
      <c r="VSR9" s="713"/>
      <c r="VSS9" s="713"/>
      <c r="VST9" s="713"/>
      <c r="VSU9" s="713"/>
      <c r="VSV9" s="713"/>
      <c r="VSW9" s="713"/>
      <c r="VSX9" s="713"/>
      <c r="VSY9" s="713"/>
      <c r="VSZ9" s="713"/>
      <c r="VTA9" s="713"/>
      <c r="VTB9" s="713"/>
      <c r="VTC9" s="713"/>
      <c r="VTD9" s="713"/>
      <c r="VTE9" s="713"/>
      <c r="VTF9" s="713"/>
      <c r="VTG9" s="713"/>
      <c r="VTH9" s="713"/>
      <c r="VTI9" s="713"/>
      <c r="VTJ9" s="713"/>
      <c r="VTK9" s="713"/>
      <c r="VTL9" s="713"/>
      <c r="VTM9" s="713"/>
      <c r="VTN9" s="713"/>
      <c r="VTO9" s="713"/>
      <c r="VTP9" s="713"/>
      <c r="VTQ9" s="713"/>
      <c r="VTR9" s="713"/>
      <c r="VTS9" s="713"/>
      <c r="VTT9" s="713"/>
      <c r="VTU9" s="713"/>
      <c r="VTV9" s="713"/>
      <c r="VTW9" s="713"/>
      <c r="VTX9" s="713"/>
      <c r="VTY9" s="713"/>
      <c r="VTZ9" s="713"/>
      <c r="VUA9" s="713"/>
      <c r="VUB9" s="713"/>
      <c r="VUC9" s="713"/>
      <c r="VUD9" s="713"/>
      <c r="VUE9" s="713"/>
      <c r="VUF9" s="713"/>
      <c r="VUG9" s="713"/>
      <c r="VUH9" s="713"/>
      <c r="VUI9" s="713"/>
      <c r="VUJ9" s="713"/>
      <c r="VUK9" s="713"/>
      <c r="VUL9" s="713"/>
      <c r="VUM9" s="713"/>
      <c r="VUN9" s="713"/>
      <c r="VUO9" s="713"/>
      <c r="VUP9" s="713"/>
      <c r="VUQ9" s="713"/>
      <c r="VUR9" s="713"/>
      <c r="VUS9" s="713"/>
      <c r="VUT9" s="713"/>
      <c r="VUU9" s="713"/>
      <c r="VUV9" s="713"/>
      <c r="VUW9" s="713"/>
      <c r="VUX9" s="713"/>
      <c r="VUY9" s="713"/>
      <c r="VUZ9" s="713"/>
      <c r="VVA9" s="713"/>
      <c r="VVB9" s="713"/>
      <c r="VVC9" s="713"/>
      <c r="VVD9" s="713"/>
      <c r="VVE9" s="713"/>
      <c r="VVF9" s="713"/>
      <c r="VVG9" s="713"/>
      <c r="VVH9" s="713"/>
      <c r="VVI9" s="713"/>
      <c r="VVJ9" s="713"/>
      <c r="VVK9" s="713"/>
      <c r="VVL9" s="713"/>
      <c r="VVM9" s="713"/>
      <c r="VVN9" s="713"/>
      <c r="VVO9" s="713"/>
      <c r="VVP9" s="713"/>
      <c r="VVQ9" s="713"/>
      <c r="VVR9" s="713"/>
      <c r="VVS9" s="713"/>
      <c r="VVT9" s="713"/>
      <c r="VVU9" s="713"/>
      <c r="VVV9" s="713"/>
      <c r="VVW9" s="713"/>
      <c r="VVX9" s="713"/>
      <c r="VVY9" s="713"/>
      <c r="VVZ9" s="713"/>
      <c r="VWA9" s="713"/>
      <c r="VWB9" s="713"/>
      <c r="VWC9" s="713"/>
      <c r="VWD9" s="713"/>
      <c r="VWE9" s="713"/>
      <c r="VWF9" s="713"/>
      <c r="VWG9" s="713"/>
      <c r="VWH9" s="713"/>
      <c r="VWI9" s="713"/>
      <c r="VWJ9" s="713"/>
      <c r="VWK9" s="713"/>
      <c r="VWL9" s="713"/>
      <c r="VWM9" s="713"/>
      <c r="VWN9" s="713"/>
      <c r="VWO9" s="713"/>
      <c r="VWP9" s="713"/>
      <c r="VWQ9" s="713"/>
      <c r="VWR9" s="713"/>
      <c r="VWS9" s="713"/>
      <c r="VWT9" s="713"/>
      <c r="VWU9" s="713"/>
      <c r="VWV9" s="713"/>
      <c r="VWW9" s="713"/>
      <c r="VWX9" s="713"/>
      <c r="VWY9" s="713"/>
      <c r="VWZ9" s="713"/>
      <c r="VXA9" s="713"/>
      <c r="VXB9" s="713"/>
      <c r="VXC9" s="713"/>
      <c r="VXD9" s="713"/>
      <c r="VXE9" s="713"/>
      <c r="VXF9" s="713"/>
      <c r="VXG9" s="713"/>
      <c r="VXH9" s="713"/>
      <c r="VXI9" s="713"/>
      <c r="VXJ9" s="713"/>
      <c r="VXK9" s="713"/>
      <c r="VXL9" s="713"/>
      <c r="VXM9" s="713"/>
      <c r="VXN9" s="713"/>
      <c r="VXO9" s="713"/>
      <c r="VXP9" s="713"/>
      <c r="VXQ9" s="713"/>
      <c r="VXR9" s="713"/>
      <c r="VXS9" s="713"/>
      <c r="VXT9" s="713"/>
      <c r="VXU9" s="713"/>
      <c r="VXV9" s="713"/>
      <c r="VXW9" s="713"/>
      <c r="VXX9" s="713"/>
      <c r="VXY9" s="713"/>
      <c r="VXZ9" s="713"/>
      <c r="VYA9" s="713"/>
      <c r="VYB9" s="713"/>
      <c r="VYC9" s="713"/>
      <c r="VYD9" s="713"/>
      <c r="VYE9" s="713"/>
      <c r="VYF9" s="713"/>
      <c r="VYG9" s="713"/>
      <c r="VYH9" s="713"/>
      <c r="VYI9" s="713"/>
      <c r="VYJ9" s="713"/>
      <c r="VYK9" s="713"/>
      <c r="VYL9" s="713"/>
      <c r="VYM9" s="713"/>
      <c r="VYN9" s="713"/>
      <c r="VYO9" s="713"/>
      <c r="VYP9" s="713"/>
      <c r="VYQ9" s="713"/>
      <c r="VYR9" s="713"/>
      <c r="VYS9" s="713"/>
      <c r="VYT9" s="713"/>
      <c r="VYU9" s="713"/>
      <c r="VYV9" s="713"/>
      <c r="VYW9" s="713"/>
      <c r="VYX9" s="713"/>
      <c r="VYY9" s="713"/>
      <c r="VYZ9" s="713"/>
      <c r="VZA9" s="713"/>
      <c r="VZB9" s="713"/>
      <c r="VZC9" s="713"/>
      <c r="VZD9" s="713"/>
      <c r="VZE9" s="713"/>
      <c r="VZF9" s="713"/>
      <c r="VZG9" s="713"/>
      <c r="VZH9" s="713"/>
      <c r="VZI9" s="713"/>
      <c r="VZJ9" s="713"/>
      <c r="VZK9" s="713"/>
      <c r="VZL9" s="713"/>
      <c r="VZM9" s="713"/>
      <c r="VZN9" s="713"/>
      <c r="VZO9" s="713"/>
      <c r="VZP9" s="713"/>
      <c r="VZQ9" s="713"/>
      <c r="VZR9" s="713"/>
      <c r="VZS9" s="713"/>
      <c r="VZT9" s="713"/>
      <c r="VZU9" s="713"/>
      <c r="VZV9" s="713"/>
      <c r="VZW9" s="713"/>
      <c r="VZX9" s="713"/>
      <c r="VZY9" s="713"/>
      <c r="VZZ9" s="713"/>
      <c r="WAA9" s="713"/>
      <c r="WAB9" s="713"/>
      <c r="WAC9" s="713"/>
      <c r="WAD9" s="713"/>
      <c r="WAE9" s="713"/>
      <c r="WAF9" s="713"/>
      <c r="WAG9" s="713"/>
      <c r="WAH9" s="713"/>
      <c r="WAI9" s="713"/>
      <c r="WAJ9" s="713"/>
      <c r="WAK9" s="713"/>
      <c r="WAL9" s="713"/>
      <c r="WAM9" s="713"/>
      <c r="WAN9" s="713"/>
      <c r="WAO9" s="713"/>
      <c r="WAP9" s="713"/>
      <c r="WAQ9" s="713"/>
      <c r="WAR9" s="713"/>
      <c r="WAS9" s="713"/>
      <c r="WAT9" s="713"/>
      <c r="WAU9" s="713"/>
      <c r="WAV9" s="713"/>
      <c r="WAW9" s="713"/>
      <c r="WAX9" s="713"/>
      <c r="WAY9" s="713"/>
      <c r="WAZ9" s="713"/>
      <c r="WBA9" s="713"/>
      <c r="WBB9" s="713"/>
      <c r="WBC9" s="713"/>
      <c r="WBD9" s="713"/>
      <c r="WBE9" s="713"/>
      <c r="WBF9" s="713"/>
      <c r="WBG9" s="713"/>
      <c r="WBH9" s="713"/>
      <c r="WBI9" s="713"/>
      <c r="WBJ9" s="713"/>
      <c r="WBK9" s="713"/>
      <c r="WBL9" s="713"/>
      <c r="WBM9" s="713"/>
      <c r="WBN9" s="713"/>
      <c r="WBO9" s="713"/>
      <c r="WBP9" s="713"/>
      <c r="WBQ9" s="713"/>
      <c r="WBR9" s="713"/>
      <c r="WBS9" s="713"/>
      <c r="WBT9" s="713"/>
      <c r="WBU9" s="713"/>
      <c r="WBV9" s="713"/>
      <c r="WBW9" s="713"/>
      <c r="WBX9" s="713"/>
      <c r="WBY9" s="713"/>
      <c r="WBZ9" s="713"/>
      <c r="WCA9" s="713"/>
      <c r="WCB9" s="713"/>
      <c r="WCC9" s="713"/>
      <c r="WCD9" s="713"/>
      <c r="WCE9" s="713"/>
      <c r="WCF9" s="713"/>
      <c r="WCG9" s="713"/>
      <c r="WCH9" s="713"/>
      <c r="WCI9" s="713"/>
      <c r="WCJ9" s="713"/>
      <c r="WCK9" s="713"/>
      <c r="WCL9" s="713"/>
      <c r="WCM9" s="713"/>
      <c r="WCN9" s="713"/>
      <c r="WCO9" s="713"/>
      <c r="WCP9" s="713"/>
      <c r="WCQ9" s="713"/>
      <c r="WCR9" s="713"/>
      <c r="WCS9" s="713"/>
      <c r="WCT9" s="713"/>
      <c r="WCU9" s="713"/>
      <c r="WCV9" s="713"/>
      <c r="WCW9" s="713"/>
      <c r="WCX9" s="713"/>
      <c r="WCY9" s="713"/>
      <c r="WCZ9" s="713"/>
      <c r="WDA9" s="713"/>
      <c r="WDB9" s="713"/>
      <c r="WDC9" s="713"/>
      <c r="WDD9" s="713"/>
      <c r="WDE9" s="713"/>
      <c r="WDF9" s="713"/>
      <c r="WDG9" s="713"/>
      <c r="WDH9" s="713"/>
      <c r="WDI9" s="713"/>
      <c r="WDJ9" s="713"/>
      <c r="WDK9" s="713"/>
      <c r="WDL9" s="713"/>
      <c r="WDM9" s="713"/>
      <c r="WDN9" s="713"/>
      <c r="WDO9" s="713"/>
      <c r="WDP9" s="713"/>
      <c r="WDQ9" s="713"/>
      <c r="WDR9" s="713"/>
      <c r="WDS9" s="713"/>
      <c r="WDT9" s="713"/>
      <c r="WDU9" s="713"/>
      <c r="WDV9" s="713"/>
      <c r="WDW9" s="713"/>
      <c r="WDX9" s="713"/>
      <c r="WDY9" s="713"/>
      <c r="WDZ9" s="713"/>
      <c r="WEA9" s="713"/>
      <c r="WEB9" s="713"/>
      <c r="WEC9" s="713"/>
      <c r="WED9" s="713"/>
      <c r="WEE9" s="713"/>
      <c r="WEF9" s="713"/>
      <c r="WEG9" s="713"/>
      <c r="WEH9" s="713"/>
      <c r="WEI9" s="713"/>
      <c r="WEJ9" s="713"/>
      <c r="WEK9" s="713"/>
      <c r="WEL9" s="713"/>
      <c r="WEM9" s="713"/>
      <c r="WEN9" s="713"/>
      <c r="WEO9" s="713"/>
      <c r="WEP9" s="713"/>
      <c r="WEQ9" s="713"/>
      <c r="WER9" s="713"/>
      <c r="WES9" s="713"/>
      <c r="WET9" s="713"/>
      <c r="WEU9" s="713"/>
      <c r="WEV9" s="713"/>
      <c r="WEW9" s="713"/>
      <c r="WEX9" s="713"/>
      <c r="WEY9" s="713"/>
      <c r="WEZ9" s="713"/>
      <c r="WFA9" s="713"/>
      <c r="WFB9" s="713"/>
      <c r="WFC9" s="713"/>
      <c r="WFD9" s="713"/>
      <c r="WFE9" s="713"/>
      <c r="WFF9" s="713"/>
      <c r="WFG9" s="713"/>
      <c r="WFH9" s="713"/>
      <c r="WFI9" s="713"/>
      <c r="WFJ9" s="713"/>
      <c r="WFK9" s="713"/>
      <c r="WFL9" s="713"/>
      <c r="WFM9" s="713"/>
      <c r="WFN9" s="713"/>
      <c r="WFO9" s="713"/>
      <c r="WFP9" s="713"/>
      <c r="WFQ9" s="713"/>
      <c r="WFR9" s="713"/>
      <c r="WFS9" s="713"/>
      <c r="WFT9" s="713"/>
      <c r="WFU9" s="713"/>
      <c r="WFV9" s="713"/>
      <c r="WFW9" s="713"/>
      <c r="WFX9" s="713"/>
      <c r="WFY9" s="713"/>
      <c r="WFZ9" s="713"/>
      <c r="WGA9" s="713"/>
      <c r="WGB9" s="713"/>
      <c r="WGC9" s="713"/>
      <c r="WGD9" s="713"/>
      <c r="WGE9" s="713"/>
      <c r="WGF9" s="713"/>
      <c r="WGG9" s="713"/>
      <c r="WGH9" s="713"/>
      <c r="WGI9" s="713"/>
      <c r="WGJ9" s="713"/>
      <c r="WGK9" s="713"/>
      <c r="WGL9" s="713"/>
      <c r="WGM9" s="713"/>
      <c r="WGN9" s="713"/>
      <c r="WGO9" s="713"/>
      <c r="WGP9" s="713"/>
      <c r="WGQ9" s="713"/>
      <c r="WGR9" s="713"/>
      <c r="WGS9" s="713"/>
      <c r="WGT9" s="713"/>
      <c r="WGU9" s="713"/>
      <c r="WGV9" s="713"/>
      <c r="WGW9" s="713"/>
      <c r="WGX9" s="713"/>
      <c r="WGY9" s="713"/>
      <c r="WGZ9" s="713"/>
      <c r="WHA9" s="713"/>
      <c r="WHB9" s="713"/>
      <c r="WHC9" s="713"/>
      <c r="WHD9" s="713"/>
      <c r="WHE9" s="713"/>
      <c r="WHF9" s="713"/>
      <c r="WHG9" s="713"/>
      <c r="WHH9" s="713"/>
      <c r="WHI9" s="713"/>
      <c r="WHJ9" s="713"/>
      <c r="WHK9" s="713"/>
      <c r="WHL9" s="713"/>
      <c r="WHM9" s="713"/>
      <c r="WHN9" s="713"/>
      <c r="WHO9" s="713"/>
      <c r="WHP9" s="713"/>
      <c r="WHQ9" s="713"/>
      <c r="WHR9" s="713"/>
      <c r="WHS9" s="713"/>
      <c r="WHT9" s="713"/>
      <c r="WHU9" s="713"/>
      <c r="WHV9" s="713"/>
      <c r="WHW9" s="713"/>
      <c r="WHX9" s="713"/>
      <c r="WHY9" s="713"/>
      <c r="WHZ9" s="713"/>
      <c r="WIA9" s="713"/>
      <c r="WIB9" s="713"/>
      <c r="WIC9" s="713"/>
      <c r="WID9" s="713"/>
      <c r="WIE9" s="713"/>
      <c r="WIF9" s="713"/>
      <c r="WIG9" s="713"/>
      <c r="WIH9" s="713"/>
      <c r="WII9" s="713"/>
      <c r="WIJ9" s="713"/>
      <c r="WIK9" s="713"/>
      <c r="WIL9" s="713"/>
      <c r="WIM9" s="713"/>
      <c r="WIN9" s="713"/>
      <c r="WIO9" s="713"/>
      <c r="WIP9" s="713"/>
      <c r="WIQ9" s="713"/>
      <c r="WIR9" s="713"/>
      <c r="WIS9" s="713"/>
      <c r="WIT9" s="713"/>
      <c r="WIU9" s="713"/>
      <c r="WIV9" s="713"/>
      <c r="WIW9" s="713"/>
      <c r="WIX9" s="713"/>
      <c r="WIY9" s="713"/>
      <c r="WIZ9" s="713"/>
      <c r="WJA9" s="713"/>
      <c r="WJB9" s="713"/>
      <c r="WJC9" s="713"/>
      <c r="WJD9" s="713"/>
      <c r="WJE9" s="713"/>
      <c r="WJF9" s="713"/>
      <c r="WJG9" s="713"/>
      <c r="WJH9" s="713"/>
      <c r="WJI9" s="713"/>
      <c r="WJJ9" s="713"/>
      <c r="WJK9" s="713"/>
      <c r="WJL9" s="713"/>
      <c r="WJM9" s="713"/>
      <c r="WJN9" s="713"/>
      <c r="WJO9" s="713"/>
      <c r="WJP9" s="713"/>
      <c r="WJQ9" s="713"/>
      <c r="WJR9" s="713"/>
      <c r="WJS9" s="713"/>
      <c r="WJT9" s="713"/>
      <c r="WJU9" s="713"/>
      <c r="WJV9" s="713"/>
      <c r="WJW9" s="713"/>
      <c r="WJX9" s="713"/>
      <c r="WJY9" s="713"/>
      <c r="WJZ9" s="713"/>
      <c r="WKA9" s="713"/>
      <c r="WKB9" s="713"/>
      <c r="WKC9" s="713"/>
      <c r="WKD9" s="713"/>
      <c r="WKE9" s="713"/>
      <c r="WKF9" s="713"/>
      <c r="WKG9" s="713"/>
      <c r="WKH9" s="713"/>
      <c r="WKI9" s="713"/>
      <c r="WKJ9" s="713"/>
      <c r="WKK9" s="713"/>
      <c r="WKL9" s="713"/>
      <c r="WKM9" s="713"/>
      <c r="WKN9" s="713"/>
      <c r="WKO9" s="713"/>
      <c r="WKP9" s="713"/>
      <c r="WKQ9" s="713"/>
      <c r="WKR9" s="713"/>
      <c r="WKS9" s="713"/>
      <c r="WKT9" s="713"/>
      <c r="WKU9" s="713"/>
      <c r="WKV9" s="713"/>
      <c r="WKW9" s="713"/>
      <c r="WKX9" s="713"/>
      <c r="WKY9" s="713"/>
      <c r="WKZ9" s="713"/>
      <c r="WLA9" s="713"/>
      <c r="WLB9" s="713"/>
      <c r="WLC9" s="713"/>
      <c r="WLD9" s="713"/>
      <c r="WLE9" s="713"/>
      <c r="WLF9" s="713"/>
      <c r="WLG9" s="713"/>
      <c r="WLH9" s="713"/>
      <c r="WLI9" s="713"/>
      <c r="WLJ9" s="713"/>
      <c r="WLK9" s="713"/>
      <c r="WLL9" s="713"/>
      <c r="WLM9" s="713"/>
      <c r="WLN9" s="713"/>
      <c r="WLO9" s="713"/>
      <c r="WLP9" s="713"/>
      <c r="WLQ9" s="713"/>
      <c r="WLR9" s="713"/>
      <c r="WLS9" s="713"/>
      <c r="WLT9" s="713"/>
      <c r="WLU9" s="713"/>
      <c r="WLV9" s="713"/>
      <c r="WLW9" s="713"/>
      <c r="WLX9" s="713"/>
      <c r="WLY9" s="713"/>
      <c r="WLZ9" s="713"/>
      <c r="WMA9" s="713"/>
      <c r="WMB9" s="713"/>
      <c r="WMC9" s="713"/>
      <c r="WMD9" s="713"/>
      <c r="WME9" s="713"/>
      <c r="WMF9" s="713"/>
      <c r="WMG9" s="713"/>
      <c r="WMH9" s="713"/>
      <c r="WMI9" s="713"/>
      <c r="WMJ9" s="713"/>
      <c r="WMK9" s="713"/>
      <c r="WML9" s="713"/>
      <c r="WMM9" s="713"/>
      <c r="WMN9" s="713"/>
      <c r="WMO9" s="713"/>
      <c r="WMP9" s="713"/>
      <c r="WMQ9" s="713"/>
      <c r="WMR9" s="713"/>
      <c r="WMS9" s="713"/>
      <c r="WMT9" s="713"/>
      <c r="WMU9" s="713"/>
      <c r="WMV9" s="713"/>
      <c r="WMW9" s="713"/>
      <c r="WMX9" s="713"/>
      <c r="WMY9" s="713"/>
      <c r="WMZ9" s="713"/>
      <c r="WNA9" s="713"/>
      <c r="WNB9" s="713"/>
      <c r="WNC9" s="713"/>
      <c r="WND9" s="713"/>
      <c r="WNE9" s="713"/>
      <c r="WNF9" s="713"/>
      <c r="WNG9" s="713"/>
      <c r="WNH9" s="713"/>
      <c r="WNI9" s="713"/>
      <c r="WNJ9" s="713"/>
      <c r="WNK9" s="713"/>
      <c r="WNL9" s="713"/>
      <c r="WNM9" s="713"/>
      <c r="WNN9" s="713"/>
      <c r="WNO9" s="713"/>
      <c r="WNP9" s="713"/>
      <c r="WNQ9" s="713"/>
      <c r="WNR9" s="713"/>
      <c r="WNS9" s="713"/>
      <c r="WNT9" s="713"/>
      <c r="WNU9" s="713"/>
      <c r="WNV9" s="713"/>
      <c r="WNW9" s="713"/>
      <c r="WNX9" s="713"/>
      <c r="WNY9" s="713"/>
      <c r="WNZ9" s="713"/>
      <c r="WOA9" s="713"/>
      <c r="WOB9" s="713"/>
      <c r="WOC9" s="713"/>
      <c r="WOD9" s="713"/>
      <c r="WOE9" s="713"/>
      <c r="WOF9" s="713"/>
      <c r="WOG9" s="713"/>
      <c r="WOH9" s="713"/>
      <c r="WOI9" s="713"/>
      <c r="WOJ9" s="713"/>
      <c r="WOK9" s="713"/>
      <c r="WOL9" s="713"/>
      <c r="WOM9" s="713"/>
      <c r="WON9" s="713"/>
      <c r="WOO9" s="713"/>
      <c r="WOP9" s="713"/>
      <c r="WOQ9" s="713"/>
      <c r="WOR9" s="713"/>
      <c r="WOS9" s="713"/>
      <c r="WOT9" s="713"/>
      <c r="WOU9" s="713"/>
      <c r="WOV9" s="713"/>
      <c r="WOW9" s="713"/>
      <c r="WOX9" s="713"/>
      <c r="WOY9" s="713"/>
      <c r="WOZ9" s="713"/>
      <c r="WPA9" s="713"/>
      <c r="WPB9" s="713"/>
      <c r="WPC9" s="713"/>
      <c r="WPD9" s="713"/>
      <c r="WPE9" s="713"/>
      <c r="WPF9" s="713"/>
      <c r="WPG9" s="713"/>
      <c r="WPH9" s="713"/>
      <c r="WPI9" s="713"/>
      <c r="WPJ9" s="713"/>
      <c r="WPK9" s="713"/>
      <c r="WPL9" s="713"/>
      <c r="WPM9" s="713"/>
      <c r="WPN9" s="713"/>
      <c r="WPO9" s="713"/>
      <c r="WPP9" s="713"/>
      <c r="WPQ9" s="713"/>
      <c r="WPR9" s="713"/>
      <c r="WPS9" s="713"/>
      <c r="WPT9" s="713"/>
      <c r="WPU9" s="713"/>
      <c r="WPV9" s="713"/>
      <c r="WPW9" s="713"/>
      <c r="WPX9" s="713"/>
      <c r="WPY9" s="713"/>
      <c r="WPZ9" s="713"/>
      <c r="WQA9" s="713"/>
      <c r="WQB9" s="713"/>
      <c r="WQC9" s="713"/>
      <c r="WQD9" s="713"/>
      <c r="WQE9" s="713"/>
      <c r="WQF9" s="713"/>
      <c r="WQG9" s="713"/>
      <c r="WQH9" s="713"/>
      <c r="WQI9" s="713"/>
      <c r="WQJ9" s="713"/>
      <c r="WQK9" s="713"/>
      <c r="WQL9" s="713"/>
      <c r="WQM9" s="713"/>
      <c r="WQN9" s="713"/>
      <c r="WQO9" s="713"/>
      <c r="WQP9" s="713"/>
      <c r="WQQ9" s="713"/>
      <c r="WQR9" s="713"/>
      <c r="WQS9" s="713"/>
      <c r="WQT9" s="713"/>
      <c r="WQU9" s="713"/>
      <c r="WQV9" s="713"/>
      <c r="WQW9" s="713"/>
      <c r="WQX9" s="713"/>
      <c r="WQY9" s="713"/>
      <c r="WQZ9" s="713"/>
      <c r="WRA9" s="713"/>
      <c r="WRB9" s="713"/>
      <c r="WRC9" s="713"/>
      <c r="WRD9" s="713"/>
      <c r="WRE9" s="713"/>
      <c r="WRF9" s="713"/>
      <c r="WRG9" s="713"/>
      <c r="WRH9" s="713"/>
      <c r="WRI9" s="713"/>
      <c r="WRJ9" s="713"/>
      <c r="WRK9" s="713"/>
      <c r="WRL9" s="713"/>
      <c r="WRM9" s="713"/>
      <c r="WRN9" s="713"/>
      <c r="WRO9" s="713"/>
      <c r="WRP9" s="713"/>
      <c r="WRQ9" s="713"/>
      <c r="WRR9" s="713"/>
      <c r="WRS9" s="713"/>
      <c r="WRT9" s="713"/>
      <c r="WRU9" s="713"/>
      <c r="WRV9" s="713"/>
      <c r="WRW9" s="713"/>
      <c r="WRX9" s="713"/>
      <c r="WRY9" s="713"/>
      <c r="WRZ9" s="713"/>
      <c r="WSA9" s="713"/>
      <c r="WSB9" s="713"/>
      <c r="WSC9" s="713"/>
      <c r="WSD9" s="713"/>
      <c r="WSE9" s="713"/>
      <c r="WSF9" s="713"/>
      <c r="WSG9" s="713"/>
      <c r="WSH9" s="713"/>
      <c r="WSI9" s="713"/>
      <c r="WSJ9" s="713"/>
      <c r="WSK9" s="713"/>
      <c r="WSL9" s="713"/>
      <c r="WSM9" s="713"/>
      <c r="WSN9" s="713"/>
      <c r="WSO9" s="713"/>
      <c r="WSP9" s="713"/>
      <c r="WSQ9" s="713"/>
      <c r="WSR9" s="713"/>
      <c r="WSS9" s="713"/>
      <c r="WST9" s="713"/>
      <c r="WSU9" s="713"/>
      <c r="WSV9" s="713"/>
      <c r="WSW9" s="713"/>
      <c r="WSX9" s="713"/>
      <c r="WSY9" s="713"/>
      <c r="WSZ9" s="713"/>
      <c r="WTA9" s="713"/>
      <c r="WTB9" s="713"/>
      <c r="WTC9" s="713"/>
      <c r="WTD9" s="713"/>
      <c r="WTE9" s="713"/>
      <c r="WTF9" s="713"/>
      <c r="WTG9" s="713"/>
      <c r="WTH9" s="713"/>
      <c r="WTI9" s="713"/>
      <c r="WTJ9" s="713"/>
      <c r="WTK9" s="713"/>
      <c r="WTL9" s="713"/>
      <c r="WTM9" s="713"/>
      <c r="WTN9" s="713"/>
      <c r="WTO9" s="713"/>
      <c r="WTP9" s="713"/>
      <c r="WTQ9" s="713"/>
      <c r="WTR9" s="713"/>
      <c r="WTS9" s="713"/>
      <c r="WTT9" s="713"/>
      <c r="WTU9" s="713"/>
      <c r="WTV9" s="713"/>
      <c r="WTW9" s="713"/>
      <c r="WTX9" s="713"/>
      <c r="WTY9" s="713"/>
      <c r="WTZ9" s="713"/>
      <c r="WUA9" s="713"/>
      <c r="WUB9" s="713"/>
      <c r="WUC9" s="713"/>
      <c r="WUD9" s="713"/>
      <c r="WUE9" s="713"/>
      <c r="WUF9" s="713"/>
      <c r="WUG9" s="713"/>
      <c r="WUH9" s="713"/>
      <c r="WUI9" s="713"/>
      <c r="WUJ9" s="713"/>
      <c r="WUK9" s="713"/>
      <c r="WUL9" s="713"/>
      <c r="WUM9" s="713"/>
      <c r="WUN9" s="713"/>
      <c r="WUO9" s="713"/>
      <c r="WUP9" s="713"/>
      <c r="WUQ9" s="713"/>
      <c r="WUR9" s="713"/>
      <c r="WUS9" s="713"/>
      <c r="WUT9" s="713"/>
      <c r="WUU9" s="713"/>
      <c r="WUV9" s="713"/>
      <c r="WUW9" s="713"/>
      <c r="WUX9" s="713"/>
      <c r="WUY9" s="713"/>
      <c r="WUZ9" s="713"/>
      <c r="WVA9" s="713"/>
      <c r="WVB9" s="713"/>
      <c r="WVC9" s="713"/>
      <c r="WVD9" s="713"/>
      <c r="WVE9" s="713"/>
      <c r="WVF9" s="713"/>
      <c r="WVG9" s="713"/>
      <c r="WVH9" s="713"/>
      <c r="WVI9" s="713"/>
      <c r="WVJ9" s="713"/>
      <c r="WVK9" s="713"/>
      <c r="WVL9" s="713"/>
      <c r="WVM9" s="713"/>
      <c r="WVN9" s="713"/>
      <c r="WVO9" s="713"/>
      <c r="WVP9" s="713"/>
      <c r="WVQ9" s="713"/>
      <c r="WVR9" s="713"/>
      <c r="WVS9" s="713"/>
      <c r="WVT9" s="713"/>
      <c r="WVU9" s="713"/>
      <c r="WVV9" s="713"/>
      <c r="WVW9" s="713"/>
      <c r="WVX9" s="713"/>
      <c r="WVY9" s="713"/>
      <c r="WVZ9" s="713"/>
      <c r="WWA9" s="713"/>
      <c r="WWB9" s="713"/>
      <c r="WWC9" s="713"/>
      <c r="WWD9" s="713"/>
      <c r="WWE9" s="713"/>
      <c r="WWF9" s="713"/>
      <c r="WWG9" s="713"/>
      <c r="WWH9" s="713"/>
      <c r="WWI9" s="713"/>
      <c r="WWJ9" s="713"/>
      <c r="WWK9" s="713"/>
      <c r="WWL9" s="713"/>
      <c r="WWM9" s="713"/>
      <c r="WWN9" s="713"/>
      <c r="WWO9" s="713"/>
      <c r="WWP9" s="713"/>
      <c r="WWQ9" s="713"/>
      <c r="WWR9" s="713"/>
      <c r="WWS9" s="713"/>
      <c r="WWT9" s="713"/>
      <c r="WWU9" s="713"/>
      <c r="WWV9" s="713"/>
      <c r="WWW9" s="713"/>
      <c r="WWX9" s="713"/>
      <c r="WWY9" s="713"/>
      <c r="WWZ9" s="713"/>
      <c r="WXA9" s="713"/>
      <c r="WXB9" s="713"/>
      <c r="WXC9" s="713"/>
      <c r="WXD9" s="713"/>
      <c r="WXE9" s="713"/>
      <c r="WXF9" s="713"/>
      <c r="WXG9" s="713"/>
      <c r="WXH9" s="713"/>
      <c r="WXI9" s="713"/>
      <c r="WXJ9" s="713"/>
      <c r="WXK9" s="713"/>
      <c r="WXL9" s="713"/>
      <c r="WXM9" s="713"/>
      <c r="WXN9" s="713"/>
      <c r="WXO9" s="713"/>
      <c r="WXP9" s="713"/>
      <c r="WXQ9" s="713"/>
      <c r="WXR9" s="713"/>
      <c r="WXS9" s="713"/>
      <c r="WXT9" s="713"/>
      <c r="WXU9" s="713"/>
      <c r="WXV9" s="713"/>
      <c r="WXW9" s="713"/>
      <c r="WXX9" s="713"/>
      <c r="WXY9" s="713"/>
      <c r="WXZ9" s="713"/>
      <c r="WYA9" s="713"/>
      <c r="WYB9" s="713"/>
      <c r="WYC9" s="713"/>
      <c r="WYD9" s="713"/>
      <c r="WYE9" s="713"/>
      <c r="WYF9" s="713"/>
      <c r="WYG9" s="713"/>
      <c r="WYH9" s="713"/>
      <c r="WYI9" s="713"/>
      <c r="WYJ9" s="713"/>
      <c r="WYK9" s="713"/>
      <c r="WYL9" s="713"/>
      <c r="WYM9" s="713"/>
      <c r="WYN9" s="713"/>
      <c r="WYO9" s="713"/>
      <c r="WYP9" s="713"/>
      <c r="WYQ9" s="713"/>
      <c r="WYR9" s="713"/>
      <c r="WYS9" s="713"/>
      <c r="WYT9" s="713"/>
      <c r="WYU9" s="713"/>
      <c r="WYV9" s="713"/>
      <c r="WYW9" s="713"/>
      <c r="WYX9" s="713"/>
      <c r="WYY9" s="713"/>
      <c r="WYZ9" s="713"/>
      <c r="WZA9" s="713"/>
      <c r="WZB9" s="713"/>
      <c r="WZC9" s="713"/>
      <c r="WZD9" s="713"/>
      <c r="WZE9" s="713"/>
      <c r="WZF9" s="713"/>
      <c r="WZG9" s="713"/>
      <c r="WZH9" s="713"/>
      <c r="WZI9" s="713"/>
      <c r="WZJ9" s="713"/>
      <c r="WZK9" s="713"/>
      <c r="WZL9" s="713"/>
      <c r="WZM9" s="713"/>
      <c r="WZN9" s="713"/>
      <c r="WZO9" s="713"/>
      <c r="WZP9" s="713"/>
      <c r="WZQ9" s="713"/>
      <c r="WZR9" s="713"/>
      <c r="WZS9" s="713"/>
      <c r="WZT9" s="713"/>
      <c r="WZU9" s="713"/>
      <c r="WZV9" s="713"/>
      <c r="WZW9" s="713"/>
      <c r="WZX9" s="713"/>
      <c r="WZY9" s="713"/>
      <c r="WZZ9" s="713"/>
      <c r="XAA9" s="713"/>
      <c r="XAB9" s="713"/>
      <c r="XAC9" s="713"/>
      <c r="XAD9" s="713"/>
      <c r="XAE9" s="713"/>
      <c r="XAF9" s="713"/>
      <c r="XAG9" s="713"/>
      <c r="XAH9" s="713"/>
      <c r="XAI9" s="713"/>
      <c r="XAJ9" s="713"/>
      <c r="XAK9" s="713"/>
      <c r="XAL9" s="713"/>
      <c r="XAM9" s="713"/>
      <c r="XAN9" s="713"/>
      <c r="XAO9" s="713"/>
      <c r="XAP9" s="713"/>
      <c r="XAQ9" s="713"/>
      <c r="XAR9" s="713"/>
      <c r="XAS9" s="713"/>
      <c r="XAT9" s="713"/>
      <c r="XAU9" s="713"/>
      <c r="XAV9" s="713"/>
      <c r="XAW9" s="713"/>
      <c r="XAX9" s="713"/>
      <c r="XAY9" s="713"/>
      <c r="XAZ9" s="713"/>
      <c r="XBA9" s="713"/>
      <c r="XBB9" s="713"/>
      <c r="XBC9" s="713"/>
      <c r="XBD9" s="713"/>
      <c r="XBE9" s="713"/>
      <c r="XBF9" s="713"/>
      <c r="XBG9" s="713"/>
      <c r="XBH9" s="713"/>
      <c r="XBI9" s="713"/>
      <c r="XBJ9" s="713"/>
      <c r="XBK9" s="713"/>
      <c r="XBL9" s="713"/>
      <c r="XBM9" s="713"/>
      <c r="XBN9" s="713"/>
      <c r="XBO9" s="713"/>
      <c r="XBP9" s="713"/>
      <c r="XBQ9" s="713"/>
      <c r="XBR9" s="713"/>
      <c r="XBS9" s="713"/>
      <c r="XBT9" s="713"/>
      <c r="XBU9" s="713"/>
      <c r="XBV9" s="713"/>
      <c r="XBW9" s="713"/>
      <c r="XBX9" s="713"/>
      <c r="XBY9" s="713"/>
      <c r="XBZ9" s="713"/>
      <c r="XCA9" s="713"/>
      <c r="XCB9" s="713"/>
      <c r="XCC9" s="713"/>
      <c r="XCD9" s="713"/>
      <c r="XCE9" s="713"/>
      <c r="XCF9" s="713"/>
      <c r="XCG9" s="713"/>
      <c r="XCH9" s="713"/>
      <c r="XCI9" s="713"/>
      <c r="XCJ9" s="713"/>
      <c r="XCK9" s="713"/>
      <c r="XCL9" s="713"/>
      <c r="XCM9" s="713"/>
      <c r="XCN9" s="713"/>
      <c r="XCO9" s="713"/>
      <c r="XCP9" s="713"/>
      <c r="XCQ9" s="713"/>
      <c r="XCR9" s="713"/>
      <c r="XCS9" s="713"/>
      <c r="XCT9" s="713"/>
      <c r="XCU9" s="713"/>
      <c r="XCV9" s="713"/>
      <c r="XCW9" s="713"/>
      <c r="XCX9" s="713"/>
      <c r="XCY9" s="713"/>
      <c r="XCZ9" s="713"/>
      <c r="XDA9" s="713"/>
      <c r="XDB9" s="713"/>
      <c r="XDC9" s="713"/>
      <c r="XDD9" s="713"/>
      <c r="XDE9" s="713"/>
      <c r="XDF9" s="713"/>
      <c r="XDG9" s="713"/>
      <c r="XDH9" s="713"/>
      <c r="XDI9" s="713"/>
      <c r="XDJ9" s="713"/>
      <c r="XDK9" s="713"/>
      <c r="XDL9" s="713"/>
      <c r="XDM9" s="713"/>
      <c r="XDN9" s="713"/>
      <c r="XDO9" s="713"/>
      <c r="XDP9" s="713"/>
      <c r="XDQ9" s="713"/>
      <c r="XDR9" s="713"/>
      <c r="XDS9" s="713"/>
      <c r="XDT9" s="713"/>
      <c r="XDU9" s="713"/>
      <c r="XDV9" s="713"/>
      <c r="XDW9" s="713"/>
      <c r="XDX9" s="713"/>
      <c r="XDY9" s="713"/>
      <c r="XDZ9" s="713"/>
      <c r="XEA9" s="713"/>
      <c r="XEB9" s="713"/>
      <c r="XEC9" s="713"/>
      <c r="XED9" s="713"/>
      <c r="XEE9" s="713"/>
      <c r="XEF9" s="713"/>
      <c r="XEG9" s="713"/>
      <c r="XEH9" s="713"/>
      <c r="XEI9" s="713"/>
      <c r="XEJ9" s="713"/>
      <c r="XEK9" s="713"/>
      <c r="XEL9" s="713"/>
      <c r="XEM9" s="713"/>
      <c r="XEN9" s="713"/>
      <c r="XEO9" s="713"/>
      <c r="XEP9" s="713"/>
      <c r="XEQ9" s="713"/>
      <c r="XER9" s="713"/>
      <c r="XES9" s="713"/>
      <c r="XET9" s="713"/>
      <c r="XEU9" s="713"/>
      <c r="XEV9" s="713"/>
      <c r="XEW9" s="713"/>
    </row>
    <row r="10" s="711" customFormat="1" ht="39" customHeight="1" spans="1:246">
      <c r="A10" s="736">
        <v>46052</v>
      </c>
      <c r="B10" s="737" t="s">
        <v>3665</v>
      </c>
      <c r="C10" s="738" t="s">
        <v>580</v>
      </c>
      <c r="D10" s="739">
        <v>4500192761</v>
      </c>
      <c r="E10" s="740">
        <v>5200008745</v>
      </c>
      <c r="F10" s="739" t="s">
        <v>4432</v>
      </c>
      <c r="G10" s="744"/>
      <c r="H10" s="742" t="s">
        <v>4433</v>
      </c>
      <c r="I10" s="785"/>
      <c r="J10" s="790">
        <v>96</v>
      </c>
      <c r="K10" s="780">
        <v>0</v>
      </c>
      <c r="L10" s="791">
        <v>24</v>
      </c>
      <c r="M10" s="784">
        <f t="shared" ref="M10:M17" si="1">J10/L10</f>
        <v>4</v>
      </c>
      <c r="N10" s="782">
        <v>46059</v>
      </c>
      <c r="O10" s="782">
        <v>46055</v>
      </c>
      <c r="P10" s="783" t="s">
        <v>4434</v>
      </c>
      <c r="Q10" s="783"/>
      <c r="R10" s="783" t="s">
        <v>4263</v>
      </c>
      <c r="S10" s="810"/>
      <c r="T10" s="810"/>
      <c r="U10" s="810"/>
      <c r="V10" s="811"/>
      <c r="W10" s="811"/>
      <c r="X10" s="812" t="s">
        <v>4435</v>
      </c>
      <c r="Y10" s="783" t="s">
        <v>3673</v>
      </c>
      <c r="Z10" s="835">
        <v>2.2</v>
      </c>
      <c r="AA10" s="835">
        <f t="shared" ref="AA10:AA17" si="2">J10*Z10</f>
        <v>211.2</v>
      </c>
      <c r="AB10" s="784"/>
      <c r="AC10" s="836"/>
      <c r="AD10" s="837"/>
      <c r="AE10" s="837"/>
      <c r="AF10" s="838"/>
      <c r="AG10" s="865"/>
      <c r="AH10" s="865"/>
      <c r="AI10" s="865"/>
      <c r="AJ10" s="865"/>
      <c r="AK10" s="865"/>
      <c r="AL10" s="866"/>
      <c r="AM10" s="866"/>
      <c r="AN10" s="867" t="s">
        <v>577</v>
      </c>
      <c r="AO10" s="884">
        <f>J10/6</f>
        <v>16</v>
      </c>
      <c r="AP10" s="884">
        <f>J10/6</f>
        <v>16</v>
      </c>
      <c r="AQ10" s="884">
        <f>J10/6</f>
        <v>16</v>
      </c>
      <c r="AR10" s="884">
        <f>J10/6</f>
        <v>16</v>
      </c>
      <c r="AS10" s="884">
        <f>J10/6</f>
        <v>16</v>
      </c>
      <c r="AT10" s="884">
        <f>J10/6</f>
        <v>16</v>
      </c>
      <c r="AU10" s="885">
        <f>SUM(AO10:AT10)</f>
        <v>96</v>
      </c>
      <c r="AV10" s="886">
        <f>J10-AU10</f>
        <v>0</v>
      </c>
      <c r="AW10" s="897"/>
      <c r="AX10" s="897"/>
      <c r="AY10" s="897"/>
      <c r="AZ10" s="897"/>
      <c r="BA10" s="897"/>
      <c r="BB10" s="897"/>
      <c r="BC10" s="897"/>
      <c r="BD10" s="897"/>
      <c r="BE10" s="897"/>
      <c r="BF10" s="897"/>
      <c r="BG10" s="897"/>
      <c r="BH10" s="897"/>
      <c r="BI10" s="897"/>
      <c r="BJ10" s="897"/>
      <c r="BK10" s="897"/>
      <c r="BL10" s="897"/>
      <c r="BM10" s="897"/>
      <c r="BN10" s="897"/>
      <c r="BO10" s="897"/>
      <c r="BP10" s="897"/>
      <c r="BQ10" s="897"/>
      <c r="BR10" s="897"/>
      <c r="BS10" s="897"/>
      <c r="BT10" s="897"/>
      <c r="BU10" s="897"/>
      <c r="BV10" s="897"/>
      <c r="BW10" s="897"/>
      <c r="BX10" s="897"/>
      <c r="BY10" s="897"/>
      <c r="BZ10" s="897"/>
      <c r="CA10" s="897"/>
      <c r="CB10" s="897"/>
      <c r="CC10" s="897"/>
      <c r="CD10" s="897"/>
      <c r="CE10" s="897"/>
      <c r="CF10" s="897"/>
      <c r="CG10" s="897"/>
      <c r="CH10" s="897"/>
      <c r="CI10" s="897"/>
      <c r="CJ10" s="897"/>
      <c r="CK10" s="897"/>
      <c r="CL10" s="897"/>
      <c r="CM10" s="897"/>
      <c r="CN10" s="897"/>
      <c r="CO10" s="897"/>
      <c r="CP10" s="897"/>
      <c r="CQ10" s="897"/>
      <c r="CR10" s="897"/>
      <c r="CS10" s="897"/>
      <c r="CT10" s="897"/>
      <c r="CU10" s="897"/>
      <c r="CV10" s="897"/>
      <c r="CW10" s="897"/>
      <c r="CX10" s="897"/>
      <c r="CY10" s="897"/>
      <c r="CZ10" s="897"/>
      <c r="DA10" s="897"/>
      <c r="DB10" s="897"/>
      <c r="DC10" s="897"/>
      <c r="DD10" s="897"/>
      <c r="DE10" s="897"/>
      <c r="DF10" s="897"/>
      <c r="DG10" s="897"/>
      <c r="DH10" s="897"/>
      <c r="DI10" s="897"/>
      <c r="DJ10" s="897"/>
      <c r="DK10" s="897"/>
      <c r="DL10" s="897"/>
      <c r="DM10" s="897"/>
      <c r="DN10" s="897"/>
      <c r="DO10" s="897"/>
      <c r="DP10" s="897"/>
      <c r="DQ10" s="897"/>
      <c r="DR10" s="897"/>
      <c r="DS10" s="897"/>
      <c r="DT10" s="897"/>
      <c r="DU10" s="897"/>
      <c r="DV10" s="897"/>
      <c r="DW10" s="897"/>
      <c r="DX10" s="897"/>
      <c r="DY10" s="897"/>
      <c r="DZ10" s="897"/>
      <c r="EA10" s="897"/>
      <c r="EB10" s="897"/>
      <c r="EC10" s="897"/>
      <c r="ED10" s="897"/>
      <c r="EE10" s="897"/>
      <c r="EF10" s="897"/>
      <c r="EG10" s="897"/>
      <c r="EH10" s="897"/>
      <c r="EI10" s="897"/>
      <c r="EJ10" s="897"/>
      <c r="EK10" s="897"/>
      <c r="EL10" s="897"/>
      <c r="EM10" s="897"/>
      <c r="EN10" s="897"/>
      <c r="EO10" s="897"/>
      <c r="EP10" s="897"/>
      <c r="EQ10" s="897"/>
      <c r="ER10" s="897"/>
      <c r="ES10" s="897"/>
      <c r="ET10" s="897"/>
      <c r="EU10" s="897"/>
      <c r="EV10" s="897"/>
      <c r="EW10" s="897"/>
      <c r="EX10" s="897"/>
      <c r="EY10" s="897"/>
      <c r="EZ10" s="897"/>
      <c r="FA10" s="897"/>
      <c r="FB10" s="897"/>
      <c r="FC10" s="897"/>
      <c r="FD10" s="897"/>
      <c r="FE10" s="897"/>
      <c r="FF10" s="897"/>
      <c r="FG10" s="897"/>
      <c r="FH10" s="897"/>
      <c r="FI10" s="897"/>
      <c r="FJ10" s="897"/>
      <c r="FK10" s="897"/>
      <c r="FL10" s="897"/>
      <c r="FM10" s="897"/>
      <c r="FN10" s="897"/>
      <c r="FO10" s="897"/>
      <c r="FP10" s="897"/>
      <c r="FQ10" s="897"/>
      <c r="FR10" s="897"/>
      <c r="FS10" s="897"/>
      <c r="FT10" s="897"/>
      <c r="FU10" s="897"/>
      <c r="FV10" s="897"/>
      <c r="FW10" s="897"/>
      <c r="FX10" s="897"/>
      <c r="FY10" s="897"/>
      <c r="FZ10" s="897"/>
      <c r="GA10" s="897"/>
      <c r="GB10" s="897"/>
      <c r="GC10" s="897"/>
      <c r="GD10" s="897"/>
      <c r="GE10" s="897"/>
      <c r="GF10" s="897"/>
      <c r="GG10" s="897"/>
      <c r="GH10" s="897"/>
      <c r="GI10" s="897"/>
      <c r="GJ10" s="897"/>
      <c r="GK10" s="897"/>
      <c r="GL10" s="897"/>
      <c r="GM10" s="897"/>
      <c r="GN10" s="897"/>
      <c r="GO10" s="897"/>
      <c r="GP10" s="897"/>
      <c r="GQ10" s="897"/>
      <c r="GR10" s="897"/>
      <c r="GS10" s="897"/>
      <c r="GT10" s="897"/>
      <c r="GU10" s="897"/>
      <c r="GV10" s="897"/>
      <c r="GW10" s="897"/>
      <c r="GX10" s="897"/>
      <c r="GY10" s="897"/>
      <c r="GZ10" s="897"/>
      <c r="HA10" s="897"/>
      <c r="HB10" s="897"/>
      <c r="HC10" s="897"/>
      <c r="HD10" s="897"/>
      <c r="HE10" s="897"/>
      <c r="HF10" s="897"/>
      <c r="HG10" s="897"/>
      <c r="HH10" s="897"/>
      <c r="HI10" s="897"/>
      <c r="HJ10" s="897"/>
      <c r="HK10" s="897"/>
      <c r="HL10" s="897"/>
      <c r="HM10" s="897"/>
      <c r="HN10" s="897"/>
      <c r="HO10" s="897"/>
      <c r="HP10" s="897"/>
      <c r="HQ10" s="897"/>
      <c r="HR10" s="897"/>
      <c r="HS10" s="897"/>
      <c r="HT10" s="897"/>
      <c r="HU10" s="897"/>
      <c r="HV10" s="897"/>
      <c r="HW10" s="897"/>
      <c r="HX10" s="897"/>
      <c r="HY10" s="897"/>
      <c r="HZ10" s="897"/>
      <c r="IA10" s="897"/>
      <c r="IB10" s="897"/>
      <c r="IC10" s="897"/>
      <c r="ID10" s="897"/>
      <c r="IE10" s="897"/>
      <c r="IF10" s="897"/>
      <c r="IG10" s="897"/>
      <c r="IH10" s="897"/>
      <c r="II10" s="897"/>
      <c r="IJ10" s="897"/>
      <c r="IK10" s="897"/>
      <c r="IL10" s="897"/>
    </row>
    <row r="11" s="712" customFormat="1" ht="39" customHeight="1" spans="1:16378">
      <c r="A11" s="745">
        <v>46059</v>
      </c>
      <c r="B11" s="746" t="s">
        <v>177</v>
      </c>
      <c r="C11" s="747" t="s">
        <v>600</v>
      </c>
      <c r="D11" s="748">
        <v>4500193282</v>
      </c>
      <c r="E11" s="749" t="s">
        <v>4436</v>
      </c>
      <c r="F11" s="748" t="s">
        <v>4437</v>
      </c>
      <c r="G11" s="750"/>
      <c r="H11" s="751" t="s">
        <v>4438</v>
      </c>
      <c r="I11" s="792"/>
      <c r="J11" s="793">
        <v>10602</v>
      </c>
      <c r="K11" s="205">
        <v>0</v>
      </c>
      <c r="L11" s="794">
        <v>6</v>
      </c>
      <c r="M11" s="795">
        <f t="shared" si="1"/>
        <v>1767</v>
      </c>
      <c r="N11" s="796">
        <v>46118</v>
      </c>
      <c r="O11" s="796">
        <v>46114</v>
      </c>
      <c r="P11" s="216"/>
      <c r="Q11" s="226"/>
      <c r="R11" s="216"/>
      <c r="S11" s="225"/>
      <c r="T11" s="225"/>
      <c r="U11" s="225"/>
      <c r="V11" s="814"/>
      <c r="W11" s="814"/>
      <c r="X11" s="815" t="s">
        <v>4439</v>
      </c>
      <c r="Y11" s="226" t="s">
        <v>695</v>
      </c>
      <c r="Z11" s="839">
        <v>1.5</v>
      </c>
      <c r="AA11" s="839">
        <f t="shared" si="2"/>
        <v>15903</v>
      </c>
      <c r="AB11" s="795"/>
      <c r="AC11" s="840"/>
      <c r="AD11" s="841"/>
      <c r="AE11" s="841"/>
      <c r="AF11" s="842"/>
      <c r="AG11" s="868"/>
      <c r="AH11" s="868"/>
      <c r="AI11" s="868"/>
      <c r="AJ11" s="868"/>
      <c r="AK11" s="868"/>
      <c r="AL11" s="869"/>
      <c r="AM11" s="869"/>
      <c r="AN11" s="870"/>
      <c r="AO11" s="889"/>
      <c r="AP11" s="889"/>
      <c r="AQ11" s="889"/>
      <c r="AR11" s="889"/>
      <c r="AS11" s="889"/>
      <c r="AT11" s="889"/>
      <c r="AU11" s="890"/>
      <c r="AV11" s="891"/>
      <c r="AW11" s="898"/>
      <c r="AX11" s="898"/>
      <c r="AY11" s="898"/>
      <c r="AZ11" s="898"/>
      <c r="BA11" s="898"/>
      <c r="BB11" s="898"/>
      <c r="BC11" s="898"/>
      <c r="BD11" s="898"/>
      <c r="BE11" s="898"/>
      <c r="BF11" s="898"/>
      <c r="BG11" s="898"/>
      <c r="BH11" s="898"/>
      <c r="BI11" s="898"/>
      <c r="BJ11" s="898"/>
      <c r="BK11" s="898"/>
      <c r="BL11" s="898"/>
      <c r="BM11" s="898"/>
      <c r="BN11" s="898"/>
      <c r="BO11" s="898"/>
      <c r="BP11" s="898"/>
      <c r="BQ11" s="898"/>
      <c r="BR11" s="898"/>
      <c r="BS11" s="898"/>
      <c r="BT11" s="898"/>
      <c r="BU11" s="898"/>
      <c r="BV11" s="898"/>
      <c r="BW11" s="898"/>
      <c r="BX11" s="898"/>
      <c r="BY11" s="898"/>
      <c r="BZ11" s="898"/>
      <c r="CA11" s="898"/>
      <c r="CB11" s="898"/>
      <c r="CC11" s="898"/>
      <c r="CD11" s="898"/>
      <c r="CE11" s="898"/>
      <c r="CF11" s="898"/>
      <c r="CG11" s="898"/>
      <c r="CH11" s="898"/>
      <c r="CI11" s="898"/>
      <c r="CJ11" s="898"/>
      <c r="CK11" s="898"/>
      <c r="CL11" s="898"/>
      <c r="CM11" s="898"/>
      <c r="CN11" s="898"/>
      <c r="CO11" s="898"/>
      <c r="CP11" s="898"/>
      <c r="CQ11" s="898"/>
      <c r="CR11" s="898"/>
      <c r="CS11" s="898"/>
      <c r="CT11" s="898"/>
      <c r="CU11" s="898"/>
      <c r="CV11" s="898"/>
      <c r="CW11" s="898"/>
      <c r="CX11" s="898"/>
      <c r="CY11" s="898"/>
      <c r="CZ11" s="898"/>
      <c r="DA11" s="898"/>
      <c r="DB11" s="898"/>
      <c r="DC11" s="898"/>
      <c r="DD11" s="898"/>
      <c r="DE11" s="898"/>
      <c r="DF11" s="898"/>
      <c r="DG11" s="898"/>
      <c r="DH11" s="898"/>
      <c r="DI11" s="898"/>
      <c r="DJ11" s="898"/>
      <c r="DK11" s="898"/>
      <c r="DL11" s="898"/>
      <c r="DM11" s="898"/>
      <c r="DN11" s="898"/>
      <c r="DO11" s="898"/>
      <c r="DP11" s="898"/>
      <c r="DQ11" s="898"/>
      <c r="DR11" s="898"/>
      <c r="DS11" s="898"/>
      <c r="DT11" s="898"/>
      <c r="DU11" s="898"/>
      <c r="DV11" s="898"/>
      <c r="DW11" s="898"/>
      <c r="DX11" s="898"/>
      <c r="DY11" s="898"/>
      <c r="DZ11" s="898"/>
      <c r="EA11" s="898"/>
      <c r="EB11" s="898"/>
      <c r="EC11" s="898"/>
      <c r="ED11" s="898"/>
      <c r="EE11" s="898"/>
      <c r="EF11" s="898"/>
      <c r="EG11" s="898"/>
      <c r="EH11" s="898"/>
      <c r="EI11" s="898"/>
      <c r="EJ11" s="898"/>
      <c r="EK11" s="898"/>
      <c r="EL11" s="898"/>
      <c r="EM11" s="898"/>
      <c r="EN11" s="898"/>
      <c r="EO11" s="898"/>
      <c r="EP11" s="898"/>
      <c r="EQ11" s="898"/>
      <c r="ER11" s="898"/>
      <c r="ES11" s="898"/>
      <c r="ET11" s="898"/>
      <c r="EU11" s="898"/>
      <c r="EV11" s="898"/>
      <c r="EW11" s="898"/>
      <c r="EX11" s="898"/>
      <c r="EY11" s="898"/>
      <c r="EZ11" s="898"/>
      <c r="FA11" s="898"/>
      <c r="FB11" s="898"/>
      <c r="FC11" s="898"/>
      <c r="FD11" s="898"/>
      <c r="FE11" s="898"/>
      <c r="FF11" s="898"/>
      <c r="FG11" s="898"/>
      <c r="FH11" s="898"/>
      <c r="FI11" s="898"/>
      <c r="FJ11" s="898"/>
      <c r="FK11" s="898"/>
      <c r="FL11" s="898"/>
      <c r="FM11" s="898"/>
      <c r="FN11" s="898"/>
      <c r="FO11" s="898"/>
      <c r="FP11" s="898"/>
      <c r="FQ11" s="898"/>
      <c r="FR11" s="898"/>
      <c r="FS11" s="898"/>
      <c r="FT11" s="898"/>
      <c r="FU11" s="898"/>
      <c r="FV11" s="898"/>
      <c r="FW11" s="898"/>
      <c r="FX11" s="898"/>
      <c r="FY11" s="898"/>
      <c r="FZ11" s="898"/>
      <c r="GA11" s="898"/>
      <c r="GB11" s="898"/>
      <c r="GC11" s="898"/>
      <c r="GD11" s="898"/>
      <c r="GE11" s="898"/>
      <c r="GF11" s="898"/>
      <c r="GG11" s="898"/>
      <c r="GH11" s="898"/>
      <c r="GI11" s="898"/>
      <c r="GJ11" s="898"/>
      <c r="GK11" s="898"/>
      <c r="GL11" s="898"/>
      <c r="GM11" s="898"/>
      <c r="GN11" s="898"/>
      <c r="GO11" s="898"/>
      <c r="GP11" s="898"/>
      <c r="GQ11" s="898"/>
      <c r="GR11" s="898"/>
      <c r="GS11" s="898"/>
      <c r="GT11" s="898"/>
      <c r="GU11" s="898"/>
      <c r="GV11" s="898"/>
      <c r="GW11" s="898"/>
      <c r="GX11" s="898"/>
      <c r="GY11" s="898"/>
      <c r="GZ11" s="898"/>
      <c r="HA11" s="898"/>
      <c r="HB11" s="898"/>
      <c r="HC11" s="898"/>
      <c r="HD11" s="898"/>
      <c r="HE11" s="898"/>
      <c r="HF11" s="898"/>
      <c r="HG11" s="898"/>
      <c r="HH11" s="898"/>
      <c r="HI11" s="898"/>
      <c r="HJ11" s="898"/>
      <c r="HK11" s="898"/>
      <c r="HL11" s="898"/>
      <c r="HM11" s="898"/>
      <c r="HN11" s="898"/>
      <c r="HO11" s="898"/>
      <c r="HP11" s="898"/>
      <c r="HQ11" s="898"/>
      <c r="HR11" s="898"/>
      <c r="HS11" s="898"/>
      <c r="HT11" s="898"/>
      <c r="HU11" s="898"/>
      <c r="HV11" s="898"/>
      <c r="HW11" s="898"/>
      <c r="HX11" s="898"/>
      <c r="HY11" s="898"/>
      <c r="HZ11" s="898"/>
      <c r="IA11" s="898"/>
      <c r="IB11" s="898"/>
      <c r="IC11" s="898"/>
      <c r="ID11" s="898"/>
      <c r="IE11" s="898"/>
      <c r="IF11" s="898"/>
      <c r="IG11" s="898"/>
      <c r="IH11" s="898"/>
      <c r="II11" s="898"/>
      <c r="IJ11" s="898"/>
      <c r="IK11" s="898"/>
      <c r="IL11" s="898"/>
      <c r="XEX11" s="899"/>
    </row>
    <row r="12" s="713" customFormat="1" ht="39" customHeight="1" spans="1:16378">
      <c r="A12" s="187">
        <v>46055</v>
      </c>
      <c r="B12" s="188" t="s">
        <v>2212</v>
      </c>
      <c r="C12" s="189" t="s">
        <v>762</v>
      </c>
      <c r="D12" s="190">
        <v>4500192931</v>
      </c>
      <c r="E12" s="191" t="s">
        <v>4440</v>
      </c>
      <c r="F12" s="190" t="s">
        <v>4441</v>
      </c>
      <c r="G12" s="192"/>
      <c r="H12" s="193" t="s">
        <v>4421</v>
      </c>
      <c r="I12" s="787"/>
      <c r="J12" s="788">
        <v>5508</v>
      </c>
      <c r="K12" s="206">
        <v>0</v>
      </c>
      <c r="L12" s="789">
        <v>12</v>
      </c>
      <c r="M12" s="207">
        <f t="shared" si="1"/>
        <v>459</v>
      </c>
      <c r="N12" s="208">
        <v>46122</v>
      </c>
      <c r="O12" s="208">
        <v>46118</v>
      </c>
      <c r="P12" s="230"/>
      <c r="Q12" s="230"/>
      <c r="R12" s="230"/>
      <c r="S12" s="813" t="s">
        <v>3306</v>
      </c>
      <c r="T12" s="813"/>
      <c r="U12" s="813" t="s">
        <v>585</v>
      </c>
      <c r="V12" s="227"/>
      <c r="W12" s="227"/>
      <c r="X12" s="229" t="s">
        <v>4442</v>
      </c>
      <c r="Y12" s="230" t="s">
        <v>1766</v>
      </c>
      <c r="Z12" s="241">
        <v>2.43</v>
      </c>
      <c r="AA12" s="241">
        <f t="shared" si="2"/>
        <v>13384.44</v>
      </c>
      <c r="AB12" s="207"/>
      <c r="AC12" s="249"/>
      <c r="AD12" s="250"/>
      <c r="AE12" s="250">
        <f>J12</f>
        <v>5508</v>
      </c>
      <c r="AF12" s="251"/>
      <c r="AG12" s="252">
        <f>J12</f>
        <v>5508</v>
      </c>
      <c r="AH12" s="252">
        <f>J12/6</f>
        <v>918</v>
      </c>
      <c r="AI12" s="252"/>
      <c r="AJ12" s="252">
        <f>J12</f>
        <v>5508</v>
      </c>
      <c r="AK12" s="252"/>
      <c r="AL12" s="264"/>
      <c r="AM12" s="264"/>
      <c r="AN12" s="265" t="s">
        <v>577</v>
      </c>
      <c r="AO12" s="270">
        <f>J12/6</f>
        <v>918</v>
      </c>
      <c r="AP12" s="270">
        <f>J12/6</f>
        <v>918</v>
      </c>
      <c r="AQ12" s="270">
        <f>J12/6</f>
        <v>918</v>
      </c>
      <c r="AR12" s="270">
        <f>J12/6</f>
        <v>918</v>
      </c>
      <c r="AS12" s="270">
        <f>J12/6</f>
        <v>918</v>
      </c>
      <c r="AT12" s="270">
        <f>J12/6</f>
        <v>918</v>
      </c>
      <c r="AU12" s="887">
        <f>SUM(AO12:AT12)</f>
        <v>5508</v>
      </c>
      <c r="AV12" s="888">
        <f>J12-AU12</f>
        <v>0</v>
      </c>
      <c r="AW12" s="708"/>
      <c r="AX12" s="708"/>
      <c r="AY12" s="708"/>
      <c r="AZ12" s="708"/>
      <c r="BA12" s="708"/>
      <c r="BB12" s="708"/>
      <c r="BC12" s="708"/>
      <c r="BD12" s="708"/>
      <c r="BE12" s="708"/>
      <c r="BF12" s="708"/>
      <c r="BG12" s="708"/>
      <c r="BH12" s="708"/>
      <c r="BI12" s="708"/>
      <c r="BJ12" s="708"/>
      <c r="BK12" s="708"/>
      <c r="BL12" s="708"/>
      <c r="BM12" s="708"/>
      <c r="BN12" s="708"/>
      <c r="BO12" s="708"/>
      <c r="BP12" s="708"/>
      <c r="BQ12" s="708"/>
      <c r="BR12" s="708"/>
      <c r="BS12" s="708"/>
      <c r="BT12" s="708"/>
      <c r="BU12" s="708"/>
      <c r="BV12" s="708"/>
      <c r="BW12" s="708"/>
      <c r="BX12" s="708"/>
      <c r="BY12" s="708"/>
      <c r="BZ12" s="708"/>
      <c r="CA12" s="708"/>
      <c r="CB12" s="708"/>
      <c r="CC12" s="708"/>
      <c r="CD12" s="708"/>
      <c r="CE12" s="708"/>
      <c r="CF12" s="708"/>
      <c r="CG12" s="708"/>
      <c r="CH12" s="708"/>
      <c r="CI12" s="708"/>
      <c r="CJ12" s="708"/>
      <c r="CK12" s="708"/>
      <c r="CL12" s="708"/>
      <c r="CM12" s="708"/>
      <c r="CN12" s="708"/>
      <c r="CO12" s="708"/>
      <c r="CP12" s="708"/>
      <c r="CQ12" s="708"/>
      <c r="CR12" s="708"/>
      <c r="CS12" s="708"/>
      <c r="CT12" s="708"/>
      <c r="CU12" s="708"/>
      <c r="CV12" s="708"/>
      <c r="CW12" s="708"/>
      <c r="CX12" s="708"/>
      <c r="CY12" s="708"/>
      <c r="CZ12" s="708"/>
      <c r="DA12" s="708"/>
      <c r="DB12" s="708"/>
      <c r="DC12" s="708"/>
      <c r="DD12" s="708"/>
      <c r="DE12" s="708"/>
      <c r="DF12" s="708"/>
      <c r="DG12" s="708"/>
      <c r="DH12" s="708"/>
      <c r="DI12" s="708"/>
      <c r="DJ12" s="708"/>
      <c r="DK12" s="708"/>
      <c r="DL12" s="708"/>
      <c r="DM12" s="708"/>
      <c r="DN12" s="708"/>
      <c r="DO12" s="708"/>
      <c r="DP12" s="708"/>
      <c r="DQ12" s="708"/>
      <c r="DR12" s="708"/>
      <c r="DS12" s="708"/>
      <c r="DT12" s="708"/>
      <c r="DU12" s="708"/>
      <c r="DV12" s="708"/>
      <c r="DW12" s="708"/>
      <c r="DX12" s="708"/>
      <c r="DY12" s="708"/>
      <c r="DZ12" s="708"/>
      <c r="EA12" s="708"/>
      <c r="EB12" s="708"/>
      <c r="EC12" s="708"/>
      <c r="ED12" s="708"/>
      <c r="EE12" s="708"/>
      <c r="EF12" s="708"/>
      <c r="EG12" s="708"/>
      <c r="EH12" s="708"/>
      <c r="EI12" s="708"/>
      <c r="EJ12" s="708"/>
      <c r="EK12" s="708"/>
      <c r="EL12" s="708"/>
      <c r="EM12" s="708"/>
      <c r="EN12" s="708"/>
      <c r="EO12" s="708"/>
      <c r="EP12" s="708"/>
      <c r="EQ12" s="708"/>
      <c r="ER12" s="708"/>
      <c r="ES12" s="708"/>
      <c r="ET12" s="708"/>
      <c r="EU12" s="708"/>
      <c r="EV12" s="708"/>
      <c r="EW12" s="708"/>
      <c r="EX12" s="708"/>
      <c r="EY12" s="708"/>
      <c r="EZ12" s="708"/>
      <c r="FA12" s="708"/>
      <c r="FB12" s="708"/>
      <c r="FC12" s="708"/>
      <c r="FD12" s="708"/>
      <c r="FE12" s="708"/>
      <c r="FF12" s="708"/>
      <c r="FG12" s="708"/>
      <c r="FH12" s="708"/>
      <c r="FI12" s="708"/>
      <c r="FJ12" s="708"/>
      <c r="FK12" s="708"/>
      <c r="FL12" s="708"/>
      <c r="FM12" s="708"/>
      <c r="FN12" s="708"/>
      <c r="FO12" s="708"/>
      <c r="FP12" s="708"/>
      <c r="FQ12" s="708"/>
      <c r="FR12" s="708"/>
      <c r="FS12" s="708"/>
      <c r="FT12" s="708"/>
      <c r="FU12" s="708"/>
      <c r="FV12" s="708"/>
      <c r="FW12" s="708"/>
      <c r="FX12" s="708"/>
      <c r="FY12" s="708"/>
      <c r="FZ12" s="708"/>
      <c r="GA12" s="708"/>
      <c r="GB12" s="708"/>
      <c r="GC12" s="708"/>
      <c r="GD12" s="708"/>
      <c r="GE12" s="708"/>
      <c r="GF12" s="708"/>
      <c r="GG12" s="708"/>
      <c r="GH12" s="708"/>
      <c r="GI12" s="708"/>
      <c r="GJ12" s="708"/>
      <c r="GK12" s="708"/>
      <c r="GL12" s="708"/>
      <c r="GM12" s="708"/>
      <c r="GN12" s="708"/>
      <c r="GO12" s="708"/>
      <c r="GP12" s="708"/>
      <c r="GQ12" s="708"/>
      <c r="GR12" s="708"/>
      <c r="GS12" s="708"/>
      <c r="GT12" s="708"/>
      <c r="GU12" s="708"/>
      <c r="GV12" s="708"/>
      <c r="GW12" s="708"/>
      <c r="GX12" s="708"/>
      <c r="GY12" s="708"/>
      <c r="GZ12" s="708"/>
      <c r="HA12" s="708"/>
      <c r="HB12" s="708"/>
      <c r="HC12" s="708"/>
      <c r="HD12" s="708"/>
      <c r="HE12" s="708"/>
      <c r="HF12" s="708"/>
      <c r="HG12" s="708"/>
      <c r="HH12" s="708"/>
      <c r="HI12" s="708"/>
      <c r="HJ12" s="708"/>
      <c r="HK12" s="708"/>
      <c r="HL12" s="708"/>
      <c r="HM12" s="708"/>
      <c r="HN12" s="708"/>
      <c r="HO12" s="708"/>
      <c r="HP12" s="708"/>
      <c r="HQ12" s="708"/>
      <c r="HR12" s="708"/>
      <c r="HS12" s="708"/>
      <c r="HT12" s="708"/>
      <c r="HU12" s="708"/>
      <c r="HV12" s="708"/>
      <c r="HW12" s="708"/>
      <c r="HX12" s="708"/>
      <c r="HY12" s="708"/>
      <c r="HZ12" s="708"/>
      <c r="IA12" s="708"/>
      <c r="IB12" s="708"/>
      <c r="IC12" s="708"/>
      <c r="ID12" s="708"/>
      <c r="IE12" s="708"/>
      <c r="IF12" s="708"/>
      <c r="IG12" s="708"/>
      <c r="IH12" s="708"/>
      <c r="II12" s="708"/>
      <c r="IJ12" s="708"/>
      <c r="IK12" s="708"/>
      <c r="IL12" s="708"/>
      <c r="XEX12" s="181"/>
    </row>
    <row r="13" s="713" customFormat="1" ht="39" customHeight="1" spans="1:16378">
      <c r="A13" s="187">
        <v>46055</v>
      </c>
      <c r="B13" s="188" t="s">
        <v>2229</v>
      </c>
      <c r="C13" s="189" t="s">
        <v>710</v>
      </c>
      <c r="D13" s="190">
        <v>4500192938</v>
      </c>
      <c r="E13" s="191" t="s">
        <v>4443</v>
      </c>
      <c r="F13" s="190" t="s">
        <v>4444</v>
      </c>
      <c r="G13" s="192"/>
      <c r="H13" s="193" t="s">
        <v>4421</v>
      </c>
      <c r="I13" s="787"/>
      <c r="J13" s="788">
        <v>1704</v>
      </c>
      <c r="K13" s="206">
        <v>0</v>
      </c>
      <c r="L13" s="789">
        <v>12</v>
      </c>
      <c r="M13" s="207">
        <f t="shared" si="1"/>
        <v>142</v>
      </c>
      <c r="N13" s="208">
        <v>46122</v>
      </c>
      <c r="O13" s="208">
        <v>46118</v>
      </c>
      <c r="P13" s="230"/>
      <c r="Q13" s="230"/>
      <c r="R13" s="230"/>
      <c r="S13" s="813" t="s">
        <v>3306</v>
      </c>
      <c r="T13" s="813"/>
      <c r="U13" s="813" t="s">
        <v>585</v>
      </c>
      <c r="V13" s="227"/>
      <c r="W13" s="227"/>
      <c r="X13" s="229" t="s">
        <v>4445</v>
      </c>
      <c r="Y13" s="230" t="s">
        <v>1766</v>
      </c>
      <c r="Z13" s="241">
        <v>2.43</v>
      </c>
      <c r="AA13" s="241">
        <f t="shared" si="2"/>
        <v>4140.72</v>
      </c>
      <c r="AB13" s="207"/>
      <c r="AC13" s="249"/>
      <c r="AD13" s="250"/>
      <c r="AE13" s="250">
        <f>J13</f>
        <v>1704</v>
      </c>
      <c r="AF13" s="251"/>
      <c r="AG13" s="252">
        <f>J13</f>
        <v>1704</v>
      </c>
      <c r="AH13" s="252">
        <f>J13/6</f>
        <v>284</v>
      </c>
      <c r="AI13" s="252"/>
      <c r="AJ13" s="252">
        <f>J13</f>
        <v>1704</v>
      </c>
      <c r="AK13" s="252"/>
      <c r="AL13" s="264"/>
      <c r="AM13" s="264"/>
      <c r="AN13" s="265" t="s">
        <v>577</v>
      </c>
      <c r="AO13" s="270">
        <f>J13/6</f>
        <v>284</v>
      </c>
      <c r="AP13" s="270">
        <f>J13/6</f>
        <v>284</v>
      </c>
      <c r="AQ13" s="270">
        <f>J13/6</f>
        <v>284</v>
      </c>
      <c r="AR13" s="270">
        <f>J13/6</f>
        <v>284</v>
      </c>
      <c r="AS13" s="270">
        <f>J13/6</f>
        <v>284</v>
      </c>
      <c r="AT13" s="270">
        <f>J13/6</f>
        <v>284</v>
      </c>
      <c r="AU13" s="887">
        <f>SUM(AO13:AT13)</f>
        <v>1704</v>
      </c>
      <c r="AV13" s="888">
        <f>J13-AU13</f>
        <v>0</v>
      </c>
      <c r="AW13" s="708"/>
      <c r="AX13" s="708"/>
      <c r="AY13" s="708"/>
      <c r="AZ13" s="708"/>
      <c r="BA13" s="708"/>
      <c r="BB13" s="708"/>
      <c r="BC13" s="708"/>
      <c r="BD13" s="708"/>
      <c r="BE13" s="708"/>
      <c r="BF13" s="708"/>
      <c r="BG13" s="708"/>
      <c r="BH13" s="708"/>
      <c r="BI13" s="708"/>
      <c r="BJ13" s="708"/>
      <c r="BK13" s="708"/>
      <c r="BL13" s="708"/>
      <c r="BM13" s="708"/>
      <c r="BN13" s="708"/>
      <c r="BO13" s="708"/>
      <c r="BP13" s="708"/>
      <c r="BQ13" s="708"/>
      <c r="BR13" s="708"/>
      <c r="BS13" s="708"/>
      <c r="BT13" s="708"/>
      <c r="BU13" s="708"/>
      <c r="BV13" s="708"/>
      <c r="BW13" s="708"/>
      <c r="BX13" s="708"/>
      <c r="BY13" s="708"/>
      <c r="BZ13" s="708"/>
      <c r="CA13" s="708"/>
      <c r="CB13" s="708"/>
      <c r="CC13" s="708"/>
      <c r="CD13" s="708"/>
      <c r="CE13" s="708"/>
      <c r="CF13" s="708"/>
      <c r="CG13" s="708"/>
      <c r="CH13" s="708"/>
      <c r="CI13" s="708"/>
      <c r="CJ13" s="708"/>
      <c r="CK13" s="708"/>
      <c r="CL13" s="708"/>
      <c r="CM13" s="708"/>
      <c r="CN13" s="708"/>
      <c r="CO13" s="708"/>
      <c r="CP13" s="708"/>
      <c r="CQ13" s="708"/>
      <c r="CR13" s="708"/>
      <c r="CS13" s="708"/>
      <c r="CT13" s="708"/>
      <c r="CU13" s="708"/>
      <c r="CV13" s="708"/>
      <c r="CW13" s="708"/>
      <c r="CX13" s="708"/>
      <c r="CY13" s="708"/>
      <c r="CZ13" s="708"/>
      <c r="DA13" s="708"/>
      <c r="DB13" s="708"/>
      <c r="DC13" s="708"/>
      <c r="DD13" s="708"/>
      <c r="DE13" s="708"/>
      <c r="DF13" s="708"/>
      <c r="DG13" s="708"/>
      <c r="DH13" s="708"/>
      <c r="DI13" s="708"/>
      <c r="DJ13" s="708"/>
      <c r="DK13" s="708"/>
      <c r="DL13" s="708"/>
      <c r="DM13" s="708"/>
      <c r="DN13" s="708"/>
      <c r="DO13" s="708"/>
      <c r="DP13" s="708"/>
      <c r="DQ13" s="708"/>
      <c r="DR13" s="708"/>
      <c r="DS13" s="708"/>
      <c r="DT13" s="708"/>
      <c r="DU13" s="708"/>
      <c r="DV13" s="708"/>
      <c r="DW13" s="708"/>
      <c r="DX13" s="708"/>
      <c r="DY13" s="708"/>
      <c r="DZ13" s="708"/>
      <c r="EA13" s="708"/>
      <c r="EB13" s="708"/>
      <c r="EC13" s="708"/>
      <c r="ED13" s="708"/>
      <c r="EE13" s="708"/>
      <c r="EF13" s="708"/>
      <c r="EG13" s="708"/>
      <c r="EH13" s="708"/>
      <c r="EI13" s="708"/>
      <c r="EJ13" s="708"/>
      <c r="EK13" s="708"/>
      <c r="EL13" s="708"/>
      <c r="EM13" s="708"/>
      <c r="EN13" s="708"/>
      <c r="EO13" s="708"/>
      <c r="EP13" s="708"/>
      <c r="EQ13" s="708"/>
      <c r="ER13" s="708"/>
      <c r="ES13" s="708"/>
      <c r="ET13" s="708"/>
      <c r="EU13" s="708"/>
      <c r="EV13" s="708"/>
      <c r="EW13" s="708"/>
      <c r="EX13" s="708"/>
      <c r="EY13" s="708"/>
      <c r="EZ13" s="708"/>
      <c r="FA13" s="708"/>
      <c r="FB13" s="708"/>
      <c r="FC13" s="708"/>
      <c r="FD13" s="708"/>
      <c r="FE13" s="708"/>
      <c r="FF13" s="708"/>
      <c r="FG13" s="708"/>
      <c r="FH13" s="708"/>
      <c r="FI13" s="708"/>
      <c r="FJ13" s="708"/>
      <c r="FK13" s="708"/>
      <c r="FL13" s="708"/>
      <c r="FM13" s="708"/>
      <c r="FN13" s="708"/>
      <c r="FO13" s="708"/>
      <c r="FP13" s="708"/>
      <c r="FQ13" s="708"/>
      <c r="FR13" s="708"/>
      <c r="FS13" s="708"/>
      <c r="FT13" s="708"/>
      <c r="FU13" s="708"/>
      <c r="FV13" s="708"/>
      <c r="FW13" s="708"/>
      <c r="FX13" s="708"/>
      <c r="FY13" s="708"/>
      <c r="FZ13" s="708"/>
      <c r="GA13" s="708"/>
      <c r="GB13" s="708"/>
      <c r="GC13" s="708"/>
      <c r="GD13" s="708"/>
      <c r="GE13" s="708"/>
      <c r="GF13" s="708"/>
      <c r="GG13" s="708"/>
      <c r="GH13" s="708"/>
      <c r="GI13" s="708"/>
      <c r="GJ13" s="708"/>
      <c r="GK13" s="708"/>
      <c r="GL13" s="708"/>
      <c r="GM13" s="708"/>
      <c r="GN13" s="708"/>
      <c r="GO13" s="708"/>
      <c r="GP13" s="708"/>
      <c r="GQ13" s="708"/>
      <c r="GR13" s="708"/>
      <c r="GS13" s="708"/>
      <c r="GT13" s="708"/>
      <c r="GU13" s="708"/>
      <c r="GV13" s="708"/>
      <c r="GW13" s="708"/>
      <c r="GX13" s="708"/>
      <c r="GY13" s="708"/>
      <c r="GZ13" s="708"/>
      <c r="HA13" s="708"/>
      <c r="HB13" s="708"/>
      <c r="HC13" s="708"/>
      <c r="HD13" s="708"/>
      <c r="HE13" s="708"/>
      <c r="HF13" s="708"/>
      <c r="HG13" s="708"/>
      <c r="HH13" s="708"/>
      <c r="HI13" s="708"/>
      <c r="HJ13" s="708"/>
      <c r="HK13" s="708"/>
      <c r="HL13" s="708"/>
      <c r="HM13" s="708"/>
      <c r="HN13" s="708"/>
      <c r="HO13" s="708"/>
      <c r="HP13" s="708"/>
      <c r="HQ13" s="708"/>
      <c r="HR13" s="708"/>
      <c r="HS13" s="708"/>
      <c r="HT13" s="708"/>
      <c r="HU13" s="708"/>
      <c r="HV13" s="708"/>
      <c r="HW13" s="708"/>
      <c r="HX13" s="708"/>
      <c r="HY13" s="708"/>
      <c r="HZ13" s="708"/>
      <c r="IA13" s="708"/>
      <c r="IB13" s="708"/>
      <c r="IC13" s="708"/>
      <c r="ID13" s="708"/>
      <c r="IE13" s="708"/>
      <c r="IF13" s="708"/>
      <c r="IG13" s="708"/>
      <c r="IH13" s="708"/>
      <c r="II13" s="708"/>
      <c r="IJ13" s="708"/>
      <c r="IK13" s="708"/>
      <c r="IL13" s="708"/>
      <c r="XEX13" s="181"/>
    </row>
    <row r="14" s="712" customFormat="1" ht="39" customHeight="1" spans="1:16384">
      <c r="A14" s="752">
        <v>46059</v>
      </c>
      <c r="B14" s="753" t="s">
        <v>177</v>
      </c>
      <c r="C14" s="754" t="s">
        <v>600</v>
      </c>
      <c r="D14" s="755">
        <v>4500193279</v>
      </c>
      <c r="E14" s="749" t="s">
        <v>4446</v>
      </c>
      <c r="F14" s="755" t="s">
        <v>4447</v>
      </c>
      <c r="G14" s="756"/>
      <c r="H14" s="757" t="s">
        <v>4438</v>
      </c>
      <c r="I14" s="797"/>
      <c r="J14" s="793">
        <v>1302</v>
      </c>
      <c r="K14" s="205">
        <v>0</v>
      </c>
      <c r="L14" s="794">
        <v>6</v>
      </c>
      <c r="M14" s="795">
        <f t="shared" si="1"/>
        <v>217</v>
      </c>
      <c r="N14" s="798">
        <v>46123</v>
      </c>
      <c r="O14" s="798">
        <v>46119</v>
      </c>
      <c r="P14" s="799"/>
      <c r="Q14" s="799"/>
      <c r="R14" s="799"/>
      <c r="S14" s="816"/>
      <c r="T14" s="816"/>
      <c r="U14" s="816"/>
      <c r="V14" s="817"/>
      <c r="W14" s="817"/>
      <c r="X14" s="818" t="s">
        <v>4439</v>
      </c>
      <c r="Y14" s="799" t="s">
        <v>695</v>
      </c>
      <c r="Z14" s="839">
        <v>1.5</v>
      </c>
      <c r="AA14" s="839">
        <f t="shared" si="2"/>
        <v>1953</v>
      </c>
      <c r="AB14" s="843"/>
      <c r="AC14" s="844"/>
      <c r="AD14" s="845"/>
      <c r="AE14" s="845"/>
      <c r="AF14" s="846"/>
      <c r="AG14" s="871"/>
      <c r="AH14" s="871"/>
      <c r="AI14" s="871"/>
      <c r="AJ14" s="871"/>
      <c r="AK14" s="872"/>
      <c r="AL14" s="872"/>
      <c r="AM14" s="873"/>
      <c r="AN14" s="874"/>
      <c r="AO14" s="874"/>
      <c r="AP14" s="874"/>
      <c r="AQ14" s="874"/>
      <c r="AR14" s="874"/>
      <c r="AS14" s="874"/>
      <c r="AT14" s="892"/>
      <c r="AU14" s="893"/>
      <c r="AV14" s="894"/>
      <c r="AW14" s="874"/>
      <c r="AX14" s="874"/>
      <c r="AY14" s="874"/>
      <c r="AZ14" s="874"/>
      <c r="BA14" s="874"/>
      <c r="BB14" s="874"/>
      <c r="BC14" s="898"/>
      <c r="BD14" s="898"/>
      <c r="BE14" s="898"/>
      <c r="BF14" s="898"/>
      <c r="BG14" s="898"/>
      <c r="BH14" s="898"/>
      <c r="BI14" s="898"/>
      <c r="BJ14" s="898"/>
      <c r="BK14" s="898"/>
      <c r="BL14" s="898"/>
      <c r="BM14" s="898"/>
      <c r="BN14" s="898"/>
      <c r="BO14" s="898"/>
      <c r="BP14" s="898"/>
      <c r="BQ14" s="898"/>
      <c r="BR14" s="898"/>
      <c r="BS14" s="898"/>
      <c r="BT14" s="898"/>
      <c r="BU14" s="898"/>
      <c r="BV14" s="898"/>
      <c r="BW14" s="898"/>
      <c r="BX14" s="898"/>
      <c r="BY14" s="898"/>
      <c r="BZ14" s="898"/>
      <c r="CA14" s="898"/>
      <c r="CB14" s="898"/>
      <c r="CC14" s="898"/>
      <c r="CD14" s="898"/>
      <c r="CE14" s="898"/>
      <c r="CF14" s="898"/>
      <c r="CG14" s="898"/>
      <c r="CH14" s="898"/>
      <c r="CI14" s="898"/>
      <c r="CJ14" s="898"/>
      <c r="CK14" s="898"/>
      <c r="CL14" s="898"/>
      <c r="CM14" s="898"/>
      <c r="CN14" s="898"/>
      <c r="CO14" s="898"/>
      <c r="CP14" s="898"/>
      <c r="CQ14" s="898"/>
      <c r="CR14" s="898"/>
      <c r="CS14" s="898"/>
      <c r="CT14" s="898"/>
      <c r="CU14" s="898"/>
      <c r="CV14" s="898"/>
      <c r="CW14" s="898"/>
      <c r="CX14" s="898"/>
      <c r="CY14" s="898"/>
      <c r="CZ14" s="898"/>
      <c r="DA14" s="898"/>
      <c r="DB14" s="898"/>
      <c r="DC14" s="898"/>
      <c r="DD14" s="898"/>
      <c r="DE14" s="898"/>
      <c r="DF14" s="898"/>
      <c r="DG14" s="898"/>
      <c r="DH14" s="898"/>
      <c r="DI14" s="898"/>
      <c r="DJ14" s="898"/>
      <c r="DK14" s="898"/>
      <c r="DL14" s="898"/>
      <c r="DM14" s="898"/>
      <c r="DN14" s="898"/>
      <c r="DO14" s="898"/>
      <c r="DP14" s="898"/>
      <c r="DQ14" s="898"/>
      <c r="DR14" s="898"/>
      <c r="DS14" s="898"/>
      <c r="DT14" s="898"/>
      <c r="DU14" s="898"/>
      <c r="DV14" s="898"/>
      <c r="DW14" s="898"/>
      <c r="DX14" s="898"/>
      <c r="DY14" s="898"/>
      <c r="DZ14" s="898"/>
      <c r="EA14" s="898"/>
      <c r="EB14" s="898"/>
      <c r="EC14" s="898"/>
      <c r="ED14" s="898"/>
      <c r="EE14" s="898"/>
      <c r="EF14" s="898"/>
      <c r="EG14" s="898"/>
      <c r="EH14" s="898"/>
      <c r="EI14" s="898"/>
      <c r="EJ14" s="898"/>
      <c r="EK14" s="898"/>
      <c r="EL14" s="898"/>
      <c r="EM14" s="898"/>
      <c r="EN14" s="898"/>
      <c r="EO14" s="898"/>
      <c r="EP14" s="898"/>
      <c r="EQ14" s="898"/>
      <c r="ER14" s="898"/>
      <c r="ES14" s="898"/>
      <c r="ET14" s="898"/>
      <c r="EU14" s="898"/>
      <c r="EV14" s="898"/>
      <c r="EW14" s="898"/>
      <c r="EX14" s="898"/>
      <c r="EY14" s="898"/>
      <c r="EZ14" s="898"/>
      <c r="FA14" s="898"/>
      <c r="FB14" s="898"/>
      <c r="FC14" s="898"/>
      <c r="FD14" s="898"/>
      <c r="FE14" s="898"/>
      <c r="FF14" s="898"/>
      <c r="FG14" s="898"/>
      <c r="FH14" s="898"/>
      <c r="FI14" s="898"/>
      <c r="FJ14" s="898"/>
      <c r="FK14" s="898"/>
      <c r="FL14" s="898"/>
      <c r="FM14" s="898"/>
      <c r="FN14" s="898"/>
      <c r="FO14" s="898"/>
      <c r="FP14" s="898"/>
      <c r="FQ14" s="898"/>
      <c r="FR14" s="898"/>
      <c r="FS14" s="898"/>
      <c r="FT14" s="898"/>
      <c r="FU14" s="898"/>
      <c r="FV14" s="898"/>
      <c r="FW14" s="898"/>
      <c r="FX14" s="898"/>
      <c r="FY14" s="898"/>
      <c r="FZ14" s="898"/>
      <c r="GA14" s="898"/>
      <c r="GB14" s="898"/>
      <c r="GC14" s="898"/>
      <c r="GD14" s="898"/>
      <c r="GE14" s="898"/>
      <c r="GF14" s="898"/>
      <c r="GG14" s="898"/>
      <c r="GH14" s="898"/>
      <c r="GI14" s="898"/>
      <c r="GJ14" s="898"/>
      <c r="GK14" s="898"/>
      <c r="GL14" s="898"/>
      <c r="GM14" s="898"/>
      <c r="GN14" s="898"/>
      <c r="GO14" s="898"/>
      <c r="GP14" s="898"/>
      <c r="GQ14" s="898"/>
      <c r="GR14" s="898"/>
      <c r="GS14" s="898"/>
      <c r="GT14" s="898"/>
      <c r="GU14" s="898"/>
      <c r="GV14" s="898"/>
      <c r="GW14" s="898"/>
      <c r="GX14" s="898"/>
      <c r="GY14" s="898"/>
      <c r="GZ14" s="898"/>
      <c r="HA14" s="898"/>
      <c r="HB14" s="898"/>
      <c r="HC14" s="898"/>
      <c r="HD14" s="898"/>
      <c r="HE14" s="898"/>
      <c r="HF14" s="898"/>
      <c r="HG14" s="898"/>
      <c r="HH14" s="898"/>
      <c r="HI14" s="898"/>
      <c r="HJ14" s="898"/>
      <c r="HK14" s="898"/>
      <c r="HL14" s="898"/>
      <c r="HM14" s="898"/>
      <c r="HN14" s="898"/>
      <c r="HO14" s="898"/>
      <c r="HP14" s="898"/>
      <c r="HQ14" s="898"/>
      <c r="HR14" s="898"/>
      <c r="HS14" s="898"/>
      <c r="HT14" s="898"/>
      <c r="HU14" s="898"/>
      <c r="HV14" s="898"/>
      <c r="HW14" s="898"/>
      <c r="HX14" s="898"/>
      <c r="HY14" s="898"/>
      <c r="HZ14" s="898"/>
      <c r="IA14" s="898"/>
      <c r="IB14" s="898"/>
      <c r="IC14" s="898"/>
      <c r="ID14" s="898"/>
      <c r="IE14" s="898"/>
      <c r="IF14" s="898"/>
      <c r="IG14" s="898"/>
      <c r="IH14" s="898"/>
      <c r="II14" s="898"/>
      <c r="IJ14" s="898"/>
      <c r="IK14" s="898"/>
      <c r="IL14" s="898"/>
      <c r="IM14" s="898"/>
      <c r="IN14" s="898"/>
      <c r="IO14" s="898"/>
      <c r="IP14" s="898"/>
      <c r="IQ14" s="898"/>
      <c r="IR14" s="898"/>
      <c r="XFD14" s="899"/>
    </row>
    <row r="15" s="712" customFormat="1" ht="39" customHeight="1" spans="1:16384">
      <c r="A15" s="752">
        <v>46059</v>
      </c>
      <c r="B15" s="753" t="s">
        <v>177</v>
      </c>
      <c r="C15" s="754" t="s">
        <v>600</v>
      </c>
      <c r="D15" s="755">
        <v>4500193285</v>
      </c>
      <c r="E15" s="749" t="s">
        <v>4448</v>
      </c>
      <c r="F15" s="755" t="s">
        <v>4449</v>
      </c>
      <c r="G15" s="756"/>
      <c r="H15" s="757" t="s">
        <v>4438</v>
      </c>
      <c r="I15" s="797"/>
      <c r="J15" s="793">
        <v>14598</v>
      </c>
      <c r="K15" s="205">
        <v>0</v>
      </c>
      <c r="L15" s="794">
        <v>6</v>
      </c>
      <c r="M15" s="795">
        <f t="shared" si="1"/>
        <v>2433</v>
      </c>
      <c r="N15" s="798">
        <v>46132</v>
      </c>
      <c r="O15" s="798">
        <v>46128</v>
      </c>
      <c r="P15" s="799"/>
      <c r="Q15" s="799"/>
      <c r="R15" s="799"/>
      <c r="S15" s="816"/>
      <c r="T15" s="816"/>
      <c r="U15" s="816"/>
      <c r="V15" s="817"/>
      <c r="W15" s="817"/>
      <c r="X15" s="818" t="s">
        <v>4439</v>
      </c>
      <c r="Y15" s="799" t="s">
        <v>695</v>
      </c>
      <c r="Z15" s="839">
        <v>1.5</v>
      </c>
      <c r="AA15" s="839">
        <f t="shared" si="2"/>
        <v>21897</v>
      </c>
      <c r="AB15" s="843"/>
      <c r="AC15" s="844"/>
      <c r="AD15" s="845"/>
      <c r="AE15" s="845"/>
      <c r="AF15" s="846"/>
      <c r="AG15" s="871"/>
      <c r="AH15" s="871"/>
      <c r="AI15" s="871"/>
      <c r="AJ15" s="871"/>
      <c r="AK15" s="872"/>
      <c r="AL15" s="872"/>
      <c r="AM15" s="873"/>
      <c r="AN15" s="874"/>
      <c r="AO15" s="874"/>
      <c r="AP15" s="874"/>
      <c r="AQ15" s="874"/>
      <c r="AR15" s="874"/>
      <c r="AS15" s="874"/>
      <c r="AT15" s="892"/>
      <c r="AU15" s="893"/>
      <c r="AV15" s="894"/>
      <c r="AW15" s="874"/>
      <c r="AX15" s="874"/>
      <c r="AY15" s="874"/>
      <c r="AZ15" s="874"/>
      <c r="BA15" s="874"/>
      <c r="BB15" s="874"/>
      <c r="BC15" s="898"/>
      <c r="BD15" s="898"/>
      <c r="BE15" s="898"/>
      <c r="BF15" s="898"/>
      <c r="BG15" s="898"/>
      <c r="BH15" s="898"/>
      <c r="BI15" s="898"/>
      <c r="BJ15" s="898"/>
      <c r="BK15" s="898"/>
      <c r="BL15" s="898"/>
      <c r="BM15" s="898"/>
      <c r="BN15" s="898"/>
      <c r="BO15" s="898"/>
      <c r="BP15" s="898"/>
      <c r="BQ15" s="898"/>
      <c r="BR15" s="898"/>
      <c r="BS15" s="898"/>
      <c r="BT15" s="898"/>
      <c r="BU15" s="898"/>
      <c r="BV15" s="898"/>
      <c r="BW15" s="898"/>
      <c r="BX15" s="898"/>
      <c r="BY15" s="898"/>
      <c r="BZ15" s="898"/>
      <c r="CA15" s="898"/>
      <c r="CB15" s="898"/>
      <c r="CC15" s="898"/>
      <c r="CD15" s="898"/>
      <c r="CE15" s="898"/>
      <c r="CF15" s="898"/>
      <c r="CG15" s="898"/>
      <c r="CH15" s="898"/>
      <c r="CI15" s="898"/>
      <c r="CJ15" s="898"/>
      <c r="CK15" s="898"/>
      <c r="CL15" s="898"/>
      <c r="CM15" s="898"/>
      <c r="CN15" s="898"/>
      <c r="CO15" s="898"/>
      <c r="CP15" s="898"/>
      <c r="CQ15" s="898"/>
      <c r="CR15" s="898"/>
      <c r="CS15" s="898"/>
      <c r="CT15" s="898"/>
      <c r="CU15" s="898"/>
      <c r="CV15" s="898"/>
      <c r="CW15" s="898"/>
      <c r="CX15" s="898"/>
      <c r="CY15" s="898"/>
      <c r="CZ15" s="898"/>
      <c r="DA15" s="898"/>
      <c r="DB15" s="898"/>
      <c r="DC15" s="898"/>
      <c r="DD15" s="898"/>
      <c r="DE15" s="898"/>
      <c r="DF15" s="898"/>
      <c r="DG15" s="898"/>
      <c r="DH15" s="898"/>
      <c r="DI15" s="898"/>
      <c r="DJ15" s="898"/>
      <c r="DK15" s="898"/>
      <c r="DL15" s="898"/>
      <c r="DM15" s="898"/>
      <c r="DN15" s="898"/>
      <c r="DO15" s="898"/>
      <c r="DP15" s="898"/>
      <c r="DQ15" s="898"/>
      <c r="DR15" s="898"/>
      <c r="DS15" s="898"/>
      <c r="DT15" s="898"/>
      <c r="DU15" s="898"/>
      <c r="DV15" s="898"/>
      <c r="DW15" s="898"/>
      <c r="DX15" s="898"/>
      <c r="DY15" s="898"/>
      <c r="DZ15" s="898"/>
      <c r="EA15" s="898"/>
      <c r="EB15" s="898"/>
      <c r="EC15" s="898"/>
      <c r="ED15" s="898"/>
      <c r="EE15" s="898"/>
      <c r="EF15" s="898"/>
      <c r="EG15" s="898"/>
      <c r="EH15" s="898"/>
      <c r="EI15" s="898"/>
      <c r="EJ15" s="898"/>
      <c r="EK15" s="898"/>
      <c r="EL15" s="898"/>
      <c r="EM15" s="898"/>
      <c r="EN15" s="898"/>
      <c r="EO15" s="898"/>
      <c r="EP15" s="898"/>
      <c r="EQ15" s="898"/>
      <c r="ER15" s="898"/>
      <c r="ES15" s="898"/>
      <c r="ET15" s="898"/>
      <c r="EU15" s="898"/>
      <c r="EV15" s="898"/>
      <c r="EW15" s="898"/>
      <c r="EX15" s="898"/>
      <c r="EY15" s="898"/>
      <c r="EZ15" s="898"/>
      <c r="FA15" s="898"/>
      <c r="FB15" s="898"/>
      <c r="FC15" s="898"/>
      <c r="FD15" s="898"/>
      <c r="FE15" s="898"/>
      <c r="FF15" s="898"/>
      <c r="FG15" s="898"/>
      <c r="FH15" s="898"/>
      <c r="FI15" s="898"/>
      <c r="FJ15" s="898"/>
      <c r="FK15" s="898"/>
      <c r="FL15" s="898"/>
      <c r="FM15" s="898"/>
      <c r="FN15" s="898"/>
      <c r="FO15" s="898"/>
      <c r="FP15" s="898"/>
      <c r="FQ15" s="898"/>
      <c r="FR15" s="898"/>
      <c r="FS15" s="898"/>
      <c r="FT15" s="898"/>
      <c r="FU15" s="898"/>
      <c r="FV15" s="898"/>
      <c r="FW15" s="898"/>
      <c r="FX15" s="898"/>
      <c r="FY15" s="898"/>
      <c r="FZ15" s="898"/>
      <c r="GA15" s="898"/>
      <c r="GB15" s="898"/>
      <c r="GC15" s="898"/>
      <c r="GD15" s="898"/>
      <c r="GE15" s="898"/>
      <c r="GF15" s="898"/>
      <c r="GG15" s="898"/>
      <c r="GH15" s="898"/>
      <c r="GI15" s="898"/>
      <c r="GJ15" s="898"/>
      <c r="GK15" s="898"/>
      <c r="GL15" s="898"/>
      <c r="GM15" s="898"/>
      <c r="GN15" s="898"/>
      <c r="GO15" s="898"/>
      <c r="GP15" s="898"/>
      <c r="GQ15" s="898"/>
      <c r="GR15" s="898"/>
      <c r="GS15" s="898"/>
      <c r="GT15" s="898"/>
      <c r="GU15" s="898"/>
      <c r="GV15" s="898"/>
      <c r="GW15" s="898"/>
      <c r="GX15" s="898"/>
      <c r="GY15" s="898"/>
      <c r="GZ15" s="898"/>
      <c r="HA15" s="898"/>
      <c r="HB15" s="898"/>
      <c r="HC15" s="898"/>
      <c r="HD15" s="898"/>
      <c r="HE15" s="898"/>
      <c r="HF15" s="898"/>
      <c r="HG15" s="898"/>
      <c r="HH15" s="898"/>
      <c r="HI15" s="898"/>
      <c r="HJ15" s="898"/>
      <c r="HK15" s="898"/>
      <c r="HL15" s="898"/>
      <c r="HM15" s="898"/>
      <c r="HN15" s="898"/>
      <c r="HO15" s="898"/>
      <c r="HP15" s="898"/>
      <c r="HQ15" s="898"/>
      <c r="HR15" s="898"/>
      <c r="HS15" s="898"/>
      <c r="HT15" s="898"/>
      <c r="HU15" s="898"/>
      <c r="HV15" s="898"/>
      <c r="HW15" s="898"/>
      <c r="HX15" s="898"/>
      <c r="HY15" s="898"/>
      <c r="HZ15" s="898"/>
      <c r="IA15" s="898"/>
      <c r="IB15" s="898"/>
      <c r="IC15" s="898"/>
      <c r="ID15" s="898"/>
      <c r="IE15" s="898"/>
      <c r="IF15" s="898"/>
      <c r="IG15" s="898"/>
      <c r="IH15" s="898"/>
      <c r="II15" s="898"/>
      <c r="IJ15" s="898"/>
      <c r="IK15" s="898"/>
      <c r="IL15" s="898"/>
      <c r="IM15" s="898"/>
      <c r="IN15" s="898"/>
      <c r="IO15" s="898"/>
      <c r="IP15" s="898"/>
      <c r="IQ15" s="898"/>
      <c r="IR15" s="898"/>
      <c r="XFD15" s="899"/>
    </row>
    <row r="16" s="713" customFormat="1" ht="39" customHeight="1" spans="1:16378">
      <c r="A16" s="187">
        <v>46055</v>
      </c>
      <c r="B16" s="188" t="s">
        <v>2106</v>
      </c>
      <c r="C16" s="189" t="s">
        <v>630</v>
      </c>
      <c r="D16" s="190">
        <v>4500192949</v>
      </c>
      <c r="E16" s="191">
        <v>4400534149</v>
      </c>
      <c r="F16" s="190" t="s">
        <v>4450</v>
      </c>
      <c r="G16" s="192"/>
      <c r="H16" s="193" t="s">
        <v>4421</v>
      </c>
      <c r="I16" s="787"/>
      <c r="J16" s="788">
        <v>1320</v>
      </c>
      <c r="K16" s="206">
        <v>0</v>
      </c>
      <c r="L16" s="789">
        <v>12</v>
      </c>
      <c r="M16" s="207">
        <f t="shared" si="1"/>
        <v>110</v>
      </c>
      <c r="N16" s="208">
        <v>46134</v>
      </c>
      <c r="O16" s="208">
        <v>46130</v>
      </c>
      <c r="P16" s="230"/>
      <c r="Q16" s="230"/>
      <c r="R16" s="230"/>
      <c r="S16" s="813" t="s">
        <v>3306</v>
      </c>
      <c r="T16" s="813"/>
      <c r="U16" s="813" t="s">
        <v>585</v>
      </c>
      <c r="V16" s="227"/>
      <c r="W16" s="227"/>
      <c r="X16" s="229" t="s">
        <v>4451</v>
      </c>
      <c r="Y16" s="230" t="s">
        <v>1766</v>
      </c>
      <c r="Z16" s="241">
        <v>2.43</v>
      </c>
      <c r="AA16" s="241">
        <f t="shared" si="2"/>
        <v>3207.6</v>
      </c>
      <c r="AB16" s="207"/>
      <c r="AC16" s="249"/>
      <c r="AD16" s="250"/>
      <c r="AE16" s="250">
        <f>J16</f>
        <v>1320</v>
      </c>
      <c r="AF16" s="251"/>
      <c r="AG16" s="252">
        <f>J16</f>
        <v>1320</v>
      </c>
      <c r="AH16" s="252">
        <f>J16/6</f>
        <v>220</v>
      </c>
      <c r="AI16" s="252"/>
      <c r="AJ16" s="252">
        <f>J16</f>
        <v>1320</v>
      </c>
      <c r="AK16" s="252"/>
      <c r="AL16" s="264"/>
      <c r="AM16" s="264"/>
      <c r="AN16" s="265" t="s">
        <v>577</v>
      </c>
      <c r="AO16" s="270">
        <f>J16/6</f>
        <v>220</v>
      </c>
      <c r="AP16" s="270">
        <f>J16/6</f>
        <v>220</v>
      </c>
      <c r="AQ16" s="270">
        <f>J16/6</f>
        <v>220</v>
      </c>
      <c r="AR16" s="270">
        <f>J16/6</f>
        <v>220</v>
      </c>
      <c r="AS16" s="270">
        <f>J16/6</f>
        <v>220</v>
      </c>
      <c r="AT16" s="270">
        <f>J16/6</f>
        <v>220</v>
      </c>
      <c r="AU16" s="887">
        <f t="shared" ref="AU14:AU22" si="3">SUM(AO16:AT16)</f>
        <v>1320</v>
      </c>
      <c r="AV16" s="888">
        <f t="shared" ref="AV14:AV22" si="4">J16-AU16</f>
        <v>0</v>
      </c>
      <c r="AW16" s="708"/>
      <c r="AX16" s="708"/>
      <c r="AY16" s="708"/>
      <c r="AZ16" s="708"/>
      <c r="BA16" s="708"/>
      <c r="BB16" s="708"/>
      <c r="BC16" s="708"/>
      <c r="BD16" s="708"/>
      <c r="BE16" s="708"/>
      <c r="BF16" s="708"/>
      <c r="BG16" s="708"/>
      <c r="BH16" s="708"/>
      <c r="BI16" s="708"/>
      <c r="BJ16" s="708"/>
      <c r="BK16" s="708"/>
      <c r="BL16" s="708"/>
      <c r="BM16" s="708"/>
      <c r="BN16" s="708"/>
      <c r="BO16" s="708"/>
      <c r="BP16" s="708"/>
      <c r="BQ16" s="708"/>
      <c r="BR16" s="708"/>
      <c r="BS16" s="708"/>
      <c r="BT16" s="708"/>
      <c r="BU16" s="708"/>
      <c r="BV16" s="708"/>
      <c r="BW16" s="708"/>
      <c r="BX16" s="708"/>
      <c r="BY16" s="708"/>
      <c r="BZ16" s="708"/>
      <c r="CA16" s="708"/>
      <c r="CB16" s="708"/>
      <c r="CC16" s="708"/>
      <c r="CD16" s="708"/>
      <c r="CE16" s="708"/>
      <c r="CF16" s="708"/>
      <c r="CG16" s="708"/>
      <c r="CH16" s="708"/>
      <c r="CI16" s="708"/>
      <c r="CJ16" s="708"/>
      <c r="CK16" s="708"/>
      <c r="CL16" s="708"/>
      <c r="CM16" s="708"/>
      <c r="CN16" s="708"/>
      <c r="CO16" s="708"/>
      <c r="CP16" s="708"/>
      <c r="CQ16" s="708"/>
      <c r="CR16" s="708"/>
      <c r="CS16" s="708"/>
      <c r="CT16" s="708"/>
      <c r="CU16" s="708"/>
      <c r="CV16" s="708"/>
      <c r="CW16" s="708"/>
      <c r="CX16" s="708"/>
      <c r="CY16" s="708"/>
      <c r="CZ16" s="708"/>
      <c r="DA16" s="708"/>
      <c r="DB16" s="708"/>
      <c r="DC16" s="708"/>
      <c r="DD16" s="708"/>
      <c r="DE16" s="708"/>
      <c r="DF16" s="708"/>
      <c r="DG16" s="708"/>
      <c r="DH16" s="708"/>
      <c r="DI16" s="708"/>
      <c r="DJ16" s="708"/>
      <c r="DK16" s="708"/>
      <c r="DL16" s="708"/>
      <c r="DM16" s="708"/>
      <c r="DN16" s="708"/>
      <c r="DO16" s="708"/>
      <c r="DP16" s="708"/>
      <c r="DQ16" s="708"/>
      <c r="DR16" s="708"/>
      <c r="DS16" s="708"/>
      <c r="DT16" s="708"/>
      <c r="DU16" s="708"/>
      <c r="DV16" s="708"/>
      <c r="DW16" s="708"/>
      <c r="DX16" s="708"/>
      <c r="DY16" s="708"/>
      <c r="DZ16" s="708"/>
      <c r="EA16" s="708"/>
      <c r="EB16" s="708"/>
      <c r="EC16" s="708"/>
      <c r="ED16" s="708"/>
      <c r="EE16" s="708"/>
      <c r="EF16" s="708"/>
      <c r="EG16" s="708"/>
      <c r="EH16" s="708"/>
      <c r="EI16" s="708"/>
      <c r="EJ16" s="708"/>
      <c r="EK16" s="708"/>
      <c r="EL16" s="708"/>
      <c r="EM16" s="708"/>
      <c r="EN16" s="708"/>
      <c r="EO16" s="708"/>
      <c r="EP16" s="708"/>
      <c r="EQ16" s="708"/>
      <c r="ER16" s="708"/>
      <c r="ES16" s="708"/>
      <c r="ET16" s="708"/>
      <c r="EU16" s="708"/>
      <c r="EV16" s="708"/>
      <c r="EW16" s="708"/>
      <c r="EX16" s="708"/>
      <c r="EY16" s="708"/>
      <c r="EZ16" s="708"/>
      <c r="FA16" s="708"/>
      <c r="FB16" s="708"/>
      <c r="FC16" s="708"/>
      <c r="FD16" s="708"/>
      <c r="FE16" s="708"/>
      <c r="FF16" s="708"/>
      <c r="FG16" s="708"/>
      <c r="FH16" s="708"/>
      <c r="FI16" s="708"/>
      <c r="FJ16" s="708"/>
      <c r="FK16" s="708"/>
      <c r="FL16" s="708"/>
      <c r="FM16" s="708"/>
      <c r="FN16" s="708"/>
      <c r="FO16" s="708"/>
      <c r="FP16" s="708"/>
      <c r="FQ16" s="708"/>
      <c r="FR16" s="708"/>
      <c r="FS16" s="708"/>
      <c r="FT16" s="708"/>
      <c r="FU16" s="708"/>
      <c r="FV16" s="708"/>
      <c r="FW16" s="708"/>
      <c r="FX16" s="708"/>
      <c r="FY16" s="708"/>
      <c r="FZ16" s="708"/>
      <c r="GA16" s="708"/>
      <c r="GB16" s="708"/>
      <c r="GC16" s="708"/>
      <c r="GD16" s="708"/>
      <c r="GE16" s="708"/>
      <c r="GF16" s="708"/>
      <c r="GG16" s="708"/>
      <c r="GH16" s="708"/>
      <c r="GI16" s="708"/>
      <c r="GJ16" s="708"/>
      <c r="GK16" s="708"/>
      <c r="GL16" s="708"/>
      <c r="GM16" s="708"/>
      <c r="GN16" s="708"/>
      <c r="GO16" s="708"/>
      <c r="GP16" s="708"/>
      <c r="GQ16" s="708"/>
      <c r="GR16" s="708"/>
      <c r="GS16" s="708"/>
      <c r="GT16" s="708"/>
      <c r="GU16" s="708"/>
      <c r="GV16" s="708"/>
      <c r="GW16" s="708"/>
      <c r="GX16" s="708"/>
      <c r="GY16" s="708"/>
      <c r="GZ16" s="708"/>
      <c r="HA16" s="708"/>
      <c r="HB16" s="708"/>
      <c r="HC16" s="708"/>
      <c r="HD16" s="708"/>
      <c r="HE16" s="708"/>
      <c r="HF16" s="708"/>
      <c r="HG16" s="708"/>
      <c r="HH16" s="708"/>
      <c r="HI16" s="708"/>
      <c r="HJ16" s="708"/>
      <c r="HK16" s="708"/>
      <c r="HL16" s="708"/>
      <c r="HM16" s="708"/>
      <c r="HN16" s="708"/>
      <c r="HO16" s="708"/>
      <c r="HP16" s="708"/>
      <c r="HQ16" s="708"/>
      <c r="HR16" s="708"/>
      <c r="HS16" s="708"/>
      <c r="HT16" s="708"/>
      <c r="HU16" s="708"/>
      <c r="HV16" s="708"/>
      <c r="HW16" s="708"/>
      <c r="HX16" s="708"/>
      <c r="HY16" s="708"/>
      <c r="HZ16" s="708"/>
      <c r="IA16" s="708"/>
      <c r="IB16" s="708"/>
      <c r="IC16" s="708"/>
      <c r="ID16" s="708"/>
      <c r="IE16" s="708"/>
      <c r="IF16" s="708"/>
      <c r="IG16" s="708"/>
      <c r="IH16" s="708"/>
      <c r="II16" s="708"/>
      <c r="IJ16" s="708"/>
      <c r="IK16" s="708"/>
      <c r="IL16" s="708"/>
      <c r="XEX16" s="181"/>
    </row>
    <row r="17" s="713" customFormat="1" ht="39" customHeight="1" spans="1:16378">
      <c r="A17" s="187">
        <v>46055</v>
      </c>
      <c r="B17" s="188" t="s">
        <v>2106</v>
      </c>
      <c r="C17" s="189" t="s">
        <v>630</v>
      </c>
      <c r="D17" s="190">
        <v>4500192949</v>
      </c>
      <c r="E17" s="191">
        <v>4400534150</v>
      </c>
      <c r="F17" s="190" t="s">
        <v>4452</v>
      </c>
      <c r="G17" s="192"/>
      <c r="H17" s="193" t="s">
        <v>4421</v>
      </c>
      <c r="I17" s="787"/>
      <c r="J17" s="788">
        <v>1080</v>
      </c>
      <c r="K17" s="206">
        <v>0</v>
      </c>
      <c r="L17" s="789">
        <v>12</v>
      </c>
      <c r="M17" s="207">
        <f t="shared" si="1"/>
        <v>90</v>
      </c>
      <c r="N17" s="208">
        <v>46134</v>
      </c>
      <c r="O17" s="208">
        <v>46130</v>
      </c>
      <c r="P17" s="230"/>
      <c r="Q17" s="230"/>
      <c r="R17" s="230"/>
      <c r="S17" s="813" t="s">
        <v>3306</v>
      </c>
      <c r="T17" s="813"/>
      <c r="U17" s="813" t="s">
        <v>585</v>
      </c>
      <c r="V17" s="227"/>
      <c r="W17" s="227"/>
      <c r="X17" s="229" t="s">
        <v>4451</v>
      </c>
      <c r="Y17" s="230" t="s">
        <v>1766</v>
      </c>
      <c r="Z17" s="241">
        <v>2.43</v>
      </c>
      <c r="AA17" s="241">
        <f t="shared" si="2"/>
        <v>2624.4</v>
      </c>
      <c r="AB17" s="207"/>
      <c r="AC17" s="249"/>
      <c r="AD17" s="250"/>
      <c r="AE17" s="250">
        <f>J17</f>
        <v>1080</v>
      </c>
      <c r="AF17" s="251"/>
      <c r="AG17" s="252">
        <f>J17</f>
        <v>1080</v>
      </c>
      <c r="AH17" s="252">
        <f>J17/6</f>
        <v>180</v>
      </c>
      <c r="AI17" s="252"/>
      <c r="AJ17" s="252">
        <f>J17</f>
        <v>1080</v>
      </c>
      <c r="AK17" s="252"/>
      <c r="AL17" s="264"/>
      <c r="AM17" s="264"/>
      <c r="AN17" s="265" t="s">
        <v>577</v>
      </c>
      <c r="AO17" s="270">
        <f>J17/6</f>
        <v>180</v>
      </c>
      <c r="AP17" s="270">
        <f>J17/6</f>
        <v>180</v>
      </c>
      <c r="AQ17" s="270">
        <f>J17/6</f>
        <v>180</v>
      </c>
      <c r="AR17" s="270">
        <f>J17/6</f>
        <v>180</v>
      </c>
      <c r="AS17" s="270">
        <f>J17/6</f>
        <v>180</v>
      </c>
      <c r="AT17" s="270">
        <f>J17/6</f>
        <v>180</v>
      </c>
      <c r="AU17" s="887">
        <f t="shared" si="3"/>
        <v>1080</v>
      </c>
      <c r="AV17" s="888">
        <f t="shared" si="4"/>
        <v>0</v>
      </c>
      <c r="AW17" s="708"/>
      <c r="AX17" s="708"/>
      <c r="AY17" s="708"/>
      <c r="AZ17" s="708"/>
      <c r="BA17" s="708"/>
      <c r="BB17" s="708"/>
      <c r="BC17" s="708"/>
      <c r="BD17" s="708"/>
      <c r="BE17" s="708"/>
      <c r="BF17" s="708"/>
      <c r="BG17" s="708"/>
      <c r="BH17" s="708"/>
      <c r="BI17" s="708"/>
      <c r="BJ17" s="708"/>
      <c r="BK17" s="708"/>
      <c r="BL17" s="708"/>
      <c r="BM17" s="708"/>
      <c r="BN17" s="708"/>
      <c r="BO17" s="708"/>
      <c r="BP17" s="708"/>
      <c r="BQ17" s="708"/>
      <c r="BR17" s="708"/>
      <c r="BS17" s="708"/>
      <c r="BT17" s="708"/>
      <c r="BU17" s="708"/>
      <c r="BV17" s="708"/>
      <c r="BW17" s="708"/>
      <c r="BX17" s="708"/>
      <c r="BY17" s="708"/>
      <c r="BZ17" s="708"/>
      <c r="CA17" s="708"/>
      <c r="CB17" s="708"/>
      <c r="CC17" s="708"/>
      <c r="CD17" s="708"/>
      <c r="CE17" s="708"/>
      <c r="CF17" s="708"/>
      <c r="CG17" s="708"/>
      <c r="CH17" s="708"/>
      <c r="CI17" s="708"/>
      <c r="CJ17" s="708"/>
      <c r="CK17" s="708"/>
      <c r="CL17" s="708"/>
      <c r="CM17" s="708"/>
      <c r="CN17" s="708"/>
      <c r="CO17" s="708"/>
      <c r="CP17" s="708"/>
      <c r="CQ17" s="708"/>
      <c r="CR17" s="708"/>
      <c r="CS17" s="708"/>
      <c r="CT17" s="708"/>
      <c r="CU17" s="708"/>
      <c r="CV17" s="708"/>
      <c r="CW17" s="708"/>
      <c r="CX17" s="708"/>
      <c r="CY17" s="708"/>
      <c r="CZ17" s="708"/>
      <c r="DA17" s="708"/>
      <c r="DB17" s="708"/>
      <c r="DC17" s="708"/>
      <c r="DD17" s="708"/>
      <c r="DE17" s="708"/>
      <c r="DF17" s="708"/>
      <c r="DG17" s="708"/>
      <c r="DH17" s="708"/>
      <c r="DI17" s="708"/>
      <c r="DJ17" s="708"/>
      <c r="DK17" s="708"/>
      <c r="DL17" s="708"/>
      <c r="DM17" s="708"/>
      <c r="DN17" s="708"/>
      <c r="DO17" s="708"/>
      <c r="DP17" s="708"/>
      <c r="DQ17" s="708"/>
      <c r="DR17" s="708"/>
      <c r="DS17" s="708"/>
      <c r="DT17" s="708"/>
      <c r="DU17" s="708"/>
      <c r="DV17" s="708"/>
      <c r="DW17" s="708"/>
      <c r="DX17" s="708"/>
      <c r="DY17" s="708"/>
      <c r="DZ17" s="708"/>
      <c r="EA17" s="708"/>
      <c r="EB17" s="708"/>
      <c r="EC17" s="708"/>
      <c r="ED17" s="708"/>
      <c r="EE17" s="708"/>
      <c r="EF17" s="708"/>
      <c r="EG17" s="708"/>
      <c r="EH17" s="708"/>
      <c r="EI17" s="708"/>
      <c r="EJ17" s="708"/>
      <c r="EK17" s="708"/>
      <c r="EL17" s="708"/>
      <c r="EM17" s="708"/>
      <c r="EN17" s="708"/>
      <c r="EO17" s="708"/>
      <c r="EP17" s="708"/>
      <c r="EQ17" s="708"/>
      <c r="ER17" s="708"/>
      <c r="ES17" s="708"/>
      <c r="ET17" s="708"/>
      <c r="EU17" s="708"/>
      <c r="EV17" s="708"/>
      <c r="EW17" s="708"/>
      <c r="EX17" s="708"/>
      <c r="EY17" s="708"/>
      <c r="EZ17" s="708"/>
      <c r="FA17" s="708"/>
      <c r="FB17" s="708"/>
      <c r="FC17" s="708"/>
      <c r="FD17" s="708"/>
      <c r="FE17" s="708"/>
      <c r="FF17" s="708"/>
      <c r="FG17" s="708"/>
      <c r="FH17" s="708"/>
      <c r="FI17" s="708"/>
      <c r="FJ17" s="708"/>
      <c r="FK17" s="708"/>
      <c r="FL17" s="708"/>
      <c r="FM17" s="708"/>
      <c r="FN17" s="708"/>
      <c r="FO17" s="708"/>
      <c r="FP17" s="708"/>
      <c r="FQ17" s="708"/>
      <c r="FR17" s="708"/>
      <c r="FS17" s="708"/>
      <c r="FT17" s="708"/>
      <c r="FU17" s="708"/>
      <c r="FV17" s="708"/>
      <c r="FW17" s="708"/>
      <c r="FX17" s="708"/>
      <c r="FY17" s="708"/>
      <c r="FZ17" s="708"/>
      <c r="GA17" s="708"/>
      <c r="GB17" s="708"/>
      <c r="GC17" s="708"/>
      <c r="GD17" s="708"/>
      <c r="GE17" s="708"/>
      <c r="GF17" s="708"/>
      <c r="GG17" s="708"/>
      <c r="GH17" s="708"/>
      <c r="GI17" s="708"/>
      <c r="GJ17" s="708"/>
      <c r="GK17" s="708"/>
      <c r="GL17" s="708"/>
      <c r="GM17" s="708"/>
      <c r="GN17" s="708"/>
      <c r="GO17" s="708"/>
      <c r="GP17" s="708"/>
      <c r="GQ17" s="708"/>
      <c r="GR17" s="708"/>
      <c r="GS17" s="708"/>
      <c r="GT17" s="708"/>
      <c r="GU17" s="708"/>
      <c r="GV17" s="708"/>
      <c r="GW17" s="708"/>
      <c r="GX17" s="708"/>
      <c r="GY17" s="708"/>
      <c r="GZ17" s="708"/>
      <c r="HA17" s="708"/>
      <c r="HB17" s="708"/>
      <c r="HC17" s="708"/>
      <c r="HD17" s="708"/>
      <c r="HE17" s="708"/>
      <c r="HF17" s="708"/>
      <c r="HG17" s="708"/>
      <c r="HH17" s="708"/>
      <c r="HI17" s="708"/>
      <c r="HJ17" s="708"/>
      <c r="HK17" s="708"/>
      <c r="HL17" s="708"/>
      <c r="HM17" s="708"/>
      <c r="HN17" s="708"/>
      <c r="HO17" s="708"/>
      <c r="HP17" s="708"/>
      <c r="HQ17" s="708"/>
      <c r="HR17" s="708"/>
      <c r="HS17" s="708"/>
      <c r="HT17" s="708"/>
      <c r="HU17" s="708"/>
      <c r="HV17" s="708"/>
      <c r="HW17" s="708"/>
      <c r="HX17" s="708"/>
      <c r="HY17" s="708"/>
      <c r="HZ17" s="708"/>
      <c r="IA17" s="708"/>
      <c r="IB17" s="708"/>
      <c r="IC17" s="708"/>
      <c r="ID17" s="708"/>
      <c r="IE17" s="708"/>
      <c r="IF17" s="708"/>
      <c r="IG17" s="708"/>
      <c r="IH17" s="708"/>
      <c r="II17" s="708"/>
      <c r="IJ17" s="708"/>
      <c r="IK17" s="708"/>
      <c r="IL17" s="708"/>
      <c r="XEX17" s="181"/>
    </row>
    <row r="18" s="711" customFormat="1" ht="39" customHeight="1" spans="1:48">
      <c r="A18" s="758"/>
      <c r="B18" s="759"/>
      <c r="C18" s="760"/>
      <c r="D18" s="761"/>
      <c r="E18" s="762"/>
      <c r="F18" s="761"/>
      <c r="G18" s="763"/>
      <c r="H18" s="764"/>
      <c r="I18" s="800"/>
      <c r="J18" s="801"/>
      <c r="K18" s="801"/>
      <c r="L18" s="801"/>
      <c r="M18" s="802"/>
      <c r="N18" s="803"/>
      <c r="O18" s="803"/>
      <c r="P18" s="804"/>
      <c r="Q18" s="804"/>
      <c r="R18" s="804"/>
      <c r="S18" s="819"/>
      <c r="T18" s="819"/>
      <c r="U18" s="819"/>
      <c r="V18" s="820"/>
      <c r="W18" s="820"/>
      <c r="X18" s="821"/>
      <c r="Y18" s="804"/>
      <c r="Z18" s="847"/>
      <c r="AA18" s="847"/>
      <c r="AB18" s="802"/>
      <c r="AC18" s="848"/>
      <c r="AD18" s="849"/>
      <c r="AE18" s="849"/>
      <c r="AF18" s="850"/>
      <c r="AG18" s="875"/>
      <c r="AH18" s="875"/>
      <c r="AI18" s="875"/>
      <c r="AJ18" s="875"/>
      <c r="AK18" s="875"/>
      <c r="AL18" s="876"/>
      <c r="AM18" s="876"/>
      <c r="AN18" s="877"/>
      <c r="AO18" s="895"/>
      <c r="AP18" s="895"/>
      <c r="AQ18" s="895"/>
      <c r="AR18" s="895"/>
      <c r="AS18" s="895"/>
      <c r="AT18" s="895"/>
      <c r="AU18" s="887">
        <f t="shared" si="3"/>
        <v>0</v>
      </c>
      <c r="AV18" s="888">
        <f t="shared" si="4"/>
        <v>0</v>
      </c>
    </row>
    <row r="19" s="711" customFormat="1" ht="39" customHeight="1" spans="1:48">
      <c r="A19" s="758"/>
      <c r="B19" s="765"/>
      <c r="C19" s="760"/>
      <c r="D19" s="761"/>
      <c r="E19" s="766"/>
      <c r="F19" s="761"/>
      <c r="G19" s="742"/>
      <c r="H19" s="742"/>
      <c r="I19" s="785"/>
      <c r="J19" s="780"/>
      <c r="K19" s="801"/>
      <c r="L19" s="801"/>
      <c r="M19" s="784"/>
      <c r="N19" s="803"/>
      <c r="O19" s="782"/>
      <c r="P19" s="783"/>
      <c r="Q19" s="783"/>
      <c r="R19" s="783"/>
      <c r="S19" s="810"/>
      <c r="T19" s="810"/>
      <c r="U19" s="810"/>
      <c r="V19" s="811"/>
      <c r="W19" s="811"/>
      <c r="X19" s="822"/>
      <c r="Y19" s="851"/>
      <c r="Z19" s="835"/>
      <c r="AA19" s="835"/>
      <c r="AB19" s="784"/>
      <c r="AC19" s="836"/>
      <c r="AD19" s="837"/>
      <c r="AE19" s="837"/>
      <c r="AF19" s="838"/>
      <c r="AG19" s="865"/>
      <c r="AH19" s="865"/>
      <c r="AI19" s="865"/>
      <c r="AJ19" s="865"/>
      <c r="AK19" s="865"/>
      <c r="AL19" s="866"/>
      <c r="AM19" s="866"/>
      <c r="AN19" s="867"/>
      <c r="AO19" s="884"/>
      <c r="AP19" s="884"/>
      <c r="AQ19" s="884"/>
      <c r="AR19" s="884"/>
      <c r="AS19" s="884"/>
      <c r="AT19" s="884"/>
      <c r="AU19" s="887">
        <f t="shared" si="3"/>
        <v>0</v>
      </c>
      <c r="AV19" s="888">
        <f t="shared" si="4"/>
        <v>0</v>
      </c>
    </row>
    <row r="20" s="711" customFormat="1" ht="39" customHeight="1" spans="1:48">
      <c r="A20" s="758"/>
      <c r="B20" s="759"/>
      <c r="C20" s="760"/>
      <c r="D20" s="761"/>
      <c r="E20" s="762"/>
      <c r="F20" s="761"/>
      <c r="G20" s="742"/>
      <c r="H20" s="742"/>
      <c r="I20" s="785"/>
      <c r="J20" s="780"/>
      <c r="K20" s="780"/>
      <c r="L20" s="780"/>
      <c r="M20" s="784"/>
      <c r="N20" s="782"/>
      <c r="O20" s="782"/>
      <c r="P20" s="783"/>
      <c r="Q20" s="783"/>
      <c r="R20" s="783"/>
      <c r="S20" s="810"/>
      <c r="T20" s="810"/>
      <c r="U20" s="810"/>
      <c r="V20" s="811"/>
      <c r="W20" s="811"/>
      <c r="X20" s="812"/>
      <c r="Y20" s="852"/>
      <c r="Z20" s="835"/>
      <c r="AA20" s="835"/>
      <c r="AB20" s="784"/>
      <c r="AC20" s="836"/>
      <c r="AD20" s="837"/>
      <c r="AE20" s="837"/>
      <c r="AF20" s="838"/>
      <c r="AG20" s="865"/>
      <c r="AH20" s="865"/>
      <c r="AI20" s="865"/>
      <c r="AJ20" s="865"/>
      <c r="AK20" s="865"/>
      <c r="AL20" s="866"/>
      <c r="AM20" s="866"/>
      <c r="AN20" s="867"/>
      <c r="AO20" s="884"/>
      <c r="AP20" s="884"/>
      <c r="AQ20" s="884"/>
      <c r="AR20" s="884"/>
      <c r="AS20" s="884"/>
      <c r="AT20" s="884"/>
      <c r="AU20" s="887">
        <f t="shared" si="3"/>
        <v>0</v>
      </c>
      <c r="AV20" s="888">
        <f t="shared" si="4"/>
        <v>0</v>
      </c>
    </row>
    <row r="21" s="711" customFormat="1" ht="39" customHeight="1" spans="1:48">
      <c r="A21" s="758"/>
      <c r="B21" s="759"/>
      <c r="C21" s="760"/>
      <c r="D21" s="761"/>
      <c r="E21" s="762"/>
      <c r="F21" s="761"/>
      <c r="G21" s="742"/>
      <c r="H21" s="742"/>
      <c r="I21" s="785"/>
      <c r="J21" s="780"/>
      <c r="K21" s="780"/>
      <c r="L21" s="780"/>
      <c r="M21" s="784"/>
      <c r="N21" s="782"/>
      <c r="O21" s="782"/>
      <c r="P21" s="783"/>
      <c r="Q21" s="783"/>
      <c r="R21" s="783"/>
      <c r="S21" s="810"/>
      <c r="T21" s="810"/>
      <c r="U21" s="810"/>
      <c r="V21" s="811"/>
      <c r="W21" s="811"/>
      <c r="X21" s="812"/>
      <c r="Y21" s="852"/>
      <c r="Z21" s="835"/>
      <c r="AA21" s="835"/>
      <c r="AB21" s="784"/>
      <c r="AC21" s="836"/>
      <c r="AD21" s="837"/>
      <c r="AE21" s="837"/>
      <c r="AF21" s="838"/>
      <c r="AG21" s="865"/>
      <c r="AH21" s="865"/>
      <c r="AI21" s="865"/>
      <c r="AJ21" s="865"/>
      <c r="AK21" s="865"/>
      <c r="AL21" s="866"/>
      <c r="AM21" s="866"/>
      <c r="AN21" s="867"/>
      <c r="AO21" s="884"/>
      <c r="AP21" s="884"/>
      <c r="AQ21" s="884"/>
      <c r="AR21" s="884"/>
      <c r="AS21" s="884"/>
      <c r="AT21" s="884"/>
      <c r="AU21" s="887">
        <f t="shared" si="3"/>
        <v>0</v>
      </c>
      <c r="AV21" s="888">
        <f t="shared" si="4"/>
        <v>0</v>
      </c>
    </row>
    <row r="22" s="711" customFormat="1" ht="39" customHeight="1" spans="1:48">
      <c r="A22" s="736"/>
      <c r="B22" s="737"/>
      <c r="C22" s="738"/>
      <c r="D22" s="739"/>
      <c r="E22" s="740"/>
      <c r="F22" s="739"/>
      <c r="G22" s="744"/>
      <c r="H22" s="742"/>
      <c r="I22" s="785"/>
      <c r="J22" s="780"/>
      <c r="K22" s="780"/>
      <c r="L22" s="780"/>
      <c r="M22" s="784"/>
      <c r="N22" s="782"/>
      <c r="O22" s="782"/>
      <c r="P22" s="783"/>
      <c r="Q22" s="783"/>
      <c r="R22" s="783"/>
      <c r="S22" s="810"/>
      <c r="T22" s="810"/>
      <c r="U22" s="810"/>
      <c r="V22" s="811"/>
      <c r="W22" s="811"/>
      <c r="X22" s="812"/>
      <c r="Y22" s="783"/>
      <c r="Z22" s="835"/>
      <c r="AA22" s="835"/>
      <c r="AB22" s="784"/>
      <c r="AC22" s="836"/>
      <c r="AD22" s="837"/>
      <c r="AE22" s="837"/>
      <c r="AF22" s="838"/>
      <c r="AG22" s="865"/>
      <c r="AH22" s="865"/>
      <c r="AI22" s="865"/>
      <c r="AJ22" s="865"/>
      <c r="AK22" s="865"/>
      <c r="AL22" s="866"/>
      <c r="AM22" s="866"/>
      <c r="AN22" s="867"/>
      <c r="AO22" s="884"/>
      <c r="AP22" s="884"/>
      <c r="AQ22" s="884"/>
      <c r="AR22" s="884"/>
      <c r="AS22" s="884"/>
      <c r="AT22" s="884"/>
      <c r="AU22" s="887">
        <f t="shared" si="3"/>
        <v>0</v>
      </c>
      <c r="AV22" s="888">
        <f t="shared" si="4"/>
        <v>0</v>
      </c>
    </row>
    <row r="23" s="714" customFormat="1" ht="36" customHeight="1" spans="1:48">
      <c r="A23" s="767"/>
      <c r="J23" s="767">
        <f>SUM(J4:J22)</f>
        <v>37214</v>
      </c>
      <c r="AD23" s="767">
        <f>SUM(AD4:AD22)</f>
        <v>216</v>
      </c>
      <c r="AE23" s="767">
        <f>SUM(AE4:AE22)</f>
        <v>9612</v>
      </c>
      <c r="AF23" s="767">
        <f>SUM(AF4:AF22)</f>
        <v>0</v>
      </c>
      <c r="AG23" s="767">
        <f>SUM(AG4:AG22)</f>
        <v>9828</v>
      </c>
      <c r="AH23" s="767"/>
      <c r="AI23" s="767">
        <f t="shared" ref="AI23:AV23" si="5">SUM(AI4:AI22)</f>
        <v>0</v>
      </c>
      <c r="AJ23" s="767">
        <f t="shared" si="5"/>
        <v>9828</v>
      </c>
      <c r="AK23" s="767">
        <f t="shared" si="5"/>
        <v>0</v>
      </c>
      <c r="AL23" s="767">
        <f t="shared" si="5"/>
        <v>0</v>
      </c>
      <c r="AM23" s="767">
        <f t="shared" si="5"/>
        <v>0</v>
      </c>
      <c r="AN23" s="767">
        <f t="shared" si="5"/>
        <v>0</v>
      </c>
      <c r="AO23" s="767">
        <f t="shared" si="5"/>
        <v>1654</v>
      </c>
      <c r="AP23" s="767">
        <f t="shared" si="5"/>
        <v>1654</v>
      </c>
      <c r="AQ23" s="767">
        <f t="shared" si="5"/>
        <v>1654</v>
      </c>
      <c r="AR23" s="767">
        <f t="shared" si="5"/>
        <v>1654</v>
      </c>
      <c r="AS23" s="767">
        <f t="shared" si="5"/>
        <v>1654</v>
      </c>
      <c r="AT23" s="767">
        <f t="shared" si="5"/>
        <v>1654</v>
      </c>
      <c r="AU23" s="767">
        <f t="shared" si="5"/>
        <v>9924</v>
      </c>
      <c r="AV23" s="767" t="e">
        <f t="shared" si="5"/>
        <v>#VALUE!</v>
      </c>
    </row>
    <row r="24" s="713" customFormat="1" ht="14.25" spans="1:1">
      <c r="A24" s="768"/>
    </row>
    <row r="25" s="713" customFormat="1" ht="14.25" spans="1:1">
      <c r="A25" s="768"/>
    </row>
    <row r="26" s="713" customFormat="1" ht="14.25" spans="1:1">
      <c r="A26" s="768"/>
    </row>
    <row r="27" s="713" customFormat="1" ht="14.25" spans="1:1">
      <c r="A27" s="768"/>
    </row>
    <row r="28" s="713" customFormat="1" ht="14.25" spans="1:1">
      <c r="A28" s="768"/>
    </row>
    <row r="29" s="713" customFormat="1" ht="14.25" spans="1:1">
      <c r="A29" s="768"/>
    </row>
    <row r="30" s="713" customFormat="1" ht="14.25" spans="1:1">
      <c r="A30" s="768"/>
    </row>
    <row r="31" s="713" customFormat="1" ht="14.25" spans="1:1">
      <c r="A31" s="768"/>
    </row>
    <row r="32" s="713" customFormat="1" ht="14.25" spans="1:1">
      <c r="A32" s="768"/>
    </row>
    <row r="33" s="713" customFormat="1" ht="14.25" spans="1:1">
      <c r="A33" s="768"/>
    </row>
    <row r="34" s="713" customFormat="1" ht="14.25" spans="1:1">
      <c r="A34" s="768"/>
    </row>
    <row r="35" s="713" customFormat="1" ht="14.25" spans="1:1">
      <c r="A35" s="768"/>
    </row>
    <row r="36" s="713" customFormat="1" ht="14.25" spans="1:1">
      <c r="A36" s="768"/>
    </row>
    <row r="37" s="713" customFormat="1" ht="14.25" spans="1:1">
      <c r="A37" s="768"/>
    </row>
    <row r="38" ht="30" customHeight="1" spans="1:40">
      <c r="A38" s="769"/>
      <c r="N38" s="805"/>
      <c r="P38" s="806"/>
      <c r="Q38" s="717"/>
      <c r="S38" s="806"/>
      <c r="T38" s="806"/>
      <c r="V38" s="806"/>
      <c r="W38" s="806"/>
      <c r="X38" s="823"/>
      <c r="AA38" s="717"/>
      <c r="AB38" s="717"/>
      <c r="AC38" s="717"/>
      <c r="AD38" s="853"/>
      <c r="AE38" s="854"/>
      <c r="AL38" s="878"/>
      <c r="AM38" s="878"/>
      <c r="AN38" s="717"/>
    </row>
    <row r="39" ht="30" customHeight="1" spans="1:40">
      <c r="A39" s="769"/>
      <c r="G39" s="770"/>
      <c r="H39" s="770"/>
      <c r="N39" s="805"/>
      <c r="P39" s="806"/>
      <c r="Q39" s="717" t="s">
        <v>3320</v>
      </c>
      <c r="S39" s="806"/>
      <c r="T39" s="806"/>
      <c r="V39" s="806"/>
      <c r="W39" s="806"/>
      <c r="X39" s="806"/>
      <c r="AA39" s="717"/>
      <c r="AB39" s="717"/>
      <c r="AC39" s="717"/>
      <c r="AD39" s="853"/>
      <c r="AE39" s="854"/>
      <c r="AL39" s="878"/>
      <c r="AM39" s="878"/>
      <c r="AN39" s="717"/>
    </row>
    <row r="40" ht="26.25" customHeight="1" spans="1:40">
      <c r="A40" s="769"/>
      <c r="N40" s="805"/>
      <c r="P40" s="806"/>
      <c r="Q40" s="717"/>
      <c r="S40" s="806"/>
      <c r="T40" s="806"/>
      <c r="V40" s="806"/>
      <c r="W40" s="806"/>
      <c r="X40" s="806"/>
      <c r="AA40" s="717"/>
      <c r="AB40" s="717"/>
      <c r="AC40" s="717"/>
      <c r="AD40" s="853"/>
      <c r="AE40" s="854"/>
      <c r="AL40" s="878"/>
      <c r="AM40" s="878"/>
      <c r="AN40" s="717"/>
    </row>
    <row r="41" ht="26.25" customHeight="1" spans="1:40">
      <c r="A41" s="769"/>
      <c r="H41" s="770"/>
      <c r="I41" s="770"/>
      <c r="J41" s="770"/>
      <c r="N41" s="805"/>
      <c r="P41" s="806"/>
      <c r="Q41" s="717"/>
      <c r="S41" s="806"/>
      <c r="T41" s="806"/>
      <c r="V41" s="806"/>
      <c r="W41" s="806"/>
      <c r="X41" s="806"/>
      <c r="AA41" s="717"/>
      <c r="AB41" s="717"/>
      <c r="AC41" s="717"/>
      <c r="AD41" s="853"/>
      <c r="AE41" s="854"/>
      <c r="AL41" s="878"/>
      <c r="AM41" s="878"/>
      <c r="AN41" s="717"/>
    </row>
    <row r="42" ht="26.25" customHeight="1" spans="1:40">
      <c r="A42" s="769"/>
      <c r="H42" s="770"/>
      <c r="I42" s="770"/>
      <c r="N42" s="805"/>
      <c r="P42" s="806"/>
      <c r="Q42" s="717"/>
      <c r="S42" s="806"/>
      <c r="T42" s="806"/>
      <c r="V42" s="806"/>
      <c r="W42" s="806"/>
      <c r="X42" s="806"/>
      <c r="AA42" s="717"/>
      <c r="AB42" s="717"/>
      <c r="AC42" s="717"/>
      <c r="AD42" s="853"/>
      <c r="AE42" s="854"/>
      <c r="AL42" s="878"/>
      <c r="AM42" s="878"/>
      <c r="AN42" s="717"/>
    </row>
    <row r="43" ht="26.25" customHeight="1" spans="1:40">
      <c r="A43" s="769"/>
      <c r="N43" s="805"/>
      <c r="P43" s="806"/>
      <c r="Q43" s="717"/>
      <c r="S43" s="806"/>
      <c r="T43" s="806"/>
      <c r="V43" s="806"/>
      <c r="W43" s="806"/>
      <c r="X43" s="806"/>
      <c r="AA43" s="717"/>
      <c r="AB43" s="717"/>
      <c r="AC43" s="717"/>
      <c r="AD43" s="853"/>
      <c r="AE43" s="854"/>
      <c r="AL43" s="878"/>
      <c r="AM43" s="878"/>
      <c r="AN43" s="717"/>
    </row>
    <row r="44" ht="26.25" customHeight="1" spans="1:40">
      <c r="A44" s="769"/>
      <c r="H44" s="770"/>
      <c r="I44" s="770"/>
      <c r="N44" s="805"/>
      <c r="P44" s="806"/>
      <c r="Q44" s="717"/>
      <c r="S44" s="806"/>
      <c r="T44" s="806"/>
      <c r="V44" s="806"/>
      <c r="W44" s="806"/>
      <c r="X44" s="806"/>
      <c r="AA44" s="717"/>
      <c r="AB44" s="717"/>
      <c r="AC44" s="717"/>
      <c r="AD44" s="853"/>
      <c r="AE44" s="854"/>
      <c r="AL44" s="878"/>
      <c r="AM44" s="878"/>
      <c r="AN44" s="717"/>
    </row>
    <row r="45" ht="26.25" customHeight="1" spans="1:40">
      <c r="A45" s="769"/>
      <c r="I45" s="770"/>
      <c r="J45" s="770"/>
      <c r="N45" s="805"/>
      <c r="P45" s="806"/>
      <c r="Q45" s="717"/>
      <c r="S45" s="806"/>
      <c r="T45" s="806"/>
      <c r="V45" s="806"/>
      <c r="W45" s="806"/>
      <c r="X45" s="806"/>
      <c r="AA45" s="717"/>
      <c r="AB45" s="717"/>
      <c r="AC45" s="717"/>
      <c r="AD45" s="853"/>
      <c r="AE45" s="854"/>
      <c r="AL45" s="878"/>
      <c r="AM45" s="878"/>
      <c r="AN45" s="717"/>
    </row>
    <row r="46" ht="26.25" customHeight="1" spans="1:40">
      <c r="A46" s="769"/>
      <c r="N46" s="805"/>
      <c r="P46" s="806"/>
      <c r="Q46" s="717"/>
      <c r="S46" s="806"/>
      <c r="T46" s="806"/>
      <c r="V46" s="806"/>
      <c r="W46" s="806"/>
      <c r="X46" s="806"/>
      <c r="AA46" s="717"/>
      <c r="AB46" s="717"/>
      <c r="AC46" s="717"/>
      <c r="AD46" s="853"/>
      <c r="AE46" s="854"/>
      <c r="AL46" s="878"/>
      <c r="AM46" s="878"/>
      <c r="AN46" s="717"/>
    </row>
    <row r="47" ht="26.25" customHeight="1" spans="1:40">
      <c r="A47" s="769"/>
      <c r="N47" s="805"/>
      <c r="P47" s="806"/>
      <c r="Q47" s="717"/>
      <c r="S47" s="806"/>
      <c r="T47" s="806"/>
      <c r="V47" s="806"/>
      <c r="W47" s="806"/>
      <c r="X47" s="806"/>
      <c r="AA47" s="717"/>
      <c r="AB47" s="717"/>
      <c r="AC47" s="717"/>
      <c r="AD47" s="853"/>
      <c r="AE47" s="854"/>
      <c r="AL47" s="878"/>
      <c r="AM47" s="878"/>
      <c r="AN47" s="717"/>
    </row>
    <row r="48" ht="26.25" customHeight="1" spans="1:40">
      <c r="A48" s="769"/>
      <c r="N48" s="805"/>
      <c r="P48" s="806"/>
      <c r="Q48" s="717"/>
      <c r="S48" s="806"/>
      <c r="T48" s="806"/>
      <c r="V48" s="806"/>
      <c r="W48" s="806"/>
      <c r="X48" s="806"/>
      <c r="AA48" s="717"/>
      <c r="AB48" s="717"/>
      <c r="AC48" s="717"/>
      <c r="AD48" s="853"/>
      <c r="AE48" s="854"/>
      <c r="AL48" s="878"/>
      <c r="AM48" s="878"/>
      <c r="AN48" s="717"/>
    </row>
    <row r="49" ht="26.25" customHeight="1" spans="1:40">
      <c r="A49" s="769"/>
      <c r="N49" s="805"/>
      <c r="P49" s="806"/>
      <c r="Q49" s="717"/>
      <c r="S49" s="806"/>
      <c r="T49" s="806"/>
      <c r="V49" s="806"/>
      <c r="W49" s="806"/>
      <c r="X49" s="806"/>
      <c r="AA49" s="717"/>
      <c r="AB49" s="717"/>
      <c r="AC49" s="717"/>
      <c r="AD49" s="853"/>
      <c r="AE49" s="854"/>
      <c r="AL49" s="878"/>
      <c r="AM49" s="878"/>
      <c r="AN49" s="717"/>
    </row>
    <row r="50" ht="26.25" customHeight="1" spans="1:40">
      <c r="A50" s="769"/>
      <c r="N50" s="805"/>
      <c r="P50" s="806"/>
      <c r="Q50" s="717"/>
      <c r="S50" s="806"/>
      <c r="T50" s="806"/>
      <c r="V50" s="806"/>
      <c r="W50" s="806"/>
      <c r="X50" s="806"/>
      <c r="AA50" s="717"/>
      <c r="AB50" s="717"/>
      <c r="AC50" s="717"/>
      <c r="AD50" s="853"/>
      <c r="AE50" s="854"/>
      <c r="AL50" s="878"/>
      <c r="AM50" s="878"/>
      <c r="AN50" s="717"/>
    </row>
    <row r="51" ht="26.25" customHeight="1" spans="1:40">
      <c r="A51" s="769"/>
      <c r="N51" s="805"/>
      <c r="P51" s="806"/>
      <c r="Q51" s="717"/>
      <c r="S51" s="806"/>
      <c r="T51" s="806"/>
      <c r="V51" s="806"/>
      <c r="W51" s="806"/>
      <c r="X51" s="806"/>
      <c r="AA51" s="717"/>
      <c r="AB51" s="717"/>
      <c r="AC51" s="717"/>
      <c r="AD51" s="853"/>
      <c r="AE51" s="854"/>
      <c r="AL51" s="878"/>
      <c r="AM51" s="878"/>
      <c r="AN51" s="717"/>
    </row>
    <row r="52" ht="26.25" customHeight="1" spans="1:40">
      <c r="A52" s="769"/>
      <c r="N52" s="805"/>
      <c r="P52" s="806"/>
      <c r="Q52" s="717"/>
      <c r="S52" s="806"/>
      <c r="T52" s="806"/>
      <c r="V52" s="806"/>
      <c r="W52" s="806"/>
      <c r="X52" s="806"/>
      <c r="AA52" s="717"/>
      <c r="AB52" s="717"/>
      <c r="AC52" s="717"/>
      <c r="AD52" s="853"/>
      <c r="AE52" s="854"/>
      <c r="AN52" s="717"/>
    </row>
    <row r="53" ht="26.25" customHeight="1" spans="1:40">
      <c r="A53" s="769"/>
      <c r="N53" s="805"/>
      <c r="P53" s="806"/>
      <c r="Q53" s="717"/>
      <c r="S53" s="806"/>
      <c r="T53" s="806"/>
      <c r="V53" s="806"/>
      <c r="W53" s="806"/>
      <c r="X53" s="806"/>
      <c r="AA53" s="717"/>
      <c r="AB53" s="717"/>
      <c r="AC53" s="717"/>
      <c r="AD53" s="853"/>
      <c r="AE53" s="854"/>
      <c r="AN53" s="717"/>
    </row>
    <row r="54" ht="26.25" customHeight="1" spans="1:40">
      <c r="A54" s="769"/>
      <c r="N54" s="805"/>
      <c r="P54" s="806"/>
      <c r="Q54" s="717"/>
      <c r="S54" s="806"/>
      <c r="T54" s="806"/>
      <c r="V54" s="806"/>
      <c r="W54" s="806"/>
      <c r="X54" s="806"/>
      <c r="AA54" s="717"/>
      <c r="AB54" s="717"/>
      <c r="AC54" s="717"/>
      <c r="AD54" s="853"/>
      <c r="AE54" s="854"/>
      <c r="AN54" s="717"/>
    </row>
    <row r="55" ht="26.25" customHeight="1" spans="1:40">
      <c r="A55" s="769"/>
      <c r="N55" s="805"/>
      <c r="P55" s="806"/>
      <c r="Q55" s="717"/>
      <c r="S55" s="806"/>
      <c r="T55" s="806"/>
      <c r="V55" s="806"/>
      <c r="W55" s="806"/>
      <c r="X55" s="806"/>
      <c r="AA55" s="717"/>
      <c r="AB55" s="717"/>
      <c r="AC55" s="717"/>
      <c r="AD55" s="853"/>
      <c r="AE55" s="854"/>
      <c r="AN55" s="717"/>
    </row>
    <row r="56" ht="26.25" customHeight="1" spans="1:40">
      <c r="A56" s="769"/>
      <c r="N56" s="805"/>
      <c r="P56" s="806"/>
      <c r="Q56" s="717"/>
      <c r="S56" s="806"/>
      <c r="T56" s="806"/>
      <c r="V56" s="806"/>
      <c r="W56" s="806"/>
      <c r="X56" s="806"/>
      <c r="AA56" s="717"/>
      <c r="AB56" s="717"/>
      <c r="AC56" s="717"/>
      <c r="AD56" s="853"/>
      <c r="AE56" s="854"/>
      <c r="AN56" s="717"/>
    </row>
    <row r="57" ht="26.25" customHeight="1" spans="1:40">
      <c r="A57" s="769"/>
      <c r="N57" s="805"/>
      <c r="P57" s="806"/>
      <c r="Q57" s="717"/>
      <c r="S57" s="806"/>
      <c r="T57" s="806"/>
      <c r="V57" s="806"/>
      <c r="W57" s="806"/>
      <c r="X57" s="806"/>
      <c r="AA57" s="717"/>
      <c r="AB57" s="717"/>
      <c r="AC57" s="717"/>
      <c r="AD57" s="853"/>
      <c r="AE57" s="854"/>
      <c r="AN57" s="717"/>
    </row>
    <row r="58" ht="26.25" customHeight="1" spans="1:40">
      <c r="A58" s="769"/>
      <c r="N58" s="805"/>
      <c r="P58" s="806"/>
      <c r="Q58" s="717"/>
      <c r="S58" s="806"/>
      <c r="T58" s="806"/>
      <c r="V58" s="806"/>
      <c r="W58" s="806"/>
      <c r="X58" s="806"/>
      <c r="AA58" s="717"/>
      <c r="AB58" s="717"/>
      <c r="AC58" s="717"/>
      <c r="AD58" s="853"/>
      <c r="AE58" s="854"/>
      <c r="AN58" s="717"/>
    </row>
    <row r="59" ht="26.25" customHeight="1" spans="1:40">
      <c r="A59" s="769"/>
      <c r="N59" s="805"/>
      <c r="P59" s="806"/>
      <c r="Q59" s="717"/>
      <c r="S59" s="806"/>
      <c r="T59" s="806"/>
      <c r="V59" s="806"/>
      <c r="W59" s="806"/>
      <c r="X59" s="806"/>
      <c r="AA59" s="717"/>
      <c r="AB59" s="717"/>
      <c r="AC59" s="717"/>
      <c r="AD59" s="853"/>
      <c r="AE59" s="854"/>
      <c r="AN59" s="717"/>
    </row>
    <row r="60" ht="26.25" customHeight="1" spans="1:40">
      <c r="A60" s="769"/>
      <c r="N60" s="805"/>
      <c r="P60" s="806"/>
      <c r="Q60" s="717"/>
      <c r="S60" s="806"/>
      <c r="T60" s="806"/>
      <c r="V60" s="806"/>
      <c r="W60" s="806"/>
      <c r="X60" s="806"/>
      <c r="AA60" s="717"/>
      <c r="AB60" s="717"/>
      <c r="AC60" s="717"/>
      <c r="AD60" s="853"/>
      <c r="AE60" s="854"/>
      <c r="AN60" s="717"/>
    </row>
    <row r="61" ht="26.25" customHeight="1" spans="1:40">
      <c r="A61" s="769"/>
      <c r="N61" s="805"/>
      <c r="P61" s="806"/>
      <c r="Q61" s="717"/>
      <c r="S61" s="806"/>
      <c r="T61" s="806"/>
      <c r="V61" s="806"/>
      <c r="W61" s="806"/>
      <c r="X61" s="806"/>
      <c r="AA61" s="717"/>
      <c r="AB61" s="717"/>
      <c r="AC61" s="717"/>
      <c r="AD61" s="853"/>
      <c r="AE61" s="854"/>
      <c r="AN61" s="717"/>
    </row>
    <row r="62" ht="26.25" customHeight="1" spans="1:40">
      <c r="A62" s="769"/>
      <c r="N62" s="805"/>
      <c r="P62" s="806"/>
      <c r="Q62" s="717"/>
      <c r="S62" s="806"/>
      <c r="T62" s="806"/>
      <c r="V62" s="806"/>
      <c r="W62" s="806"/>
      <c r="X62" s="806"/>
      <c r="AA62" s="717"/>
      <c r="AB62" s="717"/>
      <c r="AC62" s="717"/>
      <c r="AD62" s="853"/>
      <c r="AE62" s="854"/>
      <c r="AN62" s="717"/>
    </row>
    <row r="63" ht="26.25" customHeight="1" spans="1:40">
      <c r="A63" s="769"/>
      <c r="N63" s="805"/>
      <c r="P63" s="806"/>
      <c r="Q63" s="717"/>
      <c r="S63" s="806"/>
      <c r="T63" s="806"/>
      <c r="V63" s="806"/>
      <c r="W63" s="806"/>
      <c r="X63" s="806"/>
      <c r="AA63" s="717"/>
      <c r="AB63" s="717"/>
      <c r="AC63" s="717"/>
      <c r="AD63" s="853"/>
      <c r="AE63" s="854"/>
      <c r="AN63" s="717"/>
    </row>
    <row r="64" ht="26.25" customHeight="1" spans="1:40">
      <c r="A64" s="769"/>
      <c r="N64" s="805"/>
      <c r="P64" s="806"/>
      <c r="Q64" s="717"/>
      <c r="S64" s="806"/>
      <c r="T64" s="806"/>
      <c r="V64" s="806"/>
      <c r="W64" s="806"/>
      <c r="X64" s="806"/>
      <c r="AA64" s="717"/>
      <c r="AB64" s="717"/>
      <c r="AC64" s="717"/>
      <c r="AD64" s="853"/>
      <c r="AE64" s="854"/>
      <c r="AN64" s="717"/>
    </row>
    <row r="65" ht="26.25" customHeight="1" spans="1:40">
      <c r="A65" s="769"/>
      <c r="N65" s="805"/>
      <c r="P65" s="806"/>
      <c r="Q65" s="717"/>
      <c r="S65" s="806"/>
      <c r="T65" s="806"/>
      <c r="V65" s="806"/>
      <c r="W65" s="806"/>
      <c r="X65" s="806"/>
      <c r="AA65" s="717"/>
      <c r="AB65" s="717"/>
      <c r="AC65" s="717"/>
      <c r="AD65" s="853"/>
      <c r="AE65" s="854"/>
      <c r="AN65" s="717"/>
    </row>
    <row r="66" ht="26.25" customHeight="1" spans="1:40">
      <c r="A66" s="769"/>
      <c r="N66" s="805"/>
      <c r="P66" s="806"/>
      <c r="Q66" s="717"/>
      <c r="S66" s="806"/>
      <c r="T66" s="806"/>
      <c r="V66" s="806"/>
      <c r="W66" s="806"/>
      <c r="X66" s="806"/>
      <c r="AA66" s="717"/>
      <c r="AB66" s="717"/>
      <c r="AC66" s="717"/>
      <c r="AD66" s="853"/>
      <c r="AE66" s="854"/>
      <c r="AN66" s="717"/>
    </row>
    <row r="67" ht="26.25" customHeight="1" spans="1:40">
      <c r="A67" s="769"/>
      <c r="N67" s="805"/>
      <c r="P67" s="806"/>
      <c r="Q67" s="717"/>
      <c r="S67" s="806"/>
      <c r="T67" s="806"/>
      <c r="V67" s="806"/>
      <c r="W67" s="806"/>
      <c r="X67" s="806"/>
      <c r="AA67" s="717"/>
      <c r="AB67" s="717"/>
      <c r="AC67" s="717"/>
      <c r="AD67" s="853"/>
      <c r="AE67" s="854"/>
      <c r="AN67" s="717"/>
    </row>
    <row r="68" ht="26.25" customHeight="1" spans="1:40">
      <c r="A68" s="769"/>
      <c r="N68" s="805"/>
      <c r="P68" s="806"/>
      <c r="Q68" s="717"/>
      <c r="S68" s="806"/>
      <c r="T68" s="806"/>
      <c r="V68" s="806"/>
      <c r="W68" s="806"/>
      <c r="X68" s="806"/>
      <c r="AA68" s="717"/>
      <c r="AB68" s="717"/>
      <c r="AC68" s="717"/>
      <c r="AD68" s="853"/>
      <c r="AE68" s="854"/>
      <c r="AN68" s="717"/>
    </row>
    <row r="69" ht="26.25" customHeight="1" spans="1:40">
      <c r="A69" s="769"/>
      <c r="N69" s="805"/>
      <c r="P69" s="806"/>
      <c r="Q69" s="717"/>
      <c r="S69" s="806"/>
      <c r="T69" s="806"/>
      <c r="V69" s="806"/>
      <c r="W69" s="806"/>
      <c r="X69" s="806"/>
      <c r="AA69" s="717"/>
      <c r="AB69" s="717"/>
      <c r="AC69" s="717"/>
      <c r="AD69" s="853"/>
      <c r="AE69" s="854"/>
      <c r="AN69" s="717"/>
    </row>
    <row r="70" ht="26.25" customHeight="1" spans="1:40">
      <c r="A70" s="769"/>
      <c r="N70" s="805"/>
      <c r="P70" s="806"/>
      <c r="Q70" s="717"/>
      <c r="S70" s="806"/>
      <c r="T70" s="806"/>
      <c r="V70" s="806"/>
      <c r="W70" s="806"/>
      <c r="X70" s="806"/>
      <c r="AA70" s="717"/>
      <c r="AB70" s="717"/>
      <c r="AC70" s="717"/>
      <c r="AD70" s="853"/>
      <c r="AE70" s="854"/>
      <c r="AN70" s="717"/>
    </row>
    <row r="71" ht="26.25" customHeight="1" spans="1:40">
      <c r="A71" s="769"/>
      <c r="N71" s="805"/>
      <c r="P71" s="806"/>
      <c r="Q71" s="717"/>
      <c r="S71" s="806"/>
      <c r="T71" s="806"/>
      <c r="V71" s="806"/>
      <c r="W71" s="806"/>
      <c r="X71" s="806"/>
      <c r="AA71" s="717"/>
      <c r="AB71" s="717"/>
      <c r="AC71" s="717"/>
      <c r="AD71" s="853"/>
      <c r="AE71" s="854"/>
      <c r="AN71" s="717"/>
    </row>
    <row r="72" ht="26.25" customHeight="1" spans="1:40">
      <c r="A72" s="769"/>
      <c r="N72" s="805"/>
      <c r="P72" s="806"/>
      <c r="Q72" s="717"/>
      <c r="S72" s="806"/>
      <c r="T72" s="806"/>
      <c r="V72" s="806"/>
      <c r="W72" s="806"/>
      <c r="X72" s="806"/>
      <c r="AA72" s="717"/>
      <c r="AB72" s="717"/>
      <c r="AC72" s="717"/>
      <c r="AD72" s="853"/>
      <c r="AE72" s="854"/>
      <c r="AN72" s="717"/>
    </row>
    <row r="73" ht="26.25" customHeight="1" spans="1:40">
      <c r="A73" s="769"/>
      <c r="N73" s="805"/>
      <c r="P73" s="806"/>
      <c r="Q73" s="717"/>
      <c r="S73" s="806"/>
      <c r="T73" s="806"/>
      <c r="V73" s="806"/>
      <c r="W73" s="806"/>
      <c r="X73" s="806"/>
      <c r="AA73" s="717"/>
      <c r="AB73" s="717"/>
      <c r="AC73" s="717"/>
      <c r="AD73" s="853"/>
      <c r="AE73" s="854"/>
      <c r="AN73" s="717"/>
    </row>
    <row r="74" ht="26.25" customHeight="1" spans="1:40">
      <c r="A74" s="769"/>
      <c r="N74" s="805"/>
      <c r="P74" s="806"/>
      <c r="Q74" s="717"/>
      <c r="S74" s="806"/>
      <c r="T74" s="806"/>
      <c r="V74" s="806"/>
      <c r="W74" s="806"/>
      <c r="X74" s="806"/>
      <c r="AA74" s="717"/>
      <c r="AB74" s="717"/>
      <c r="AC74" s="717"/>
      <c r="AD74" s="853"/>
      <c r="AE74" s="854"/>
      <c r="AN74" s="717"/>
    </row>
    <row r="75" ht="26.25" customHeight="1" spans="1:40">
      <c r="A75" s="769"/>
      <c r="N75" s="805"/>
      <c r="P75" s="806"/>
      <c r="Q75" s="717"/>
      <c r="S75" s="806"/>
      <c r="T75" s="806"/>
      <c r="V75" s="806"/>
      <c r="W75" s="806"/>
      <c r="X75" s="806"/>
      <c r="AA75" s="717"/>
      <c r="AB75" s="717"/>
      <c r="AC75" s="717"/>
      <c r="AD75" s="853"/>
      <c r="AE75" s="854"/>
      <c r="AN75" s="717"/>
    </row>
    <row r="76" ht="26.25" customHeight="1" spans="1:40">
      <c r="A76" s="769"/>
      <c r="N76" s="805"/>
      <c r="P76" s="806"/>
      <c r="Q76" s="717"/>
      <c r="S76" s="806"/>
      <c r="T76" s="806"/>
      <c r="V76" s="806"/>
      <c r="W76" s="806"/>
      <c r="X76" s="806"/>
      <c r="AA76" s="717"/>
      <c r="AB76" s="717"/>
      <c r="AC76" s="717"/>
      <c r="AD76" s="853"/>
      <c r="AE76" s="854"/>
      <c r="AN76" s="717"/>
    </row>
    <row r="77" ht="26.25" customHeight="1" spans="1:40">
      <c r="A77" s="769"/>
      <c r="N77" s="805"/>
      <c r="P77" s="806"/>
      <c r="Q77" s="717"/>
      <c r="S77" s="806"/>
      <c r="T77" s="806"/>
      <c r="V77" s="806"/>
      <c r="W77" s="806"/>
      <c r="X77" s="806"/>
      <c r="AA77" s="717"/>
      <c r="AB77" s="717"/>
      <c r="AC77" s="717"/>
      <c r="AD77" s="853"/>
      <c r="AE77" s="854"/>
      <c r="AN77" s="717"/>
    </row>
    <row r="78" ht="26.25" customHeight="1" spans="1:40">
      <c r="A78" s="769"/>
      <c r="N78" s="805"/>
      <c r="P78" s="806"/>
      <c r="Q78" s="717"/>
      <c r="S78" s="806"/>
      <c r="T78" s="806"/>
      <c r="V78" s="806"/>
      <c r="W78" s="806"/>
      <c r="X78" s="806"/>
      <c r="AA78" s="717"/>
      <c r="AB78" s="717"/>
      <c r="AC78" s="717"/>
      <c r="AD78" s="853"/>
      <c r="AE78" s="854"/>
      <c r="AN78" s="717"/>
    </row>
    <row r="79" ht="26.25" customHeight="1" spans="1:40">
      <c r="A79" s="769"/>
      <c r="N79" s="805"/>
      <c r="P79" s="806"/>
      <c r="Q79" s="717"/>
      <c r="S79" s="806"/>
      <c r="T79" s="806"/>
      <c r="V79" s="806"/>
      <c r="W79" s="806"/>
      <c r="X79" s="806"/>
      <c r="AA79" s="717"/>
      <c r="AB79" s="717"/>
      <c r="AC79" s="717"/>
      <c r="AD79" s="853"/>
      <c r="AE79" s="854"/>
      <c r="AN79" s="717"/>
    </row>
    <row r="80" ht="26.25" customHeight="1" spans="1:40">
      <c r="A80" s="769"/>
      <c r="N80" s="805"/>
      <c r="P80" s="806"/>
      <c r="Q80" s="717"/>
      <c r="S80" s="806"/>
      <c r="T80" s="806"/>
      <c r="V80" s="806"/>
      <c r="W80" s="806"/>
      <c r="X80" s="806"/>
      <c r="AA80" s="717"/>
      <c r="AB80" s="717"/>
      <c r="AC80" s="717"/>
      <c r="AD80" s="853"/>
      <c r="AE80" s="854"/>
      <c r="AN80" s="717"/>
    </row>
    <row r="81" ht="26.25" customHeight="1" spans="1:40">
      <c r="A81" s="769"/>
      <c r="N81" s="805"/>
      <c r="P81" s="806"/>
      <c r="Q81" s="717"/>
      <c r="S81" s="806"/>
      <c r="T81" s="806"/>
      <c r="V81" s="806"/>
      <c r="W81" s="806"/>
      <c r="X81" s="806"/>
      <c r="AA81" s="717"/>
      <c r="AB81" s="717"/>
      <c r="AC81" s="717"/>
      <c r="AD81" s="853"/>
      <c r="AE81" s="854"/>
      <c r="AN81" s="717"/>
    </row>
    <row r="82" ht="26.25" customHeight="1" spans="1:40">
      <c r="A82" s="769"/>
      <c r="P82" s="806"/>
      <c r="Q82" s="717"/>
      <c r="S82" s="806"/>
      <c r="T82" s="806"/>
      <c r="V82" s="806"/>
      <c r="W82" s="806"/>
      <c r="X82" s="806"/>
      <c r="AA82" s="717"/>
      <c r="AB82" s="717"/>
      <c r="AC82" s="717"/>
      <c r="AD82" s="853"/>
      <c r="AE82" s="854"/>
      <c r="AN82" s="717"/>
    </row>
    <row r="83" ht="26.25" customHeight="1" spans="1:40">
      <c r="A83" s="769"/>
      <c r="P83" s="806"/>
      <c r="Q83" s="717"/>
      <c r="S83" s="806"/>
      <c r="T83" s="806"/>
      <c r="V83" s="806"/>
      <c r="W83" s="806"/>
      <c r="X83" s="806"/>
      <c r="AA83" s="717"/>
      <c r="AB83" s="717"/>
      <c r="AC83" s="717"/>
      <c r="AD83" s="853"/>
      <c r="AE83" s="854"/>
      <c r="AN83" s="717"/>
    </row>
    <row r="84" ht="26.25" customHeight="1" spans="1:40">
      <c r="A84" s="769"/>
      <c r="P84" s="806"/>
      <c r="Q84" s="717"/>
      <c r="S84" s="806"/>
      <c r="T84" s="806"/>
      <c r="V84" s="806"/>
      <c r="W84" s="806"/>
      <c r="X84" s="806"/>
      <c r="AA84" s="717"/>
      <c r="AB84" s="717"/>
      <c r="AC84" s="717"/>
      <c r="AD84" s="853"/>
      <c r="AE84" s="854"/>
      <c r="AN84" s="717"/>
    </row>
    <row r="85" ht="26.25" customHeight="1" spans="1:40">
      <c r="A85" s="769"/>
      <c r="P85" s="806"/>
      <c r="Q85" s="717"/>
      <c r="S85" s="806"/>
      <c r="T85" s="806"/>
      <c r="AN85" s="717"/>
    </row>
    <row r="86" ht="26.25" customHeight="1" spans="1:40">
      <c r="A86" s="769"/>
      <c r="P86" s="806"/>
      <c r="Q86" s="717"/>
      <c r="S86" s="806"/>
      <c r="T86" s="806"/>
      <c r="AN86" s="717"/>
    </row>
    <row r="87" ht="26.25" customHeight="1" spans="1:40">
      <c r="A87" s="769"/>
      <c r="P87" s="806"/>
      <c r="Q87" s="717"/>
      <c r="S87" s="806"/>
      <c r="T87" s="806"/>
      <c r="AN87" s="717"/>
    </row>
    <row r="88" ht="26.25" customHeight="1" spans="1:40">
      <c r="A88" s="769"/>
      <c r="P88" s="806"/>
      <c r="Q88" s="717"/>
      <c r="S88" s="806"/>
      <c r="T88" s="806"/>
      <c r="AN88" s="717"/>
    </row>
    <row r="89" ht="26.25" customHeight="1" spans="1:40">
      <c r="A89" s="769"/>
      <c r="P89" s="806"/>
      <c r="Q89" s="717"/>
      <c r="S89" s="806"/>
      <c r="T89" s="806"/>
      <c r="AN89" s="717"/>
    </row>
    <row r="90" ht="26.25" customHeight="1" spans="1:40">
      <c r="A90" s="769"/>
      <c r="P90" s="806"/>
      <c r="Q90" s="717"/>
      <c r="S90" s="806"/>
      <c r="T90" s="806"/>
      <c r="AN90" s="717"/>
    </row>
    <row r="91" ht="26.25" customHeight="1" spans="1:40">
      <c r="A91" s="769"/>
      <c r="P91" s="806"/>
      <c r="Q91" s="717"/>
      <c r="S91" s="806"/>
      <c r="T91" s="806"/>
      <c r="AN91" s="717"/>
    </row>
    <row r="92" ht="26.25" customHeight="1" spans="1:40">
      <c r="A92" s="769"/>
      <c r="P92" s="806"/>
      <c r="Q92" s="717"/>
      <c r="S92" s="806"/>
      <c r="T92" s="806"/>
      <c r="AN92" s="717"/>
    </row>
    <row r="93" ht="26.25" customHeight="1" spans="1:40">
      <c r="A93" s="769"/>
      <c r="P93" s="806"/>
      <c r="Q93" s="717"/>
      <c r="S93" s="806"/>
      <c r="T93" s="806"/>
      <c r="AN93" s="717"/>
    </row>
    <row r="94" ht="26.25" customHeight="1" spans="1:40">
      <c r="A94" s="769"/>
      <c r="P94" s="806"/>
      <c r="Q94" s="717"/>
      <c r="S94" s="806"/>
      <c r="T94" s="806"/>
      <c r="AN94" s="717"/>
    </row>
    <row r="95" ht="26.25" customHeight="1" spans="1:40">
      <c r="A95" s="769"/>
      <c r="P95" s="806"/>
      <c r="Q95" s="717"/>
      <c r="S95" s="806"/>
      <c r="T95" s="806"/>
      <c r="AN95" s="717"/>
    </row>
    <row r="96" ht="26.25" customHeight="1" spans="1:40">
      <c r="A96" s="769"/>
      <c r="P96" s="806"/>
      <c r="Q96" s="717"/>
      <c r="S96" s="806"/>
      <c r="T96" s="806"/>
      <c r="AN96" s="717"/>
    </row>
    <row r="97" ht="26.25" customHeight="1" spans="1:17">
      <c r="A97" s="769"/>
      <c r="P97" s="806"/>
      <c r="Q97" s="717"/>
    </row>
    <row r="98" ht="26.25" customHeight="1" spans="1:17">
      <c r="A98" s="769"/>
      <c r="P98" s="806"/>
      <c r="Q98" s="717"/>
    </row>
    <row r="99" ht="26.25" customHeight="1" spans="1:17">
      <c r="A99" s="769"/>
      <c r="P99" s="806"/>
      <c r="Q99" s="717"/>
    </row>
    <row r="100" ht="26.25" customHeight="1" spans="1:17">
      <c r="A100" s="769"/>
      <c r="P100" s="806"/>
      <c r="Q100" s="717"/>
    </row>
    <row r="101" ht="26.25" customHeight="1" spans="1:17">
      <c r="A101" s="769"/>
      <c r="P101" s="806"/>
      <c r="Q101" s="717"/>
    </row>
    <row r="102" ht="26.25" customHeight="1" spans="1:17">
      <c r="A102" s="769"/>
      <c r="P102" s="806"/>
      <c r="Q102" s="717"/>
    </row>
    <row r="103" ht="26.25" customHeight="1" spans="1:17">
      <c r="A103" s="769"/>
      <c r="P103" s="806"/>
      <c r="Q103" s="717"/>
    </row>
    <row r="104" ht="26.25" customHeight="1" spans="1:17">
      <c r="A104" s="769"/>
      <c r="P104" s="806"/>
      <c r="Q104" s="717"/>
    </row>
    <row r="105" ht="26.25" customHeight="1" spans="1:17">
      <c r="A105" s="769"/>
      <c r="P105" s="806"/>
      <c r="Q105" s="717"/>
    </row>
    <row r="106" ht="26.25" customHeight="1" spans="1:17">
      <c r="A106" s="769"/>
      <c r="P106" s="806"/>
      <c r="Q106" s="717"/>
    </row>
    <row r="107" ht="26.25" customHeight="1" spans="1:17">
      <c r="A107" s="769"/>
      <c r="P107" s="806"/>
      <c r="Q107" s="717"/>
    </row>
    <row r="108" ht="26.25" customHeight="1" spans="1:17">
      <c r="A108" s="769"/>
      <c r="P108" s="806"/>
      <c r="Q108" s="717"/>
    </row>
    <row r="109" ht="26.25" customHeight="1" spans="1:17">
      <c r="A109" s="769"/>
      <c r="P109" s="806"/>
      <c r="Q109" s="717"/>
    </row>
    <row r="110" ht="26.25" customHeight="1" spans="1:17">
      <c r="A110" s="769"/>
      <c r="P110" s="806"/>
      <c r="Q110" s="717"/>
    </row>
    <row r="111" ht="26.25" customHeight="1" spans="1:17">
      <c r="A111" s="769"/>
      <c r="P111" s="806"/>
      <c r="Q111" s="717"/>
    </row>
    <row r="112" ht="26.25" customHeight="1" spans="1:17">
      <c r="A112" s="769"/>
      <c r="P112" s="806"/>
      <c r="Q112" s="717"/>
    </row>
    <row r="113" ht="26.25" customHeight="1" spans="1:17">
      <c r="A113" s="769"/>
      <c r="P113" s="806"/>
      <c r="Q113" s="717"/>
    </row>
    <row r="114" ht="26.25" customHeight="1" spans="1:17">
      <c r="A114" s="769"/>
      <c r="P114" s="806"/>
      <c r="Q114" s="717"/>
    </row>
    <row r="115" ht="26.25" customHeight="1" spans="1:17">
      <c r="A115" s="769"/>
      <c r="P115" s="806"/>
      <c r="Q115" s="717"/>
    </row>
    <row r="116" ht="26.25" customHeight="1" spans="1:17">
      <c r="A116" s="769"/>
      <c r="P116" s="806"/>
      <c r="Q116" s="717"/>
    </row>
    <row r="117" ht="26.25" customHeight="1" spans="1:17">
      <c r="A117" s="769"/>
      <c r="P117" s="806"/>
      <c r="Q117" s="717"/>
    </row>
    <row r="118" ht="26.25" customHeight="1" spans="1:17">
      <c r="A118" s="769"/>
      <c r="P118" s="806"/>
      <c r="Q118" s="717"/>
    </row>
    <row r="119" ht="26.25" customHeight="1" spans="1:17">
      <c r="A119" s="769"/>
      <c r="P119" s="806"/>
      <c r="Q119" s="717"/>
    </row>
    <row r="120" ht="26.25" customHeight="1" spans="1:17">
      <c r="A120" s="769"/>
      <c r="P120" s="806"/>
      <c r="Q120" s="717"/>
    </row>
    <row r="121" ht="26.25" customHeight="1" spans="1:17">
      <c r="A121" s="769"/>
      <c r="P121" s="806"/>
      <c r="Q121" s="717"/>
    </row>
    <row r="122" ht="26.25" customHeight="1" spans="1:17">
      <c r="A122" s="769"/>
      <c r="P122" s="806"/>
      <c r="Q122" s="717"/>
    </row>
    <row r="123" ht="26.25" customHeight="1" spans="1:17">
      <c r="A123" s="769"/>
      <c r="P123" s="806"/>
      <c r="Q123" s="717"/>
    </row>
    <row r="124" ht="26.25" customHeight="1" spans="1:17">
      <c r="A124" s="769"/>
      <c r="P124" s="806"/>
      <c r="Q124" s="717"/>
    </row>
    <row r="125" ht="26.25" customHeight="1" spans="1:17">
      <c r="A125" s="769"/>
      <c r="P125" s="806"/>
      <c r="Q125" s="717"/>
    </row>
    <row r="126" ht="26.25" customHeight="1" spans="1:17">
      <c r="A126" s="769"/>
      <c r="P126" s="806"/>
      <c r="Q126" s="717"/>
    </row>
    <row r="127" ht="26.25" customHeight="1" spans="1:17">
      <c r="A127" s="769"/>
      <c r="P127" s="806"/>
      <c r="Q127" s="717"/>
    </row>
    <row r="128" ht="26.25" customHeight="1" spans="1:17">
      <c r="A128" s="769"/>
      <c r="P128" s="806"/>
      <c r="Q128" s="717"/>
    </row>
    <row r="129" ht="26.25" customHeight="1" spans="1:17">
      <c r="A129" s="769"/>
      <c r="P129" s="806"/>
      <c r="Q129" s="717"/>
    </row>
    <row r="130" ht="26.25" customHeight="1" spans="1:17">
      <c r="A130" s="769"/>
      <c r="P130" s="806"/>
      <c r="Q130" s="717"/>
    </row>
    <row r="131" ht="26.25" customHeight="1" spans="1:17">
      <c r="A131" s="769"/>
      <c r="P131" s="806"/>
      <c r="Q131" s="717"/>
    </row>
    <row r="132" ht="26.25" customHeight="1" spans="1:17">
      <c r="A132" s="769"/>
      <c r="P132" s="806"/>
      <c r="Q132" s="717"/>
    </row>
    <row r="133" ht="26.25" customHeight="1" spans="1:17">
      <c r="A133" s="769"/>
      <c r="P133" s="806"/>
      <c r="Q133" s="717"/>
    </row>
    <row r="134" ht="26.25" customHeight="1" spans="1:17">
      <c r="A134" s="769"/>
      <c r="P134" s="806"/>
      <c r="Q134" s="717"/>
    </row>
    <row r="135" ht="26.25" customHeight="1" spans="1:17">
      <c r="A135" s="769"/>
      <c r="P135" s="806"/>
      <c r="Q135" s="717"/>
    </row>
    <row r="136" ht="26.25" customHeight="1" spans="1:17">
      <c r="A136" s="769"/>
      <c r="P136" s="806"/>
      <c r="Q136" s="717"/>
    </row>
    <row r="137" ht="26.25" customHeight="1" spans="1:17">
      <c r="A137" s="769"/>
      <c r="P137" s="806"/>
      <c r="Q137" s="717"/>
    </row>
    <row r="138" ht="26.25" customHeight="1" spans="1:17">
      <c r="A138" s="769"/>
      <c r="P138" s="806"/>
      <c r="Q138" s="717"/>
    </row>
    <row r="139" ht="26.25" customHeight="1" spans="1:17">
      <c r="A139" s="769"/>
      <c r="P139" s="806"/>
      <c r="Q139" s="717"/>
    </row>
    <row r="140" ht="26.25" customHeight="1" spans="1:17">
      <c r="A140" s="769"/>
      <c r="P140" s="806"/>
      <c r="Q140" s="717"/>
    </row>
    <row r="141" ht="26.25" customHeight="1" spans="1:17">
      <c r="A141" s="769"/>
      <c r="P141" s="806"/>
      <c r="Q141" s="717"/>
    </row>
    <row r="142" ht="26.25" customHeight="1" spans="1:17">
      <c r="A142" s="769"/>
      <c r="P142" s="806"/>
      <c r="Q142" s="717"/>
    </row>
    <row r="143" ht="26.25" customHeight="1" spans="1:17">
      <c r="A143" s="769"/>
      <c r="P143" s="806"/>
      <c r="Q143" s="717"/>
    </row>
    <row r="144" ht="26.25" customHeight="1" spans="1:17">
      <c r="A144" s="769"/>
      <c r="P144" s="806"/>
      <c r="Q144" s="717"/>
    </row>
    <row r="145" ht="26.25" customHeight="1" spans="1:17">
      <c r="A145" s="769"/>
      <c r="P145" s="806"/>
      <c r="Q145" s="717"/>
    </row>
    <row r="146" ht="26.25" customHeight="1" spans="1:17">
      <c r="A146" s="769"/>
      <c r="P146" s="806"/>
      <c r="Q146" s="717"/>
    </row>
    <row r="147" ht="26.25" customHeight="1" spans="1:17">
      <c r="A147" s="769"/>
      <c r="P147" s="806"/>
      <c r="Q147" s="717"/>
    </row>
    <row r="148" ht="26.25" customHeight="1" spans="1:17">
      <c r="A148" s="769"/>
      <c r="P148" s="806"/>
      <c r="Q148" s="717"/>
    </row>
    <row r="149" ht="26.25" customHeight="1" spans="1:17">
      <c r="A149" s="769"/>
      <c r="P149" s="806"/>
      <c r="Q149" s="717"/>
    </row>
    <row r="150" ht="26.25" customHeight="1" spans="1:17">
      <c r="A150" s="769"/>
      <c r="P150" s="806"/>
      <c r="Q150" s="717"/>
    </row>
    <row r="151" ht="26.25" customHeight="1" spans="1:17">
      <c r="A151" s="769"/>
      <c r="P151" s="806"/>
      <c r="Q151" s="717"/>
    </row>
    <row r="152" ht="26.25" customHeight="1" spans="1:17">
      <c r="A152" s="769"/>
      <c r="P152" s="806"/>
      <c r="Q152" s="717"/>
    </row>
    <row r="153" ht="26.25" customHeight="1" spans="1:17">
      <c r="A153" s="769"/>
      <c r="P153" s="806"/>
      <c r="Q153" s="717"/>
    </row>
    <row r="154" ht="26.25" customHeight="1" spans="1:17">
      <c r="A154" s="769"/>
      <c r="P154" s="806"/>
      <c r="Q154" s="717"/>
    </row>
    <row r="155" ht="26.25" customHeight="1" spans="1:17">
      <c r="A155" s="769"/>
      <c r="P155" s="806"/>
      <c r="Q155" s="717"/>
    </row>
    <row r="156" ht="26.25" customHeight="1" spans="1:17">
      <c r="A156" s="769"/>
      <c r="P156" s="806"/>
      <c r="Q156" s="717"/>
    </row>
    <row r="157" ht="26.25" customHeight="1" spans="1:17">
      <c r="A157" s="769"/>
      <c r="P157" s="806"/>
      <c r="Q157" s="717"/>
    </row>
    <row r="158" ht="26.25" customHeight="1" spans="1:17">
      <c r="A158" s="769"/>
      <c r="P158" s="806"/>
      <c r="Q158" s="717"/>
    </row>
    <row r="159" ht="26.25" customHeight="1" spans="1:17">
      <c r="A159" s="769"/>
      <c r="P159" s="806"/>
      <c r="Q159" s="717"/>
    </row>
    <row r="160" ht="26.25" customHeight="1" spans="1:17">
      <c r="A160" s="769"/>
      <c r="P160" s="806"/>
      <c r="Q160" s="717"/>
    </row>
    <row r="161" ht="26.25" customHeight="1" spans="1:17">
      <c r="A161" s="769"/>
      <c r="P161" s="806"/>
      <c r="Q161" s="717"/>
    </row>
    <row r="162" ht="26.25" customHeight="1" spans="1:17">
      <c r="A162" s="769"/>
      <c r="P162" s="806"/>
      <c r="Q162" s="717"/>
    </row>
    <row r="163" ht="26.25" customHeight="1" spans="1:17">
      <c r="A163" s="769"/>
      <c r="P163" s="806"/>
      <c r="Q163" s="717"/>
    </row>
    <row r="164" ht="26.25" customHeight="1" spans="1:17">
      <c r="A164" s="769"/>
      <c r="P164" s="806"/>
      <c r="Q164" s="717"/>
    </row>
    <row r="165" ht="26.25" customHeight="1" spans="1:17">
      <c r="A165" s="769"/>
      <c r="P165" s="806"/>
      <c r="Q165" s="717"/>
    </row>
    <row r="166" ht="26.25" customHeight="1" spans="1:17">
      <c r="A166" s="769"/>
      <c r="P166" s="806"/>
      <c r="Q166" s="717"/>
    </row>
    <row r="167" ht="26.25" customHeight="1" spans="1:17">
      <c r="A167" s="769"/>
      <c r="P167" s="806"/>
      <c r="Q167" s="717"/>
    </row>
    <row r="168" ht="26.25" customHeight="1" spans="1:17">
      <c r="A168" s="769"/>
      <c r="P168" s="806"/>
      <c r="Q168" s="717"/>
    </row>
    <row r="169" ht="26.25" customHeight="1" spans="1:17">
      <c r="A169" s="769"/>
      <c r="P169" s="806"/>
      <c r="Q169" s="717"/>
    </row>
    <row r="170" ht="26.25" customHeight="1" spans="1:17">
      <c r="A170" s="769"/>
      <c r="P170" s="806"/>
      <c r="Q170" s="717"/>
    </row>
    <row r="171" ht="26.25" customHeight="1" spans="1:17">
      <c r="A171" s="769"/>
      <c r="P171" s="806"/>
      <c r="Q171" s="717"/>
    </row>
    <row r="172" ht="26.25" customHeight="1" spans="1:17">
      <c r="A172" s="769"/>
      <c r="P172" s="806"/>
      <c r="Q172" s="717"/>
    </row>
    <row r="173" ht="26.25" customHeight="1" spans="1:17">
      <c r="A173" s="769"/>
      <c r="P173" s="806"/>
      <c r="Q173" s="717"/>
    </row>
    <row r="174" ht="26.25" customHeight="1" spans="1:17">
      <c r="A174" s="769"/>
      <c r="P174" s="806"/>
      <c r="Q174" s="717"/>
    </row>
    <row r="175" ht="26.25" customHeight="1" spans="1:17">
      <c r="A175" s="769"/>
      <c r="P175" s="806"/>
      <c r="Q175" s="717"/>
    </row>
    <row r="176" ht="26.25" customHeight="1" spans="1:17">
      <c r="A176" s="769"/>
      <c r="P176" s="806"/>
      <c r="Q176" s="717"/>
    </row>
    <row r="177" ht="26.25" customHeight="1" spans="1:17">
      <c r="A177" s="769"/>
      <c r="P177" s="806"/>
      <c r="Q177" s="717"/>
    </row>
    <row r="178" ht="26.25" customHeight="1" spans="1:17">
      <c r="A178" s="769"/>
      <c r="P178" s="806"/>
      <c r="Q178" s="717"/>
    </row>
    <row r="179" ht="26.25" customHeight="1" spans="1:17">
      <c r="A179" s="769"/>
      <c r="P179" s="806"/>
      <c r="Q179" s="717"/>
    </row>
    <row r="180" ht="26.25" customHeight="1" spans="1:17">
      <c r="A180" s="769"/>
      <c r="P180" s="806"/>
      <c r="Q180" s="717"/>
    </row>
    <row r="181" ht="26.25" customHeight="1" spans="1:17">
      <c r="A181" s="769"/>
      <c r="P181" s="806"/>
      <c r="Q181" s="717"/>
    </row>
    <row r="182" ht="26.25" customHeight="1" spans="1:17">
      <c r="A182" s="769"/>
      <c r="P182" s="806"/>
      <c r="Q182" s="717"/>
    </row>
    <row r="183" ht="26.25" customHeight="1" spans="1:17">
      <c r="A183" s="769"/>
      <c r="P183" s="806"/>
      <c r="Q183" s="717"/>
    </row>
    <row r="184" ht="26.25" customHeight="1" spans="1:17">
      <c r="A184" s="769"/>
      <c r="P184" s="806"/>
      <c r="Q184" s="717"/>
    </row>
    <row r="185" ht="26.25" customHeight="1" spans="1:17">
      <c r="A185" s="769"/>
      <c r="P185" s="806"/>
      <c r="Q185" s="717"/>
    </row>
    <row r="186" ht="26.25" customHeight="1" spans="1:17">
      <c r="A186" s="769"/>
      <c r="P186" s="806"/>
      <c r="Q186" s="717"/>
    </row>
    <row r="187" ht="26.25" customHeight="1" spans="1:17">
      <c r="A187" s="769"/>
      <c r="P187" s="806"/>
      <c r="Q187" s="717"/>
    </row>
    <row r="188" ht="26.25" customHeight="1" spans="1:17">
      <c r="A188" s="769"/>
      <c r="P188" s="806"/>
      <c r="Q188" s="717"/>
    </row>
    <row r="189" ht="26.25" customHeight="1" spans="1:17">
      <c r="A189" s="769"/>
      <c r="P189" s="806"/>
      <c r="Q189" s="717"/>
    </row>
    <row r="190" ht="26.25" customHeight="1" spans="1:17">
      <c r="A190" s="769"/>
      <c r="P190" s="806"/>
      <c r="Q190" s="717"/>
    </row>
    <row r="191" ht="26.25" customHeight="1" spans="1:17">
      <c r="A191" s="769"/>
      <c r="P191" s="806"/>
      <c r="Q191" s="717"/>
    </row>
    <row r="192" ht="26.25" customHeight="1" spans="1:17">
      <c r="A192" s="769"/>
      <c r="P192" s="806"/>
      <c r="Q192" s="717"/>
    </row>
    <row r="193" ht="26.25" customHeight="1" spans="1:17">
      <c r="A193" s="769"/>
      <c r="P193" s="806"/>
      <c r="Q193" s="717"/>
    </row>
    <row r="194" ht="26.25" customHeight="1" spans="1:17">
      <c r="A194" s="769"/>
      <c r="P194" s="806"/>
      <c r="Q194" s="717"/>
    </row>
    <row r="195" ht="26.25" customHeight="1" spans="1:17">
      <c r="A195" s="769"/>
      <c r="P195" s="806"/>
      <c r="Q195" s="717"/>
    </row>
    <row r="196" ht="26.25" customHeight="1" spans="16:17">
      <c r="P196" s="806"/>
      <c r="Q196" s="717"/>
    </row>
    <row r="197" ht="26.25" customHeight="1" spans="16:17">
      <c r="P197" s="806"/>
      <c r="Q197" s="717"/>
    </row>
    <row r="198" ht="26.25" customHeight="1" spans="16:17">
      <c r="P198" s="806"/>
      <c r="Q198" s="717"/>
    </row>
    <row r="199" ht="26.25" customHeight="1" spans="16:17">
      <c r="P199" s="806"/>
      <c r="Q199" s="717"/>
    </row>
    <row r="200" ht="26.25" customHeight="1" spans="16:17">
      <c r="P200" s="806"/>
      <c r="Q200" s="717"/>
    </row>
    <row r="201" ht="26.25" customHeight="1" spans="16:17">
      <c r="P201" s="806"/>
      <c r="Q201" s="717"/>
    </row>
    <row r="202" ht="26.25" customHeight="1" spans="16:17">
      <c r="P202" s="806"/>
      <c r="Q202" s="717"/>
    </row>
    <row r="203" ht="26.25" customHeight="1" spans="16:17">
      <c r="P203" s="806"/>
      <c r="Q203" s="717"/>
    </row>
    <row r="204" ht="26.25" customHeight="1" spans="16:17">
      <c r="P204" s="806"/>
      <c r="Q204" s="717"/>
    </row>
    <row r="205" ht="26.25" customHeight="1" spans="16:17">
      <c r="P205" s="806"/>
      <c r="Q205" s="717"/>
    </row>
    <row r="206" ht="26.25" customHeight="1" spans="16:17">
      <c r="P206" s="806"/>
      <c r="Q206" s="717"/>
    </row>
    <row r="207" ht="26.25" customHeight="1" spans="16:17">
      <c r="P207" s="806"/>
      <c r="Q207" s="717"/>
    </row>
    <row r="208" ht="26.25" customHeight="1" spans="16:17">
      <c r="P208" s="806"/>
      <c r="Q208" s="717"/>
    </row>
    <row r="209" ht="26.25" customHeight="1" spans="16:17">
      <c r="P209" s="806"/>
      <c r="Q209" s="717"/>
    </row>
    <row r="210" ht="26.25" customHeight="1" spans="16:17">
      <c r="P210" s="806"/>
      <c r="Q210" s="717"/>
    </row>
    <row r="211" ht="26.25" customHeight="1" spans="16:17">
      <c r="P211" s="806"/>
      <c r="Q211" s="717"/>
    </row>
    <row r="212" ht="26.25" customHeight="1" spans="16:17">
      <c r="P212" s="806"/>
      <c r="Q212" s="717"/>
    </row>
    <row r="213" ht="26.25" customHeight="1" spans="16:17">
      <c r="P213" s="806"/>
      <c r="Q213" s="717"/>
    </row>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sheetData>
  <sheetProtection selectLockedCells="1" formatCells="0" sort="0" autoFilter="0"/>
  <autoFilter xmlns:etc="http://www.wps.cn/officeDocument/2017/etCustomData" ref="A3:XFD23" etc:filterBottomFollowUsedRange="0">
    <extLst/>
  </autoFilter>
  <mergeCells count="8">
    <mergeCell ref="A1:K1"/>
    <mergeCell ref="AO1:AT1"/>
    <mergeCell ref="A2:E2"/>
    <mergeCell ref="I2:J2"/>
    <mergeCell ref="L2:N2"/>
    <mergeCell ref="P2:R2"/>
    <mergeCell ref="AD2:AF2"/>
    <mergeCell ref="AG2:AI2"/>
  </mergeCells>
  <conditionalFormatting sqref="V4">
    <cfRule type="containsText" dxfId="0" priority="185" operator="between" text="欠">
      <formula>NOT(ISERROR(SEARCH("欠",V4)))</formula>
    </cfRule>
  </conditionalFormatting>
  <conditionalFormatting sqref="V5">
    <cfRule type="containsText" dxfId="0" priority="184" operator="between" text="欠">
      <formula>NOT(ISERROR(SEARCH("欠",V5)))</formula>
    </cfRule>
  </conditionalFormatting>
  <conditionalFormatting sqref="V12">
    <cfRule type="containsText" dxfId="0" priority="18" operator="between" text="欠">
      <formula>NOT(ISERROR(SEARCH("欠",V12)))</formula>
    </cfRule>
  </conditionalFormatting>
  <conditionalFormatting sqref="V13">
    <cfRule type="containsText" dxfId="0" priority="12" operator="between" text="欠">
      <formula>NOT(ISERROR(SEARCH("欠",V13)))</formula>
    </cfRule>
  </conditionalFormatting>
  <conditionalFormatting sqref="S16">
    <cfRule type="containsText" dxfId="0" priority="9" operator="between" text="欠">
      <formula>NOT(ISERROR(SEARCH("欠",S16)))</formula>
    </cfRule>
  </conditionalFormatting>
  <conditionalFormatting sqref="U16">
    <cfRule type="containsText" dxfId="0" priority="7" operator="between" text="欠">
      <formula>NOT(ISERROR(SEARCH("欠",U16)))</formula>
    </cfRule>
  </conditionalFormatting>
  <conditionalFormatting sqref="V16">
    <cfRule type="containsText" dxfId="0" priority="5" operator="between" text="欠">
      <formula>NOT(ISERROR(SEARCH("欠",V16)))</formula>
    </cfRule>
  </conditionalFormatting>
  <conditionalFormatting sqref="S17">
    <cfRule type="containsText" dxfId="0" priority="8" operator="between" text="欠">
      <formula>NOT(ISERROR(SEARCH("欠",S17)))</formula>
    </cfRule>
  </conditionalFormatting>
  <conditionalFormatting sqref="U17">
    <cfRule type="containsText" dxfId="0" priority="6" operator="between" text="欠">
      <formula>NOT(ISERROR(SEARCH("欠",U17)))</formula>
    </cfRule>
  </conditionalFormatting>
  <conditionalFormatting sqref="V17">
    <cfRule type="containsText" dxfId="0" priority="4" operator="between" text="欠">
      <formula>NOT(ISERROR(SEARCH("欠",V17)))</formula>
    </cfRule>
  </conditionalFormatting>
  <conditionalFormatting sqref="S4:S5">
    <cfRule type="containsText" dxfId="0" priority="183" operator="between" text="欠">
      <formula>NOT(ISERROR(SEARCH("欠",S4)))</formula>
    </cfRule>
  </conditionalFormatting>
  <conditionalFormatting sqref="S10:S11">
    <cfRule type="containsText" dxfId="0" priority="20" operator="between" text="欠">
      <formula>NOT(ISERROR(SEARCH("欠",S10)))</formula>
    </cfRule>
  </conditionalFormatting>
  <conditionalFormatting sqref="S12:S13">
    <cfRule type="containsText" dxfId="0" priority="16" operator="between" text="欠">
      <formula>NOT(ISERROR(SEARCH("欠",S12)))</formula>
    </cfRule>
  </conditionalFormatting>
  <conditionalFormatting sqref="S14:S15">
    <cfRule type="containsText" dxfId="0" priority="2" operator="between" text="欠">
      <formula>NOT(ISERROR(SEARCH("欠",S14)))</formula>
    </cfRule>
  </conditionalFormatting>
  <conditionalFormatting sqref="U4:U5">
    <cfRule type="containsText" dxfId="0" priority="182" operator="between" text="欠">
      <formula>NOT(ISERROR(SEARCH("欠",U4)))</formula>
    </cfRule>
  </conditionalFormatting>
  <conditionalFormatting sqref="U10:U11">
    <cfRule type="containsText" dxfId="0" priority="19" operator="between" text="欠">
      <formula>NOT(ISERROR(SEARCH("欠",U10)))</formula>
    </cfRule>
  </conditionalFormatting>
  <conditionalFormatting sqref="U12:U13">
    <cfRule type="containsText" dxfId="0" priority="14" operator="between" text="欠">
      <formula>NOT(ISERROR(SEARCH("欠",U12)))</formula>
    </cfRule>
  </conditionalFormatting>
  <conditionalFormatting sqref="U14:U15">
    <cfRule type="containsText" dxfId="0" priority="1" operator="between" text="欠">
      <formula>NOT(ISERROR(SEARCH("欠",U14)))</formula>
    </cfRule>
  </conditionalFormatting>
  <conditionalFormatting sqref="V10:V11">
    <cfRule type="containsText" dxfId="0" priority="21" operator="between" text="欠">
      <formula>NOT(ISERROR(SEARCH("欠",V10)))</formula>
    </cfRule>
  </conditionalFormatting>
  <conditionalFormatting sqref="V14:V15">
    <cfRule type="containsText" dxfId="0" priority="3" operator="between" text="欠">
      <formula>NOT(ISERROR(SEARCH("欠",V14)))</formula>
    </cfRule>
  </conditionalFormatting>
  <conditionalFormatting sqref="S1:S3 S38:S1048576">
    <cfRule type="containsText" dxfId="0" priority="231" operator="between" text="欠">
      <formula>NOT(ISERROR(SEARCH("欠",S1)))</formula>
    </cfRule>
  </conditionalFormatting>
  <conditionalFormatting sqref="U1:U3 U38:U1048576">
    <cfRule type="containsText" dxfId="0" priority="232" operator="between" text="欠">
      <formula>NOT(ISERROR(SEARCH("欠",U1)))</formula>
    </cfRule>
  </conditionalFormatting>
  <conditionalFormatting sqref="U1:U3 U33:U1048576">
    <cfRule type="containsText" dxfId="0" priority="230" operator="between" text="欠">
      <formula>NOT(ISERROR(SEARCH("欠",U1)))</formula>
    </cfRule>
  </conditionalFormatting>
  <conditionalFormatting sqref="U1:U3 U23:U1048576">
    <cfRule type="containsText" dxfId="0" priority="229" operator="between" text="欠">
      <formula>NOT(ISERROR(SEARCH("欠",U1)))</formula>
    </cfRule>
  </conditionalFormatting>
  <conditionalFormatting sqref="V1:V3 V38:V1048576">
    <cfRule type="containsText" dxfId="0" priority="233" operator="between" text="欠">
      <formula>NOT(ISERROR(SEARCH("欠",V1)))</formula>
    </cfRule>
  </conditionalFormatting>
  <conditionalFormatting sqref="S6:S9 S18:S22">
    <cfRule type="containsText" dxfId="0" priority="218" operator="between" text="欠">
      <formula>NOT(ISERROR(SEARCH("欠",S6)))</formula>
    </cfRule>
  </conditionalFormatting>
  <conditionalFormatting sqref="U6:U9 U18:U22">
    <cfRule type="containsText" dxfId="0" priority="217" operator="between" text="欠">
      <formula>NOT(ISERROR(SEARCH("欠",U6)))</formula>
    </cfRule>
  </conditionalFormatting>
  <conditionalFormatting sqref="V6:V9 V18:V22">
    <cfRule type="containsText" dxfId="0" priority="219" operator="between" text="欠">
      <formula>NOT(ISERROR(SEARCH("欠",V6)))</formula>
    </cfRule>
  </conditionalFormatting>
  <pageMargins left="0" right="0.0791666666666667" top="0.388888888888889" bottom="0.509027777777778" header="0.5" footer="0.5"/>
  <pageSetup paperSize="9" scale="13" orientation="portrait" horizontalDpi="600"/>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zoomScale="55" zoomScaleNormal="55" topLeftCell="A78" workbookViewId="0">
      <selection activeCell="A65" sqref="A65:S118"/>
    </sheetView>
  </sheetViews>
  <sheetFormatPr defaultColWidth="8" defaultRowHeight="16.5" customHeight="1"/>
  <cols>
    <col min="1" max="5" width="11.1833333333333" style="478" customWidth="1"/>
    <col min="6" max="7" width="17.5333333333333" style="478" customWidth="1"/>
    <col min="8" max="8" width="11.1833333333333" style="478" customWidth="1"/>
    <col min="9" max="14" width="18.7166666666667" style="478" customWidth="1"/>
    <col min="15" max="16" width="19.0833333333333" style="478" customWidth="1"/>
    <col min="17" max="17" width="13.1416666666667" style="478" customWidth="1"/>
    <col min="18" max="19" width="10.8" style="479"/>
    <col min="20" max="16384" width="8" style="479"/>
  </cols>
  <sheetData>
    <row r="1" customHeight="1" spans="1:19">
      <c r="A1" s="480" t="s">
        <v>4453</v>
      </c>
      <c r="B1" s="481" t="s">
        <v>4454</v>
      </c>
      <c r="C1" s="482" t="s">
        <v>4455</v>
      </c>
      <c r="D1" s="483" t="s">
        <v>4456</v>
      </c>
      <c r="E1" s="483"/>
      <c r="F1" s="484" t="s">
        <v>4457</v>
      </c>
      <c r="G1" s="485" t="s">
        <v>4458</v>
      </c>
      <c r="H1" s="484" t="s">
        <v>4459</v>
      </c>
      <c r="I1" s="430" t="s">
        <v>4460</v>
      </c>
      <c r="J1" s="430" t="s">
        <v>4461</v>
      </c>
      <c r="K1" s="430" t="s">
        <v>4462</v>
      </c>
      <c r="L1" s="430" t="s">
        <v>4463</v>
      </c>
      <c r="M1" s="430" t="s">
        <v>4464</v>
      </c>
      <c r="N1" s="430" t="s">
        <v>4465</v>
      </c>
      <c r="O1" s="430" t="s">
        <v>4466</v>
      </c>
      <c r="P1" s="430" t="s">
        <v>4467</v>
      </c>
      <c r="Q1" s="430" t="s">
        <v>4468</v>
      </c>
      <c r="R1" s="482" t="s">
        <v>4469</v>
      </c>
      <c r="S1" s="555" t="s">
        <v>4470</v>
      </c>
    </row>
    <row r="2" customHeight="1" spans="1:19">
      <c r="A2" s="486" t="s">
        <v>4471</v>
      </c>
      <c r="B2" s="487"/>
      <c r="C2" s="488"/>
      <c r="D2" s="489"/>
      <c r="E2" s="489"/>
      <c r="F2" s="490"/>
      <c r="G2" s="491"/>
      <c r="H2" s="490"/>
      <c r="I2" s="543">
        <v>45590</v>
      </c>
      <c r="J2" s="543">
        <v>45701</v>
      </c>
      <c r="K2" s="543">
        <v>45750</v>
      </c>
      <c r="L2" s="543">
        <v>45792</v>
      </c>
      <c r="M2" s="543">
        <v>45873</v>
      </c>
      <c r="N2" s="543">
        <v>45895</v>
      </c>
      <c r="O2" s="543">
        <v>45918</v>
      </c>
      <c r="P2" s="543">
        <v>46017</v>
      </c>
      <c r="Q2" s="543">
        <v>46044</v>
      </c>
      <c r="R2" s="556"/>
      <c r="S2" s="557"/>
    </row>
    <row r="3" customHeight="1" spans="1:19">
      <c r="A3" s="492" t="s">
        <v>4472</v>
      </c>
      <c r="B3" s="493"/>
      <c r="C3" s="494"/>
      <c r="D3" s="495"/>
      <c r="E3" s="495"/>
      <c r="F3" s="496"/>
      <c r="G3" s="497"/>
      <c r="H3" s="496"/>
      <c r="I3" s="544">
        <f>I2+35</f>
        <v>45625</v>
      </c>
      <c r="J3" s="544">
        <f>J2+35+15</f>
        <v>45751</v>
      </c>
      <c r="K3" s="544">
        <v>45790</v>
      </c>
      <c r="L3" s="544">
        <v>45832</v>
      </c>
      <c r="M3" s="544">
        <v>45908</v>
      </c>
      <c r="N3" s="544">
        <v>45937</v>
      </c>
      <c r="O3" s="544">
        <v>45960</v>
      </c>
      <c r="P3" s="544">
        <v>46059</v>
      </c>
      <c r="Q3" s="544">
        <f>Q2+35+30</f>
        <v>46109</v>
      </c>
      <c r="R3" s="558"/>
      <c r="S3" s="559"/>
    </row>
    <row r="4" customHeight="1" spans="1:19">
      <c r="A4" s="498" t="s">
        <v>4473</v>
      </c>
      <c r="B4" s="499" t="s">
        <v>668</v>
      </c>
      <c r="C4" s="500">
        <v>10</v>
      </c>
      <c r="D4" s="501" t="s">
        <v>4474</v>
      </c>
      <c r="E4" s="502" t="s">
        <v>4475</v>
      </c>
      <c r="F4" s="503">
        <v>0</v>
      </c>
      <c r="G4" s="504">
        <v>0.104</v>
      </c>
      <c r="H4" s="505">
        <f t="shared" ref="H4:H56" si="0">F4/G4</f>
        <v>0</v>
      </c>
      <c r="I4" s="545">
        <v>3120</v>
      </c>
      <c r="J4" s="545">
        <v>3120</v>
      </c>
      <c r="K4" s="545">
        <v>3432</v>
      </c>
      <c r="L4" s="545">
        <v>3120</v>
      </c>
      <c r="M4" s="545">
        <v>2080</v>
      </c>
      <c r="N4" s="545">
        <v>2080</v>
      </c>
      <c r="O4" s="545">
        <v>2080</v>
      </c>
      <c r="P4" s="545">
        <v>3120</v>
      </c>
      <c r="Q4" s="560">
        <v>3120</v>
      </c>
      <c r="R4" s="561">
        <f>SUM(I4:Q4)</f>
        <v>25272</v>
      </c>
      <c r="S4" s="562">
        <f t="shared" ref="S4:S56" si="1">ROUND(R4/G4,-1)</f>
        <v>243000</v>
      </c>
    </row>
    <row r="5" customHeight="1" spans="1:19">
      <c r="A5" s="506"/>
      <c r="B5" s="507"/>
      <c r="C5" s="508"/>
      <c r="D5" s="509" t="s">
        <v>4476</v>
      </c>
      <c r="E5" s="510"/>
      <c r="F5" s="505">
        <v>500</v>
      </c>
      <c r="G5" s="511">
        <v>0.0387</v>
      </c>
      <c r="H5" s="505">
        <f t="shared" si="0"/>
        <v>12919.8966408269</v>
      </c>
      <c r="I5" s="545">
        <v>1161</v>
      </c>
      <c r="J5" s="545">
        <v>1161</v>
      </c>
      <c r="K5" s="545">
        <v>1278</v>
      </c>
      <c r="L5" s="545">
        <v>1161</v>
      </c>
      <c r="M5" s="545">
        <v>774</v>
      </c>
      <c r="N5" s="545">
        <v>774</v>
      </c>
      <c r="O5" s="545">
        <v>774</v>
      </c>
      <c r="P5" s="545">
        <v>1161</v>
      </c>
      <c r="Q5" s="563">
        <v>1161</v>
      </c>
      <c r="R5" s="561">
        <f t="shared" ref="R5:R36" si="2">SUM(I5:Q5)</f>
        <v>9405</v>
      </c>
      <c r="S5" s="564">
        <f t="shared" si="1"/>
        <v>243020</v>
      </c>
    </row>
    <row r="6" customHeight="1" spans="1:19">
      <c r="A6" s="506"/>
      <c r="B6" s="507"/>
      <c r="C6" s="508"/>
      <c r="D6" s="509" t="s">
        <v>4477</v>
      </c>
      <c r="E6" s="510" t="s">
        <v>4478</v>
      </c>
      <c r="F6" s="505">
        <v>0</v>
      </c>
      <c r="G6" s="511">
        <v>0.0149</v>
      </c>
      <c r="H6" s="505">
        <f t="shared" si="0"/>
        <v>0</v>
      </c>
      <c r="I6" s="545">
        <v>447</v>
      </c>
      <c r="J6" s="545">
        <v>447</v>
      </c>
      <c r="K6" s="545">
        <v>492</v>
      </c>
      <c r="L6" s="545">
        <v>447</v>
      </c>
      <c r="M6" s="545">
        <v>298</v>
      </c>
      <c r="N6" s="545">
        <v>298</v>
      </c>
      <c r="O6" s="545">
        <v>298</v>
      </c>
      <c r="P6" s="545">
        <v>447</v>
      </c>
      <c r="Q6" s="563">
        <v>447</v>
      </c>
      <c r="R6" s="561">
        <f t="shared" si="2"/>
        <v>3621</v>
      </c>
      <c r="S6" s="564">
        <f t="shared" si="1"/>
        <v>243020</v>
      </c>
    </row>
    <row r="7" customHeight="1" spans="1:19">
      <c r="A7" s="506"/>
      <c r="B7" s="507"/>
      <c r="C7" s="508"/>
      <c r="D7" s="509" t="s">
        <v>4479</v>
      </c>
      <c r="E7" s="510" t="s">
        <v>4480</v>
      </c>
      <c r="F7" s="505">
        <v>500</v>
      </c>
      <c r="G7" s="511">
        <v>0.0029</v>
      </c>
      <c r="H7" s="505">
        <f t="shared" si="0"/>
        <v>172413.793103448</v>
      </c>
      <c r="I7" s="545">
        <v>87</v>
      </c>
      <c r="J7" s="545">
        <v>87</v>
      </c>
      <c r="K7" s="545">
        <v>96</v>
      </c>
      <c r="L7" s="545">
        <v>87</v>
      </c>
      <c r="M7" s="545">
        <v>58</v>
      </c>
      <c r="N7" s="545">
        <v>58</v>
      </c>
      <c r="O7" s="545">
        <v>58</v>
      </c>
      <c r="P7" s="545">
        <v>87</v>
      </c>
      <c r="Q7" s="563">
        <v>87</v>
      </c>
      <c r="R7" s="561">
        <f t="shared" si="2"/>
        <v>705</v>
      </c>
      <c r="S7" s="564">
        <f t="shared" si="1"/>
        <v>243100</v>
      </c>
    </row>
    <row r="8" customHeight="1" spans="1:19">
      <c r="A8" s="506"/>
      <c r="B8" s="507"/>
      <c r="C8" s="508"/>
      <c r="D8" s="509" t="s">
        <v>4481</v>
      </c>
      <c r="E8" s="510" t="s">
        <v>4482</v>
      </c>
      <c r="F8" s="505">
        <v>0</v>
      </c>
      <c r="G8" s="511">
        <v>0.003</v>
      </c>
      <c r="H8" s="505">
        <f t="shared" si="0"/>
        <v>0</v>
      </c>
      <c r="I8" s="545">
        <v>90</v>
      </c>
      <c r="J8" s="545">
        <v>90</v>
      </c>
      <c r="K8" s="545">
        <v>99</v>
      </c>
      <c r="L8" s="545">
        <v>90</v>
      </c>
      <c r="M8" s="545">
        <v>60</v>
      </c>
      <c r="N8" s="545">
        <v>60</v>
      </c>
      <c r="O8" s="545">
        <v>60</v>
      </c>
      <c r="P8" s="545">
        <v>90</v>
      </c>
      <c r="Q8" s="563">
        <v>90</v>
      </c>
      <c r="R8" s="561">
        <f t="shared" si="2"/>
        <v>729</v>
      </c>
      <c r="S8" s="564">
        <f t="shared" si="1"/>
        <v>243000</v>
      </c>
    </row>
    <row r="9" customHeight="1" spans="1:19">
      <c r="A9" s="506"/>
      <c r="B9" s="507"/>
      <c r="C9" s="508"/>
      <c r="D9" s="509" t="s">
        <v>4483</v>
      </c>
      <c r="E9" s="510" t="s">
        <v>4484</v>
      </c>
      <c r="F9" s="505">
        <v>500</v>
      </c>
      <c r="G9" s="511">
        <v>0.0018</v>
      </c>
      <c r="H9" s="505">
        <f t="shared" si="0"/>
        <v>277777.777777778</v>
      </c>
      <c r="I9" s="546">
        <v>125</v>
      </c>
      <c r="J9" s="546"/>
      <c r="K9" s="547">
        <v>167</v>
      </c>
      <c r="L9" s="547"/>
      <c r="M9" s="547"/>
      <c r="N9" s="547">
        <v>0</v>
      </c>
      <c r="O9" s="547">
        <v>38</v>
      </c>
      <c r="P9" s="547">
        <v>54</v>
      </c>
      <c r="Q9" s="565">
        <v>54</v>
      </c>
      <c r="R9" s="561">
        <f t="shared" si="2"/>
        <v>438</v>
      </c>
      <c r="S9" s="564">
        <f t="shared" si="1"/>
        <v>243330</v>
      </c>
    </row>
    <row r="10" customHeight="1" spans="1:19">
      <c r="A10" s="506"/>
      <c r="B10" s="507"/>
      <c r="C10" s="508"/>
      <c r="D10" s="512" t="s">
        <v>4485</v>
      </c>
      <c r="E10" s="513"/>
      <c r="F10" s="514"/>
      <c r="G10" s="515">
        <v>1</v>
      </c>
      <c r="H10" s="514">
        <f t="shared" si="0"/>
        <v>0</v>
      </c>
      <c r="I10" s="548">
        <v>30000</v>
      </c>
      <c r="J10" s="548">
        <v>30000</v>
      </c>
      <c r="K10" s="549">
        <v>33000</v>
      </c>
      <c r="L10" s="549">
        <v>30000</v>
      </c>
      <c r="M10" s="549">
        <v>20000</v>
      </c>
      <c r="N10" s="549">
        <v>20000</v>
      </c>
      <c r="O10" s="549">
        <v>20000</v>
      </c>
      <c r="P10" s="549">
        <v>30000</v>
      </c>
      <c r="Q10" s="566">
        <v>30000</v>
      </c>
      <c r="R10" s="561">
        <f t="shared" si="2"/>
        <v>243000</v>
      </c>
      <c r="S10" s="567">
        <f t="shared" si="1"/>
        <v>243000</v>
      </c>
    </row>
    <row r="11" customHeight="1" spans="1:19">
      <c r="A11" s="506"/>
      <c r="B11" s="499" t="s">
        <v>664</v>
      </c>
      <c r="C11" s="500">
        <v>10</v>
      </c>
      <c r="D11" s="516" t="s">
        <v>4486</v>
      </c>
      <c r="E11" s="517" t="s">
        <v>4475</v>
      </c>
      <c r="F11" s="518">
        <v>0</v>
      </c>
      <c r="G11" s="519">
        <v>0.1093</v>
      </c>
      <c r="H11" s="518">
        <f t="shared" si="0"/>
        <v>0</v>
      </c>
      <c r="I11" s="545">
        <v>3279</v>
      </c>
      <c r="J11" s="545">
        <v>3279</v>
      </c>
      <c r="K11" s="545">
        <v>3607</v>
      </c>
      <c r="L11" s="545">
        <v>3279</v>
      </c>
      <c r="M11" s="545">
        <v>2186</v>
      </c>
      <c r="N11" s="545">
        <v>2186</v>
      </c>
      <c r="O11" s="545">
        <v>2186</v>
      </c>
      <c r="P11" s="545">
        <v>3279</v>
      </c>
      <c r="Q11" s="563">
        <v>3279</v>
      </c>
      <c r="R11" s="561">
        <f t="shared" si="2"/>
        <v>26560</v>
      </c>
      <c r="S11" s="568">
        <f t="shared" si="1"/>
        <v>243000</v>
      </c>
    </row>
    <row r="12" customHeight="1" spans="1:19">
      <c r="A12" s="506"/>
      <c r="B12" s="507"/>
      <c r="C12" s="508"/>
      <c r="D12" s="509" t="s">
        <v>4476</v>
      </c>
      <c r="E12" s="510"/>
      <c r="F12" s="505">
        <v>500</v>
      </c>
      <c r="G12" s="511">
        <v>0.0387</v>
      </c>
      <c r="H12" s="505">
        <f t="shared" si="0"/>
        <v>12919.8966408269</v>
      </c>
      <c r="I12" s="545">
        <v>1161</v>
      </c>
      <c r="J12" s="545">
        <v>1161</v>
      </c>
      <c r="K12" s="545">
        <v>1278</v>
      </c>
      <c r="L12" s="545">
        <v>1161</v>
      </c>
      <c r="M12" s="545">
        <v>774</v>
      </c>
      <c r="N12" s="545">
        <v>774</v>
      </c>
      <c r="O12" s="545">
        <v>774</v>
      </c>
      <c r="P12" s="545">
        <v>1161</v>
      </c>
      <c r="Q12" s="563">
        <v>1161</v>
      </c>
      <c r="R12" s="561">
        <f t="shared" si="2"/>
        <v>9405</v>
      </c>
      <c r="S12" s="564">
        <f t="shared" si="1"/>
        <v>243020</v>
      </c>
    </row>
    <row r="13" customHeight="1" spans="1:19">
      <c r="A13" s="506"/>
      <c r="B13" s="507"/>
      <c r="C13" s="508"/>
      <c r="D13" s="509" t="s">
        <v>4487</v>
      </c>
      <c r="E13" s="509" t="s">
        <v>4478</v>
      </c>
      <c r="F13" s="505">
        <v>0</v>
      </c>
      <c r="G13" s="511">
        <v>0.0104</v>
      </c>
      <c r="H13" s="505">
        <f t="shared" si="0"/>
        <v>0</v>
      </c>
      <c r="I13" s="545">
        <v>312</v>
      </c>
      <c r="J13" s="545">
        <v>312</v>
      </c>
      <c r="K13" s="545">
        <v>344</v>
      </c>
      <c r="L13" s="545">
        <v>312</v>
      </c>
      <c r="M13" s="545">
        <v>208</v>
      </c>
      <c r="N13" s="545">
        <v>208</v>
      </c>
      <c r="O13" s="545">
        <v>208</v>
      </c>
      <c r="P13" s="545">
        <v>312</v>
      </c>
      <c r="Q13" s="563">
        <v>312</v>
      </c>
      <c r="R13" s="561">
        <f t="shared" si="2"/>
        <v>2528</v>
      </c>
      <c r="S13" s="564">
        <f t="shared" si="1"/>
        <v>243080</v>
      </c>
    </row>
    <row r="14" customHeight="1" spans="1:19">
      <c r="A14" s="506"/>
      <c r="B14" s="507"/>
      <c r="C14" s="508"/>
      <c r="D14" s="509" t="s">
        <v>4488</v>
      </c>
      <c r="E14" s="509"/>
      <c r="F14" s="505">
        <v>600</v>
      </c>
      <c r="G14" s="511">
        <v>0.0019</v>
      </c>
      <c r="H14" s="505">
        <f t="shared" si="0"/>
        <v>315789.473684211</v>
      </c>
      <c r="I14" s="545">
        <v>200</v>
      </c>
      <c r="J14" s="545"/>
      <c r="K14" s="545"/>
      <c r="L14" s="545">
        <v>34</v>
      </c>
      <c r="M14" s="545">
        <v>38</v>
      </c>
      <c r="N14" s="545">
        <v>38</v>
      </c>
      <c r="O14" s="545">
        <v>38</v>
      </c>
      <c r="P14" s="545">
        <v>57</v>
      </c>
      <c r="Q14" s="563">
        <v>57</v>
      </c>
      <c r="R14" s="561">
        <f t="shared" si="2"/>
        <v>462</v>
      </c>
      <c r="S14" s="564">
        <f t="shared" si="1"/>
        <v>243160</v>
      </c>
    </row>
    <row r="15" customHeight="1" spans="1:19">
      <c r="A15" s="506"/>
      <c r="B15" s="507"/>
      <c r="C15" s="508"/>
      <c r="D15" s="509" t="s">
        <v>4481</v>
      </c>
      <c r="E15" s="509" t="s">
        <v>4482</v>
      </c>
      <c r="F15" s="505">
        <v>0</v>
      </c>
      <c r="G15" s="511">
        <v>0.003</v>
      </c>
      <c r="H15" s="505">
        <f t="shared" si="0"/>
        <v>0</v>
      </c>
      <c r="I15" s="545">
        <v>90</v>
      </c>
      <c r="J15" s="545">
        <v>90</v>
      </c>
      <c r="K15" s="545">
        <v>99</v>
      </c>
      <c r="L15" s="545">
        <v>90</v>
      </c>
      <c r="M15" s="545">
        <v>60</v>
      </c>
      <c r="N15" s="545">
        <v>60</v>
      </c>
      <c r="O15" s="545">
        <v>60</v>
      </c>
      <c r="P15" s="545">
        <v>90</v>
      </c>
      <c r="Q15" s="563">
        <v>90</v>
      </c>
      <c r="R15" s="561">
        <f t="shared" si="2"/>
        <v>729</v>
      </c>
      <c r="S15" s="564">
        <f t="shared" si="1"/>
        <v>243000</v>
      </c>
    </row>
    <row r="16" customHeight="1" spans="1:19">
      <c r="A16" s="506"/>
      <c r="B16" s="507"/>
      <c r="C16" s="508"/>
      <c r="D16" s="509" t="s">
        <v>4483</v>
      </c>
      <c r="E16" s="510"/>
      <c r="F16" s="505">
        <v>500</v>
      </c>
      <c r="G16" s="511">
        <v>0.0018</v>
      </c>
      <c r="H16" s="505">
        <f t="shared" si="0"/>
        <v>277777.777777778</v>
      </c>
      <c r="I16" s="545">
        <v>200</v>
      </c>
      <c r="J16" s="545"/>
      <c r="K16" s="545"/>
      <c r="L16" s="545">
        <v>22</v>
      </c>
      <c r="M16" s="545">
        <v>36</v>
      </c>
      <c r="N16" s="545">
        <v>36</v>
      </c>
      <c r="O16" s="545">
        <v>36</v>
      </c>
      <c r="P16" s="545">
        <v>54</v>
      </c>
      <c r="Q16" s="563">
        <v>54</v>
      </c>
      <c r="R16" s="561">
        <f t="shared" si="2"/>
        <v>438</v>
      </c>
      <c r="S16" s="564">
        <f t="shared" si="1"/>
        <v>243330</v>
      </c>
    </row>
    <row r="17" customHeight="1" spans="1:19">
      <c r="A17" s="506"/>
      <c r="B17" s="507"/>
      <c r="C17" s="508"/>
      <c r="D17" s="509" t="s">
        <v>4485</v>
      </c>
      <c r="E17" s="510"/>
      <c r="F17" s="505"/>
      <c r="G17" s="511">
        <v>1</v>
      </c>
      <c r="H17" s="514">
        <f t="shared" si="0"/>
        <v>0</v>
      </c>
      <c r="I17" s="550">
        <v>30000</v>
      </c>
      <c r="J17" s="550">
        <v>30000</v>
      </c>
      <c r="K17" s="549">
        <v>33000</v>
      </c>
      <c r="L17" s="549">
        <v>30000</v>
      </c>
      <c r="M17" s="549">
        <v>20000</v>
      </c>
      <c r="N17" s="549">
        <v>20000</v>
      </c>
      <c r="O17" s="549">
        <v>20000</v>
      </c>
      <c r="P17" s="549">
        <v>30000</v>
      </c>
      <c r="Q17" s="569">
        <v>30000</v>
      </c>
      <c r="R17" s="561">
        <f t="shared" si="2"/>
        <v>243000</v>
      </c>
      <c r="S17" s="564">
        <f t="shared" si="1"/>
        <v>243000</v>
      </c>
    </row>
    <row r="18" customHeight="1" spans="1:19">
      <c r="A18" s="506"/>
      <c r="B18" s="499" t="s">
        <v>672</v>
      </c>
      <c r="C18" s="500">
        <v>8</v>
      </c>
      <c r="D18" s="501" t="s">
        <v>4489</v>
      </c>
      <c r="E18" s="502" t="s">
        <v>4475</v>
      </c>
      <c r="F18" s="503">
        <v>0</v>
      </c>
      <c r="G18" s="504">
        <v>0.1142</v>
      </c>
      <c r="H18" s="518">
        <f t="shared" si="0"/>
        <v>0</v>
      </c>
      <c r="I18" s="545">
        <v>3426</v>
      </c>
      <c r="J18" s="545">
        <v>3426</v>
      </c>
      <c r="K18" s="545">
        <v>2284</v>
      </c>
      <c r="L18" s="545">
        <v>2855</v>
      </c>
      <c r="M18" s="545">
        <v>2284</v>
      </c>
      <c r="N18" s="545">
        <v>0</v>
      </c>
      <c r="O18" s="545">
        <v>2284</v>
      </c>
      <c r="P18" s="545">
        <v>2627</v>
      </c>
      <c r="Q18" s="563">
        <v>2855</v>
      </c>
      <c r="R18" s="561">
        <f t="shared" si="2"/>
        <v>22041</v>
      </c>
      <c r="S18" s="562">
        <f t="shared" si="1"/>
        <v>193000</v>
      </c>
    </row>
    <row r="19" customHeight="1" spans="1:19">
      <c r="A19" s="506"/>
      <c r="B19" s="507"/>
      <c r="C19" s="508"/>
      <c r="D19" s="509" t="s">
        <v>4476</v>
      </c>
      <c r="E19" s="510"/>
      <c r="F19" s="505">
        <v>500</v>
      </c>
      <c r="G19" s="511">
        <v>0.0387</v>
      </c>
      <c r="H19" s="518">
        <f t="shared" si="0"/>
        <v>12919.8966408269</v>
      </c>
      <c r="I19" s="547">
        <v>1161</v>
      </c>
      <c r="J19" s="547">
        <v>1161</v>
      </c>
      <c r="K19" s="547">
        <v>774</v>
      </c>
      <c r="L19" s="547">
        <v>968</v>
      </c>
      <c r="M19" s="547">
        <v>774</v>
      </c>
      <c r="N19" s="547">
        <v>0</v>
      </c>
      <c r="O19" s="547">
        <v>774</v>
      </c>
      <c r="P19" s="547">
        <v>890</v>
      </c>
      <c r="Q19" s="563">
        <v>968</v>
      </c>
      <c r="R19" s="561">
        <f t="shared" si="2"/>
        <v>7470</v>
      </c>
      <c r="S19" s="564">
        <f t="shared" si="1"/>
        <v>193020</v>
      </c>
    </row>
    <row r="20" customHeight="1" spans="1:19">
      <c r="A20" s="506"/>
      <c r="B20" s="507"/>
      <c r="C20" s="508"/>
      <c r="D20" s="509" t="s">
        <v>4487</v>
      </c>
      <c r="E20" s="510" t="s">
        <v>4478</v>
      </c>
      <c r="F20" s="505">
        <v>0</v>
      </c>
      <c r="G20" s="511">
        <v>0.0104</v>
      </c>
      <c r="H20" s="518">
        <f t="shared" si="0"/>
        <v>0</v>
      </c>
      <c r="I20" s="547">
        <v>312</v>
      </c>
      <c r="J20" s="547">
        <v>312</v>
      </c>
      <c r="K20" s="547">
        <v>208</v>
      </c>
      <c r="L20" s="547">
        <v>260</v>
      </c>
      <c r="M20" s="547">
        <v>208</v>
      </c>
      <c r="N20" s="547">
        <v>0</v>
      </c>
      <c r="O20" s="547">
        <v>208</v>
      </c>
      <c r="P20" s="547">
        <v>240</v>
      </c>
      <c r="Q20" s="563">
        <v>260</v>
      </c>
      <c r="R20" s="561">
        <f t="shared" si="2"/>
        <v>2008</v>
      </c>
      <c r="S20" s="564">
        <f t="shared" si="1"/>
        <v>193080</v>
      </c>
    </row>
    <row r="21" customHeight="1" spans="1:19">
      <c r="A21" s="506"/>
      <c r="B21" s="507"/>
      <c r="C21" s="508"/>
      <c r="D21" s="509" t="s">
        <v>4481</v>
      </c>
      <c r="E21" s="509" t="s">
        <v>4482</v>
      </c>
      <c r="F21" s="505">
        <v>0</v>
      </c>
      <c r="G21" s="511">
        <v>0.003</v>
      </c>
      <c r="H21" s="518">
        <f t="shared" si="0"/>
        <v>0</v>
      </c>
      <c r="I21" s="545">
        <v>90</v>
      </c>
      <c r="J21" s="545">
        <v>90</v>
      </c>
      <c r="K21" s="545">
        <v>60</v>
      </c>
      <c r="L21" s="545">
        <v>75</v>
      </c>
      <c r="M21" s="545">
        <v>60</v>
      </c>
      <c r="N21" s="545">
        <v>0</v>
      </c>
      <c r="O21" s="545">
        <v>60</v>
      </c>
      <c r="P21" s="545">
        <v>69</v>
      </c>
      <c r="Q21" s="563">
        <v>75</v>
      </c>
      <c r="R21" s="561">
        <f t="shared" si="2"/>
        <v>579</v>
      </c>
      <c r="S21" s="564">
        <f t="shared" si="1"/>
        <v>193000</v>
      </c>
    </row>
    <row r="22" customHeight="1" spans="1:19">
      <c r="A22" s="506"/>
      <c r="B22" s="507"/>
      <c r="C22" s="508"/>
      <c r="D22" s="509" t="s">
        <v>4483</v>
      </c>
      <c r="E22" s="509"/>
      <c r="F22" s="505">
        <v>500</v>
      </c>
      <c r="G22" s="511">
        <v>0.0018</v>
      </c>
      <c r="H22" s="518">
        <f t="shared" si="0"/>
        <v>277777.777777778</v>
      </c>
      <c r="I22" s="545">
        <v>200</v>
      </c>
      <c r="J22" s="551"/>
      <c r="K22" s="545"/>
      <c r="L22" s="545"/>
      <c r="M22" s="545">
        <v>25</v>
      </c>
      <c r="N22" s="545">
        <v>0</v>
      </c>
      <c r="O22" s="545">
        <v>36</v>
      </c>
      <c r="P22" s="545">
        <v>42</v>
      </c>
      <c r="Q22" s="565">
        <v>45</v>
      </c>
      <c r="R22" s="561">
        <f t="shared" si="2"/>
        <v>348</v>
      </c>
      <c r="S22" s="564">
        <f t="shared" si="1"/>
        <v>193330</v>
      </c>
    </row>
    <row r="23" customHeight="1" spans="1:19">
      <c r="A23" s="506"/>
      <c r="B23" s="507"/>
      <c r="C23" s="520"/>
      <c r="D23" s="512" t="s">
        <v>4490</v>
      </c>
      <c r="E23" s="512"/>
      <c r="F23" s="514"/>
      <c r="G23" s="515">
        <v>1</v>
      </c>
      <c r="H23" s="514">
        <f t="shared" si="0"/>
        <v>0</v>
      </c>
      <c r="I23" s="550">
        <v>30000</v>
      </c>
      <c r="J23" s="548">
        <v>30000</v>
      </c>
      <c r="K23" s="549">
        <v>20000</v>
      </c>
      <c r="L23" s="549">
        <v>25000</v>
      </c>
      <c r="M23" s="549">
        <v>20000</v>
      </c>
      <c r="N23" s="549">
        <v>0</v>
      </c>
      <c r="O23" s="549">
        <v>20000</v>
      </c>
      <c r="P23" s="549">
        <v>23000</v>
      </c>
      <c r="Q23" s="566">
        <v>25000</v>
      </c>
      <c r="R23" s="561">
        <f t="shared" si="2"/>
        <v>193000</v>
      </c>
      <c r="S23" s="564">
        <f t="shared" si="1"/>
        <v>193000</v>
      </c>
    </row>
    <row r="24" customHeight="1" spans="1:19">
      <c r="A24" s="506"/>
      <c r="B24" s="521" t="s">
        <v>4491</v>
      </c>
      <c r="C24" s="522">
        <v>2</v>
      </c>
      <c r="D24" s="509" t="s">
        <v>4492</v>
      </c>
      <c r="E24" s="509" t="s">
        <v>4475</v>
      </c>
      <c r="F24" s="518">
        <v>0</v>
      </c>
      <c r="G24" s="519">
        <v>0.0909</v>
      </c>
      <c r="H24" s="518">
        <f t="shared" si="0"/>
        <v>0</v>
      </c>
      <c r="I24" s="545">
        <v>1818</v>
      </c>
      <c r="J24" s="545">
        <v>0</v>
      </c>
      <c r="K24" s="545">
        <v>0</v>
      </c>
      <c r="L24" s="545">
        <v>1818</v>
      </c>
      <c r="M24" s="545">
        <v>0</v>
      </c>
      <c r="N24" s="545">
        <v>0</v>
      </c>
      <c r="O24" s="545">
        <v>0</v>
      </c>
      <c r="P24" s="545">
        <v>909</v>
      </c>
      <c r="Q24" s="563">
        <v>0</v>
      </c>
      <c r="R24" s="561">
        <f t="shared" si="2"/>
        <v>4545</v>
      </c>
      <c r="S24" s="568">
        <f t="shared" si="1"/>
        <v>50000</v>
      </c>
    </row>
    <row r="25" customHeight="1" spans="1:19">
      <c r="A25" s="506"/>
      <c r="B25" s="523"/>
      <c r="C25" s="522"/>
      <c r="D25" s="509" t="s">
        <v>4476</v>
      </c>
      <c r="E25" s="509"/>
      <c r="F25" s="505">
        <v>500</v>
      </c>
      <c r="G25" s="511">
        <v>0.0387</v>
      </c>
      <c r="H25" s="505">
        <f t="shared" si="0"/>
        <v>12919.8966408269</v>
      </c>
      <c r="I25" s="547">
        <v>774</v>
      </c>
      <c r="J25" s="547">
        <v>0</v>
      </c>
      <c r="K25" s="547">
        <v>0</v>
      </c>
      <c r="L25" s="547">
        <v>774</v>
      </c>
      <c r="M25" s="547">
        <v>0</v>
      </c>
      <c r="N25" s="547">
        <v>0</v>
      </c>
      <c r="O25" s="547">
        <v>0</v>
      </c>
      <c r="P25" s="547">
        <v>387</v>
      </c>
      <c r="Q25" s="563">
        <v>0</v>
      </c>
      <c r="R25" s="561">
        <f t="shared" si="2"/>
        <v>1935</v>
      </c>
      <c r="S25" s="564">
        <f t="shared" si="1"/>
        <v>50000</v>
      </c>
    </row>
    <row r="26" customHeight="1" spans="1:19">
      <c r="A26" s="506"/>
      <c r="B26" s="523"/>
      <c r="C26" s="522"/>
      <c r="D26" s="509" t="s">
        <v>4487</v>
      </c>
      <c r="E26" s="509" t="s">
        <v>4478</v>
      </c>
      <c r="F26" s="505">
        <v>0</v>
      </c>
      <c r="G26" s="511">
        <v>0.0104</v>
      </c>
      <c r="H26" s="505">
        <f t="shared" si="0"/>
        <v>0</v>
      </c>
      <c r="I26" s="545">
        <v>208</v>
      </c>
      <c r="J26" s="545">
        <v>0</v>
      </c>
      <c r="K26" s="545">
        <v>0</v>
      </c>
      <c r="L26" s="545">
        <v>208</v>
      </c>
      <c r="M26" s="545">
        <v>0</v>
      </c>
      <c r="N26" s="545">
        <v>0</v>
      </c>
      <c r="O26" s="545">
        <v>0</v>
      </c>
      <c r="P26" s="545">
        <v>104</v>
      </c>
      <c r="Q26" s="563">
        <v>0</v>
      </c>
      <c r="R26" s="561">
        <f t="shared" si="2"/>
        <v>520</v>
      </c>
      <c r="S26" s="564">
        <f t="shared" si="1"/>
        <v>50000</v>
      </c>
    </row>
    <row r="27" customHeight="1" spans="1:19">
      <c r="A27" s="506"/>
      <c r="B27" s="523"/>
      <c r="C27" s="522"/>
      <c r="D27" s="509" t="s">
        <v>4493</v>
      </c>
      <c r="E27" s="509"/>
      <c r="F27" s="505">
        <v>500</v>
      </c>
      <c r="G27" s="511">
        <v>0.0083</v>
      </c>
      <c r="H27" s="505">
        <f t="shared" si="0"/>
        <v>60240.9638554217</v>
      </c>
      <c r="I27" s="545">
        <v>500</v>
      </c>
      <c r="J27" s="545"/>
      <c r="K27" s="545"/>
      <c r="L27" s="545"/>
      <c r="M27" s="545"/>
      <c r="N27" s="545">
        <v>0</v>
      </c>
      <c r="O27" s="545">
        <v>0</v>
      </c>
      <c r="P27" s="545"/>
      <c r="Q27" s="563"/>
      <c r="R27" s="561">
        <f t="shared" si="2"/>
        <v>500</v>
      </c>
      <c r="S27" s="564">
        <f t="shared" si="1"/>
        <v>60240</v>
      </c>
    </row>
    <row r="28" customHeight="1" spans="1:19">
      <c r="A28" s="506"/>
      <c r="B28" s="523"/>
      <c r="C28" s="522"/>
      <c r="D28" s="509" t="s">
        <v>4494</v>
      </c>
      <c r="E28" s="509"/>
      <c r="F28" s="505">
        <v>0</v>
      </c>
      <c r="G28" s="511">
        <v>0.0032</v>
      </c>
      <c r="H28" s="505">
        <f t="shared" si="0"/>
        <v>0</v>
      </c>
      <c r="I28" s="545">
        <v>64</v>
      </c>
      <c r="J28" s="545">
        <v>0</v>
      </c>
      <c r="K28" s="545">
        <v>0</v>
      </c>
      <c r="L28" s="545">
        <v>64</v>
      </c>
      <c r="M28" s="545">
        <v>0</v>
      </c>
      <c r="N28" s="545">
        <v>0</v>
      </c>
      <c r="O28" s="545">
        <v>0</v>
      </c>
      <c r="P28" s="545">
        <v>32</v>
      </c>
      <c r="Q28" s="563">
        <v>0</v>
      </c>
      <c r="R28" s="561">
        <f t="shared" si="2"/>
        <v>160</v>
      </c>
      <c r="S28" s="564">
        <f t="shared" si="1"/>
        <v>50000</v>
      </c>
    </row>
    <row r="29" customHeight="1" spans="1:19">
      <c r="A29" s="506"/>
      <c r="B29" s="523"/>
      <c r="C29" s="522"/>
      <c r="D29" s="509" t="s">
        <v>4481</v>
      </c>
      <c r="E29" s="510" t="s">
        <v>4482</v>
      </c>
      <c r="F29" s="505">
        <v>0</v>
      </c>
      <c r="G29" s="511">
        <v>0.0026</v>
      </c>
      <c r="H29" s="505">
        <f t="shared" si="0"/>
        <v>0</v>
      </c>
      <c r="I29" s="545">
        <v>52</v>
      </c>
      <c r="J29" s="545">
        <v>0</v>
      </c>
      <c r="K29" s="545">
        <v>0</v>
      </c>
      <c r="L29" s="545">
        <v>52</v>
      </c>
      <c r="M29" s="545">
        <v>0</v>
      </c>
      <c r="N29" s="545">
        <v>0</v>
      </c>
      <c r="O29" s="545">
        <v>0</v>
      </c>
      <c r="P29" s="545">
        <v>26</v>
      </c>
      <c r="Q29" s="563">
        <v>0</v>
      </c>
      <c r="R29" s="561">
        <f t="shared" si="2"/>
        <v>130</v>
      </c>
      <c r="S29" s="564">
        <f t="shared" si="1"/>
        <v>50000</v>
      </c>
    </row>
    <row r="30" customHeight="1" spans="1:19">
      <c r="A30" s="506"/>
      <c r="B30" s="523"/>
      <c r="C30" s="522"/>
      <c r="D30" s="509" t="s">
        <v>4483</v>
      </c>
      <c r="E30" s="510" t="s">
        <v>4484</v>
      </c>
      <c r="F30" s="505">
        <v>500</v>
      </c>
      <c r="G30" s="511">
        <v>0.0018</v>
      </c>
      <c r="H30" s="505">
        <f t="shared" si="0"/>
        <v>277777.777777778</v>
      </c>
      <c r="I30" s="547">
        <v>125</v>
      </c>
      <c r="J30" s="547"/>
      <c r="K30" s="547"/>
      <c r="L30" s="547"/>
      <c r="M30" s="547"/>
      <c r="N30" s="547">
        <v>0</v>
      </c>
      <c r="O30" s="547">
        <v>0</v>
      </c>
      <c r="P30" s="547"/>
      <c r="Q30" s="563"/>
      <c r="R30" s="561">
        <f t="shared" si="2"/>
        <v>125</v>
      </c>
      <c r="S30" s="564">
        <f t="shared" si="1"/>
        <v>69440</v>
      </c>
    </row>
    <row r="31" customHeight="1" spans="1:19">
      <c r="A31" s="506"/>
      <c r="B31" s="524"/>
      <c r="C31" s="525"/>
      <c r="D31" s="512" t="s">
        <v>4485</v>
      </c>
      <c r="E31" s="513"/>
      <c r="F31" s="514"/>
      <c r="G31" s="515">
        <v>1</v>
      </c>
      <c r="H31" s="514">
        <f t="shared" si="0"/>
        <v>0</v>
      </c>
      <c r="I31" s="552">
        <v>20000</v>
      </c>
      <c r="J31" s="552">
        <v>0</v>
      </c>
      <c r="K31" s="553">
        <v>0</v>
      </c>
      <c r="L31" s="553">
        <v>20000</v>
      </c>
      <c r="M31" s="553">
        <v>0</v>
      </c>
      <c r="N31" s="553">
        <v>0</v>
      </c>
      <c r="O31" s="553">
        <v>0</v>
      </c>
      <c r="P31" s="553">
        <v>10000</v>
      </c>
      <c r="Q31" s="566">
        <v>0</v>
      </c>
      <c r="R31" s="561">
        <f t="shared" si="2"/>
        <v>50000</v>
      </c>
      <c r="S31" s="567">
        <f t="shared" si="1"/>
        <v>50000</v>
      </c>
    </row>
    <row r="32" customHeight="1" spans="1:19">
      <c r="A32" s="506"/>
      <c r="B32" s="521" t="s">
        <v>676</v>
      </c>
      <c r="C32" s="526">
        <v>10</v>
      </c>
      <c r="D32" s="501" t="s">
        <v>4495</v>
      </c>
      <c r="E32" s="502" t="s">
        <v>4475</v>
      </c>
      <c r="F32" s="527">
        <v>0</v>
      </c>
      <c r="G32" s="528">
        <v>0.1134</v>
      </c>
      <c r="H32" s="503">
        <f t="shared" si="0"/>
        <v>0</v>
      </c>
      <c r="I32" s="554">
        <v>3402</v>
      </c>
      <c r="J32" s="554">
        <v>3402</v>
      </c>
      <c r="K32" s="545">
        <v>3629</v>
      </c>
      <c r="L32" s="545">
        <v>2835</v>
      </c>
      <c r="M32" s="545">
        <v>2268</v>
      </c>
      <c r="N32" s="545">
        <v>2268</v>
      </c>
      <c r="O32" s="545">
        <v>2268</v>
      </c>
      <c r="P32" s="545">
        <v>3402</v>
      </c>
      <c r="Q32" s="570">
        <v>3402</v>
      </c>
      <c r="R32" s="561">
        <f t="shared" si="2"/>
        <v>26876</v>
      </c>
      <c r="S32" s="562">
        <f t="shared" si="1"/>
        <v>237000</v>
      </c>
    </row>
    <row r="33" customHeight="1" spans="1:19">
      <c r="A33" s="506"/>
      <c r="B33" s="523"/>
      <c r="C33" s="522"/>
      <c r="D33" s="509" t="s">
        <v>4476</v>
      </c>
      <c r="E33" s="510"/>
      <c r="F33" s="505">
        <v>500</v>
      </c>
      <c r="G33" s="511">
        <v>0.0387</v>
      </c>
      <c r="H33" s="505">
        <f t="shared" si="0"/>
        <v>12919.8966408269</v>
      </c>
      <c r="I33" s="545">
        <v>1161</v>
      </c>
      <c r="J33" s="545">
        <v>1161</v>
      </c>
      <c r="K33" s="545">
        <v>1239</v>
      </c>
      <c r="L33" s="545">
        <v>967</v>
      </c>
      <c r="M33" s="545">
        <v>774</v>
      </c>
      <c r="N33" s="545">
        <v>774</v>
      </c>
      <c r="O33" s="545">
        <v>774</v>
      </c>
      <c r="P33" s="545">
        <v>1161</v>
      </c>
      <c r="Q33" s="563">
        <v>1161</v>
      </c>
      <c r="R33" s="561">
        <f t="shared" si="2"/>
        <v>9172</v>
      </c>
      <c r="S33" s="564">
        <f t="shared" si="1"/>
        <v>237000</v>
      </c>
    </row>
    <row r="34" customHeight="1" spans="1:19">
      <c r="A34" s="506"/>
      <c r="B34" s="523"/>
      <c r="C34" s="522"/>
      <c r="D34" s="509" t="s">
        <v>4496</v>
      </c>
      <c r="E34" s="509" t="s">
        <v>4478</v>
      </c>
      <c r="F34" s="505">
        <v>0</v>
      </c>
      <c r="G34" s="511">
        <v>0.0131</v>
      </c>
      <c r="H34" s="505">
        <f t="shared" si="0"/>
        <v>0</v>
      </c>
      <c r="I34" s="545">
        <v>393</v>
      </c>
      <c r="J34" s="545">
        <v>393</v>
      </c>
      <c r="K34" s="545">
        <v>420</v>
      </c>
      <c r="L34" s="545">
        <v>327</v>
      </c>
      <c r="M34" s="545">
        <v>262</v>
      </c>
      <c r="N34" s="545">
        <v>262</v>
      </c>
      <c r="O34" s="545">
        <v>262</v>
      </c>
      <c r="P34" s="545">
        <v>393</v>
      </c>
      <c r="Q34" s="563">
        <v>393</v>
      </c>
      <c r="R34" s="561">
        <f t="shared" si="2"/>
        <v>3105</v>
      </c>
      <c r="S34" s="564">
        <f t="shared" si="1"/>
        <v>237020</v>
      </c>
    </row>
    <row r="35" customHeight="1" spans="1:19">
      <c r="A35" s="506"/>
      <c r="B35" s="523"/>
      <c r="C35" s="522"/>
      <c r="D35" s="509" t="s">
        <v>4481</v>
      </c>
      <c r="E35" s="509" t="s">
        <v>4482</v>
      </c>
      <c r="F35" s="505">
        <v>0</v>
      </c>
      <c r="G35" s="511">
        <v>0.0033</v>
      </c>
      <c r="H35" s="505">
        <f t="shared" si="0"/>
        <v>0</v>
      </c>
      <c r="I35" s="545">
        <v>99</v>
      </c>
      <c r="J35" s="545">
        <v>99</v>
      </c>
      <c r="K35" s="545">
        <v>106</v>
      </c>
      <c r="L35" s="545">
        <v>83</v>
      </c>
      <c r="M35" s="545">
        <v>66</v>
      </c>
      <c r="N35" s="545">
        <v>66</v>
      </c>
      <c r="O35" s="545">
        <v>66</v>
      </c>
      <c r="P35" s="545">
        <v>99</v>
      </c>
      <c r="Q35" s="563">
        <v>99</v>
      </c>
      <c r="R35" s="561">
        <f t="shared" si="2"/>
        <v>783</v>
      </c>
      <c r="S35" s="564">
        <f t="shared" si="1"/>
        <v>237270</v>
      </c>
    </row>
    <row r="36" customHeight="1" spans="1:19">
      <c r="A36" s="506"/>
      <c r="B36" s="523"/>
      <c r="C36" s="522"/>
      <c r="D36" s="509" t="s">
        <v>4497</v>
      </c>
      <c r="E36" s="510"/>
      <c r="F36" s="505">
        <v>0</v>
      </c>
      <c r="G36" s="511">
        <v>0.0006</v>
      </c>
      <c r="H36" s="505">
        <f t="shared" si="0"/>
        <v>0</v>
      </c>
      <c r="I36" s="545">
        <v>18</v>
      </c>
      <c r="J36" s="545">
        <v>18</v>
      </c>
      <c r="K36" s="545">
        <v>20</v>
      </c>
      <c r="L36" s="545">
        <v>15</v>
      </c>
      <c r="M36" s="545">
        <v>12</v>
      </c>
      <c r="N36" s="545">
        <v>12</v>
      </c>
      <c r="O36" s="545">
        <v>12</v>
      </c>
      <c r="P36" s="545">
        <v>18</v>
      </c>
      <c r="Q36" s="563">
        <v>18</v>
      </c>
      <c r="R36" s="561">
        <f t="shared" si="2"/>
        <v>143</v>
      </c>
      <c r="S36" s="564">
        <f t="shared" si="1"/>
        <v>238330</v>
      </c>
    </row>
    <row r="37" customHeight="1" spans="1:19">
      <c r="A37" s="506"/>
      <c r="B37" s="523"/>
      <c r="C37" s="522"/>
      <c r="D37" s="509" t="s">
        <v>4483</v>
      </c>
      <c r="E37" s="510"/>
      <c r="F37" s="505">
        <v>500</v>
      </c>
      <c r="G37" s="511">
        <v>0.0018</v>
      </c>
      <c r="H37" s="505">
        <f t="shared" si="0"/>
        <v>277777.777777778</v>
      </c>
      <c r="I37" s="545">
        <v>200</v>
      </c>
      <c r="J37" s="545"/>
      <c r="K37" s="545"/>
      <c r="L37" s="545">
        <v>11</v>
      </c>
      <c r="M37" s="545">
        <v>36</v>
      </c>
      <c r="N37" s="545">
        <v>36</v>
      </c>
      <c r="O37" s="545">
        <v>36</v>
      </c>
      <c r="P37" s="545">
        <v>54</v>
      </c>
      <c r="Q37" s="563">
        <v>54</v>
      </c>
      <c r="R37" s="561">
        <f t="shared" ref="R37:R62" si="3">SUM(I37:Q37)</f>
        <v>427</v>
      </c>
      <c r="S37" s="564">
        <f t="shared" si="1"/>
        <v>237220</v>
      </c>
    </row>
    <row r="38" customHeight="1" spans="1:19">
      <c r="A38" s="506"/>
      <c r="B38" s="524"/>
      <c r="C38" s="525"/>
      <c r="D38" s="512" t="s">
        <v>4498</v>
      </c>
      <c r="E38" s="513"/>
      <c r="F38" s="514"/>
      <c r="G38" s="515">
        <v>1</v>
      </c>
      <c r="H38" s="514">
        <f t="shared" si="0"/>
        <v>0</v>
      </c>
      <c r="I38" s="550">
        <v>30000</v>
      </c>
      <c r="J38" s="550">
        <v>30000</v>
      </c>
      <c r="K38" s="549">
        <v>32000</v>
      </c>
      <c r="L38" s="549">
        <v>25000</v>
      </c>
      <c r="M38" s="549">
        <v>20000</v>
      </c>
      <c r="N38" s="549">
        <v>20000</v>
      </c>
      <c r="O38" s="549">
        <v>20000</v>
      </c>
      <c r="P38" s="549">
        <v>30000</v>
      </c>
      <c r="Q38" s="569">
        <v>30000</v>
      </c>
      <c r="R38" s="561">
        <f t="shared" si="3"/>
        <v>237000</v>
      </c>
      <c r="S38" s="567">
        <f t="shared" si="1"/>
        <v>237000</v>
      </c>
    </row>
    <row r="39" customHeight="1" spans="1:19">
      <c r="A39" s="506"/>
      <c r="B39" s="499" t="s">
        <v>650</v>
      </c>
      <c r="C39" s="500">
        <v>10</v>
      </c>
      <c r="D39" s="501" t="s">
        <v>4499</v>
      </c>
      <c r="E39" s="502"/>
      <c r="F39" s="503">
        <v>600</v>
      </c>
      <c r="G39" s="504">
        <v>0.0985</v>
      </c>
      <c r="H39" s="503">
        <f t="shared" si="0"/>
        <v>6091.37055837563</v>
      </c>
      <c r="I39" s="554">
        <v>2955</v>
      </c>
      <c r="J39" s="554">
        <v>2955</v>
      </c>
      <c r="K39" s="545">
        <v>2955</v>
      </c>
      <c r="L39" s="545">
        <v>2463</v>
      </c>
      <c r="M39" s="545">
        <v>1970</v>
      </c>
      <c r="N39" s="545">
        <v>1970</v>
      </c>
      <c r="O39" s="545">
        <v>1970</v>
      </c>
      <c r="P39" s="545">
        <v>2955</v>
      </c>
      <c r="Q39" s="570">
        <v>2955</v>
      </c>
      <c r="R39" s="561">
        <f t="shared" si="3"/>
        <v>23148</v>
      </c>
      <c r="S39" s="562">
        <f t="shared" si="1"/>
        <v>235010</v>
      </c>
    </row>
    <row r="40" customHeight="1" spans="1:19">
      <c r="A40" s="506"/>
      <c r="B40" s="507"/>
      <c r="C40" s="508"/>
      <c r="D40" s="509" t="s">
        <v>4476</v>
      </c>
      <c r="E40" s="510"/>
      <c r="F40" s="505">
        <v>500</v>
      </c>
      <c r="G40" s="511">
        <v>0.0387</v>
      </c>
      <c r="H40" s="505">
        <f t="shared" si="0"/>
        <v>12919.8966408269</v>
      </c>
      <c r="I40" s="545">
        <v>1161</v>
      </c>
      <c r="J40" s="545">
        <v>1161</v>
      </c>
      <c r="K40" s="545">
        <v>1161</v>
      </c>
      <c r="L40" s="545">
        <v>968</v>
      </c>
      <c r="M40" s="545">
        <v>774</v>
      </c>
      <c r="N40" s="545">
        <v>774</v>
      </c>
      <c r="O40" s="545">
        <v>774</v>
      </c>
      <c r="P40" s="545">
        <v>1161</v>
      </c>
      <c r="Q40" s="563">
        <v>1161</v>
      </c>
      <c r="R40" s="561">
        <f t="shared" si="3"/>
        <v>9095</v>
      </c>
      <c r="S40" s="564">
        <f t="shared" si="1"/>
        <v>235010</v>
      </c>
    </row>
    <row r="41" customHeight="1" spans="1:19">
      <c r="A41" s="506"/>
      <c r="B41" s="507"/>
      <c r="C41" s="508"/>
      <c r="D41" s="509" t="s">
        <v>4487</v>
      </c>
      <c r="E41" s="509" t="s">
        <v>4478</v>
      </c>
      <c r="F41" s="505">
        <v>0</v>
      </c>
      <c r="G41" s="511">
        <v>0.0104</v>
      </c>
      <c r="H41" s="505">
        <f t="shared" si="0"/>
        <v>0</v>
      </c>
      <c r="I41" s="545">
        <v>312</v>
      </c>
      <c r="J41" s="545">
        <v>312</v>
      </c>
      <c r="K41" s="545">
        <v>312</v>
      </c>
      <c r="L41" s="545">
        <v>260</v>
      </c>
      <c r="M41" s="545">
        <v>208</v>
      </c>
      <c r="N41" s="545">
        <v>208</v>
      </c>
      <c r="O41" s="545">
        <v>208</v>
      </c>
      <c r="P41" s="545">
        <v>312</v>
      </c>
      <c r="Q41" s="563">
        <v>312</v>
      </c>
      <c r="R41" s="561">
        <f t="shared" si="3"/>
        <v>2444</v>
      </c>
      <c r="S41" s="564">
        <f t="shared" si="1"/>
        <v>235000</v>
      </c>
    </row>
    <row r="42" customHeight="1" spans="1:19">
      <c r="A42" s="506"/>
      <c r="B42" s="507"/>
      <c r="C42" s="508"/>
      <c r="D42" s="509" t="s">
        <v>4497</v>
      </c>
      <c r="E42" s="509"/>
      <c r="F42" s="505">
        <v>0</v>
      </c>
      <c r="G42" s="511">
        <v>0.0006</v>
      </c>
      <c r="H42" s="505">
        <f t="shared" si="0"/>
        <v>0</v>
      </c>
      <c r="I42" s="545">
        <v>18</v>
      </c>
      <c r="J42" s="545">
        <v>18</v>
      </c>
      <c r="K42" s="545">
        <v>18</v>
      </c>
      <c r="L42" s="545">
        <v>15</v>
      </c>
      <c r="M42" s="545">
        <v>12</v>
      </c>
      <c r="N42" s="545">
        <v>12</v>
      </c>
      <c r="O42" s="545">
        <v>12</v>
      </c>
      <c r="P42" s="545">
        <v>18</v>
      </c>
      <c r="Q42" s="563">
        <v>18</v>
      </c>
      <c r="R42" s="561">
        <f t="shared" si="3"/>
        <v>141</v>
      </c>
      <c r="S42" s="564">
        <f t="shared" si="1"/>
        <v>235000</v>
      </c>
    </row>
    <row r="43" customHeight="1" spans="1:19">
      <c r="A43" s="506"/>
      <c r="B43" s="507"/>
      <c r="C43" s="508"/>
      <c r="D43" s="509" t="s">
        <v>4500</v>
      </c>
      <c r="E43" s="510"/>
      <c r="F43" s="505">
        <v>800</v>
      </c>
      <c r="G43" s="511">
        <v>0.0065</v>
      </c>
      <c r="H43" s="505">
        <f t="shared" si="0"/>
        <v>123076.923076923</v>
      </c>
      <c r="I43" s="545">
        <v>800</v>
      </c>
      <c r="J43" s="545"/>
      <c r="K43" s="545"/>
      <c r="L43" s="545"/>
      <c r="M43" s="545">
        <v>78</v>
      </c>
      <c r="N43" s="545">
        <v>130</v>
      </c>
      <c r="O43" s="545">
        <v>130</v>
      </c>
      <c r="P43" s="545">
        <v>195</v>
      </c>
      <c r="Q43" s="563">
        <v>195</v>
      </c>
      <c r="R43" s="561">
        <f t="shared" si="3"/>
        <v>1528</v>
      </c>
      <c r="S43" s="564">
        <f t="shared" si="1"/>
        <v>235080</v>
      </c>
    </row>
    <row r="44" customHeight="1" spans="1:19">
      <c r="A44" s="506"/>
      <c r="B44" s="507"/>
      <c r="C44" s="508"/>
      <c r="D44" s="509" t="s">
        <v>4501</v>
      </c>
      <c r="E44" s="510"/>
      <c r="F44" s="505">
        <v>800</v>
      </c>
      <c r="G44" s="511">
        <v>0.0207</v>
      </c>
      <c r="H44" s="505">
        <f t="shared" si="0"/>
        <v>38647.3429951691</v>
      </c>
      <c r="I44" s="545">
        <v>800</v>
      </c>
      <c r="J44" s="545">
        <v>442</v>
      </c>
      <c r="K44" s="545">
        <v>621</v>
      </c>
      <c r="L44" s="545">
        <v>518</v>
      </c>
      <c r="M44" s="545">
        <v>414</v>
      </c>
      <c r="N44" s="545">
        <v>414</v>
      </c>
      <c r="O44" s="545">
        <v>414</v>
      </c>
      <c r="P44" s="545">
        <v>621</v>
      </c>
      <c r="Q44" s="563">
        <v>621</v>
      </c>
      <c r="R44" s="561">
        <f t="shared" si="3"/>
        <v>4865</v>
      </c>
      <c r="S44" s="564">
        <f t="shared" si="1"/>
        <v>235020</v>
      </c>
    </row>
    <row r="45" customHeight="1" spans="1:19">
      <c r="A45" s="506"/>
      <c r="B45" s="507"/>
      <c r="C45" s="508"/>
      <c r="D45" s="509" t="s">
        <v>4502</v>
      </c>
      <c r="E45" s="510" t="s">
        <v>4480</v>
      </c>
      <c r="F45" s="505">
        <v>500</v>
      </c>
      <c r="G45" s="511">
        <v>0.0222</v>
      </c>
      <c r="H45" s="505">
        <f t="shared" si="0"/>
        <v>22522.5225225225</v>
      </c>
      <c r="I45" s="545">
        <v>666</v>
      </c>
      <c r="J45" s="545">
        <v>666</v>
      </c>
      <c r="K45" s="545">
        <v>666</v>
      </c>
      <c r="L45" s="545">
        <v>555</v>
      </c>
      <c r="M45" s="545">
        <v>444</v>
      </c>
      <c r="N45" s="545">
        <v>444</v>
      </c>
      <c r="O45" s="545">
        <v>444</v>
      </c>
      <c r="P45" s="545">
        <v>666</v>
      </c>
      <c r="Q45" s="563">
        <v>666</v>
      </c>
      <c r="R45" s="561">
        <f t="shared" si="3"/>
        <v>5217</v>
      </c>
      <c r="S45" s="564">
        <f t="shared" si="1"/>
        <v>235000</v>
      </c>
    </row>
    <row r="46" customHeight="1" spans="1:19">
      <c r="A46" s="506"/>
      <c r="B46" s="507"/>
      <c r="C46" s="508"/>
      <c r="D46" s="509" t="s">
        <v>4503</v>
      </c>
      <c r="E46" s="510" t="s">
        <v>4482</v>
      </c>
      <c r="F46" s="505">
        <v>0</v>
      </c>
      <c r="G46" s="511">
        <v>0.0017</v>
      </c>
      <c r="H46" s="505">
        <f t="shared" si="0"/>
        <v>0</v>
      </c>
      <c r="I46" s="547">
        <v>51</v>
      </c>
      <c r="J46" s="547">
        <v>51</v>
      </c>
      <c r="K46" s="547">
        <v>51</v>
      </c>
      <c r="L46" s="547">
        <v>43</v>
      </c>
      <c r="M46" s="547">
        <v>34</v>
      </c>
      <c r="N46" s="547">
        <v>34</v>
      </c>
      <c r="O46" s="547">
        <v>34</v>
      </c>
      <c r="P46" s="547">
        <v>51</v>
      </c>
      <c r="Q46" s="563">
        <v>51</v>
      </c>
      <c r="R46" s="561">
        <f t="shared" si="3"/>
        <v>400</v>
      </c>
      <c r="S46" s="564">
        <f t="shared" si="1"/>
        <v>235290</v>
      </c>
    </row>
    <row r="47" customHeight="1" spans="1:19">
      <c r="A47" s="506"/>
      <c r="B47" s="507"/>
      <c r="C47" s="508"/>
      <c r="D47" s="509" t="s">
        <v>4483</v>
      </c>
      <c r="E47" s="510" t="s">
        <v>4484</v>
      </c>
      <c r="F47" s="505">
        <v>500</v>
      </c>
      <c r="G47" s="511">
        <v>0.0018</v>
      </c>
      <c r="H47" s="505">
        <f t="shared" si="0"/>
        <v>277777.777777778</v>
      </c>
      <c r="I47" s="547">
        <v>125</v>
      </c>
      <c r="J47" s="547"/>
      <c r="K47" s="547">
        <v>167</v>
      </c>
      <c r="L47" s="547"/>
      <c r="M47" s="547"/>
      <c r="N47" s="547"/>
      <c r="O47" s="547">
        <v>23</v>
      </c>
      <c r="P47" s="547">
        <v>54</v>
      </c>
      <c r="Q47" s="563">
        <v>54</v>
      </c>
      <c r="R47" s="561">
        <f t="shared" si="3"/>
        <v>423</v>
      </c>
      <c r="S47" s="564">
        <f t="shared" si="1"/>
        <v>235000</v>
      </c>
    </row>
    <row r="48" customHeight="1" spans="1:19">
      <c r="A48" s="506"/>
      <c r="B48" s="529"/>
      <c r="C48" s="520"/>
      <c r="D48" s="512" t="s">
        <v>4485</v>
      </c>
      <c r="E48" s="513"/>
      <c r="F48" s="514"/>
      <c r="G48" s="515">
        <v>1</v>
      </c>
      <c r="H48" s="514">
        <f t="shared" si="0"/>
        <v>0</v>
      </c>
      <c r="I48" s="548">
        <v>30000</v>
      </c>
      <c r="J48" s="548">
        <v>30000</v>
      </c>
      <c r="K48" s="549">
        <v>30000</v>
      </c>
      <c r="L48" s="549">
        <v>25000</v>
      </c>
      <c r="M48" s="549">
        <v>20000</v>
      </c>
      <c r="N48" s="549">
        <v>20000</v>
      </c>
      <c r="O48" s="549">
        <v>20000</v>
      </c>
      <c r="P48" s="549">
        <v>30000</v>
      </c>
      <c r="Q48" s="566">
        <v>30000</v>
      </c>
      <c r="R48" s="561">
        <f t="shared" si="3"/>
        <v>235000</v>
      </c>
      <c r="S48" s="567">
        <f t="shared" si="1"/>
        <v>235000</v>
      </c>
    </row>
    <row r="49" customHeight="1" spans="1:19">
      <c r="A49" s="506"/>
      <c r="B49" s="530" t="s">
        <v>660</v>
      </c>
      <c r="C49" s="531">
        <v>10</v>
      </c>
      <c r="D49" s="516" t="s">
        <v>4504</v>
      </c>
      <c r="E49" s="517" t="s">
        <v>4475</v>
      </c>
      <c r="F49" s="518">
        <v>0</v>
      </c>
      <c r="G49" s="519">
        <v>0.1134</v>
      </c>
      <c r="H49" s="518">
        <f t="shared" si="0"/>
        <v>0</v>
      </c>
      <c r="I49" s="545">
        <v>3402</v>
      </c>
      <c r="J49" s="545">
        <v>3402</v>
      </c>
      <c r="K49" s="545">
        <v>3402</v>
      </c>
      <c r="L49" s="545">
        <v>2835</v>
      </c>
      <c r="M49" s="545">
        <v>2268</v>
      </c>
      <c r="N49" s="545">
        <v>2268</v>
      </c>
      <c r="O49" s="545">
        <v>2268</v>
      </c>
      <c r="P49" s="545">
        <v>3402</v>
      </c>
      <c r="Q49" s="563">
        <v>3402</v>
      </c>
      <c r="R49" s="561">
        <f t="shared" si="3"/>
        <v>26649</v>
      </c>
      <c r="S49" s="568">
        <f t="shared" si="1"/>
        <v>235000</v>
      </c>
    </row>
    <row r="50" customHeight="1" spans="1:19">
      <c r="A50" s="506"/>
      <c r="B50" s="507"/>
      <c r="C50" s="508"/>
      <c r="D50" s="509" t="s">
        <v>4476</v>
      </c>
      <c r="E50" s="510"/>
      <c r="F50" s="505">
        <v>500</v>
      </c>
      <c r="G50" s="511">
        <v>0.0387</v>
      </c>
      <c r="H50" s="505">
        <f t="shared" si="0"/>
        <v>12919.8966408269</v>
      </c>
      <c r="I50" s="545">
        <v>1161</v>
      </c>
      <c r="J50" s="545">
        <v>1161</v>
      </c>
      <c r="K50" s="545">
        <v>1161</v>
      </c>
      <c r="L50" s="545">
        <v>968</v>
      </c>
      <c r="M50" s="545">
        <v>774</v>
      </c>
      <c r="N50" s="545">
        <v>774</v>
      </c>
      <c r="O50" s="545">
        <v>774</v>
      </c>
      <c r="P50" s="545">
        <v>1161</v>
      </c>
      <c r="Q50" s="563">
        <v>1161</v>
      </c>
      <c r="R50" s="561">
        <f t="shared" si="3"/>
        <v>9095</v>
      </c>
      <c r="S50" s="564">
        <f t="shared" si="1"/>
        <v>235010</v>
      </c>
    </row>
    <row r="51" customHeight="1" spans="1:19">
      <c r="A51" s="506"/>
      <c r="B51" s="507"/>
      <c r="C51" s="508"/>
      <c r="D51" s="509" t="s">
        <v>4505</v>
      </c>
      <c r="E51" s="509" t="s">
        <v>4478</v>
      </c>
      <c r="F51" s="505">
        <v>0</v>
      </c>
      <c r="G51" s="511">
        <v>0.0226</v>
      </c>
      <c r="H51" s="505">
        <f t="shared" si="0"/>
        <v>0</v>
      </c>
      <c r="I51" s="545">
        <v>678</v>
      </c>
      <c r="J51" s="545">
        <v>678</v>
      </c>
      <c r="K51" s="545">
        <v>678</v>
      </c>
      <c r="L51" s="545">
        <v>565</v>
      </c>
      <c r="M51" s="545">
        <v>452</v>
      </c>
      <c r="N51" s="545">
        <v>452</v>
      </c>
      <c r="O51" s="545">
        <v>452</v>
      </c>
      <c r="P51" s="545">
        <v>678</v>
      </c>
      <c r="Q51" s="563">
        <v>678</v>
      </c>
      <c r="R51" s="561">
        <f t="shared" si="3"/>
        <v>5311</v>
      </c>
      <c r="S51" s="564">
        <f t="shared" si="1"/>
        <v>235000</v>
      </c>
    </row>
    <row r="52" customHeight="1" spans="1:19">
      <c r="A52" s="506"/>
      <c r="B52" s="507"/>
      <c r="C52" s="508"/>
      <c r="D52" s="509" t="s">
        <v>4506</v>
      </c>
      <c r="E52" s="509"/>
      <c r="F52" s="505">
        <v>800</v>
      </c>
      <c r="G52" s="511">
        <v>0.0262</v>
      </c>
      <c r="H52" s="505">
        <f t="shared" si="0"/>
        <v>30534.3511450382</v>
      </c>
      <c r="I52" s="545">
        <v>800</v>
      </c>
      <c r="J52" s="545">
        <v>772</v>
      </c>
      <c r="K52" s="545">
        <v>786</v>
      </c>
      <c r="L52" s="545">
        <v>655</v>
      </c>
      <c r="M52" s="545">
        <v>524</v>
      </c>
      <c r="N52" s="545">
        <v>524</v>
      </c>
      <c r="O52" s="545">
        <v>524</v>
      </c>
      <c r="P52" s="545">
        <v>786</v>
      </c>
      <c r="Q52" s="563">
        <v>786</v>
      </c>
      <c r="R52" s="561">
        <f t="shared" si="3"/>
        <v>6157</v>
      </c>
      <c r="S52" s="564">
        <f t="shared" si="1"/>
        <v>235000</v>
      </c>
    </row>
    <row r="53" customHeight="1" spans="1:19">
      <c r="A53" s="506"/>
      <c r="B53" s="507"/>
      <c r="C53" s="508"/>
      <c r="D53" s="509" t="s">
        <v>4488</v>
      </c>
      <c r="E53" s="510" t="s">
        <v>4480</v>
      </c>
      <c r="F53" s="505">
        <v>500</v>
      </c>
      <c r="G53" s="511">
        <v>0.0023</v>
      </c>
      <c r="H53" s="505">
        <f t="shared" si="0"/>
        <v>217391.304347826</v>
      </c>
      <c r="I53" s="545">
        <v>69</v>
      </c>
      <c r="J53" s="545">
        <v>69</v>
      </c>
      <c r="K53" s="545">
        <v>69</v>
      </c>
      <c r="L53" s="545">
        <v>58</v>
      </c>
      <c r="M53" s="545">
        <v>46</v>
      </c>
      <c r="N53" s="545">
        <v>46</v>
      </c>
      <c r="O53" s="545">
        <v>46</v>
      </c>
      <c r="P53" s="545">
        <v>69</v>
      </c>
      <c r="Q53" s="563">
        <v>69</v>
      </c>
      <c r="R53" s="561">
        <f t="shared" si="3"/>
        <v>541</v>
      </c>
      <c r="S53" s="564">
        <f t="shared" si="1"/>
        <v>235220</v>
      </c>
    </row>
    <row r="54" customHeight="1" spans="1:19">
      <c r="A54" s="506"/>
      <c r="B54" s="507"/>
      <c r="C54" s="508"/>
      <c r="D54" s="509" t="s">
        <v>4481</v>
      </c>
      <c r="E54" s="510" t="s">
        <v>4482</v>
      </c>
      <c r="F54" s="505">
        <v>0</v>
      </c>
      <c r="G54" s="511">
        <v>0.003</v>
      </c>
      <c r="H54" s="505">
        <f t="shared" si="0"/>
        <v>0</v>
      </c>
      <c r="I54" s="545">
        <v>90</v>
      </c>
      <c r="J54" s="545">
        <v>90</v>
      </c>
      <c r="K54" s="545">
        <v>90</v>
      </c>
      <c r="L54" s="545">
        <v>75</v>
      </c>
      <c r="M54" s="545">
        <v>60</v>
      </c>
      <c r="N54" s="545">
        <v>60</v>
      </c>
      <c r="O54" s="545">
        <v>60</v>
      </c>
      <c r="P54" s="545">
        <v>90</v>
      </c>
      <c r="Q54" s="563">
        <v>90</v>
      </c>
      <c r="R54" s="561">
        <f t="shared" si="3"/>
        <v>705</v>
      </c>
      <c r="S54" s="564">
        <f t="shared" si="1"/>
        <v>235000</v>
      </c>
    </row>
    <row r="55" customHeight="1" spans="1:19">
      <c r="A55" s="506"/>
      <c r="B55" s="507"/>
      <c r="C55" s="508"/>
      <c r="D55" s="509" t="s">
        <v>4483</v>
      </c>
      <c r="E55" s="510" t="s">
        <v>4484</v>
      </c>
      <c r="F55" s="505">
        <v>500</v>
      </c>
      <c r="G55" s="511">
        <v>0.0018</v>
      </c>
      <c r="H55" s="505">
        <f t="shared" si="0"/>
        <v>277777.777777778</v>
      </c>
      <c r="I55" s="545">
        <v>125</v>
      </c>
      <c r="J55" s="545"/>
      <c r="K55" s="545">
        <v>167</v>
      </c>
      <c r="L55" s="545"/>
      <c r="M55" s="545"/>
      <c r="N55" s="545"/>
      <c r="O55" s="545">
        <v>23</v>
      </c>
      <c r="P55" s="545">
        <v>54</v>
      </c>
      <c r="Q55" s="563">
        <v>54</v>
      </c>
      <c r="R55" s="561">
        <f t="shared" si="3"/>
        <v>423</v>
      </c>
      <c r="S55" s="564">
        <f t="shared" si="1"/>
        <v>235000</v>
      </c>
    </row>
    <row r="56" customHeight="1" spans="1:19">
      <c r="A56" s="506"/>
      <c r="B56" s="507"/>
      <c r="C56" s="508"/>
      <c r="D56" s="509" t="s">
        <v>4485</v>
      </c>
      <c r="E56" s="510"/>
      <c r="F56" s="505"/>
      <c r="G56" s="511">
        <v>1</v>
      </c>
      <c r="H56" s="505">
        <f t="shared" si="0"/>
        <v>0</v>
      </c>
      <c r="I56" s="547">
        <v>30000</v>
      </c>
      <c r="J56" s="547">
        <v>30000</v>
      </c>
      <c r="K56" s="547">
        <v>30000</v>
      </c>
      <c r="L56" s="547">
        <v>25000</v>
      </c>
      <c r="M56" s="547">
        <v>20000</v>
      </c>
      <c r="N56" s="547">
        <v>20000</v>
      </c>
      <c r="O56" s="547">
        <v>20000</v>
      </c>
      <c r="P56" s="547">
        <v>30000</v>
      </c>
      <c r="Q56" s="563">
        <v>30000</v>
      </c>
      <c r="R56" s="561">
        <f t="shared" si="3"/>
        <v>235000</v>
      </c>
      <c r="S56" s="564">
        <f t="shared" si="1"/>
        <v>235000</v>
      </c>
    </row>
    <row r="57" customHeight="1" spans="1:19">
      <c r="A57" s="532"/>
      <c r="B57" s="533" t="s">
        <v>4507</v>
      </c>
      <c r="C57" s="534"/>
      <c r="D57" s="534" t="s">
        <v>4508</v>
      </c>
      <c r="E57" s="534"/>
      <c r="F57" s="535"/>
      <c r="G57" s="536"/>
      <c r="H57" s="537"/>
      <c r="I57" s="537">
        <f>SUM(I4:I48)-SUM(I58:I62)</f>
        <v>196617</v>
      </c>
      <c r="J57" s="537">
        <f>SUM(J4:J48)-SUM(J58:J62)</f>
        <v>171628</v>
      </c>
      <c r="K57" s="537">
        <v>205645</v>
      </c>
      <c r="L57" s="537">
        <v>207506</v>
      </c>
      <c r="M57" s="537">
        <v>138875</v>
      </c>
      <c r="N57" s="537">
        <v>115844</v>
      </c>
      <c r="O57" s="537">
        <v>138938</v>
      </c>
      <c r="P57" s="537">
        <v>211653</v>
      </c>
      <c r="Q57" s="571">
        <f>SUM(Q4:Q56)-SUM(Q58:Q62)</f>
        <v>202634</v>
      </c>
      <c r="R57" s="561">
        <f t="shared" si="3"/>
        <v>1589340</v>
      </c>
      <c r="S57" s="572">
        <f>R10+R17+R23+R31+R38+R48+R56</f>
        <v>1436000</v>
      </c>
    </row>
    <row r="58" customHeight="1" spans="1:19">
      <c r="A58" s="538"/>
      <c r="B58" s="533"/>
      <c r="C58" s="534"/>
      <c r="D58" s="534" t="s">
        <v>4509</v>
      </c>
      <c r="E58" s="534" t="s">
        <v>4478</v>
      </c>
      <c r="F58" s="535">
        <v>0</v>
      </c>
      <c r="G58" s="536"/>
      <c r="H58" s="537"/>
      <c r="I58" s="537">
        <f>SUMIF($E$4:$E$56,$E58,I$4:I$56)</f>
        <v>2662</v>
      </c>
      <c r="J58" s="537">
        <f>SUMIF($E$4:$E$56,$E58,J$4:J$56)</f>
        <v>2454</v>
      </c>
      <c r="K58" s="537">
        <v>2454</v>
      </c>
      <c r="L58" s="537">
        <v>2379</v>
      </c>
      <c r="M58" s="537">
        <v>1636</v>
      </c>
      <c r="N58" s="537">
        <v>1428</v>
      </c>
      <c r="O58" s="537">
        <v>1636</v>
      </c>
      <c r="P58" s="537">
        <v>2486</v>
      </c>
      <c r="Q58" s="571">
        <f>SUMIF($E$4:$E$56,$E58,Q$4:Q$56)</f>
        <v>2402</v>
      </c>
      <c r="R58" s="561">
        <f t="shared" si="3"/>
        <v>19537</v>
      </c>
      <c r="S58" s="573"/>
    </row>
    <row r="59" customHeight="1" spans="1:19">
      <c r="A59" s="539"/>
      <c r="B59" s="540"/>
      <c r="C59" s="541"/>
      <c r="D59" s="541" t="s">
        <v>4510</v>
      </c>
      <c r="E59" s="541" t="s">
        <v>4482</v>
      </c>
      <c r="F59" s="535">
        <v>0</v>
      </c>
      <c r="G59" s="542"/>
      <c r="H59" s="535"/>
      <c r="I59" s="537">
        <f>SUMIF($E$4:$E$56,$E59,I$4:I$56)</f>
        <v>562</v>
      </c>
      <c r="J59" s="537">
        <f>SUMIF($E$4:$E$56,$E59,J$4:J$56)</f>
        <v>510</v>
      </c>
      <c r="K59" s="537">
        <v>505</v>
      </c>
      <c r="L59" s="537">
        <v>508</v>
      </c>
      <c r="M59" s="537">
        <v>340</v>
      </c>
      <c r="N59" s="537">
        <v>280</v>
      </c>
      <c r="O59" s="537">
        <v>340</v>
      </c>
      <c r="P59" s="537">
        <v>515</v>
      </c>
      <c r="Q59" s="571">
        <f>SUMIF($E$4:$E$56,$E59,Q$4:Q$56)</f>
        <v>495</v>
      </c>
      <c r="R59" s="561">
        <f t="shared" si="3"/>
        <v>4055</v>
      </c>
      <c r="S59" s="574"/>
    </row>
    <row r="60" customHeight="1" spans="1:19">
      <c r="A60" s="539"/>
      <c r="B60" s="540"/>
      <c r="C60" s="541"/>
      <c r="D60" s="541" t="s">
        <v>4511</v>
      </c>
      <c r="E60" s="541" t="s">
        <v>4512</v>
      </c>
      <c r="F60" s="535">
        <v>0</v>
      </c>
      <c r="G60" s="542"/>
      <c r="H60" s="535"/>
      <c r="I60" s="537">
        <f>SUMIF($E$4:$E$56,$E60,I$4:I$56)</f>
        <v>0</v>
      </c>
      <c r="J60" s="537">
        <f>SUMIF($E$4:$E$56,$E60,J$4:J$56)</f>
        <v>0</v>
      </c>
      <c r="K60" s="537">
        <v>0</v>
      </c>
      <c r="L60" s="537">
        <v>0</v>
      </c>
      <c r="M60" s="537">
        <v>0</v>
      </c>
      <c r="N60" s="537">
        <v>0</v>
      </c>
      <c r="O60" s="537">
        <v>0</v>
      </c>
      <c r="P60" s="537">
        <v>0</v>
      </c>
      <c r="Q60" s="571">
        <f>SUMIF($E$4:$E$56,$E60,Q$4:Q$56)</f>
        <v>0</v>
      </c>
      <c r="R60" s="561">
        <f t="shared" si="3"/>
        <v>0</v>
      </c>
      <c r="S60" s="574"/>
    </row>
    <row r="61" customHeight="1" spans="1:19">
      <c r="A61" s="539"/>
      <c r="B61" s="540"/>
      <c r="C61" s="541"/>
      <c r="D61" s="541" t="s">
        <v>4513</v>
      </c>
      <c r="E61" s="541" t="s">
        <v>4484</v>
      </c>
      <c r="F61" s="535">
        <v>500</v>
      </c>
      <c r="G61" s="542"/>
      <c r="H61" s="535"/>
      <c r="I61" s="537">
        <f>SUMIF($E$4:$E$56,$E61,I$4:I$56)</f>
        <v>500</v>
      </c>
      <c r="J61" s="537">
        <f>SUMIF($E$4:$E$56,$E61,J$4:J$56)</f>
        <v>0</v>
      </c>
      <c r="K61" s="537">
        <v>501</v>
      </c>
      <c r="L61" s="537">
        <v>0</v>
      </c>
      <c r="M61" s="537">
        <v>0</v>
      </c>
      <c r="N61" s="537">
        <v>0</v>
      </c>
      <c r="O61" s="537">
        <v>84</v>
      </c>
      <c r="P61" s="537">
        <v>162</v>
      </c>
      <c r="Q61" s="571">
        <f>SUMIF($E$4:$E$56,$E61,Q$4:Q$56)</f>
        <v>162</v>
      </c>
      <c r="R61" s="561">
        <f t="shared" si="3"/>
        <v>1409</v>
      </c>
      <c r="S61" s="574"/>
    </row>
    <row r="62" customHeight="1" spans="1:19">
      <c r="A62" s="539"/>
      <c r="B62" s="540"/>
      <c r="C62" s="541"/>
      <c r="D62" s="541" t="s">
        <v>4514</v>
      </c>
      <c r="E62" s="541" t="s">
        <v>4480</v>
      </c>
      <c r="F62" s="535">
        <v>500</v>
      </c>
      <c r="G62" s="542"/>
      <c r="H62" s="535"/>
      <c r="I62" s="537">
        <f>SUMIF($E$4:$E$56,$E62,I$4:I$56)</f>
        <v>822</v>
      </c>
      <c r="J62" s="537">
        <f>SUMIF($E$4:$E$56,$E62,J$4:J$56)</f>
        <v>822</v>
      </c>
      <c r="K62" s="537">
        <v>831</v>
      </c>
      <c r="L62" s="537">
        <v>700</v>
      </c>
      <c r="M62" s="537">
        <v>548</v>
      </c>
      <c r="N62" s="537">
        <v>548</v>
      </c>
      <c r="O62" s="537">
        <v>548</v>
      </c>
      <c r="P62" s="537">
        <v>822</v>
      </c>
      <c r="Q62" s="571">
        <f>SUMIF($E$4:$E$56,$E62,Q$4:Q$56)</f>
        <v>822</v>
      </c>
      <c r="R62" s="561">
        <f t="shared" si="3"/>
        <v>6463</v>
      </c>
      <c r="S62" s="574"/>
    </row>
    <row r="63" customHeight="1" spans="12:19">
      <c r="L63" s="478">
        <v>180000</v>
      </c>
      <c r="M63" s="478">
        <v>120000</v>
      </c>
      <c r="N63" s="478">
        <v>100000</v>
      </c>
      <c r="O63" s="478">
        <v>120000</v>
      </c>
      <c r="P63" s="478">
        <v>183000</v>
      </c>
      <c r="Q63" s="571">
        <f>Q10+Q17+Q23+Q31+Q38+Q48+Q56</f>
        <v>175000</v>
      </c>
      <c r="R63" s="478"/>
      <c r="S63" s="478"/>
    </row>
    <row r="65" customHeight="1" spans="1:19">
      <c r="A65" s="481" t="s">
        <v>4453</v>
      </c>
      <c r="B65" s="575" t="s">
        <v>4454</v>
      </c>
      <c r="C65" s="482" t="s">
        <v>4455</v>
      </c>
      <c r="D65" s="482" t="s">
        <v>4455</v>
      </c>
      <c r="E65" s="482" t="s">
        <v>4455</v>
      </c>
      <c r="F65" s="482" t="s">
        <v>4455</v>
      </c>
      <c r="G65" s="483" t="s">
        <v>4456</v>
      </c>
      <c r="H65" s="483"/>
      <c r="I65" s="484" t="s">
        <v>4457</v>
      </c>
      <c r="J65" s="485" t="s">
        <v>4515</v>
      </c>
      <c r="K65" s="484" t="s">
        <v>4516</v>
      </c>
      <c r="L65" s="617" t="s">
        <v>4517</v>
      </c>
      <c r="M65" s="617" t="s">
        <v>4518</v>
      </c>
      <c r="N65" s="618" t="s">
        <v>4519</v>
      </c>
      <c r="O65" s="617" t="s">
        <v>4520</v>
      </c>
      <c r="P65" s="617" t="s">
        <v>4521</v>
      </c>
      <c r="Q65" s="617"/>
      <c r="R65" s="482"/>
      <c r="S65" s="555" t="s">
        <v>4522</v>
      </c>
    </row>
    <row r="66" customHeight="1" spans="1:19">
      <c r="A66" s="486" t="s">
        <v>4471</v>
      </c>
      <c r="B66" s="487"/>
      <c r="C66" s="488" t="s">
        <v>4523</v>
      </c>
      <c r="D66" s="488" t="s">
        <v>4524</v>
      </c>
      <c r="E66" s="488" t="s">
        <v>4525</v>
      </c>
      <c r="F66" s="488" t="s">
        <v>4526</v>
      </c>
      <c r="G66" s="489"/>
      <c r="H66" s="489"/>
      <c r="I66" s="490"/>
      <c r="J66" s="491"/>
      <c r="K66" s="490"/>
      <c r="L66" s="619">
        <v>45716</v>
      </c>
      <c r="M66" s="619">
        <v>45792</v>
      </c>
      <c r="N66" s="620">
        <v>45869</v>
      </c>
      <c r="O66" s="619">
        <v>46017</v>
      </c>
      <c r="P66" s="619">
        <v>46058</v>
      </c>
      <c r="Q66" s="619"/>
      <c r="R66" s="556"/>
      <c r="S66" s="557"/>
    </row>
    <row r="67" customHeight="1" spans="1:19">
      <c r="A67" s="492" t="s">
        <v>4472</v>
      </c>
      <c r="B67" s="493"/>
      <c r="C67" s="488"/>
      <c r="D67" s="488"/>
      <c r="E67" s="488"/>
      <c r="F67" s="488"/>
      <c r="G67" s="495"/>
      <c r="H67" s="495"/>
      <c r="I67" s="496"/>
      <c r="J67" s="497"/>
      <c r="K67" s="496"/>
      <c r="L67" s="621">
        <v>45751</v>
      </c>
      <c r="M67" s="619">
        <v>45827</v>
      </c>
      <c r="N67" s="622">
        <v>45904</v>
      </c>
      <c r="O67" s="619">
        <v>46052</v>
      </c>
      <c r="P67" s="621">
        <v>46093</v>
      </c>
      <c r="Q67" s="621"/>
      <c r="R67" s="558"/>
      <c r="S67" s="559"/>
    </row>
    <row r="68" customHeight="1" spans="1:19">
      <c r="A68" s="498" t="s">
        <v>4527</v>
      </c>
      <c r="B68" s="576" t="s">
        <v>4528</v>
      </c>
      <c r="C68" s="508">
        <v>1</v>
      </c>
      <c r="D68" s="508"/>
      <c r="E68" s="508"/>
      <c r="F68" s="508"/>
      <c r="G68" s="509" t="s">
        <v>4529</v>
      </c>
      <c r="H68" s="510"/>
      <c r="I68" s="505">
        <v>800</v>
      </c>
      <c r="J68" s="511">
        <v>0.1778</v>
      </c>
      <c r="K68" s="505">
        <v>4499.43757030371</v>
      </c>
      <c r="L68" s="551">
        <v>5334</v>
      </c>
      <c r="M68" s="551">
        <v>5334</v>
      </c>
      <c r="N68" s="551">
        <v>5334</v>
      </c>
      <c r="O68" s="551">
        <v>3556</v>
      </c>
      <c r="P68" s="551">
        <v>4445</v>
      </c>
      <c r="Q68" s="551"/>
      <c r="R68" s="652">
        <f>SUM(L68:Q68)</f>
        <v>24003</v>
      </c>
      <c r="S68" s="564">
        <v>30000</v>
      </c>
    </row>
    <row r="69" customHeight="1" spans="1:19">
      <c r="A69" s="506"/>
      <c r="B69" s="507"/>
      <c r="C69" s="508"/>
      <c r="D69" s="508"/>
      <c r="E69" s="508"/>
      <c r="F69" s="508"/>
      <c r="G69" s="509" t="s">
        <v>4530</v>
      </c>
      <c r="H69" s="510" t="s">
        <v>4482</v>
      </c>
      <c r="I69" s="505">
        <v>800</v>
      </c>
      <c r="J69" s="511">
        <v>0.0073</v>
      </c>
      <c r="K69" s="505">
        <v>109589.04109589</v>
      </c>
      <c r="L69" s="551">
        <v>219</v>
      </c>
      <c r="M69" s="551">
        <v>219</v>
      </c>
      <c r="N69" s="551">
        <v>219</v>
      </c>
      <c r="O69" s="551">
        <v>146</v>
      </c>
      <c r="P69" s="551">
        <v>183</v>
      </c>
      <c r="Q69" s="551"/>
      <c r="R69" s="652">
        <f t="shared" ref="R69:R100" si="4">SUM(L69:Q69)</f>
        <v>986</v>
      </c>
      <c r="S69" s="564">
        <v>30000</v>
      </c>
    </row>
    <row r="70" customHeight="1" spans="1:19">
      <c r="A70" s="506"/>
      <c r="B70" s="507"/>
      <c r="C70" s="508"/>
      <c r="D70" s="508"/>
      <c r="E70" s="508"/>
      <c r="F70" s="508"/>
      <c r="G70" s="509" t="s">
        <v>4531</v>
      </c>
      <c r="H70" s="510"/>
      <c r="I70" s="505">
        <v>500</v>
      </c>
      <c r="J70" s="511">
        <v>0.0327</v>
      </c>
      <c r="K70" s="505">
        <v>15290.5198776758</v>
      </c>
      <c r="L70" s="546">
        <v>981</v>
      </c>
      <c r="M70" s="546">
        <v>981</v>
      </c>
      <c r="N70" s="551">
        <v>981</v>
      </c>
      <c r="O70" s="546">
        <v>654</v>
      </c>
      <c r="P70" s="546">
        <v>818</v>
      </c>
      <c r="Q70" s="546"/>
      <c r="R70" s="652">
        <f t="shared" si="4"/>
        <v>4415</v>
      </c>
      <c r="S70" s="564">
        <v>30000</v>
      </c>
    </row>
    <row r="71" customHeight="1" spans="1:19">
      <c r="A71" s="506"/>
      <c r="B71" s="507"/>
      <c r="C71" s="508"/>
      <c r="D71" s="508"/>
      <c r="E71" s="508"/>
      <c r="F71" s="508"/>
      <c r="G71" s="509" t="s">
        <v>4532</v>
      </c>
      <c r="H71" s="510" t="s">
        <v>4478</v>
      </c>
      <c r="I71" s="505"/>
      <c r="J71" s="511">
        <v>0.0042</v>
      </c>
      <c r="K71" s="505">
        <v>0</v>
      </c>
      <c r="L71" s="551">
        <v>126</v>
      </c>
      <c r="M71" s="551">
        <v>126</v>
      </c>
      <c r="N71" s="551">
        <v>126</v>
      </c>
      <c r="O71" s="551">
        <v>84</v>
      </c>
      <c r="P71" s="551">
        <v>105</v>
      </c>
      <c r="Q71" s="551"/>
      <c r="R71" s="652">
        <f t="shared" si="4"/>
        <v>567</v>
      </c>
      <c r="S71" s="564">
        <v>30000</v>
      </c>
    </row>
    <row r="72" customHeight="1" spans="1:19">
      <c r="A72" s="506"/>
      <c r="B72" s="507"/>
      <c r="C72" s="508"/>
      <c r="D72" s="508"/>
      <c r="E72" s="508"/>
      <c r="F72" s="508"/>
      <c r="G72" s="509" t="s">
        <v>4533</v>
      </c>
      <c r="H72" s="510"/>
      <c r="I72" s="505">
        <v>300</v>
      </c>
      <c r="J72" s="511">
        <v>0.0024</v>
      </c>
      <c r="K72" s="505">
        <v>125000</v>
      </c>
      <c r="L72" s="551">
        <v>72</v>
      </c>
      <c r="M72" s="551">
        <v>72</v>
      </c>
      <c r="N72" s="551">
        <v>72</v>
      </c>
      <c r="O72" s="551">
        <v>48</v>
      </c>
      <c r="P72" s="551">
        <v>60</v>
      </c>
      <c r="Q72" s="551"/>
      <c r="R72" s="652">
        <f t="shared" si="4"/>
        <v>324</v>
      </c>
      <c r="S72" s="564">
        <v>30000</v>
      </c>
    </row>
    <row r="73" customHeight="1" spans="1:19">
      <c r="A73" s="506"/>
      <c r="B73" s="507"/>
      <c r="C73" s="508"/>
      <c r="D73" s="508"/>
      <c r="E73" s="508"/>
      <c r="F73" s="508"/>
      <c r="G73" s="509" t="s">
        <v>4534</v>
      </c>
      <c r="H73" s="510"/>
      <c r="I73" s="505"/>
      <c r="J73" s="511">
        <v>1</v>
      </c>
      <c r="K73" s="505">
        <v>11669.1560866318</v>
      </c>
      <c r="L73" s="551">
        <v>30000</v>
      </c>
      <c r="M73" s="551">
        <v>30000</v>
      </c>
      <c r="N73" s="551">
        <v>30000</v>
      </c>
      <c r="O73" s="551">
        <v>20000</v>
      </c>
      <c r="P73" s="551">
        <v>25000</v>
      </c>
      <c r="Q73" s="551"/>
      <c r="R73" s="652">
        <f t="shared" si="4"/>
        <v>135000</v>
      </c>
      <c r="S73" s="564">
        <v>30000</v>
      </c>
    </row>
    <row r="74" customHeight="1" spans="1:19">
      <c r="A74" s="506"/>
      <c r="B74" s="576" t="s">
        <v>4535</v>
      </c>
      <c r="C74" s="500">
        <v>1</v>
      </c>
      <c r="D74" s="500"/>
      <c r="E74" s="500"/>
      <c r="F74" s="500"/>
      <c r="G74" s="501" t="s">
        <v>4536</v>
      </c>
      <c r="H74" s="502"/>
      <c r="I74" s="503">
        <v>800</v>
      </c>
      <c r="J74" s="504">
        <v>0.1657</v>
      </c>
      <c r="K74" s="503">
        <v>4828.00241400121</v>
      </c>
      <c r="L74" s="554">
        <v>4971</v>
      </c>
      <c r="M74" s="554">
        <v>4971</v>
      </c>
      <c r="N74" s="554">
        <v>4971</v>
      </c>
      <c r="O74" s="554">
        <v>3314</v>
      </c>
      <c r="P74" s="545">
        <v>4143</v>
      </c>
      <c r="Q74" s="545"/>
      <c r="R74" s="652">
        <f t="shared" si="4"/>
        <v>22370</v>
      </c>
      <c r="S74" s="562">
        <v>30000</v>
      </c>
    </row>
    <row r="75" customHeight="1" spans="1:19">
      <c r="A75" s="506"/>
      <c r="B75" s="507"/>
      <c r="C75" s="531"/>
      <c r="D75" s="531"/>
      <c r="E75" s="531"/>
      <c r="F75" s="531"/>
      <c r="G75" s="516" t="s">
        <v>4537</v>
      </c>
      <c r="H75" s="517" t="s">
        <v>4484</v>
      </c>
      <c r="I75" s="518"/>
      <c r="J75" s="519">
        <v>0.004</v>
      </c>
      <c r="K75" s="518">
        <v>0</v>
      </c>
      <c r="L75" s="545">
        <v>120</v>
      </c>
      <c r="M75" s="545">
        <v>120</v>
      </c>
      <c r="N75" s="545">
        <v>120</v>
      </c>
      <c r="O75" s="545">
        <v>80</v>
      </c>
      <c r="P75" s="545">
        <v>100</v>
      </c>
      <c r="Q75" s="545"/>
      <c r="R75" s="652">
        <f t="shared" si="4"/>
        <v>540</v>
      </c>
      <c r="S75" s="568">
        <v>30000</v>
      </c>
    </row>
    <row r="76" customHeight="1" spans="1:19">
      <c r="A76" s="506"/>
      <c r="B76" s="507"/>
      <c r="C76" s="531"/>
      <c r="D76" s="531"/>
      <c r="E76" s="531"/>
      <c r="F76" s="531"/>
      <c r="G76" s="516" t="s">
        <v>4538</v>
      </c>
      <c r="H76" s="517" t="s">
        <v>4512</v>
      </c>
      <c r="I76" s="518">
        <v>500</v>
      </c>
      <c r="J76" s="519">
        <v>0.0058</v>
      </c>
      <c r="K76" s="518">
        <v>86206.8965517241</v>
      </c>
      <c r="L76" s="547">
        <v>174</v>
      </c>
      <c r="M76" s="547">
        <v>174</v>
      </c>
      <c r="N76" s="547">
        <v>174</v>
      </c>
      <c r="O76" s="547">
        <v>116</v>
      </c>
      <c r="P76" s="547">
        <v>145</v>
      </c>
      <c r="Q76" s="547"/>
      <c r="R76" s="652">
        <f t="shared" si="4"/>
        <v>783</v>
      </c>
      <c r="S76" s="568">
        <v>30000</v>
      </c>
    </row>
    <row r="77" customHeight="1" spans="1:19">
      <c r="A77" s="506"/>
      <c r="B77" s="507"/>
      <c r="C77" s="531"/>
      <c r="D77" s="531"/>
      <c r="E77" s="531"/>
      <c r="F77" s="531"/>
      <c r="G77" s="516" t="s">
        <v>4539</v>
      </c>
      <c r="H77" s="517"/>
      <c r="I77" s="518">
        <v>500</v>
      </c>
      <c r="J77" s="519">
        <v>0.0327</v>
      </c>
      <c r="K77" s="518">
        <v>15290.5198776758</v>
      </c>
      <c r="L77" s="545">
        <v>981</v>
      </c>
      <c r="M77" s="545">
        <v>981</v>
      </c>
      <c r="N77" s="545">
        <v>981</v>
      </c>
      <c r="O77" s="545">
        <v>654</v>
      </c>
      <c r="P77" s="545">
        <v>818</v>
      </c>
      <c r="Q77" s="545"/>
      <c r="R77" s="652">
        <f t="shared" si="4"/>
        <v>4415</v>
      </c>
      <c r="S77" s="568">
        <v>30000</v>
      </c>
    </row>
    <row r="78" customHeight="1" spans="1:19">
      <c r="A78" s="506"/>
      <c r="B78" s="507"/>
      <c r="C78" s="508"/>
      <c r="D78" s="508"/>
      <c r="E78" s="508"/>
      <c r="F78" s="508"/>
      <c r="G78" s="516" t="s">
        <v>4532</v>
      </c>
      <c r="H78" s="510" t="s">
        <v>4478</v>
      </c>
      <c r="I78" s="505"/>
      <c r="J78" s="511">
        <v>0.0042</v>
      </c>
      <c r="K78" s="505">
        <v>0</v>
      </c>
      <c r="L78" s="551">
        <v>126</v>
      </c>
      <c r="M78" s="551">
        <v>126</v>
      </c>
      <c r="N78" s="551">
        <v>126</v>
      </c>
      <c r="O78" s="551">
        <v>84</v>
      </c>
      <c r="P78" s="551">
        <v>105</v>
      </c>
      <c r="Q78" s="551"/>
      <c r="R78" s="652">
        <f t="shared" si="4"/>
        <v>567</v>
      </c>
      <c r="S78" s="564">
        <v>30000</v>
      </c>
    </row>
    <row r="79" customHeight="1" spans="1:19">
      <c r="A79" s="506"/>
      <c r="B79" s="507"/>
      <c r="C79" s="508"/>
      <c r="D79" s="508"/>
      <c r="E79" s="508"/>
      <c r="F79" s="508"/>
      <c r="G79" s="516" t="s">
        <v>4513</v>
      </c>
      <c r="H79" s="510" t="s">
        <v>4540</v>
      </c>
      <c r="I79" s="505">
        <v>300</v>
      </c>
      <c r="J79" s="511">
        <v>0.0024</v>
      </c>
      <c r="K79" s="505">
        <v>125000</v>
      </c>
      <c r="L79" s="551">
        <v>72</v>
      </c>
      <c r="M79" s="551">
        <v>72</v>
      </c>
      <c r="N79" s="551">
        <v>72</v>
      </c>
      <c r="O79" s="551">
        <v>48</v>
      </c>
      <c r="P79" s="551">
        <v>60</v>
      </c>
      <c r="Q79" s="551"/>
      <c r="R79" s="652">
        <f t="shared" si="4"/>
        <v>324</v>
      </c>
      <c r="S79" s="564">
        <v>30000</v>
      </c>
    </row>
    <row r="80" customHeight="1" spans="1:19">
      <c r="A80" s="506"/>
      <c r="B80" s="507"/>
      <c r="C80" s="508"/>
      <c r="D80" s="508"/>
      <c r="E80" s="508"/>
      <c r="F80" s="508"/>
      <c r="G80" s="512" t="s">
        <v>4534</v>
      </c>
      <c r="H80" s="513"/>
      <c r="I80" s="514"/>
      <c r="J80" s="515">
        <v>1</v>
      </c>
      <c r="K80" s="514">
        <v>0</v>
      </c>
      <c r="L80" s="546">
        <v>30000</v>
      </c>
      <c r="M80" s="546">
        <v>30000</v>
      </c>
      <c r="N80" s="551">
        <v>30000</v>
      </c>
      <c r="O80" s="546">
        <v>20000</v>
      </c>
      <c r="P80" s="546">
        <v>25000</v>
      </c>
      <c r="Q80" s="546"/>
      <c r="R80" s="652">
        <f t="shared" si="4"/>
        <v>135000</v>
      </c>
      <c r="S80" s="564">
        <v>30000</v>
      </c>
    </row>
    <row r="81" customHeight="1" spans="1:19">
      <c r="A81" s="506"/>
      <c r="B81" s="576" t="s">
        <v>4541</v>
      </c>
      <c r="C81" s="531">
        <v>1</v>
      </c>
      <c r="D81" s="531"/>
      <c r="E81" s="531"/>
      <c r="F81" s="531"/>
      <c r="G81" s="516" t="s">
        <v>4542</v>
      </c>
      <c r="H81" s="517" t="s">
        <v>4484</v>
      </c>
      <c r="I81" s="518"/>
      <c r="J81" s="519">
        <v>0.1572</v>
      </c>
      <c r="K81" s="518">
        <v>0</v>
      </c>
      <c r="L81" s="545">
        <v>4716</v>
      </c>
      <c r="M81" s="545">
        <v>4716</v>
      </c>
      <c r="N81" s="545">
        <v>4716</v>
      </c>
      <c r="O81" s="545">
        <v>3144</v>
      </c>
      <c r="P81" s="545">
        <v>3930</v>
      </c>
      <c r="Q81" s="545"/>
      <c r="R81" s="652">
        <f t="shared" si="4"/>
        <v>21222</v>
      </c>
      <c r="S81" s="568">
        <v>30000</v>
      </c>
    </row>
    <row r="82" customHeight="1" spans="1:19">
      <c r="A82" s="506"/>
      <c r="B82" s="576"/>
      <c r="C82" s="531"/>
      <c r="D82" s="531"/>
      <c r="E82" s="531"/>
      <c r="F82" s="531"/>
      <c r="G82" s="516" t="s">
        <v>4543</v>
      </c>
      <c r="H82" s="517"/>
      <c r="I82" s="518"/>
      <c r="J82" s="519">
        <v>0.022</v>
      </c>
      <c r="K82" s="518">
        <v>0</v>
      </c>
      <c r="L82" s="547">
        <v>660</v>
      </c>
      <c r="M82" s="547">
        <v>660</v>
      </c>
      <c r="N82" s="547">
        <v>660</v>
      </c>
      <c r="O82" s="547">
        <v>440</v>
      </c>
      <c r="P82" s="547">
        <v>550</v>
      </c>
      <c r="Q82" s="547"/>
      <c r="R82" s="652">
        <f t="shared" si="4"/>
        <v>2970</v>
      </c>
      <c r="S82" s="568">
        <v>30000</v>
      </c>
    </row>
    <row r="83" customHeight="1" spans="1:19">
      <c r="A83" s="506"/>
      <c r="B83" s="576"/>
      <c r="C83" s="531"/>
      <c r="D83" s="531"/>
      <c r="E83" s="531"/>
      <c r="F83" s="531"/>
      <c r="G83" s="516" t="s">
        <v>4538</v>
      </c>
      <c r="H83" s="517" t="s">
        <v>4512</v>
      </c>
      <c r="I83" s="518">
        <v>500</v>
      </c>
      <c r="J83" s="519">
        <v>0.0058</v>
      </c>
      <c r="K83" s="518">
        <v>86206.8965517241</v>
      </c>
      <c r="L83" s="545">
        <v>174</v>
      </c>
      <c r="M83" s="545">
        <v>174</v>
      </c>
      <c r="N83" s="545">
        <v>174</v>
      </c>
      <c r="O83" s="545">
        <v>116</v>
      </c>
      <c r="P83" s="545">
        <v>145</v>
      </c>
      <c r="Q83" s="545"/>
      <c r="R83" s="652">
        <f t="shared" si="4"/>
        <v>783</v>
      </c>
      <c r="S83" s="568">
        <v>30000</v>
      </c>
    </row>
    <row r="84" customHeight="1" spans="1:19">
      <c r="A84" s="506"/>
      <c r="B84" s="576"/>
      <c r="C84" s="531"/>
      <c r="D84" s="531"/>
      <c r="E84" s="531"/>
      <c r="F84" s="531"/>
      <c r="G84" s="516" t="s">
        <v>4544</v>
      </c>
      <c r="H84" s="517"/>
      <c r="I84" s="518">
        <v>500</v>
      </c>
      <c r="J84" s="519">
        <v>0.0327</v>
      </c>
      <c r="K84" s="518">
        <v>15290.5198776758</v>
      </c>
      <c r="L84" s="547">
        <v>981</v>
      </c>
      <c r="M84" s="547">
        <v>981</v>
      </c>
      <c r="N84" s="551">
        <v>981</v>
      </c>
      <c r="O84" s="547">
        <v>654</v>
      </c>
      <c r="P84" s="547">
        <v>818</v>
      </c>
      <c r="Q84" s="547"/>
      <c r="R84" s="652">
        <f t="shared" si="4"/>
        <v>4415</v>
      </c>
      <c r="S84" s="568">
        <v>30000</v>
      </c>
    </row>
    <row r="85" customHeight="1" spans="1:19">
      <c r="A85" s="506"/>
      <c r="B85" s="576"/>
      <c r="C85" s="531"/>
      <c r="D85" s="531"/>
      <c r="E85" s="531"/>
      <c r="F85" s="531"/>
      <c r="G85" s="516" t="s">
        <v>4532</v>
      </c>
      <c r="H85" s="517" t="s">
        <v>4478</v>
      </c>
      <c r="I85" s="518"/>
      <c r="J85" s="519">
        <v>0.0042</v>
      </c>
      <c r="K85" s="518">
        <v>0</v>
      </c>
      <c r="L85" s="545">
        <v>126</v>
      </c>
      <c r="M85" s="545">
        <v>126</v>
      </c>
      <c r="N85" s="545">
        <v>126</v>
      </c>
      <c r="O85" s="545">
        <v>84</v>
      </c>
      <c r="P85" s="545">
        <v>105</v>
      </c>
      <c r="Q85" s="545"/>
      <c r="R85" s="652">
        <f t="shared" si="4"/>
        <v>567</v>
      </c>
      <c r="S85" s="568">
        <v>30000</v>
      </c>
    </row>
    <row r="86" customHeight="1" spans="1:19">
      <c r="A86" s="506"/>
      <c r="B86" s="507"/>
      <c r="C86" s="508"/>
      <c r="D86" s="508"/>
      <c r="E86" s="508"/>
      <c r="F86" s="508"/>
      <c r="G86" s="516" t="s">
        <v>4545</v>
      </c>
      <c r="H86" s="510"/>
      <c r="I86" s="505">
        <v>300</v>
      </c>
      <c r="J86" s="511">
        <v>0.0024</v>
      </c>
      <c r="K86" s="505">
        <v>125000</v>
      </c>
      <c r="L86" s="551">
        <v>72</v>
      </c>
      <c r="M86" s="551">
        <v>72</v>
      </c>
      <c r="N86" s="551">
        <v>72</v>
      </c>
      <c r="O86" s="551">
        <v>48</v>
      </c>
      <c r="P86" s="551">
        <v>60</v>
      </c>
      <c r="Q86" s="551"/>
      <c r="R86" s="652">
        <f t="shared" si="4"/>
        <v>324</v>
      </c>
      <c r="S86" s="564">
        <v>30000</v>
      </c>
    </row>
    <row r="87" customHeight="1" spans="1:19">
      <c r="A87" s="506"/>
      <c r="B87" s="507"/>
      <c r="C87" s="508"/>
      <c r="D87" s="508"/>
      <c r="E87" s="508"/>
      <c r="F87" s="508"/>
      <c r="G87" s="512" t="s">
        <v>4534</v>
      </c>
      <c r="H87" s="513"/>
      <c r="I87" s="514"/>
      <c r="J87" s="515">
        <v>1</v>
      </c>
      <c r="K87" s="514">
        <v>20656.8890725057</v>
      </c>
      <c r="L87" s="551">
        <v>30000</v>
      </c>
      <c r="M87" s="551">
        <v>30000</v>
      </c>
      <c r="N87" s="551">
        <v>30000</v>
      </c>
      <c r="O87" s="551">
        <v>20000</v>
      </c>
      <c r="P87" s="551">
        <v>25000</v>
      </c>
      <c r="Q87" s="551"/>
      <c r="R87" s="652">
        <f t="shared" si="4"/>
        <v>135000</v>
      </c>
      <c r="S87" s="564">
        <v>30000</v>
      </c>
    </row>
    <row r="88" customHeight="1" spans="1:19">
      <c r="A88" s="506"/>
      <c r="B88" s="576" t="s">
        <v>4546</v>
      </c>
      <c r="C88" s="508">
        <v>1</v>
      </c>
      <c r="D88" s="508"/>
      <c r="E88" s="508"/>
      <c r="F88" s="508"/>
      <c r="G88" s="516" t="s">
        <v>4547</v>
      </c>
      <c r="H88" s="517" t="s">
        <v>4480</v>
      </c>
      <c r="I88" s="518">
        <v>800</v>
      </c>
      <c r="J88" s="519">
        <v>0.1746</v>
      </c>
      <c r="K88" s="518">
        <v>4581.90148911798</v>
      </c>
      <c r="L88" s="551">
        <v>5238</v>
      </c>
      <c r="M88" s="551">
        <v>5238</v>
      </c>
      <c r="N88" s="551">
        <v>5238</v>
      </c>
      <c r="O88" s="551">
        <v>3492</v>
      </c>
      <c r="P88" s="551">
        <v>4365</v>
      </c>
      <c r="Q88" s="551"/>
      <c r="R88" s="652">
        <f t="shared" si="4"/>
        <v>23571</v>
      </c>
      <c r="S88" s="564">
        <v>30000</v>
      </c>
    </row>
    <row r="89" customHeight="1" spans="1:19">
      <c r="A89" s="506"/>
      <c r="B89" s="507"/>
      <c r="C89" s="508"/>
      <c r="D89" s="508"/>
      <c r="E89" s="508"/>
      <c r="F89" s="508"/>
      <c r="G89" s="516" t="s">
        <v>4537</v>
      </c>
      <c r="H89" s="510" t="s">
        <v>4484</v>
      </c>
      <c r="I89" s="505"/>
      <c r="J89" s="511">
        <v>0.0032</v>
      </c>
      <c r="K89" s="505">
        <v>0</v>
      </c>
      <c r="L89" s="551">
        <v>96</v>
      </c>
      <c r="M89" s="551">
        <v>96</v>
      </c>
      <c r="N89" s="551">
        <v>96</v>
      </c>
      <c r="O89" s="551">
        <v>64</v>
      </c>
      <c r="P89" s="551">
        <v>80</v>
      </c>
      <c r="Q89" s="551"/>
      <c r="R89" s="652">
        <f t="shared" si="4"/>
        <v>432</v>
      </c>
      <c r="S89" s="564">
        <v>30000</v>
      </c>
    </row>
    <row r="90" customHeight="1" spans="1:19">
      <c r="A90" s="506"/>
      <c r="B90" s="507"/>
      <c r="C90" s="508"/>
      <c r="D90" s="508"/>
      <c r="E90" s="508"/>
      <c r="F90" s="508"/>
      <c r="G90" s="516" t="s">
        <v>4548</v>
      </c>
      <c r="H90" s="510" t="s">
        <v>4482</v>
      </c>
      <c r="I90" s="505">
        <v>500</v>
      </c>
      <c r="J90" s="511">
        <v>0.0073</v>
      </c>
      <c r="K90" s="505">
        <v>68493.1506849315</v>
      </c>
      <c r="L90" s="546">
        <v>219</v>
      </c>
      <c r="M90" s="546">
        <v>219</v>
      </c>
      <c r="N90" s="546">
        <v>219</v>
      </c>
      <c r="O90" s="546">
        <v>146</v>
      </c>
      <c r="P90" s="546">
        <v>183</v>
      </c>
      <c r="Q90" s="546"/>
      <c r="R90" s="652">
        <f t="shared" si="4"/>
        <v>986</v>
      </c>
      <c r="S90" s="564">
        <v>30000</v>
      </c>
    </row>
    <row r="91" customHeight="1" spans="1:19">
      <c r="A91" s="506"/>
      <c r="B91" s="507"/>
      <c r="C91" s="508"/>
      <c r="D91" s="508"/>
      <c r="E91" s="508"/>
      <c r="F91" s="508"/>
      <c r="G91" s="516" t="s">
        <v>4549</v>
      </c>
      <c r="H91" s="510"/>
      <c r="I91" s="505">
        <v>500</v>
      </c>
      <c r="J91" s="511">
        <v>0.0327</v>
      </c>
      <c r="K91" s="505">
        <v>15290.5198776758</v>
      </c>
      <c r="L91" s="551">
        <v>981</v>
      </c>
      <c r="M91" s="551">
        <v>981</v>
      </c>
      <c r="N91" s="551">
        <v>981</v>
      </c>
      <c r="O91" s="551">
        <v>654</v>
      </c>
      <c r="P91" s="551">
        <v>818</v>
      </c>
      <c r="Q91" s="551"/>
      <c r="R91" s="652">
        <f t="shared" si="4"/>
        <v>4415</v>
      </c>
      <c r="S91" s="564">
        <v>30000</v>
      </c>
    </row>
    <row r="92" customHeight="1" spans="1:19">
      <c r="A92" s="506"/>
      <c r="B92" s="507"/>
      <c r="C92" s="508"/>
      <c r="D92" s="508"/>
      <c r="E92" s="508"/>
      <c r="F92" s="508"/>
      <c r="G92" s="516" t="s">
        <v>4532</v>
      </c>
      <c r="H92" s="510" t="s">
        <v>4478</v>
      </c>
      <c r="I92" s="505"/>
      <c r="J92" s="511">
        <v>0.0042</v>
      </c>
      <c r="K92" s="505">
        <v>0</v>
      </c>
      <c r="L92" s="551">
        <v>126</v>
      </c>
      <c r="M92" s="551">
        <v>126</v>
      </c>
      <c r="N92" s="551">
        <v>126</v>
      </c>
      <c r="O92" s="551">
        <v>84</v>
      </c>
      <c r="P92" s="551">
        <v>105</v>
      </c>
      <c r="Q92" s="551"/>
      <c r="R92" s="652">
        <f t="shared" si="4"/>
        <v>567</v>
      </c>
      <c r="S92" s="564">
        <v>30000</v>
      </c>
    </row>
    <row r="93" customHeight="1" spans="1:19">
      <c r="A93" s="506"/>
      <c r="B93" s="507"/>
      <c r="C93" s="508"/>
      <c r="D93" s="508"/>
      <c r="E93" s="508"/>
      <c r="F93" s="508"/>
      <c r="G93" s="516" t="s">
        <v>4550</v>
      </c>
      <c r="H93" s="510"/>
      <c r="I93" s="505">
        <v>300</v>
      </c>
      <c r="J93" s="511">
        <v>0.0024</v>
      </c>
      <c r="K93" s="505">
        <v>20656.8890725057</v>
      </c>
      <c r="L93" s="551">
        <v>72</v>
      </c>
      <c r="M93" s="551">
        <v>72</v>
      </c>
      <c r="N93" s="551">
        <v>72</v>
      </c>
      <c r="O93" s="551">
        <v>48</v>
      </c>
      <c r="P93" s="551">
        <v>60</v>
      </c>
      <c r="Q93" s="551"/>
      <c r="R93" s="652">
        <f t="shared" si="4"/>
        <v>324</v>
      </c>
      <c r="S93" s="564">
        <v>30000</v>
      </c>
    </row>
    <row r="94" customHeight="1" spans="1:19">
      <c r="A94" s="506"/>
      <c r="B94" s="507"/>
      <c r="C94" s="508"/>
      <c r="D94" s="508"/>
      <c r="E94" s="508"/>
      <c r="F94" s="508"/>
      <c r="G94" s="512" t="s">
        <v>4534</v>
      </c>
      <c r="H94" s="577"/>
      <c r="I94" s="514"/>
      <c r="J94" s="515">
        <v>1</v>
      </c>
      <c r="K94" s="514">
        <v>0</v>
      </c>
      <c r="L94" s="551">
        <v>30000</v>
      </c>
      <c r="M94" s="551">
        <v>30000</v>
      </c>
      <c r="N94" s="551">
        <v>30000</v>
      </c>
      <c r="O94" s="551">
        <v>20000</v>
      </c>
      <c r="P94" s="551">
        <v>25000</v>
      </c>
      <c r="Q94" s="551"/>
      <c r="R94" s="652">
        <f t="shared" si="4"/>
        <v>135000</v>
      </c>
      <c r="S94" s="564">
        <v>30000</v>
      </c>
    </row>
    <row r="95" customHeight="1" spans="1:19">
      <c r="A95" s="506"/>
      <c r="B95" s="576" t="s">
        <v>4368</v>
      </c>
      <c r="C95" s="508">
        <v>1</v>
      </c>
      <c r="D95" s="508"/>
      <c r="E95" s="508"/>
      <c r="F95" s="508"/>
      <c r="G95" s="516" t="s">
        <v>4547</v>
      </c>
      <c r="H95" s="517" t="s">
        <v>4480</v>
      </c>
      <c r="I95" s="518">
        <v>800</v>
      </c>
      <c r="J95" s="519">
        <v>0.1249</v>
      </c>
      <c r="K95" s="518">
        <v>6405.12409927942</v>
      </c>
      <c r="L95" s="551">
        <v>3747</v>
      </c>
      <c r="M95" s="551">
        <v>3747</v>
      </c>
      <c r="N95" s="551">
        <v>3747</v>
      </c>
      <c r="O95" s="551">
        <v>2498</v>
      </c>
      <c r="P95" s="551">
        <v>3123</v>
      </c>
      <c r="Q95" s="551"/>
      <c r="R95" s="652">
        <f t="shared" si="4"/>
        <v>16862</v>
      </c>
      <c r="S95" s="564">
        <v>30000</v>
      </c>
    </row>
    <row r="96" customHeight="1" spans="1:19">
      <c r="A96" s="506"/>
      <c r="B96" s="507"/>
      <c r="C96" s="508"/>
      <c r="D96" s="508"/>
      <c r="E96" s="508"/>
      <c r="F96" s="508"/>
      <c r="G96" s="509" t="s">
        <v>4537</v>
      </c>
      <c r="H96" s="510" t="s">
        <v>4484</v>
      </c>
      <c r="I96" s="505"/>
      <c r="J96" s="511">
        <v>0.0267</v>
      </c>
      <c r="K96" s="505">
        <v>0</v>
      </c>
      <c r="L96" s="551">
        <v>801</v>
      </c>
      <c r="M96" s="551">
        <v>801</v>
      </c>
      <c r="N96" s="551">
        <v>801</v>
      </c>
      <c r="O96" s="551">
        <v>534</v>
      </c>
      <c r="P96" s="551">
        <v>668</v>
      </c>
      <c r="Q96" s="551"/>
      <c r="R96" s="652">
        <f t="shared" si="4"/>
        <v>3605</v>
      </c>
      <c r="S96" s="564">
        <v>30000</v>
      </c>
    </row>
    <row r="97" customHeight="1" spans="1:19">
      <c r="A97" s="506"/>
      <c r="B97" s="507"/>
      <c r="C97" s="508"/>
      <c r="D97" s="508"/>
      <c r="E97" s="508"/>
      <c r="F97" s="508"/>
      <c r="G97" s="509" t="s">
        <v>4551</v>
      </c>
      <c r="H97" s="510"/>
      <c r="I97" s="505">
        <v>800</v>
      </c>
      <c r="J97" s="511">
        <v>0.0113</v>
      </c>
      <c r="K97" s="505">
        <v>70796.4601769912</v>
      </c>
      <c r="L97" s="551">
        <v>339</v>
      </c>
      <c r="M97" s="551">
        <v>339</v>
      </c>
      <c r="N97" s="551">
        <v>339</v>
      </c>
      <c r="O97" s="551">
        <v>226</v>
      </c>
      <c r="P97" s="551">
        <v>283</v>
      </c>
      <c r="Q97" s="551"/>
      <c r="R97" s="652">
        <f t="shared" si="4"/>
        <v>1526</v>
      </c>
      <c r="S97" s="564">
        <v>30000</v>
      </c>
    </row>
    <row r="98" customHeight="1" spans="1:19">
      <c r="A98" s="506"/>
      <c r="B98" s="507"/>
      <c r="C98" s="508"/>
      <c r="D98" s="508"/>
      <c r="E98" s="508"/>
      <c r="F98" s="508"/>
      <c r="G98" s="516" t="s">
        <v>4552</v>
      </c>
      <c r="H98" s="510"/>
      <c r="I98" s="505">
        <v>800</v>
      </c>
      <c r="J98" s="511">
        <v>0.0319</v>
      </c>
      <c r="K98" s="505">
        <v>25078.3699059561</v>
      </c>
      <c r="L98" s="551">
        <v>957</v>
      </c>
      <c r="M98" s="551">
        <v>957</v>
      </c>
      <c r="N98" s="551">
        <v>957</v>
      </c>
      <c r="O98" s="551">
        <v>638</v>
      </c>
      <c r="P98" s="551">
        <v>798</v>
      </c>
      <c r="Q98" s="551"/>
      <c r="R98" s="652">
        <f t="shared" si="4"/>
        <v>4307</v>
      </c>
      <c r="S98" s="564">
        <v>30000</v>
      </c>
    </row>
    <row r="99" customHeight="1" spans="1:19">
      <c r="A99" s="506"/>
      <c r="B99" s="507"/>
      <c r="C99" s="508"/>
      <c r="D99" s="508"/>
      <c r="E99" s="508"/>
      <c r="F99" s="508"/>
      <c r="G99" s="516" t="s">
        <v>4538</v>
      </c>
      <c r="H99" s="510" t="s">
        <v>4512</v>
      </c>
      <c r="I99" s="505">
        <v>500</v>
      </c>
      <c r="J99" s="511">
        <v>0.0058</v>
      </c>
      <c r="K99" s="505">
        <v>86206.8965517241</v>
      </c>
      <c r="L99" s="551">
        <v>174</v>
      </c>
      <c r="M99" s="551">
        <v>174</v>
      </c>
      <c r="N99" s="551">
        <v>174</v>
      </c>
      <c r="O99" s="551">
        <v>116</v>
      </c>
      <c r="P99" s="551">
        <v>145</v>
      </c>
      <c r="Q99" s="551"/>
      <c r="R99" s="652">
        <f t="shared" si="4"/>
        <v>783</v>
      </c>
      <c r="S99" s="564">
        <v>30000</v>
      </c>
    </row>
    <row r="100" customHeight="1" spans="1:19">
      <c r="A100" s="506"/>
      <c r="B100" s="507"/>
      <c r="C100" s="508"/>
      <c r="D100" s="508"/>
      <c r="E100" s="508"/>
      <c r="F100" s="508"/>
      <c r="G100" s="516" t="s">
        <v>4553</v>
      </c>
      <c r="H100" s="510"/>
      <c r="I100" s="505">
        <v>500</v>
      </c>
      <c r="J100" s="511">
        <v>0.0327</v>
      </c>
      <c r="K100" s="505">
        <v>15290.5198776758</v>
      </c>
      <c r="L100" s="546">
        <v>981</v>
      </c>
      <c r="M100" s="546">
        <v>981</v>
      </c>
      <c r="N100" s="546">
        <v>981</v>
      </c>
      <c r="O100" s="546">
        <v>654</v>
      </c>
      <c r="P100" s="546">
        <v>818</v>
      </c>
      <c r="Q100" s="546"/>
      <c r="R100" s="652">
        <f t="shared" si="4"/>
        <v>4415</v>
      </c>
      <c r="S100" s="564">
        <v>30000</v>
      </c>
    </row>
    <row r="101" customHeight="1" spans="1:19">
      <c r="A101" s="506"/>
      <c r="B101" s="507"/>
      <c r="C101" s="508"/>
      <c r="D101" s="508"/>
      <c r="E101" s="508"/>
      <c r="F101" s="508"/>
      <c r="G101" s="516" t="s">
        <v>4532</v>
      </c>
      <c r="H101" s="510" t="s">
        <v>4478</v>
      </c>
      <c r="I101" s="505"/>
      <c r="J101" s="511">
        <v>0.0042</v>
      </c>
      <c r="K101" s="505">
        <v>0</v>
      </c>
      <c r="L101" s="551">
        <v>126</v>
      </c>
      <c r="M101" s="551">
        <v>126</v>
      </c>
      <c r="N101" s="551">
        <v>126</v>
      </c>
      <c r="O101" s="551">
        <v>84</v>
      </c>
      <c r="P101" s="551">
        <v>105</v>
      </c>
      <c r="Q101" s="551"/>
      <c r="R101" s="652">
        <f t="shared" ref="R101:R118" si="5">SUM(L101:Q101)</f>
        <v>567</v>
      </c>
      <c r="S101" s="564">
        <v>30000</v>
      </c>
    </row>
    <row r="102" customHeight="1" spans="1:19">
      <c r="A102" s="506"/>
      <c r="B102" s="507"/>
      <c r="C102" s="508"/>
      <c r="D102" s="508"/>
      <c r="E102" s="508"/>
      <c r="F102" s="508"/>
      <c r="G102" s="516" t="s">
        <v>4554</v>
      </c>
      <c r="H102" s="510"/>
      <c r="I102" s="505">
        <v>300</v>
      </c>
      <c r="J102" s="511">
        <v>0.0024</v>
      </c>
      <c r="K102" s="505">
        <v>20656.8890725057</v>
      </c>
      <c r="L102" s="551">
        <v>72</v>
      </c>
      <c r="M102" s="551">
        <v>72</v>
      </c>
      <c r="N102" s="551">
        <v>72</v>
      </c>
      <c r="O102" s="551">
        <v>48</v>
      </c>
      <c r="P102" s="551">
        <v>60</v>
      </c>
      <c r="Q102" s="551"/>
      <c r="R102" s="652">
        <f t="shared" si="5"/>
        <v>324</v>
      </c>
      <c r="S102" s="564">
        <v>30000</v>
      </c>
    </row>
    <row r="103" customHeight="1" spans="1:19">
      <c r="A103" s="506"/>
      <c r="B103" s="507"/>
      <c r="C103" s="508"/>
      <c r="D103" s="508"/>
      <c r="E103" s="508"/>
      <c r="F103" s="508"/>
      <c r="G103" s="512" t="s">
        <v>4534</v>
      </c>
      <c r="H103" s="513"/>
      <c r="I103" s="514"/>
      <c r="J103" s="515">
        <v>1</v>
      </c>
      <c r="K103" s="514">
        <v>0</v>
      </c>
      <c r="L103" s="551">
        <v>30000</v>
      </c>
      <c r="M103" s="551">
        <v>30000</v>
      </c>
      <c r="N103" s="551">
        <v>30000</v>
      </c>
      <c r="O103" s="551">
        <v>20000</v>
      </c>
      <c r="P103" s="551">
        <v>25000</v>
      </c>
      <c r="Q103" s="551"/>
      <c r="R103" s="652">
        <f t="shared" si="5"/>
        <v>135000</v>
      </c>
      <c r="S103" s="564">
        <v>30000</v>
      </c>
    </row>
    <row r="104" customHeight="1" spans="1:19">
      <c r="A104" s="506"/>
      <c r="B104" s="521" t="s">
        <v>3579</v>
      </c>
      <c r="C104" s="526">
        <v>1</v>
      </c>
      <c r="D104" s="578"/>
      <c r="E104" s="578"/>
      <c r="F104" s="578"/>
      <c r="G104" s="579" t="s">
        <v>4547</v>
      </c>
      <c r="H104" s="580" t="s">
        <v>4480</v>
      </c>
      <c r="I104" s="623">
        <v>800</v>
      </c>
      <c r="J104" s="624">
        <v>0.1746</v>
      </c>
      <c r="K104" s="623">
        <v>4581.90148911798</v>
      </c>
      <c r="L104" s="625">
        <v>5238</v>
      </c>
      <c r="M104" s="625">
        <v>5238</v>
      </c>
      <c r="N104" s="625">
        <v>6111</v>
      </c>
      <c r="O104" s="625">
        <v>3492</v>
      </c>
      <c r="P104" s="625">
        <v>4365</v>
      </c>
      <c r="Q104" s="625"/>
      <c r="R104" s="652">
        <f t="shared" si="5"/>
        <v>24444</v>
      </c>
      <c r="S104" s="653">
        <v>30000</v>
      </c>
    </row>
    <row r="105" customHeight="1" spans="1:19">
      <c r="A105" s="506"/>
      <c r="B105" s="523"/>
      <c r="C105" s="522"/>
      <c r="D105" s="578"/>
      <c r="E105" s="578"/>
      <c r="F105" s="578"/>
      <c r="G105" s="581" t="s">
        <v>4537</v>
      </c>
      <c r="H105" s="582" t="s">
        <v>4484</v>
      </c>
      <c r="I105" s="626"/>
      <c r="J105" s="627">
        <v>0.0032</v>
      </c>
      <c r="K105" s="626">
        <v>0</v>
      </c>
      <c r="L105" s="625">
        <v>96</v>
      </c>
      <c r="M105" s="625">
        <v>96</v>
      </c>
      <c r="N105" s="625">
        <v>112</v>
      </c>
      <c r="O105" s="625">
        <v>64</v>
      </c>
      <c r="P105" s="625">
        <v>80</v>
      </c>
      <c r="Q105" s="625"/>
      <c r="R105" s="652">
        <f t="shared" si="5"/>
        <v>448</v>
      </c>
      <c r="S105" s="653">
        <v>30000</v>
      </c>
    </row>
    <row r="106" customHeight="1" spans="1:19">
      <c r="A106" s="506"/>
      <c r="B106" s="523"/>
      <c r="C106" s="522"/>
      <c r="D106" s="578"/>
      <c r="E106" s="578"/>
      <c r="F106" s="578"/>
      <c r="G106" s="516" t="s">
        <v>4548</v>
      </c>
      <c r="H106" s="582" t="s">
        <v>4482</v>
      </c>
      <c r="I106" s="626">
        <v>800</v>
      </c>
      <c r="J106" s="627">
        <v>0.0073</v>
      </c>
      <c r="K106" s="626">
        <v>109589.04109589</v>
      </c>
      <c r="L106" s="625">
        <v>219</v>
      </c>
      <c r="M106" s="625">
        <v>219</v>
      </c>
      <c r="N106" s="625">
        <v>256</v>
      </c>
      <c r="O106" s="625">
        <v>146</v>
      </c>
      <c r="P106" s="625">
        <v>182</v>
      </c>
      <c r="Q106" s="625"/>
      <c r="R106" s="652">
        <f t="shared" si="5"/>
        <v>1022</v>
      </c>
      <c r="S106" s="653">
        <v>30000</v>
      </c>
    </row>
    <row r="107" customHeight="1" spans="1:19">
      <c r="A107" s="506"/>
      <c r="B107" s="523"/>
      <c r="C107" s="522"/>
      <c r="D107" s="578"/>
      <c r="E107" s="578"/>
      <c r="F107" s="578"/>
      <c r="G107" s="516" t="s">
        <v>4555</v>
      </c>
      <c r="H107" s="582"/>
      <c r="I107" s="626">
        <v>500</v>
      </c>
      <c r="J107" s="627">
        <v>0.0327</v>
      </c>
      <c r="K107" s="626">
        <v>15290.5198776758</v>
      </c>
      <c r="L107" s="551">
        <v>981</v>
      </c>
      <c r="M107" s="551">
        <v>981</v>
      </c>
      <c r="N107" s="551">
        <v>1145</v>
      </c>
      <c r="O107" s="551">
        <v>654</v>
      </c>
      <c r="P107" s="551">
        <v>817</v>
      </c>
      <c r="Q107" s="551"/>
      <c r="R107" s="652">
        <f t="shared" si="5"/>
        <v>4578</v>
      </c>
      <c r="S107" s="653">
        <v>30000</v>
      </c>
    </row>
    <row r="108" customHeight="1" spans="1:19">
      <c r="A108" s="506"/>
      <c r="B108" s="523"/>
      <c r="C108" s="522"/>
      <c r="D108" s="578"/>
      <c r="E108" s="578"/>
      <c r="F108" s="578"/>
      <c r="G108" s="516" t="s">
        <v>4532</v>
      </c>
      <c r="H108" s="582" t="s">
        <v>4478</v>
      </c>
      <c r="I108" s="626"/>
      <c r="J108" s="627">
        <v>0.0042</v>
      </c>
      <c r="K108" s="626">
        <v>0</v>
      </c>
      <c r="L108" s="625">
        <v>126</v>
      </c>
      <c r="M108" s="625">
        <v>126</v>
      </c>
      <c r="N108" s="625">
        <v>147</v>
      </c>
      <c r="O108" s="625">
        <v>84</v>
      </c>
      <c r="P108" s="625">
        <v>105</v>
      </c>
      <c r="Q108" s="625"/>
      <c r="R108" s="652">
        <f t="shared" si="5"/>
        <v>588</v>
      </c>
      <c r="S108" s="653">
        <v>30000</v>
      </c>
    </row>
    <row r="109" customHeight="1" spans="1:19">
      <c r="A109" s="506"/>
      <c r="B109" s="523"/>
      <c r="C109" s="522"/>
      <c r="D109" s="508"/>
      <c r="E109" s="508"/>
      <c r="F109" s="508"/>
      <c r="G109" s="516" t="s">
        <v>4513</v>
      </c>
      <c r="H109" s="510" t="s">
        <v>4540</v>
      </c>
      <c r="I109" s="505">
        <v>300</v>
      </c>
      <c r="J109" s="511">
        <v>0.0024</v>
      </c>
      <c r="K109" s="505">
        <v>125000</v>
      </c>
      <c r="L109" s="551">
        <v>72</v>
      </c>
      <c r="M109" s="551">
        <v>72</v>
      </c>
      <c r="N109" s="551">
        <v>84</v>
      </c>
      <c r="O109" s="551">
        <v>48</v>
      </c>
      <c r="P109" s="551">
        <v>60</v>
      </c>
      <c r="Q109" s="551"/>
      <c r="R109" s="652">
        <f t="shared" si="5"/>
        <v>336</v>
      </c>
      <c r="S109" s="564">
        <v>30000</v>
      </c>
    </row>
    <row r="110" customHeight="1" spans="1:19">
      <c r="A110" s="506"/>
      <c r="B110" s="523"/>
      <c r="C110" s="522"/>
      <c r="D110" s="508"/>
      <c r="E110" s="508"/>
      <c r="F110" s="508"/>
      <c r="G110" s="516" t="s">
        <v>4534</v>
      </c>
      <c r="H110" s="510"/>
      <c r="I110" s="505"/>
      <c r="J110" s="511">
        <v>1</v>
      </c>
      <c r="K110" s="505">
        <v>0</v>
      </c>
      <c r="L110" s="625">
        <v>30000</v>
      </c>
      <c r="M110" s="625">
        <v>30000</v>
      </c>
      <c r="N110" s="625">
        <v>35000</v>
      </c>
      <c r="O110" s="625">
        <v>20000</v>
      </c>
      <c r="P110" s="625">
        <v>25000</v>
      </c>
      <c r="Q110" s="625"/>
      <c r="R110" s="652">
        <f t="shared" si="5"/>
        <v>140000</v>
      </c>
      <c r="S110" s="564">
        <v>30000</v>
      </c>
    </row>
    <row r="111" customHeight="1" spans="1:19">
      <c r="A111" s="532"/>
      <c r="B111" s="533" t="s">
        <v>4507</v>
      </c>
      <c r="C111" s="534">
        <v>6</v>
      </c>
      <c r="D111" s="534">
        <v>0</v>
      </c>
      <c r="E111" s="534">
        <v>0</v>
      </c>
      <c r="F111" s="534">
        <v>0</v>
      </c>
      <c r="G111" s="534" t="s">
        <v>4508</v>
      </c>
      <c r="H111" s="534"/>
      <c r="I111" s="537"/>
      <c r="J111" s="536"/>
      <c r="K111" s="537"/>
      <c r="L111" s="537">
        <v>18435</v>
      </c>
      <c r="M111" s="537">
        <v>18435</v>
      </c>
      <c r="N111" s="537">
        <v>18599</v>
      </c>
      <c r="O111" s="537">
        <v>12290</v>
      </c>
      <c r="P111" s="537">
        <v>15366</v>
      </c>
      <c r="Q111" s="537"/>
      <c r="R111" s="652">
        <f t="shared" si="5"/>
        <v>83125</v>
      </c>
      <c r="S111" s="572">
        <f>R118</f>
        <v>815000</v>
      </c>
    </row>
    <row r="112" customHeight="1" spans="1:19">
      <c r="A112" s="539"/>
      <c r="B112" s="540"/>
      <c r="C112" s="541"/>
      <c r="D112" s="541"/>
      <c r="E112" s="541"/>
      <c r="F112" s="541"/>
      <c r="G112" s="541" t="s">
        <v>4532</v>
      </c>
      <c r="H112" s="541" t="s">
        <v>4478</v>
      </c>
      <c r="I112" s="535">
        <v>0</v>
      </c>
      <c r="J112" s="542"/>
      <c r="K112" s="535"/>
      <c r="L112" s="535">
        <v>756</v>
      </c>
      <c r="M112" s="535">
        <v>756</v>
      </c>
      <c r="N112" s="535">
        <v>777</v>
      </c>
      <c r="O112" s="535">
        <v>504</v>
      </c>
      <c r="P112" s="535">
        <v>630</v>
      </c>
      <c r="Q112" s="535"/>
      <c r="R112" s="652">
        <f t="shared" si="5"/>
        <v>3423</v>
      </c>
      <c r="S112" s="654"/>
    </row>
    <row r="113" customHeight="1" spans="1:19">
      <c r="A113" s="539"/>
      <c r="B113" s="540"/>
      <c r="C113" s="541"/>
      <c r="D113" s="541"/>
      <c r="E113" s="541"/>
      <c r="F113" s="541"/>
      <c r="G113" s="541" t="s">
        <v>4530</v>
      </c>
      <c r="H113" s="541" t="s">
        <v>4482</v>
      </c>
      <c r="I113" s="535">
        <v>500</v>
      </c>
      <c r="J113" s="542"/>
      <c r="K113" s="535"/>
      <c r="L113" s="535">
        <v>657</v>
      </c>
      <c r="M113" s="535">
        <v>657</v>
      </c>
      <c r="N113" s="535">
        <v>694</v>
      </c>
      <c r="O113" s="535">
        <v>438</v>
      </c>
      <c r="P113" s="535">
        <v>548</v>
      </c>
      <c r="Q113" s="535"/>
      <c r="R113" s="652">
        <f t="shared" si="5"/>
        <v>2994</v>
      </c>
      <c r="S113" s="654"/>
    </row>
    <row r="114" customHeight="1" spans="1:19">
      <c r="A114" s="539"/>
      <c r="B114" s="540"/>
      <c r="C114" s="541"/>
      <c r="D114" s="541"/>
      <c r="E114" s="541"/>
      <c r="F114" s="541"/>
      <c r="G114" s="541" t="s">
        <v>4538</v>
      </c>
      <c r="H114" s="541" t="s">
        <v>4512</v>
      </c>
      <c r="I114" s="535">
        <v>500</v>
      </c>
      <c r="J114" s="542"/>
      <c r="K114" s="535"/>
      <c r="L114" s="535">
        <v>522</v>
      </c>
      <c r="M114" s="535">
        <v>522</v>
      </c>
      <c r="N114" s="535">
        <v>522</v>
      </c>
      <c r="O114" s="535">
        <v>348</v>
      </c>
      <c r="P114" s="535">
        <v>435</v>
      </c>
      <c r="Q114" s="535"/>
      <c r="R114" s="652">
        <f t="shared" si="5"/>
        <v>2349</v>
      </c>
      <c r="S114" s="654"/>
    </row>
    <row r="115" customHeight="1" spans="1:19">
      <c r="A115" s="539"/>
      <c r="B115" s="540"/>
      <c r="C115" s="541"/>
      <c r="D115" s="541"/>
      <c r="E115" s="541"/>
      <c r="F115" s="541"/>
      <c r="G115" s="541" t="s">
        <v>4537</v>
      </c>
      <c r="H115" s="541" t="s">
        <v>4484</v>
      </c>
      <c r="I115" s="535"/>
      <c r="J115" s="542"/>
      <c r="K115" s="535"/>
      <c r="L115" s="535">
        <v>5829</v>
      </c>
      <c r="M115" s="535">
        <v>5829</v>
      </c>
      <c r="N115" s="535">
        <v>5845</v>
      </c>
      <c r="O115" s="535">
        <v>3886</v>
      </c>
      <c r="P115" s="535">
        <v>4858</v>
      </c>
      <c r="Q115" s="535"/>
      <c r="R115" s="652">
        <f t="shared" si="5"/>
        <v>26247</v>
      </c>
      <c r="S115" s="654"/>
    </row>
    <row r="116" customHeight="1" spans="1:19">
      <c r="A116" s="539"/>
      <c r="B116" s="540"/>
      <c r="C116" s="541"/>
      <c r="D116" s="541"/>
      <c r="E116" s="541"/>
      <c r="F116" s="541"/>
      <c r="G116" s="541" t="s">
        <v>4547</v>
      </c>
      <c r="H116" s="541" t="s">
        <v>4480</v>
      </c>
      <c r="I116" s="535">
        <v>800</v>
      </c>
      <c r="J116" s="542"/>
      <c r="K116" s="535"/>
      <c r="L116" s="535">
        <v>14223</v>
      </c>
      <c r="M116" s="535">
        <v>14223</v>
      </c>
      <c r="N116" s="535">
        <v>15096</v>
      </c>
      <c r="O116" s="535">
        <v>9482</v>
      </c>
      <c r="P116" s="535">
        <v>11853</v>
      </c>
      <c r="Q116" s="535"/>
      <c r="R116" s="652">
        <f t="shared" si="5"/>
        <v>64877</v>
      </c>
      <c r="S116" s="654"/>
    </row>
    <row r="117" customHeight="1" spans="1:19">
      <c r="A117" s="539"/>
      <c r="B117" s="540"/>
      <c r="C117" s="541"/>
      <c r="D117" s="541"/>
      <c r="E117" s="541"/>
      <c r="F117" s="541"/>
      <c r="G117" s="541" t="s">
        <v>4513</v>
      </c>
      <c r="H117" s="541" t="s">
        <v>4540</v>
      </c>
      <c r="I117" s="535">
        <v>300</v>
      </c>
      <c r="J117" s="542"/>
      <c r="K117" s="535"/>
      <c r="L117" s="535">
        <v>144</v>
      </c>
      <c r="M117" s="535">
        <v>144</v>
      </c>
      <c r="N117" s="535">
        <v>156</v>
      </c>
      <c r="O117" s="535">
        <v>96</v>
      </c>
      <c r="P117" s="535">
        <v>120</v>
      </c>
      <c r="Q117" s="535"/>
      <c r="R117" s="652">
        <f t="shared" si="5"/>
        <v>660</v>
      </c>
      <c r="S117" s="654"/>
    </row>
    <row r="118" customHeight="1" spans="1:19">
      <c r="A118" s="583"/>
      <c r="B118" s="584"/>
      <c r="C118" s="585"/>
      <c r="D118" s="585"/>
      <c r="E118" s="585"/>
      <c r="F118" s="585"/>
      <c r="G118" s="585" t="s">
        <v>4534</v>
      </c>
      <c r="H118" s="585" t="s">
        <v>4556</v>
      </c>
      <c r="I118" s="535"/>
      <c r="J118" s="628"/>
      <c r="K118" s="629"/>
      <c r="L118" s="629">
        <v>180000</v>
      </c>
      <c r="M118" s="629">
        <v>180000</v>
      </c>
      <c r="N118" s="629">
        <v>185000</v>
      </c>
      <c r="O118" s="629">
        <v>120000</v>
      </c>
      <c r="P118" s="630">
        <v>150000</v>
      </c>
      <c r="Q118" s="630"/>
      <c r="R118" s="652">
        <f t="shared" si="5"/>
        <v>815000</v>
      </c>
      <c r="S118" s="655"/>
    </row>
    <row r="121" customHeight="1" spans="1:1">
      <c r="A121" s="586"/>
    </row>
    <row r="122" customHeight="1" spans="1:14">
      <c r="A122" s="587" t="s">
        <v>4453</v>
      </c>
      <c r="B122" s="588" t="s">
        <v>4454</v>
      </c>
      <c r="C122" s="588" t="s">
        <v>4455</v>
      </c>
      <c r="D122" s="589" t="s">
        <v>4456</v>
      </c>
      <c r="E122" s="590" t="s">
        <v>4557</v>
      </c>
      <c r="F122" s="589" t="s">
        <v>4558</v>
      </c>
      <c r="G122" s="591" t="s">
        <v>4457</v>
      </c>
      <c r="H122" s="592" t="s">
        <v>4458</v>
      </c>
      <c r="I122" s="591" t="s">
        <v>4559</v>
      </c>
      <c r="J122" s="631" t="s">
        <v>4560</v>
      </c>
      <c r="K122" s="632" t="s">
        <v>4561</v>
      </c>
      <c r="L122" s="633" t="s">
        <v>4562</v>
      </c>
      <c r="M122" s="634" t="s">
        <v>4469</v>
      </c>
      <c r="N122" s="635" t="s">
        <v>4563</v>
      </c>
    </row>
    <row r="123" customHeight="1" spans="1:14">
      <c r="A123" s="593" t="s">
        <v>4471</v>
      </c>
      <c r="B123" s="594"/>
      <c r="C123" s="594"/>
      <c r="D123" s="595"/>
      <c r="E123" s="595"/>
      <c r="F123" s="595"/>
      <c r="G123" s="596"/>
      <c r="H123" s="597"/>
      <c r="I123" s="596"/>
      <c r="J123" s="636">
        <v>45958</v>
      </c>
      <c r="K123" s="637">
        <v>46042</v>
      </c>
      <c r="L123" s="637">
        <v>46063</v>
      </c>
      <c r="M123" s="638"/>
      <c r="N123" s="639"/>
    </row>
    <row r="124" customHeight="1" spans="1:14">
      <c r="A124" s="598" t="s">
        <v>4472</v>
      </c>
      <c r="B124" s="599"/>
      <c r="C124" s="599"/>
      <c r="D124" s="600"/>
      <c r="E124" s="600"/>
      <c r="F124" s="600"/>
      <c r="G124" s="601"/>
      <c r="H124" s="602"/>
      <c r="I124" s="601"/>
      <c r="J124" s="640">
        <f>J123+35</f>
        <v>45993</v>
      </c>
      <c r="K124" s="641">
        <f>K123+35</f>
        <v>46077</v>
      </c>
      <c r="L124" s="641">
        <v>46098</v>
      </c>
      <c r="M124" s="642"/>
      <c r="N124" s="643"/>
    </row>
    <row r="125" customHeight="1" spans="1:14">
      <c r="A125" s="603" t="s">
        <v>4564</v>
      </c>
      <c r="B125" s="604" t="s">
        <v>4565</v>
      </c>
      <c r="C125" s="604"/>
      <c r="D125" s="605" t="s">
        <v>4566</v>
      </c>
      <c r="E125" s="606"/>
      <c r="F125" s="606" t="s">
        <v>4567</v>
      </c>
      <c r="G125" s="607">
        <v>1500</v>
      </c>
      <c r="H125" s="608">
        <v>0.07390224052068</v>
      </c>
      <c r="I125" s="607">
        <f t="shared" ref="I125:I188" si="6">G125/H125</f>
        <v>20297.0842214216</v>
      </c>
      <c r="J125" s="644">
        <v>2218</v>
      </c>
      <c r="K125" s="644">
        <v>2217</v>
      </c>
      <c r="L125" s="645">
        <v>2217</v>
      </c>
      <c r="M125" s="646">
        <f t="shared" ref="M125:M188" si="7">SUM(J125:L125)</f>
        <v>6652</v>
      </c>
      <c r="N125" s="647">
        <f t="shared" ref="N125:N188" si="8">ROUND(M125/H125,-1)</f>
        <v>90010</v>
      </c>
    </row>
    <row r="126" customHeight="1" spans="1:14">
      <c r="A126" s="609"/>
      <c r="B126" s="610"/>
      <c r="C126" s="610"/>
      <c r="D126" s="611" t="s">
        <v>4568</v>
      </c>
      <c r="E126" s="612"/>
      <c r="F126" s="613" t="s">
        <v>4569</v>
      </c>
      <c r="G126" s="614">
        <v>0</v>
      </c>
      <c r="H126" s="615">
        <v>0.00661242050130939</v>
      </c>
      <c r="I126" s="616">
        <f t="shared" si="6"/>
        <v>0</v>
      </c>
      <c r="J126" s="648">
        <v>199</v>
      </c>
      <c r="K126" s="648">
        <v>198</v>
      </c>
      <c r="L126" s="649">
        <v>199</v>
      </c>
      <c r="M126" s="650">
        <f t="shared" si="7"/>
        <v>596</v>
      </c>
      <c r="N126" s="651">
        <f t="shared" si="8"/>
        <v>90130</v>
      </c>
    </row>
    <row r="127" customHeight="1" spans="1:14">
      <c r="A127" s="609"/>
      <c r="B127" s="610"/>
      <c r="C127" s="610"/>
      <c r="D127" s="611" t="s">
        <v>4570</v>
      </c>
      <c r="E127" s="613"/>
      <c r="F127" s="613" t="s">
        <v>4479</v>
      </c>
      <c r="G127" s="616">
        <v>600</v>
      </c>
      <c r="H127" s="615">
        <v>0.00472315750093528</v>
      </c>
      <c r="I127" s="616">
        <f t="shared" si="6"/>
        <v>127033.663366337</v>
      </c>
      <c r="J127" s="648">
        <v>600</v>
      </c>
      <c r="K127" s="648"/>
      <c r="L127" s="649"/>
      <c r="M127" s="650">
        <f t="shared" si="7"/>
        <v>600</v>
      </c>
      <c r="N127" s="651">
        <f t="shared" si="8"/>
        <v>127030</v>
      </c>
    </row>
    <row r="128" customHeight="1" spans="1:14">
      <c r="A128" s="609"/>
      <c r="B128" s="610"/>
      <c r="C128" s="610"/>
      <c r="D128" s="611" t="s">
        <v>4571</v>
      </c>
      <c r="E128" s="613"/>
      <c r="F128" s="613" t="s">
        <v>4572</v>
      </c>
      <c r="G128" s="616">
        <v>300</v>
      </c>
      <c r="H128" s="615">
        <v>0.00188926300037411</v>
      </c>
      <c r="I128" s="616">
        <f t="shared" si="6"/>
        <v>158792.079207921</v>
      </c>
      <c r="J128" s="648">
        <v>300</v>
      </c>
      <c r="K128" s="648"/>
      <c r="L128" s="649"/>
      <c r="M128" s="650">
        <f t="shared" si="7"/>
        <v>300</v>
      </c>
      <c r="N128" s="651">
        <f t="shared" si="8"/>
        <v>158790</v>
      </c>
    </row>
    <row r="129" customHeight="1" spans="1:14">
      <c r="A129" s="609"/>
      <c r="B129" s="610"/>
      <c r="C129" s="610"/>
      <c r="D129" s="611" t="s">
        <v>4573</v>
      </c>
      <c r="E129" s="656" t="s">
        <v>4480</v>
      </c>
      <c r="F129" s="613" t="s">
        <v>4574</v>
      </c>
      <c r="G129" s="616">
        <v>0</v>
      </c>
      <c r="H129" s="615">
        <v>0.00114887614887615</v>
      </c>
      <c r="I129" s="616">
        <f t="shared" si="6"/>
        <v>0</v>
      </c>
      <c r="J129" s="648">
        <v>35</v>
      </c>
      <c r="K129" s="648">
        <v>34</v>
      </c>
      <c r="L129" s="649">
        <v>35</v>
      </c>
      <c r="M129" s="650">
        <f t="shared" si="7"/>
        <v>104</v>
      </c>
      <c r="N129" s="651">
        <f t="shared" si="8"/>
        <v>90520</v>
      </c>
    </row>
    <row r="130" customHeight="1" spans="1:14">
      <c r="A130" s="609"/>
      <c r="B130" s="610"/>
      <c r="C130" s="610"/>
      <c r="D130" s="611" t="s">
        <v>4575</v>
      </c>
      <c r="E130" s="656" t="s">
        <v>4540</v>
      </c>
      <c r="F130" s="613" t="s">
        <v>4576</v>
      </c>
      <c r="G130" s="616">
        <v>0</v>
      </c>
      <c r="H130" s="615">
        <v>0.00599787330374</v>
      </c>
      <c r="I130" s="616">
        <f t="shared" si="6"/>
        <v>0</v>
      </c>
      <c r="J130" s="648">
        <v>180</v>
      </c>
      <c r="K130" s="648">
        <v>180</v>
      </c>
      <c r="L130" s="649">
        <v>180</v>
      </c>
      <c r="M130" s="650">
        <f t="shared" si="7"/>
        <v>540</v>
      </c>
      <c r="N130" s="651">
        <f t="shared" si="8"/>
        <v>90030</v>
      </c>
    </row>
    <row r="131" customHeight="1" spans="1:14">
      <c r="A131" s="609"/>
      <c r="B131" s="610"/>
      <c r="C131" s="610"/>
      <c r="D131" s="611" t="s">
        <v>4577</v>
      </c>
      <c r="E131" s="613"/>
      <c r="F131" s="613" t="s">
        <v>4487</v>
      </c>
      <c r="G131" s="616">
        <v>500</v>
      </c>
      <c r="H131" s="615">
        <v>0.00354236812570146</v>
      </c>
      <c r="I131" s="616">
        <f t="shared" si="6"/>
        <v>141148.514851485</v>
      </c>
      <c r="J131" s="648">
        <v>500</v>
      </c>
      <c r="K131" s="648"/>
      <c r="L131" s="649"/>
      <c r="M131" s="650">
        <f t="shared" si="7"/>
        <v>500</v>
      </c>
      <c r="N131" s="651">
        <f t="shared" si="8"/>
        <v>141150</v>
      </c>
    </row>
    <row r="132" customHeight="1" spans="1:14">
      <c r="A132" s="609"/>
      <c r="B132" s="610"/>
      <c r="C132" s="610"/>
      <c r="D132" s="611" t="s">
        <v>4578</v>
      </c>
      <c r="E132" s="613" t="s">
        <v>4482</v>
      </c>
      <c r="F132" s="613" t="s">
        <v>4579</v>
      </c>
      <c r="G132" s="616">
        <v>500</v>
      </c>
      <c r="H132" s="615">
        <v>0.00779781035463</v>
      </c>
      <c r="I132" s="616">
        <f t="shared" si="6"/>
        <v>64120.5642688042</v>
      </c>
      <c r="J132" s="648">
        <v>234</v>
      </c>
      <c r="K132" s="648">
        <v>234</v>
      </c>
      <c r="L132" s="649">
        <v>234</v>
      </c>
      <c r="M132" s="650">
        <f t="shared" si="7"/>
        <v>702</v>
      </c>
      <c r="N132" s="651">
        <f t="shared" si="8"/>
        <v>90030</v>
      </c>
    </row>
    <row r="133" customHeight="1" spans="1:14">
      <c r="A133" s="609"/>
      <c r="B133" s="610"/>
      <c r="C133" s="610"/>
      <c r="D133" s="611" t="s">
        <v>4580</v>
      </c>
      <c r="E133" s="613" t="s">
        <v>4478</v>
      </c>
      <c r="F133" s="613" t="s">
        <v>4581</v>
      </c>
      <c r="G133" s="616">
        <v>0</v>
      </c>
      <c r="H133" s="615">
        <v>0.00506052589385923</v>
      </c>
      <c r="I133" s="616">
        <f t="shared" si="6"/>
        <v>0</v>
      </c>
      <c r="J133" s="648">
        <v>152</v>
      </c>
      <c r="K133" s="648">
        <v>152</v>
      </c>
      <c r="L133" s="649">
        <v>152</v>
      </c>
      <c r="M133" s="650">
        <f t="shared" si="7"/>
        <v>456</v>
      </c>
      <c r="N133" s="651">
        <f t="shared" si="8"/>
        <v>90110</v>
      </c>
    </row>
    <row r="134" customHeight="1" spans="1:14">
      <c r="A134" s="609"/>
      <c r="B134" s="610"/>
      <c r="C134" s="610"/>
      <c r="D134" s="611" t="s">
        <v>4582</v>
      </c>
      <c r="E134" s="613"/>
      <c r="F134" s="613" t="s">
        <v>4583</v>
      </c>
      <c r="G134" s="616">
        <v>50</v>
      </c>
      <c r="H134" s="615">
        <v>0.00172798445156169</v>
      </c>
      <c r="I134" s="616">
        <f t="shared" si="6"/>
        <v>28935.4455445544</v>
      </c>
      <c r="J134" s="648">
        <v>52</v>
      </c>
      <c r="K134" s="648">
        <v>52</v>
      </c>
      <c r="L134" s="649">
        <v>52</v>
      </c>
      <c r="M134" s="650">
        <f t="shared" si="7"/>
        <v>156</v>
      </c>
      <c r="N134" s="651">
        <f t="shared" si="8"/>
        <v>90280</v>
      </c>
    </row>
    <row r="135" customHeight="1" spans="1:14">
      <c r="A135" s="609"/>
      <c r="B135" s="657"/>
      <c r="C135" s="657"/>
      <c r="D135" s="658" t="s">
        <v>4584</v>
      </c>
      <c r="E135" s="658"/>
      <c r="F135" s="658"/>
      <c r="G135" s="659"/>
      <c r="H135" s="660">
        <v>1</v>
      </c>
      <c r="I135" s="659">
        <f t="shared" si="6"/>
        <v>0</v>
      </c>
      <c r="J135" s="676">
        <v>30000</v>
      </c>
      <c r="K135" s="676">
        <v>30000</v>
      </c>
      <c r="L135" s="659">
        <v>30000</v>
      </c>
      <c r="M135" s="659">
        <f t="shared" si="7"/>
        <v>90000</v>
      </c>
      <c r="N135" s="677">
        <f t="shared" si="8"/>
        <v>90000</v>
      </c>
    </row>
    <row r="136" customHeight="1" spans="1:14">
      <c r="A136" s="609"/>
      <c r="B136" s="604" t="s">
        <v>4585</v>
      </c>
      <c r="C136" s="604"/>
      <c r="D136" s="605" t="s">
        <v>4586</v>
      </c>
      <c r="E136" s="606" t="s">
        <v>4587</v>
      </c>
      <c r="F136" s="606" t="s">
        <v>4588</v>
      </c>
      <c r="G136" s="607">
        <v>0</v>
      </c>
      <c r="H136" s="608">
        <v>0.06982120031888</v>
      </c>
      <c r="I136" s="607">
        <f t="shared" si="6"/>
        <v>0</v>
      </c>
      <c r="J136" s="644">
        <v>2095</v>
      </c>
      <c r="K136" s="644">
        <v>2095</v>
      </c>
      <c r="L136" s="678">
        <v>2094</v>
      </c>
      <c r="M136" s="646">
        <f t="shared" si="7"/>
        <v>6284</v>
      </c>
      <c r="N136" s="647">
        <f t="shared" si="8"/>
        <v>90000</v>
      </c>
    </row>
    <row r="137" customHeight="1" spans="1:14">
      <c r="A137" s="609"/>
      <c r="B137" s="610"/>
      <c r="C137" s="610"/>
      <c r="D137" s="611" t="s">
        <v>4575</v>
      </c>
      <c r="E137" s="656" t="s">
        <v>4540</v>
      </c>
      <c r="F137" s="613" t="s">
        <v>4589</v>
      </c>
      <c r="G137" s="614">
        <v>0</v>
      </c>
      <c r="H137" s="615">
        <v>0.00563145702034</v>
      </c>
      <c r="I137" s="616">
        <f t="shared" si="6"/>
        <v>0</v>
      </c>
      <c r="J137" s="648">
        <v>169</v>
      </c>
      <c r="K137" s="648">
        <v>169</v>
      </c>
      <c r="L137" s="649">
        <v>169</v>
      </c>
      <c r="M137" s="650">
        <f t="shared" si="7"/>
        <v>507</v>
      </c>
      <c r="N137" s="651">
        <f t="shared" si="8"/>
        <v>90030</v>
      </c>
    </row>
    <row r="138" customHeight="1" spans="1:14">
      <c r="A138" s="609"/>
      <c r="B138" s="610"/>
      <c r="C138" s="610"/>
      <c r="D138" s="611" t="s">
        <v>4573</v>
      </c>
      <c r="E138" s="656" t="s">
        <v>4480</v>
      </c>
      <c r="F138" s="613" t="s">
        <v>4574</v>
      </c>
      <c r="G138" s="616">
        <v>0</v>
      </c>
      <c r="H138" s="615">
        <v>0.00114887614887615</v>
      </c>
      <c r="I138" s="616">
        <f t="shared" si="6"/>
        <v>0</v>
      </c>
      <c r="J138" s="648">
        <v>35</v>
      </c>
      <c r="K138" s="648">
        <v>34</v>
      </c>
      <c r="L138" s="649">
        <v>35</v>
      </c>
      <c r="M138" s="650">
        <f t="shared" si="7"/>
        <v>104</v>
      </c>
      <c r="N138" s="651">
        <f t="shared" si="8"/>
        <v>90520</v>
      </c>
    </row>
    <row r="139" customHeight="1" spans="1:14">
      <c r="A139" s="609"/>
      <c r="B139" s="610"/>
      <c r="C139" s="610"/>
      <c r="D139" s="611" t="s">
        <v>4590</v>
      </c>
      <c r="E139" s="613"/>
      <c r="F139" s="613" t="s">
        <v>4487</v>
      </c>
      <c r="G139" s="616">
        <v>500</v>
      </c>
      <c r="H139" s="615">
        <v>0.00354236812570146</v>
      </c>
      <c r="I139" s="616">
        <f t="shared" si="6"/>
        <v>141148.514851485</v>
      </c>
      <c r="J139" s="648">
        <v>500</v>
      </c>
      <c r="K139" s="648"/>
      <c r="L139" s="649"/>
      <c r="M139" s="650">
        <f t="shared" si="7"/>
        <v>500</v>
      </c>
      <c r="N139" s="651">
        <f t="shared" si="8"/>
        <v>141150</v>
      </c>
    </row>
    <row r="140" customHeight="1" spans="1:14">
      <c r="A140" s="609"/>
      <c r="B140" s="610"/>
      <c r="C140" s="610"/>
      <c r="D140" s="611" t="s">
        <v>4591</v>
      </c>
      <c r="E140" s="613"/>
      <c r="F140" s="613" t="s">
        <v>4579</v>
      </c>
      <c r="G140" s="616">
        <v>500</v>
      </c>
      <c r="H140" s="615">
        <v>0.00779781035463</v>
      </c>
      <c r="I140" s="616">
        <f t="shared" si="6"/>
        <v>64120.5642688042</v>
      </c>
      <c r="J140" s="648">
        <v>500</v>
      </c>
      <c r="K140" s="648"/>
      <c r="L140" s="649">
        <v>202</v>
      </c>
      <c r="M140" s="650">
        <f t="shared" si="7"/>
        <v>702</v>
      </c>
      <c r="N140" s="651">
        <f t="shared" si="8"/>
        <v>90030</v>
      </c>
    </row>
    <row r="141" customHeight="1" spans="1:14">
      <c r="A141" s="609"/>
      <c r="B141" s="610"/>
      <c r="C141" s="610"/>
      <c r="D141" s="611" t="s">
        <v>4592</v>
      </c>
      <c r="E141" s="613"/>
      <c r="F141" s="613" t="s">
        <v>4581</v>
      </c>
      <c r="G141" s="616">
        <v>0</v>
      </c>
      <c r="H141" s="615">
        <v>0.00506052589385923</v>
      </c>
      <c r="I141" s="616">
        <f t="shared" si="6"/>
        <v>0</v>
      </c>
      <c r="J141" s="648">
        <v>152</v>
      </c>
      <c r="K141" s="648">
        <v>152</v>
      </c>
      <c r="L141" s="649">
        <v>152</v>
      </c>
      <c r="M141" s="650">
        <f t="shared" si="7"/>
        <v>456</v>
      </c>
      <c r="N141" s="651">
        <f t="shared" si="8"/>
        <v>90110</v>
      </c>
    </row>
    <row r="142" customHeight="1" spans="1:14">
      <c r="A142" s="609"/>
      <c r="B142" s="610"/>
      <c r="C142" s="610"/>
      <c r="D142" s="611" t="s">
        <v>4593</v>
      </c>
      <c r="E142" s="613"/>
      <c r="F142" s="613" t="s">
        <v>4583</v>
      </c>
      <c r="G142" s="616">
        <v>50</v>
      </c>
      <c r="H142" s="615">
        <v>0.00172798445156169</v>
      </c>
      <c r="I142" s="616">
        <f t="shared" si="6"/>
        <v>28935.4455445544</v>
      </c>
      <c r="J142" s="648">
        <v>52</v>
      </c>
      <c r="K142" s="648">
        <v>52</v>
      </c>
      <c r="L142" s="649">
        <v>52</v>
      </c>
      <c r="M142" s="650">
        <f t="shared" si="7"/>
        <v>156</v>
      </c>
      <c r="N142" s="651">
        <f t="shared" si="8"/>
        <v>90280</v>
      </c>
    </row>
    <row r="143" customHeight="1" spans="1:14">
      <c r="A143" s="609"/>
      <c r="B143" s="657"/>
      <c r="C143" s="657"/>
      <c r="D143" s="661" t="s">
        <v>4584</v>
      </c>
      <c r="E143" s="661"/>
      <c r="F143" s="661"/>
      <c r="G143" s="662"/>
      <c r="H143" s="663">
        <v>1</v>
      </c>
      <c r="I143" s="662">
        <f t="shared" si="6"/>
        <v>0</v>
      </c>
      <c r="J143" s="679">
        <v>30000</v>
      </c>
      <c r="K143" s="679">
        <v>30000</v>
      </c>
      <c r="L143" s="662">
        <v>30000</v>
      </c>
      <c r="M143" s="662">
        <f t="shared" si="7"/>
        <v>90000</v>
      </c>
      <c r="N143" s="680">
        <f t="shared" si="8"/>
        <v>90000</v>
      </c>
    </row>
    <row r="144" customHeight="1" spans="1:14">
      <c r="A144" s="609"/>
      <c r="B144" s="604" t="s">
        <v>4594</v>
      </c>
      <c r="C144" s="604"/>
      <c r="D144" s="605" t="s">
        <v>4595</v>
      </c>
      <c r="E144" s="606"/>
      <c r="F144" s="606" t="s">
        <v>4596</v>
      </c>
      <c r="G144" s="607">
        <v>1500</v>
      </c>
      <c r="H144" s="608">
        <v>0.0239109848484849</v>
      </c>
      <c r="I144" s="607">
        <f t="shared" si="6"/>
        <v>62732.6732673266</v>
      </c>
      <c r="J144" s="644">
        <v>1500</v>
      </c>
      <c r="K144" s="644"/>
      <c r="L144" s="678">
        <v>652</v>
      </c>
      <c r="M144" s="646">
        <f t="shared" si="7"/>
        <v>2152</v>
      </c>
      <c r="N144" s="647">
        <f t="shared" si="8"/>
        <v>90000</v>
      </c>
    </row>
    <row r="145" customHeight="1" spans="1:14">
      <c r="A145" s="609"/>
      <c r="B145" s="610"/>
      <c r="C145" s="610"/>
      <c r="D145" s="611" t="s">
        <v>4597</v>
      </c>
      <c r="E145" s="613"/>
      <c r="F145" s="613" t="s">
        <v>4598</v>
      </c>
      <c r="G145" s="616">
        <v>1500</v>
      </c>
      <c r="H145" s="615">
        <v>0.0134103936187269</v>
      </c>
      <c r="I145" s="616">
        <f t="shared" si="6"/>
        <v>111853.540070989</v>
      </c>
      <c r="J145" s="648">
        <v>1500</v>
      </c>
      <c r="K145" s="648"/>
      <c r="L145" s="649"/>
      <c r="M145" s="650">
        <f t="shared" si="7"/>
        <v>1500</v>
      </c>
      <c r="N145" s="651">
        <f t="shared" si="8"/>
        <v>111850</v>
      </c>
    </row>
    <row r="146" customHeight="1" spans="1:14">
      <c r="A146" s="609"/>
      <c r="B146" s="610"/>
      <c r="C146" s="610"/>
      <c r="D146" s="611" t="s">
        <v>4599</v>
      </c>
      <c r="E146" s="613"/>
      <c r="F146" s="613" t="s">
        <v>4600</v>
      </c>
      <c r="G146" s="614">
        <v>1500</v>
      </c>
      <c r="H146" s="615">
        <v>0.0134103936187269</v>
      </c>
      <c r="I146" s="616">
        <f t="shared" si="6"/>
        <v>111853.540070989</v>
      </c>
      <c r="J146" s="648">
        <v>1500</v>
      </c>
      <c r="K146" s="648"/>
      <c r="L146" s="649"/>
      <c r="M146" s="650">
        <f t="shared" si="7"/>
        <v>1500</v>
      </c>
      <c r="N146" s="651">
        <f t="shared" si="8"/>
        <v>111850</v>
      </c>
    </row>
    <row r="147" customHeight="1" spans="1:14">
      <c r="A147" s="609"/>
      <c r="B147" s="610"/>
      <c r="C147" s="610"/>
      <c r="D147" s="611" t="s">
        <v>4601</v>
      </c>
      <c r="E147" s="613"/>
      <c r="F147" s="613" t="s">
        <v>4602</v>
      </c>
      <c r="G147" s="614">
        <v>1500</v>
      </c>
      <c r="H147" s="615">
        <v>0.00330621025065469</v>
      </c>
      <c r="I147" s="616">
        <f t="shared" si="6"/>
        <v>453691.654879774</v>
      </c>
      <c r="J147" s="648">
        <v>1500</v>
      </c>
      <c r="K147" s="648"/>
      <c r="L147" s="649"/>
      <c r="M147" s="650">
        <f t="shared" si="7"/>
        <v>1500</v>
      </c>
      <c r="N147" s="651">
        <f t="shared" si="8"/>
        <v>453690</v>
      </c>
    </row>
    <row r="148" customHeight="1" spans="1:14">
      <c r="A148" s="609"/>
      <c r="B148" s="610"/>
      <c r="C148" s="610"/>
      <c r="D148" s="611" t="s">
        <v>4586</v>
      </c>
      <c r="E148" s="656" t="s">
        <v>4484</v>
      </c>
      <c r="F148" s="613" t="s">
        <v>4603</v>
      </c>
      <c r="G148" s="616">
        <v>0</v>
      </c>
      <c r="H148" s="615">
        <v>0.02537708713158</v>
      </c>
      <c r="I148" s="616">
        <f t="shared" si="6"/>
        <v>0</v>
      </c>
      <c r="J148" s="648">
        <v>762</v>
      </c>
      <c r="K148" s="648">
        <v>761</v>
      </c>
      <c r="L148" s="649">
        <v>761</v>
      </c>
      <c r="M148" s="650">
        <f t="shared" si="7"/>
        <v>2284</v>
      </c>
      <c r="N148" s="651">
        <f t="shared" si="8"/>
        <v>90000</v>
      </c>
    </row>
    <row r="149" customHeight="1" spans="1:14">
      <c r="A149" s="609"/>
      <c r="B149" s="610"/>
      <c r="C149" s="610"/>
      <c r="D149" s="611" t="s">
        <v>4575</v>
      </c>
      <c r="E149" s="656" t="s">
        <v>4540</v>
      </c>
      <c r="F149" s="613" t="s">
        <v>4604</v>
      </c>
      <c r="G149" s="616">
        <v>0</v>
      </c>
      <c r="H149" s="615">
        <v>0.00373916635490709</v>
      </c>
      <c r="I149" s="616">
        <f t="shared" si="6"/>
        <v>0</v>
      </c>
      <c r="J149" s="648">
        <v>113</v>
      </c>
      <c r="K149" s="648">
        <v>112</v>
      </c>
      <c r="L149" s="649">
        <v>112</v>
      </c>
      <c r="M149" s="650">
        <f t="shared" si="7"/>
        <v>337</v>
      </c>
      <c r="N149" s="651">
        <f t="shared" si="8"/>
        <v>90130</v>
      </c>
    </row>
    <row r="150" customHeight="1" spans="1:14">
      <c r="A150" s="609"/>
      <c r="B150" s="610"/>
      <c r="C150" s="610"/>
      <c r="D150" s="611" t="s">
        <v>4605</v>
      </c>
      <c r="E150" s="613"/>
      <c r="F150" s="613" t="s">
        <v>4488</v>
      </c>
      <c r="G150" s="616">
        <v>600</v>
      </c>
      <c r="H150" s="615">
        <v>0.0019315480253</v>
      </c>
      <c r="I150" s="616">
        <f t="shared" si="6"/>
        <v>310631.675806668</v>
      </c>
      <c r="J150" s="648">
        <v>600</v>
      </c>
      <c r="K150" s="648"/>
      <c r="L150" s="649"/>
      <c r="M150" s="650">
        <f t="shared" si="7"/>
        <v>600</v>
      </c>
      <c r="N150" s="651">
        <f t="shared" si="8"/>
        <v>310630</v>
      </c>
    </row>
    <row r="151" customHeight="1" spans="1:14">
      <c r="A151" s="609"/>
      <c r="B151" s="610"/>
      <c r="C151" s="610"/>
      <c r="D151" s="611" t="s">
        <v>4573</v>
      </c>
      <c r="E151" s="656" t="s">
        <v>4480</v>
      </c>
      <c r="F151" s="613" t="s">
        <v>4574</v>
      </c>
      <c r="G151" s="614">
        <v>0</v>
      </c>
      <c r="H151" s="615">
        <v>0.00114887614887615</v>
      </c>
      <c r="I151" s="616">
        <f t="shared" si="6"/>
        <v>0</v>
      </c>
      <c r="J151" s="648">
        <v>35</v>
      </c>
      <c r="K151" s="648">
        <v>34</v>
      </c>
      <c r="L151" s="649">
        <v>35</v>
      </c>
      <c r="M151" s="650">
        <f t="shared" si="7"/>
        <v>104</v>
      </c>
      <c r="N151" s="651">
        <f t="shared" si="8"/>
        <v>90520</v>
      </c>
    </row>
    <row r="152" customHeight="1" spans="1:14">
      <c r="A152" s="609"/>
      <c r="B152" s="610"/>
      <c r="C152" s="610"/>
      <c r="D152" s="611" t="s">
        <v>4606</v>
      </c>
      <c r="E152" s="613"/>
      <c r="F152" s="613" t="s">
        <v>4487</v>
      </c>
      <c r="G152" s="616">
        <v>0</v>
      </c>
      <c r="H152" s="615">
        <v>0.00354236812570146</v>
      </c>
      <c r="I152" s="616">
        <f t="shared" si="6"/>
        <v>0</v>
      </c>
      <c r="J152" s="648">
        <v>107</v>
      </c>
      <c r="K152" s="648">
        <v>106</v>
      </c>
      <c r="L152" s="649">
        <v>106</v>
      </c>
      <c r="M152" s="650">
        <f t="shared" si="7"/>
        <v>319</v>
      </c>
      <c r="N152" s="651">
        <f t="shared" si="8"/>
        <v>90050</v>
      </c>
    </row>
    <row r="153" customHeight="1" spans="1:14">
      <c r="A153" s="609"/>
      <c r="B153" s="610"/>
      <c r="C153" s="610"/>
      <c r="D153" s="611" t="s">
        <v>4578</v>
      </c>
      <c r="E153" s="613" t="s">
        <v>4482</v>
      </c>
      <c r="F153" s="613" t="s">
        <v>4607</v>
      </c>
      <c r="G153" s="616">
        <v>500</v>
      </c>
      <c r="H153" s="615">
        <v>0.01134017848033</v>
      </c>
      <c r="I153" s="616">
        <f t="shared" si="6"/>
        <v>44091.0168095917</v>
      </c>
      <c r="J153" s="648">
        <v>341</v>
      </c>
      <c r="K153" s="648">
        <v>340</v>
      </c>
      <c r="L153" s="649">
        <v>340</v>
      </c>
      <c r="M153" s="650">
        <f t="shared" si="7"/>
        <v>1021</v>
      </c>
      <c r="N153" s="651">
        <f t="shared" si="8"/>
        <v>90030</v>
      </c>
    </row>
    <row r="154" customHeight="1" spans="1:14">
      <c r="A154" s="609"/>
      <c r="B154" s="610"/>
      <c r="C154" s="610"/>
      <c r="D154" s="611" t="s">
        <v>4580</v>
      </c>
      <c r="E154" s="613" t="s">
        <v>4478</v>
      </c>
      <c r="F154" s="613" t="s">
        <v>4581</v>
      </c>
      <c r="G154" s="616">
        <v>0</v>
      </c>
      <c r="H154" s="615">
        <v>0.00506052589385923</v>
      </c>
      <c r="I154" s="616">
        <f t="shared" si="6"/>
        <v>0</v>
      </c>
      <c r="J154" s="648">
        <v>152</v>
      </c>
      <c r="K154" s="648">
        <v>152</v>
      </c>
      <c r="L154" s="649">
        <v>152</v>
      </c>
      <c r="M154" s="650">
        <f t="shared" si="7"/>
        <v>456</v>
      </c>
      <c r="N154" s="651">
        <f t="shared" si="8"/>
        <v>90110</v>
      </c>
    </row>
    <row r="155" customHeight="1" spans="1:14">
      <c r="A155" s="609"/>
      <c r="B155" s="610"/>
      <c r="C155" s="610"/>
      <c r="D155" s="611" t="s">
        <v>4608</v>
      </c>
      <c r="E155" s="656" t="s">
        <v>4512</v>
      </c>
      <c r="F155" s="613" t="s">
        <v>4583</v>
      </c>
      <c r="G155" s="616">
        <v>50</v>
      </c>
      <c r="H155" s="615">
        <v>0.00172798445156169</v>
      </c>
      <c r="I155" s="616">
        <f t="shared" si="6"/>
        <v>28935.4455445544</v>
      </c>
      <c r="J155" s="648">
        <v>52</v>
      </c>
      <c r="K155" s="648">
        <v>52</v>
      </c>
      <c r="L155" s="649">
        <v>52</v>
      </c>
      <c r="M155" s="650">
        <f t="shared" si="7"/>
        <v>156</v>
      </c>
      <c r="N155" s="651">
        <f t="shared" si="8"/>
        <v>90280</v>
      </c>
    </row>
    <row r="156" customHeight="1" spans="1:14">
      <c r="A156" s="609"/>
      <c r="B156" s="657"/>
      <c r="C156" s="657"/>
      <c r="D156" s="661" t="s">
        <v>4584</v>
      </c>
      <c r="E156" s="661"/>
      <c r="F156" s="661"/>
      <c r="G156" s="662"/>
      <c r="H156" s="663">
        <v>1</v>
      </c>
      <c r="I156" s="662">
        <f t="shared" si="6"/>
        <v>0</v>
      </c>
      <c r="J156" s="679">
        <v>30000</v>
      </c>
      <c r="K156" s="679">
        <v>30000</v>
      </c>
      <c r="L156" s="662">
        <v>30000</v>
      </c>
      <c r="M156" s="662">
        <f t="shared" si="7"/>
        <v>90000</v>
      </c>
      <c r="N156" s="680">
        <f t="shared" si="8"/>
        <v>90000</v>
      </c>
    </row>
    <row r="157" customHeight="1" spans="1:14">
      <c r="A157" s="609"/>
      <c r="B157" s="604" t="s">
        <v>4609</v>
      </c>
      <c r="C157" s="604"/>
      <c r="D157" s="605" t="s">
        <v>4610</v>
      </c>
      <c r="E157" s="606"/>
      <c r="F157" s="606" t="s">
        <v>4611</v>
      </c>
      <c r="G157" s="607">
        <v>1500</v>
      </c>
      <c r="H157" s="608">
        <v>0.05869366615894</v>
      </c>
      <c r="I157" s="607">
        <f t="shared" si="6"/>
        <v>25556.420277753</v>
      </c>
      <c r="J157" s="644">
        <v>1761</v>
      </c>
      <c r="K157" s="644">
        <v>1761</v>
      </c>
      <c r="L157" s="678">
        <v>1761</v>
      </c>
      <c r="M157" s="646">
        <f t="shared" si="7"/>
        <v>5283</v>
      </c>
      <c r="N157" s="647">
        <f t="shared" si="8"/>
        <v>90010</v>
      </c>
    </row>
    <row r="158" customHeight="1" spans="1:14">
      <c r="A158" s="609"/>
      <c r="B158" s="610"/>
      <c r="C158" s="610"/>
      <c r="D158" s="664" t="s">
        <v>4612</v>
      </c>
      <c r="E158" s="612"/>
      <c r="F158" s="612" t="s">
        <v>4569</v>
      </c>
      <c r="G158" s="665">
        <v>600</v>
      </c>
      <c r="H158" s="666">
        <v>0.00661242050130939</v>
      </c>
      <c r="I158" s="665">
        <f t="shared" si="6"/>
        <v>90738.3309759547</v>
      </c>
      <c r="J158" s="681">
        <v>600</v>
      </c>
      <c r="K158" s="681"/>
      <c r="L158" s="682"/>
      <c r="M158" s="683">
        <f t="shared" si="7"/>
        <v>600</v>
      </c>
      <c r="N158" s="684">
        <f t="shared" si="8"/>
        <v>90740</v>
      </c>
    </row>
    <row r="159" customHeight="1" spans="1:14">
      <c r="A159" s="609"/>
      <c r="B159" s="610"/>
      <c r="C159" s="610"/>
      <c r="D159" s="611" t="s">
        <v>4575</v>
      </c>
      <c r="E159" s="656" t="s">
        <v>4540</v>
      </c>
      <c r="F159" s="613" t="s">
        <v>4613</v>
      </c>
      <c r="G159" s="616">
        <v>0</v>
      </c>
      <c r="H159" s="615">
        <v>0.00277228809837506</v>
      </c>
      <c r="I159" s="616">
        <f t="shared" si="6"/>
        <v>0</v>
      </c>
      <c r="J159" s="648">
        <v>84</v>
      </c>
      <c r="K159" s="648">
        <v>83</v>
      </c>
      <c r="L159" s="649">
        <v>83</v>
      </c>
      <c r="M159" s="650">
        <f t="shared" si="7"/>
        <v>250</v>
      </c>
      <c r="N159" s="651">
        <f t="shared" si="8"/>
        <v>90180</v>
      </c>
    </row>
    <row r="160" customHeight="1" spans="1:14">
      <c r="A160" s="609"/>
      <c r="B160" s="610"/>
      <c r="C160" s="610"/>
      <c r="D160" s="664" t="s">
        <v>4614</v>
      </c>
      <c r="E160" s="612"/>
      <c r="F160" s="612" t="s">
        <v>4615</v>
      </c>
      <c r="G160" s="665">
        <v>500</v>
      </c>
      <c r="H160" s="666">
        <v>0.010495905557634</v>
      </c>
      <c r="I160" s="665">
        <f t="shared" si="6"/>
        <v>47637.623762376</v>
      </c>
      <c r="J160" s="681">
        <v>500</v>
      </c>
      <c r="K160" s="681">
        <v>130</v>
      </c>
      <c r="L160" s="682">
        <v>315</v>
      </c>
      <c r="M160" s="683">
        <f t="shared" si="7"/>
        <v>945</v>
      </c>
      <c r="N160" s="684">
        <f t="shared" si="8"/>
        <v>90040</v>
      </c>
    </row>
    <row r="161" customHeight="1" spans="1:14">
      <c r="A161" s="609"/>
      <c r="B161" s="610"/>
      <c r="C161" s="610"/>
      <c r="D161" s="611" t="s">
        <v>4616</v>
      </c>
      <c r="E161" s="613"/>
      <c r="F161" s="613" t="s">
        <v>4617</v>
      </c>
      <c r="G161" s="616">
        <v>0</v>
      </c>
      <c r="H161" s="615">
        <v>0.010495905557634</v>
      </c>
      <c r="I161" s="616">
        <f t="shared" si="6"/>
        <v>0</v>
      </c>
      <c r="J161" s="648">
        <v>315</v>
      </c>
      <c r="K161" s="648">
        <v>315</v>
      </c>
      <c r="L161" s="649">
        <v>315</v>
      </c>
      <c r="M161" s="650">
        <f t="shared" si="7"/>
        <v>945</v>
      </c>
      <c r="N161" s="651">
        <f t="shared" si="8"/>
        <v>90040</v>
      </c>
    </row>
    <row r="162" customHeight="1" spans="1:14">
      <c r="A162" s="609"/>
      <c r="B162" s="610"/>
      <c r="C162" s="610"/>
      <c r="D162" s="664" t="s">
        <v>4573</v>
      </c>
      <c r="E162" s="656" t="s">
        <v>4480</v>
      </c>
      <c r="F162" s="612" t="s">
        <v>4574</v>
      </c>
      <c r="G162" s="665">
        <v>0</v>
      </c>
      <c r="H162" s="666">
        <v>0.00114887614887615</v>
      </c>
      <c r="I162" s="665">
        <f t="shared" si="6"/>
        <v>0</v>
      </c>
      <c r="J162" s="681">
        <v>35</v>
      </c>
      <c r="K162" s="681">
        <v>34</v>
      </c>
      <c r="L162" s="682">
        <v>35</v>
      </c>
      <c r="M162" s="683">
        <f t="shared" si="7"/>
        <v>104</v>
      </c>
      <c r="N162" s="684">
        <f t="shared" si="8"/>
        <v>90520</v>
      </c>
    </row>
    <row r="163" customHeight="1" spans="1:14">
      <c r="A163" s="609"/>
      <c r="B163" s="610"/>
      <c r="C163" s="610"/>
      <c r="D163" s="664" t="s">
        <v>4618</v>
      </c>
      <c r="E163" s="612"/>
      <c r="F163" s="612" t="s">
        <v>4487</v>
      </c>
      <c r="G163" s="665">
        <v>500</v>
      </c>
      <c r="H163" s="666">
        <v>0.00354236812570146</v>
      </c>
      <c r="I163" s="665">
        <f t="shared" si="6"/>
        <v>141148.514851485</v>
      </c>
      <c r="J163" s="681">
        <v>500</v>
      </c>
      <c r="K163" s="681"/>
      <c r="L163" s="682"/>
      <c r="M163" s="683">
        <f t="shared" si="7"/>
        <v>500</v>
      </c>
      <c r="N163" s="684">
        <f t="shared" si="8"/>
        <v>141150</v>
      </c>
    </row>
    <row r="164" customHeight="1" spans="1:14">
      <c r="A164" s="609"/>
      <c r="B164" s="610"/>
      <c r="C164" s="610"/>
      <c r="D164" s="611" t="s">
        <v>4619</v>
      </c>
      <c r="E164" s="613"/>
      <c r="F164" s="613" t="s">
        <v>4620</v>
      </c>
      <c r="G164" s="616">
        <v>500</v>
      </c>
      <c r="H164" s="615">
        <v>0.01478808345601</v>
      </c>
      <c r="I164" s="616">
        <f t="shared" si="6"/>
        <v>33811.0074566015</v>
      </c>
      <c r="J164" s="648">
        <v>500</v>
      </c>
      <c r="K164" s="648">
        <v>388</v>
      </c>
      <c r="L164" s="649">
        <v>443</v>
      </c>
      <c r="M164" s="650">
        <f t="shared" si="7"/>
        <v>1331</v>
      </c>
      <c r="N164" s="651">
        <f t="shared" si="8"/>
        <v>90000</v>
      </c>
    </row>
    <row r="165" customHeight="1" spans="1:14">
      <c r="A165" s="609"/>
      <c r="B165" s="610"/>
      <c r="C165" s="610"/>
      <c r="D165" s="664" t="s">
        <v>4621</v>
      </c>
      <c r="E165" s="612"/>
      <c r="F165" s="612" t="s">
        <v>4581</v>
      </c>
      <c r="G165" s="665">
        <v>0</v>
      </c>
      <c r="H165" s="666">
        <v>0.00506052589385923</v>
      </c>
      <c r="I165" s="665">
        <f t="shared" si="6"/>
        <v>0</v>
      </c>
      <c r="J165" s="681">
        <v>152</v>
      </c>
      <c r="K165" s="681">
        <v>152</v>
      </c>
      <c r="L165" s="682">
        <v>152</v>
      </c>
      <c r="M165" s="683">
        <f t="shared" si="7"/>
        <v>456</v>
      </c>
      <c r="N165" s="684">
        <f t="shared" si="8"/>
        <v>90110</v>
      </c>
    </row>
    <row r="166" customHeight="1" spans="1:14">
      <c r="A166" s="609"/>
      <c r="B166" s="610"/>
      <c r="C166" s="610"/>
      <c r="D166" s="611" t="s">
        <v>4608</v>
      </c>
      <c r="E166" s="656" t="s">
        <v>4512</v>
      </c>
      <c r="F166" s="613" t="s">
        <v>4583</v>
      </c>
      <c r="G166" s="616">
        <v>50</v>
      </c>
      <c r="H166" s="615">
        <v>0.00172798445156169</v>
      </c>
      <c r="I166" s="616">
        <f t="shared" si="6"/>
        <v>28935.4455445544</v>
      </c>
      <c r="J166" s="648">
        <v>52</v>
      </c>
      <c r="K166" s="648">
        <v>52</v>
      </c>
      <c r="L166" s="649">
        <v>52</v>
      </c>
      <c r="M166" s="650">
        <f t="shared" si="7"/>
        <v>156</v>
      </c>
      <c r="N166" s="651">
        <f t="shared" si="8"/>
        <v>90280</v>
      </c>
    </row>
    <row r="167" customHeight="1" spans="1:14">
      <c r="A167" s="609"/>
      <c r="B167" s="657"/>
      <c r="C167" s="657"/>
      <c r="D167" s="661" t="s">
        <v>4584</v>
      </c>
      <c r="E167" s="661"/>
      <c r="F167" s="661"/>
      <c r="G167" s="662"/>
      <c r="H167" s="663">
        <v>1</v>
      </c>
      <c r="I167" s="662">
        <f t="shared" si="6"/>
        <v>0</v>
      </c>
      <c r="J167" s="679">
        <v>30000</v>
      </c>
      <c r="K167" s="679">
        <v>30000</v>
      </c>
      <c r="L167" s="662">
        <v>30000</v>
      </c>
      <c r="M167" s="662">
        <f t="shared" si="7"/>
        <v>90000</v>
      </c>
      <c r="N167" s="680">
        <f t="shared" si="8"/>
        <v>90000</v>
      </c>
    </row>
    <row r="168" customHeight="1" spans="1:14">
      <c r="A168" s="609"/>
      <c r="B168" s="604" t="s">
        <v>4622</v>
      </c>
      <c r="C168" s="604"/>
      <c r="D168" s="664" t="s">
        <v>4623</v>
      </c>
      <c r="E168" s="606"/>
      <c r="F168" s="606" t="s">
        <v>4624</v>
      </c>
      <c r="G168" s="607">
        <v>1500</v>
      </c>
      <c r="H168" s="608">
        <v>0.06960083591517</v>
      </c>
      <c r="I168" s="607">
        <f t="shared" si="6"/>
        <v>21551.4652988969</v>
      </c>
      <c r="J168" s="644">
        <v>2089</v>
      </c>
      <c r="K168" s="644">
        <v>2088</v>
      </c>
      <c r="L168" s="678">
        <v>2088</v>
      </c>
      <c r="M168" s="646">
        <f t="shared" si="7"/>
        <v>6265</v>
      </c>
      <c r="N168" s="647">
        <f t="shared" si="8"/>
        <v>90010</v>
      </c>
    </row>
    <row r="169" customHeight="1" spans="1:14">
      <c r="A169" s="609"/>
      <c r="B169" s="610"/>
      <c r="C169" s="610"/>
      <c r="D169" s="611" t="s">
        <v>4625</v>
      </c>
      <c r="E169" s="613"/>
      <c r="F169" s="613" t="s">
        <v>4569</v>
      </c>
      <c r="G169" s="616">
        <v>600</v>
      </c>
      <c r="H169" s="615">
        <v>0.00661242050130939</v>
      </c>
      <c r="I169" s="616">
        <f t="shared" si="6"/>
        <v>90738.3309759547</v>
      </c>
      <c r="J169" s="648">
        <v>600</v>
      </c>
      <c r="K169" s="648"/>
      <c r="L169" s="649"/>
      <c r="M169" s="650">
        <f t="shared" si="7"/>
        <v>600</v>
      </c>
      <c r="N169" s="651">
        <f t="shared" si="8"/>
        <v>90740</v>
      </c>
    </row>
    <row r="170" customHeight="1" spans="1:14">
      <c r="A170" s="609"/>
      <c r="B170" s="610"/>
      <c r="C170" s="610"/>
      <c r="D170" s="611" t="s">
        <v>4626</v>
      </c>
      <c r="E170" s="613"/>
      <c r="F170" s="613" t="s">
        <v>4627</v>
      </c>
      <c r="G170" s="616">
        <v>0</v>
      </c>
      <c r="H170" s="615">
        <v>0.0102335079186931</v>
      </c>
      <c r="I170" s="616">
        <f t="shared" si="6"/>
        <v>0</v>
      </c>
      <c r="J170" s="648">
        <v>308</v>
      </c>
      <c r="K170" s="648">
        <v>307</v>
      </c>
      <c r="L170" s="649">
        <v>307</v>
      </c>
      <c r="M170" s="650">
        <f t="shared" si="7"/>
        <v>922</v>
      </c>
      <c r="N170" s="651">
        <f t="shared" si="8"/>
        <v>90100</v>
      </c>
    </row>
    <row r="171" customHeight="1" spans="1:14">
      <c r="A171" s="609"/>
      <c r="B171" s="610"/>
      <c r="C171" s="610"/>
      <c r="D171" s="611" t="s">
        <v>4628</v>
      </c>
      <c r="E171" s="613"/>
      <c r="F171" s="613" t="s">
        <v>4602</v>
      </c>
      <c r="G171" s="616">
        <v>600</v>
      </c>
      <c r="H171" s="615">
        <v>0.00602202581369248</v>
      </c>
      <c r="I171" s="616">
        <f t="shared" si="6"/>
        <v>99634.2457775189</v>
      </c>
      <c r="J171" s="648">
        <v>600</v>
      </c>
      <c r="K171" s="648"/>
      <c r="L171" s="649"/>
      <c r="M171" s="650">
        <f t="shared" si="7"/>
        <v>600</v>
      </c>
      <c r="N171" s="651">
        <f t="shared" si="8"/>
        <v>99630</v>
      </c>
    </row>
    <row r="172" customHeight="1" spans="1:14">
      <c r="A172" s="609"/>
      <c r="B172" s="610"/>
      <c r="C172" s="610"/>
      <c r="D172" s="611" t="s">
        <v>4575</v>
      </c>
      <c r="E172" s="656" t="s">
        <v>4540</v>
      </c>
      <c r="F172" s="613" t="s">
        <v>4613</v>
      </c>
      <c r="G172" s="616">
        <v>0</v>
      </c>
      <c r="H172" s="615">
        <v>0.00261827209290977</v>
      </c>
      <c r="I172" s="616">
        <f t="shared" si="6"/>
        <v>0</v>
      </c>
      <c r="J172" s="648">
        <v>79</v>
      </c>
      <c r="K172" s="648">
        <v>79</v>
      </c>
      <c r="L172" s="649">
        <v>78</v>
      </c>
      <c r="M172" s="650">
        <f t="shared" si="7"/>
        <v>236</v>
      </c>
      <c r="N172" s="651">
        <f t="shared" si="8"/>
        <v>90140</v>
      </c>
    </row>
    <row r="173" customHeight="1" spans="1:14">
      <c r="A173" s="609"/>
      <c r="B173" s="610"/>
      <c r="C173" s="610"/>
      <c r="D173" s="611" t="s">
        <v>4629</v>
      </c>
      <c r="E173" s="613"/>
      <c r="F173" s="613" t="s">
        <v>4630</v>
      </c>
      <c r="G173" s="616">
        <v>600</v>
      </c>
      <c r="H173" s="615">
        <v>0.01554706010725</v>
      </c>
      <c r="I173" s="616">
        <f t="shared" si="6"/>
        <v>38592.5053264703</v>
      </c>
      <c r="J173" s="648">
        <v>600</v>
      </c>
      <c r="K173" s="648">
        <v>333</v>
      </c>
      <c r="L173" s="649">
        <v>467</v>
      </c>
      <c r="M173" s="650">
        <f t="shared" si="7"/>
        <v>1400</v>
      </c>
      <c r="N173" s="651">
        <f t="shared" si="8"/>
        <v>90050</v>
      </c>
    </row>
    <row r="174" customHeight="1" spans="1:14">
      <c r="A174" s="609"/>
      <c r="B174" s="610"/>
      <c r="C174" s="610"/>
      <c r="D174" s="611" t="s">
        <v>4573</v>
      </c>
      <c r="E174" s="656" t="s">
        <v>4480</v>
      </c>
      <c r="F174" s="613" t="s">
        <v>4574</v>
      </c>
      <c r="G174" s="616">
        <v>0</v>
      </c>
      <c r="H174" s="615">
        <v>0.00114887614887615</v>
      </c>
      <c r="I174" s="616">
        <f t="shared" si="6"/>
        <v>0</v>
      </c>
      <c r="J174" s="648">
        <v>35</v>
      </c>
      <c r="K174" s="648">
        <v>34</v>
      </c>
      <c r="L174" s="649">
        <v>35</v>
      </c>
      <c r="M174" s="650">
        <f t="shared" si="7"/>
        <v>104</v>
      </c>
      <c r="N174" s="651">
        <f t="shared" si="8"/>
        <v>90520</v>
      </c>
    </row>
    <row r="175" customHeight="1" spans="1:14">
      <c r="A175" s="609"/>
      <c r="B175" s="610"/>
      <c r="C175" s="610"/>
      <c r="D175" s="611" t="s">
        <v>4631</v>
      </c>
      <c r="E175" s="613"/>
      <c r="F175" s="613" t="s">
        <v>4487</v>
      </c>
      <c r="G175" s="616">
        <v>500</v>
      </c>
      <c r="H175" s="615">
        <v>0.00354236812570146</v>
      </c>
      <c r="I175" s="616">
        <f t="shared" si="6"/>
        <v>141148.514851485</v>
      </c>
      <c r="J175" s="648">
        <v>500</v>
      </c>
      <c r="K175" s="648"/>
      <c r="L175" s="649"/>
      <c r="M175" s="650">
        <f t="shared" si="7"/>
        <v>500</v>
      </c>
      <c r="N175" s="651">
        <f t="shared" si="8"/>
        <v>141150</v>
      </c>
    </row>
    <row r="176" customHeight="1" spans="1:14">
      <c r="A176" s="609"/>
      <c r="B176" s="610"/>
      <c r="C176" s="610"/>
      <c r="D176" s="611" t="s">
        <v>4632</v>
      </c>
      <c r="E176" s="613"/>
      <c r="F176" s="613" t="s">
        <v>4579</v>
      </c>
      <c r="G176" s="616">
        <v>500</v>
      </c>
      <c r="H176" s="615">
        <v>0.00779781035463</v>
      </c>
      <c r="I176" s="616">
        <f t="shared" si="6"/>
        <v>64120.5642688042</v>
      </c>
      <c r="J176" s="648">
        <v>500</v>
      </c>
      <c r="K176" s="648"/>
      <c r="L176" s="649">
        <v>202</v>
      </c>
      <c r="M176" s="650">
        <f t="shared" si="7"/>
        <v>702</v>
      </c>
      <c r="N176" s="651">
        <f t="shared" si="8"/>
        <v>90030</v>
      </c>
    </row>
    <row r="177" customHeight="1" spans="1:14">
      <c r="A177" s="609"/>
      <c r="B177" s="610"/>
      <c r="C177" s="610"/>
      <c r="D177" s="611" t="s">
        <v>4633</v>
      </c>
      <c r="E177" s="613"/>
      <c r="F177" s="613" t="s">
        <v>4581</v>
      </c>
      <c r="G177" s="616">
        <v>0</v>
      </c>
      <c r="H177" s="615">
        <v>0.00506052589385923</v>
      </c>
      <c r="I177" s="616">
        <f t="shared" si="6"/>
        <v>0</v>
      </c>
      <c r="J177" s="648">
        <v>152</v>
      </c>
      <c r="K177" s="648">
        <v>152</v>
      </c>
      <c r="L177" s="649">
        <v>152</v>
      </c>
      <c r="M177" s="650">
        <f t="shared" si="7"/>
        <v>456</v>
      </c>
      <c r="N177" s="651">
        <f t="shared" si="8"/>
        <v>90110</v>
      </c>
    </row>
    <row r="178" customHeight="1" spans="1:14">
      <c r="A178" s="609"/>
      <c r="B178" s="610"/>
      <c r="C178" s="610"/>
      <c r="D178" s="611" t="s">
        <v>4608</v>
      </c>
      <c r="E178" s="656" t="s">
        <v>4512</v>
      </c>
      <c r="F178" s="613" t="s">
        <v>4583</v>
      </c>
      <c r="G178" s="616">
        <v>50</v>
      </c>
      <c r="H178" s="615">
        <v>0.00172798445156169</v>
      </c>
      <c r="I178" s="616">
        <f t="shared" si="6"/>
        <v>28935.4455445544</v>
      </c>
      <c r="J178" s="648">
        <v>52</v>
      </c>
      <c r="K178" s="648">
        <v>52</v>
      </c>
      <c r="L178" s="649">
        <v>52</v>
      </c>
      <c r="M178" s="650">
        <f t="shared" si="7"/>
        <v>156</v>
      </c>
      <c r="N178" s="651">
        <f t="shared" si="8"/>
        <v>90280</v>
      </c>
    </row>
    <row r="179" customHeight="1" spans="1:14">
      <c r="A179" s="609"/>
      <c r="B179" s="657"/>
      <c r="C179" s="657"/>
      <c r="D179" s="667" t="s">
        <v>4584</v>
      </c>
      <c r="E179" s="667"/>
      <c r="F179" s="667"/>
      <c r="G179" s="668"/>
      <c r="H179" s="669">
        <v>1</v>
      </c>
      <c r="I179" s="668">
        <f t="shared" si="6"/>
        <v>0</v>
      </c>
      <c r="J179" s="685">
        <v>30000</v>
      </c>
      <c r="K179" s="685">
        <v>30000</v>
      </c>
      <c r="L179" s="668">
        <v>30000</v>
      </c>
      <c r="M179" s="668">
        <f t="shared" si="7"/>
        <v>90000</v>
      </c>
      <c r="N179" s="686">
        <f t="shared" si="8"/>
        <v>90000</v>
      </c>
    </row>
    <row r="180" customHeight="1" spans="1:14">
      <c r="A180" s="609"/>
      <c r="B180" s="604" t="s">
        <v>4634</v>
      </c>
      <c r="C180" s="604"/>
      <c r="D180" s="605" t="s">
        <v>4635</v>
      </c>
      <c r="E180" s="606"/>
      <c r="F180" s="606" t="s">
        <v>4636</v>
      </c>
      <c r="G180" s="607">
        <v>800</v>
      </c>
      <c r="H180" s="608">
        <v>0.03323078670301</v>
      </c>
      <c r="I180" s="607">
        <f t="shared" si="6"/>
        <v>24074.0614162931</v>
      </c>
      <c r="J180" s="644">
        <v>997</v>
      </c>
      <c r="K180" s="644">
        <v>997</v>
      </c>
      <c r="L180" s="678">
        <v>997</v>
      </c>
      <c r="M180" s="646">
        <f t="shared" si="7"/>
        <v>2991</v>
      </c>
      <c r="N180" s="647">
        <f t="shared" si="8"/>
        <v>90010</v>
      </c>
    </row>
    <row r="181" customHeight="1" spans="1:14">
      <c r="A181" s="609"/>
      <c r="B181" s="610"/>
      <c r="C181" s="610"/>
      <c r="D181" s="611" t="s">
        <v>4637</v>
      </c>
      <c r="E181" s="656" t="s">
        <v>4484</v>
      </c>
      <c r="F181" s="613" t="s">
        <v>4638</v>
      </c>
      <c r="G181" s="616">
        <v>0</v>
      </c>
      <c r="H181" s="615">
        <v>0.04136136497248</v>
      </c>
      <c r="I181" s="616">
        <f t="shared" si="6"/>
        <v>0</v>
      </c>
      <c r="J181" s="648">
        <v>1241</v>
      </c>
      <c r="K181" s="648">
        <v>1241</v>
      </c>
      <c r="L181" s="649">
        <v>1241</v>
      </c>
      <c r="M181" s="650">
        <f t="shared" si="7"/>
        <v>3723</v>
      </c>
      <c r="N181" s="651">
        <f t="shared" si="8"/>
        <v>90010</v>
      </c>
    </row>
    <row r="182" customHeight="1" spans="1:14">
      <c r="A182" s="609"/>
      <c r="B182" s="610"/>
      <c r="C182" s="610"/>
      <c r="D182" s="611" t="s">
        <v>4575</v>
      </c>
      <c r="E182" s="656" t="s">
        <v>4540</v>
      </c>
      <c r="F182" s="613" t="s">
        <v>4639</v>
      </c>
      <c r="G182" s="616">
        <v>0</v>
      </c>
      <c r="H182" s="615">
        <v>0.00277228809837506</v>
      </c>
      <c r="I182" s="616">
        <f t="shared" si="6"/>
        <v>0</v>
      </c>
      <c r="J182" s="648">
        <v>84</v>
      </c>
      <c r="K182" s="648">
        <v>83</v>
      </c>
      <c r="L182" s="649">
        <v>83</v>
      </c>
      <c r="M182" s="650">
        <f t="shared" si="7"/>
        <v>250</v>
      </c>
      <c r="N182" s="651">
        <f t="shared" si="8"/>
        <v>90180</v>
      </c>
    </row>
    <row r="183" customHeight="1" spans="1:14">
      <c r="A183" s="609"/>
      <c r="B183" s="610"/>
      <c r="C183" s="610"/>
      <c r="D183" s="611" t="s">
        <v>4640</v>
      </c>
      <c r="E183" s="613"/>
      <c r="F183" s="613" t="s">
        <v>4502</v>
      </c>
      <c r="G183" s="616">
        <v>600</v>
      </c>
      <c r="H183" s="615">
        <v>0.00791823463392091</v>
      </c>
      <c r="I183" s="616">
        <f t="shared" si="6"/>
        <v>75774.4658676394</v>
      </c>
      <c r="J183" s="648">
        <v>600</v>
      </c>
      <c r="K183" s="648"/>
      <c r="L183" s="649">
        <v>113</v>
      </c>
      <c r="M183" s="650">
        <f t="shared" si="7"/>
        <v>713</v>
      </c>
      <c r="N183" s="651">
        <f t="shared" si="8"/>
        <v>90050</v>
      </c>
    </row>
    <row r="184" customHeight="1" spans="1:14">
      <c r="A184" s="609"/>
      <c r="B184" s="610"/>
      <c r="C184" s="610"/>
      <c r="D184" s="611" t="s">
        <v>4573</v>
      </c>
      <c r="E184" s="656" t="s">
        <v>4480</v>
      </c>
      <c r="F184" s="613" t="s">
        <v>4574</v>
      </c>
      <c r="G184" s="616">
        <v>0</v>
      </c>
      <c r="H184" s="615">
        <v>0.00114887614887615</v>
      </c>
      <c r="I184" s="616">
        <f t="shared" si="6"/>
        <v>0</v>
      </c>
      <c r="J184" s="648">
        <v>35</v>
      </c>
      <c r="K184" s="648">
        <v>34</v>
      </c>
      <c r="L184" s="649">
        <v>35</v>
      </c>
      <c r="M184" s="650">
        <f t="shared" si="7"/>
        <v>104</v>
      </c>
      <c r="N184" s="651">
        <f t="shared" si="8"/>
        <v>90520</v>
      </c>
    </row>
    <row r="185" customHeight="1" spans="1:14">
      <c r="A185" s="609"/>
      <c r="B185" s="610"/>
      <c r="C185" s="610"/>
      <c r="D185" s="611" t="s">
        <v>4641</v>
      </c>
      <c r="E185" s="613"/>
      <c r="F185" s="613" t="s">
        <v>4487</v>
      </c>
      <c r="G185" s="616">
        <v>500</v>
      </c>
      <c r="H185" s="615">
        <v>0.00354236812570146</v>
      </c>
      <c r="I185" s="616">
        <f t="shared" si="6"/>
        <v>141148.514851485</v>
      </c>
      <c r="J185" s="648">
        <v>500</v>
      </c>
      <c r="K185" s="648"/>
      <c r="L185" s="649"/>
      <c r="M185" s="650">
        <f t="shared" si="7"/>
        <v>500</v>
      </c>
      <c r="N185" s="651">
        <f t="shared" si="8"/>
        <v>141150</v>
      </c>
    </row>
    <row r="186" customHeight="1" spans="1:14">
      <c r="A186" s="609"/>
      <c r="B186" s="610"/>
      <c r="C186" s="610"/>
      <c r="D186" s="611" t="s">
        <v>4642</v>
      </c>
      <c r="E186" s="613"/>
      <c r="F186" s="613" t="s">
        <v>4579</v>
      </c>
      <c r="G186" s="616">
        <v>500</v>
      </c>
      <c r="H186" s="615">
        <v>0.00779781035463</v>
      </c>
      <c r="I186" s="616">
        <f t="shared" si="6"/>
        <v>64120.5642688042</v>
      </c>
      <c r="J186" s="648">
        <v>500</v>
      </c>
      <c r="K186" s="648"/>
      <c r="L186" s="649">
        <v>202</v>
      </c>
      <c r="M186" s="650">
        <f t="shared" si="7"/>
        <v>702</v>
      </c>
      <c r="N186" s="651">
        <f t="shared" si="8"/>
        <v>90030</v>
      </c>
    </row>
    <row r="187" customHeight="1" spans="1:14">
      <c r="A187" s="609"/>
      <c r="B187" s="610"/>
      <c r="C187" s="610"/>
      <c r="D187" s="611" t="s">
        <v>4643</v>
      </c>
      <c r="E187" s="613"/>
      <c r="F187" s="613" t="s">
        <v>4581</v>
      </c>
      <c r="G187" s="616">
        <v>0</v>
      </c>
      <c r="H187" s="615">
        <v>0.00506052589385923</v>
      </c>
      <c r="I187" s="616">
        <f t="shared" si="6"/>
        <v>0</v>
      </c>
      <c r="J187" s="648">
        <v>152</v>
      </c>
      <c r="K187" s="648">
        <v>152</v>
      </c>
      <c r="L187" s="649">
        <v>152</v>
      </c>
      <c r="M187" s="650">
        <f t="shared" si="7"/>
        <v>456</v>
      </c>
      <c r="N187" s="651">
        <f t="shared" si="8"/>
        <v>90110</v>
      </c>
    </row>
    <row r="188" customHeight="1" spans="1:14">
      <c r="A188" s="609"/>
      <c r="B188" s="610"/>
      <c r="C188" s="610"/>
      <c r="D188" s="611" t="s">
        <v>4582</v>
      </c>
      <c r="E188" s="613"/>
      <c r="F188" s="613" t="s">
        <v>4583</v>
      </c>
      <c r="G188" s="616">
        <v>50</v>
      </c>
      <c r="H188" s="615">
        <v>0.000863992225780843</v>
      </c>
      <c r="I188" s="616">
        <f t="shared" si="6"/>
        <v>57870.891089109</v>
      </c>
      <c r="J188" s="648">
        <v>50</v>
      </c>
      <c r="K188" s="648">
        <v>2</v>
      </c>
      <c r="L188" s="649">
        <v>26</v>
      </c>
      <c r="M188" s="650">
        <f t="shared" si="7"/>
        <v>78</v>
      </c>
      <c r="N188" s="651">
        <f t="shared" si="8"/>
        <v>90280</v>
      </c>
    </row>
    <row r="189" customHeight="1" spans="1:14">
      <c r="A189" s="609"/>
      <c r="B189" s="610"/>
      <c r="C189" s="610"/>
      <c r="D189" s="611" t="s">
        <v>4644</v>
      </c>
      <c r="E189" s="613"/>
      <c r="F189" s="613" t="s">
        <v>4583</v>
      </c>
      <c r="G189" s="616">
        <v>50</v>
      </c>
      <c r="H189" s="615">
        <v>0.000863992225780843</v>
      </c>
      <c r="I189" s="616">
        <f t="shared" ref="I189:I191" si="9">G189/H189</f>
        <v>57870.891089109</v>
      </c>
      <c r="J189" s="648">
        <v>50</v>
      </c>
      <c r="K189" s="648">
        <v>2</v>
      </c>
      <c r="L189" s="649">
        <v>26</v>
      </c>
      <c r="M189" s="650">
        <f t="shared" ref="M189:M191" si="10">SUM(J189:L189)</f>
        <v>78</v>
      </c>
      <c r="N189" s="651">
        <f t="shared" ref="N189:N191" si="11">ROUND(M189/H189,-1)</f>
        <v>90280</v>
      </c>
    </row>
    <row r="190" customHeight="1" spans="1:14">
      <c r="A190" s="609"/>
      <c r="B190" s="610"/>
      <c r="C190" s="610"/>
      <c r="D190" s="611" t="s">
        <v>4645</v>
      </c>
      <c r="E190" s="613"/>
      <c r="F190" s="613" t="s">
        <v>4646</v>
      </c>
      <c r="G190" s="616">
        <v>0</v>
      </c>
      <c r="H190" s="615">
        <v>0.116898148148148</v>
      </c>
      <c r="I190" s="616">
        <f t="shared" si="9"/>
        <v>0</v>
      </c>
      <c r="J190" s="648">
        <v>3507</v>
      </c>
      <c r="K190" s="648">
        <v>3507</v>
      </c>
      <c r="L190" s="649">
        <v>3507</v>
      </c>
      <c r="M190" s="650">
        <f t="shared" si="10"/>
        <v>10521</v>
      </c>
      <c r="N190" s="651">
        <f t="shared" si="11"/>
        <v>90000</v>
      </c>
    </row>
    <row r="191" customHeight="1" spans="1:14">
      <c r="A191" s="609"/>
      <c r="B191" s="657"/>
      <c r="C191" s="657"/>
      <c r="D191" s="667" t="s">
        <v>4584</v>
      </c>
      <c r="E191" s="667"/>
      <c r="F191" s="667"/>
      <c r="G191" s="668"/>
      <c r="H191" s="669">
        <v>1</v>
      </c>
      <c r="I191" s="668">
        <f t="shared" si="9"/>
        <v>0</v>
      </c>
      <c r="J191" s="685">
        <v>30000</v>
      </c>
      <c r="K191" s="685">
        <v>30000</v>
      </c>
      <c r="L191" s="668">
        <v>30000</v>
      </c>
      <c r="M191" s="668">
        <f t="shared" si="10"/>
        <v>90000</v>
      </c>
      <c r="N191" s="686">
        <f t="shared" si="11"/>
        <v>90000</v>
      </c>
    </row>
    <row r="192" customHeight="1" spans="1:14">
      <c r="A192" s="670"/>
      <c r="B192" s="671" t="s">
        <v>4507</v>
      </c>
      <c r="C192" s="672">
        <f>SUM(C125:C191)</f>
        <v>0</v>
      </c>
      <c r="D192" s="673" t="s">
        <v>4647</v>
      </c>
      <c r="E192" s="673"/>
      <c r="F192" s="673"/>
      <c r="G192" s="674"/>
      <c r="H192" s="675"/>
      <c r="I192" s="674"/>
      <c r="J192" s="674">
        <f t="shared" ref="J192:M192" si="12">SUM(J125:J191)-SUM(J$72:J$77)-J200</f>
        <v>33863.7894</v>
      </c>
      <c r="K192" s="674">
        <f t="shared" si="12"/>
        <v>-223890.574930033</v>
      </c>
      <c r="L192" s="674">
        <v>14857</v>
      </c>
      <c r="M192" s="674">
        <f t="shared" si="12"/>
        <v>37553</v>
      </c>
      <c r="N192" s="687">
        <f>M191+M179+M167+M156+M135+M143</f>
        <v>540000</v>
      </c>
    </row>
    <row r="193" customHeight="1" spans="1:14">
      <c r="A193" s="688"/>
      <c r="B193" s="689"/>
      <c r="C193" s="689"/>
      <c r="D193" s="673" t="s">
        <v>4580</v>
      </c>
      <c r="E193" s="690" t="s">
        <v>4478</v>
      </c>
      <c r="F193" s="690"/>
      <c r="G193" s="691">
        <v>0</v>
      </c>
      <c r="H193" s="692"/>
      <c r="I193" s="691"/>
      <c r="J193" s="691">
        <f>SUMIF($E$4:$E$70,$E193,J$4:J$70)</f>
        <v>4908</v>
      </c>
      <c r="K193" s="691">
        <f>SUMIF($E$4:$E$70,$E193,K$4:K$70)</f>
        <v>4908</v>
      </c>
      <c r="L193" s="691">
        <v>304</v>
      </c>
      <c r="M193" s="691">
        <f>SUMIF($E$4:$E$70,$E193,M$4:M$70)</f>
        <v>3272</v>
      </c>
      <c r="N193" s="704"/>
    </row>
    <row r="194" customHeight="1" spans="1:14">
      <c r="A194" s="688"/>
      <c r="B194" s="689"/>
      <c r="C194" s="689"/>
      <c r="D194" s="673" t="s">
        <v>4578</v>
      </c>
      <c r="E194" s="690" t="s">
        <v>4482</v>
      </c>
      <c r="F194" s="690"/>
      <c r="G194" s="691">
        <v>500</v>
      </c>
      <c r="H194" s="692"/>
      <c r="I194" s="691"/>
      <c r="J194" s="691">
        <f>SUMIF($E$4:$E$70,$E194,J$4:J$70)</f>
        <v>1020</v>
      </c>
      <c r="K194" s="691">
        <f>SUMIF($E$4:$E$70,$E194,K$4:K$70)</f>
        <v>1010</v>
      </c>
      <c r="L194" s="691">
        <v>574</v>
      </c>
      <c r="M194" s="691">
        <f>SUMIF($E$4:$E$70,$E194,M$4:M$70)</f>
        <v>680</v>
      </c>
      <c r="N194" s="704"/>
    </row>
    <row r="195" customHeight="1" spans="1:14">
      <c r="A195" s="688"/>
      <c r="B195" s="689"/>
      <c r="C195" s="689"/>
      <c r="D195" s="673" t="s">
        <v>4608</v>
      </c>
      <c r="E195" s="693" t="s">
        <v>4512</v>
      </c>
      <c r="F195" s="690"/>
      <c r="G195" s="691">
        <v>50</v>
      </c>
      <c r="H195" s="692"/>
      <c r="I195" s="691"/>
      <c r="J195" s="691">
        <f>SUMIF($E$4:$E$70,$E195,J$4:J$70)</f>
        <v>0</v>
      </c>
      <c r="K195" s="691">
        <f>SUMIF($E$4:$E$70,$E195,K$4:K$70)</f>
        <v>0</v>
      </c>
      <c r="L195" s="691">
        <v>156</v>
      </c>
      <c r="M195" s="691">
        <f>SUMIF($E$4:$E$70,$E195,M$4:M$70)</f>
        <v>0</v>
      </c>
      <c r="N195" s="704"/>
    </row>
    <row r="196" customHeight="1" spans="1:14">
      <c r="A196" s="688"/>
      <c r="B196" s="689"/>
      <c r="C196" s="689"/>
      <c r="D196" s="673" t="s">
        <v>4586</v>
      </c>
      <c r="E196" s="693" t="s">
        <v>4484</v>
      </c>
      <c r="F196" s="690"/>
      <c r="G196" s="691">
        <v>0</v>
      </c>
      <c r="H196" s="692"/>
      <c r="I196" s="691"/>
      <c r="J196" s="691">
        <f>SUMIF($E$4:$E$70,$E196,J$4:J$70)</f>
        <v>0</v>
      </c>
      <c r="K196" s="691">
        <f>SUMIF($E$4:$E$70,$E196,K$4:K$70)</f>
        <v>1002</v>
      </c>
      <c r="L196" s="691">
        <v>4096</v>
      </c>
      <c r="M196" s="691">
        <f>SUMIF($E$4:$E$70,$E196,M$4:M$70)</f>
        <v>0</v>
      </c>
      <c r="N196" s="704"/>
    </row>
    <row r="197" customHeight="1" spans="1:14">
      <c r="A197" s="688"/>
      <c r="B197" s="689"/>
      <c r="C197" s="689"/>
      <c r="D197" s="673" t="s">
        <v>4573</v>
      </c>
      <c r="E197" s="693" t="s">
        <v>4480</v>
      </c>
      <c r="F197" s="690"/>
      <c r="G197" s="691">
        <v>0</v>
      </c>
      <c r="H197" s="692"/>
      <c r="I197" s="691"/>
      <c r="J197" s="691">
        <f>SUMIF($E$4:$E$70,$E197,J$4:J$70)</f>
        <v>1644</v>
      </c>
      <c r="K197" s="691">
        <f>SUMIF($E$4:$E$70,$E197,K$4:K$70)</f>
        <v>1662</v>
      </c>
      <c r="L197" s="691">
        <v>210</v>
      </c>
      <c r="M197" s="691">
        <f>SUMIF($E$4:$E$70,$E197,M$4:M$70)</f>
        <v>1096</v>
      </c>
      <c r="N197" s="704"/>
    </row>
    <row r="198" customHeight="1" spans="1:14">
      <c r="A198" s="688"/>
      <c r="B198" s="689"/>
      <c r="C198" s="689"/>
      <c r="D198" s="673" t="s">
        <v>4575</v>
      </c>
      <c r="E198" s="693" t="s">
        <v>4540</v>
      </c>
      <c r="F198" s="690"/>
      <c r="G198" s="691">
        <v>0</v>
      </c>
      <c r="H198" s="692"/>
      <c r="I198" s="691"/>
      <c r="J198" s="691">
        <f>SUMIF($E$4:$E$70,$E198,J$4:J$70)</f>
        <v>0</v>
      </c>
      <c r="K198" s="691">
        <f>SUMIF($E$4:$E$70,$E198,K$4:K$70)</f>
        <v>0</v>
      </c>
      <c r="L198" s="691">
        <v>705</v>
      </c>
      <c r="M198" s="691">
        <f>SUMIF($E$4:$E$70,$E198,M$4:M$70)</f>
        <v>0</v>
      </c>
      <c r="N198" s="704"/>
    </row>
    <row r="199" customHeight="1" spans="1:14">
      <c r="A199" s="694"/>
      <c r="B199" s="695"/>
      <c r="C199" s="695"/>
      <c r="D199" s="696" t="s">
        <v>4507</v>
      </c>
      <c r="E199" s="696"/>
      <c r="F199" s="696"/>
      <c r="G199" s="697"/>
      <c r="H199" s="698"/>
      <c r="I199" s="697"/>
      <c r="J199" s="697">
        <f t="shared" ref="J199:M199" si="13">SUM(J125:J191)-J200</f>
        <v>33865</v>
      </c>
      <c r="K199" s="697">
        <f t="shared" si="13"/>
        <v>19104</v>
      </c>
      <c r="L199" s="697">
        <v>20902</v>
      </c>
      <c r="M199" s="697">
        <f t="shared" si="13"/>
        <v>73871</v>
      </c>
      <c r="N199" s="705"/>
    </row>
    <row r="200" customHeight="1" spans="1:14">
      <c r="A200" s="699"/>
      <c r="B200" s="699"/>
      <c r="C200" s="699"/>
      <c r="D200" s="700" t="s">
        <v>4648</v>
      </c>
      <c r="E200" s="701"/>
      <c r="F200" s="701"/>
      <c r="G200" s="702"/>
      <c r="H200" s="703"/>
      <c r="I200" s="702"/>
      <c r="J200" s="706">
        <f t="shared" ref="J200:M200" si="14">SUM(J135,J143,J156,J167,J179,J191)</f>
        <v>180000</v>
      </c>
      <c r="K200" s="706">
        <f t="shared" si="14"/>
        <v>180000</v>
      </c>
      <c r="L200" s="706">
        <v>180000</v>
      </c>
      <c r="M200" s="706">
        <f t="shared" si="14"/>
        <v>540000</v>
      </c>
      <c r="N200" s="707"/>
    </row>
  </sheetData>
  <mergeCells count="62">
    <mergeCell ref="A4:A48"/>
    <mergeCell ref="A68:A110"/>
    <mergeCell ref="A125:A191"/>
    <mergeCell ref="B4:B10"/>
    <mergeCell ref="B11:B17"/>
    <mergeCell ref="B18:B23"/>
    <mergeCell ref="B24:B31"/>
    <mergeCell ref="B32:B38"/>
    <mergeCell ref="B39:B48"/>
    <mergeCell ref="B49:B56"/>
    <mergeCell ref="B68:B73"/>
    <mergeCell ref="B74:B80"/>
    <mergeCell ref="B81:B87"/>
    <mergeCell ref="B88:B94"/>
    <mergeCell ref="B95:B103"/>
    <mergeCell ref="B104:B110"/>
    <mergeCell ref="B125:B135"/>
    <mergeCell ref="B136:B143"/>
    <mergeCell ref="B144:B156"/>
    <mergeCell ref="B157:B167"/>
    <mergeCell ref="B168:B179"/>
    <mergeCell ref="B180:B191"/>
    <mergeCell ref="C4:C10"/>
    <mergeCell ref="C11:C17"/>
    <mergeCell ref="C18:C23"/>
    <mergeCell ref="C24:C31"/>
    <mergeCell ref="C32:C38"/>
    <mergeCell ref="C39:C48"/>
    <mergeCell ref="C49:C56"/>
    <mergeCell ref="C68:C73"/>
    <mergeCell ref="C74:C80"/>
    <mergeCell ref="C81:C87"/>
    <mergeCell ref="C88:C94"/>
    <mergeCell ref="C95:C103"/>
    <mergeCell ref="C104:C110"/>
    <mergeCell ref="C125:C135"/>
    <mergeCell ref="C136:C143"/>
    <mergeCell ref="C144:C156"/>
    <mergeCell ref="C157:C167"/>
    <mergeCell ref="C168:C179"/>
    <mergeCell ref="C180:C191"/>
    <mergeCell ref="D68:D73"/>
    <mergeCell ref="D74:D80"/>
    <mergeCell ref="D81:D87"/>
    <mergeCell ref="D88:D94"/>
    <mergeCell ref="D95:D103"/>
    <mergeCell ref="D109:D110"/>
    <mergeCell ref="E68:E73"/>
    <mergeCell ref="E74:E80"/>
    <mergeCell ref="E81:E87"/>
    <mergeCell ref="E88:E94"/>
    <mergeCell ref="E95:E103"/>
    <mergeCell ref="E109:E110"/>
    <mergeCell ref="F68:F73"/>
    <mergeCell ref="F74:F80"/>
    <mergeCell ref="F81:F87"/>
    <mergeCell ref="F88:F94"/>
    <mergeCell ref="F95:F103"/>
    <mergeCell ref="F109:F110"/>
    <mergeCell ref="N192:N199"/>
    <mergeCell ref="S57:S62"/>
    <mergeCell ref="S111:S118"/>
  </mergeCells>
  <pageMargins left="0" right="0" top="0.979166666666667" bottom="0.979166666666667" header="0.509027777777778" footer="0.509027777777778"/>
  <pageSetup paperSize="9" scale="84"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TZ50"/>
  <sheetViews>
    <sheetView zoomScale="55" zoomScaleNormal="55" topLeftCell="I9" workbookViewId="0">
      <selection activeCell="AC24" sqref="AC24"/>
    </sheetView>
  </sheetViews>
  <sheetFormatPr defaultColWidth="9" defaultRowHeight="14.25"/>
  <cols>
    <col min="1" max="1" width="19.425" style="351" customWidth="1"/>
    <col min="2" max="2" width="17.7166666666667" style="351" customWidth="1"/>
    <col min="3" max="8" width="11.5666666666667" style="351" customWidth="1"/>
    <col min="9" max="9" width="11.5666666666667" customWidth="1"/>
    <col min="10" max="10" width="17.6666666666667" style="351" customWidth="1"/>
    <col min="11" max="11" width="26.425" customWidth="1"/>
    <col min="12" max="12" width="18.1416666666667" customWidth="1"/>
    <col min="13" max="14" width="13.9916666666667" style="351" customWidth="1"/>
    <col min="15" max="15" width="9" style="351"/>
    <col min="16" max="17" width="17.1666666666667" style="351" customWidth="1"/>
    <col min="18" max="25" width="13.425" style="351" customWidth="1"/>
    <col min="26" max="26" width="16.85" style="351" customWidth="1"/>
    <col min="27" max="29" width="16.7166666666667" style="351" customWidth="1"/>
    <col min="30" max="30" width="14.3583333333333" style="351" customWidth="1"/>
    <col min="31" max="16384" width="9" style="351"/>
  </cols>
  <sheetData>
    <row r="1" ht="30" customHeight="1" spans="1:6">
      <c r="A1" s="353" t="s">
        <v>4649</v>
      </c>
      <c r="B1" s="354"/>
      <c r="C1" s="354"/>
      <c r="D1" s="354"/>
      <c r="E1" s="354"/>
      <c r="F1" s="355"/>
    </row>
    <row r="2" ht="30" customHeight="1" spans="1:6">
      <c r="A2" s="356"/>
      <c r="B2" s="357"/>
      <c r="C2" s="357" t="s">
        <v>551</v>
      </c>
      <c r="D2" s="357"/>
      <c r="E2" s="358" t="s">
        <v>549</v>
      </c>
      <c r="F2" s="359"/>
    </row>
    <row r="3" ht="30" customHeight="1" spans="1:6">
      <c r="A3" s="360" t="s">
        <v>4650</v>
      </c>
      <c r="B3" s="361" t="s">
        <v>4651</v>
      </c>
      <c r="C3" s="362" t="s">
        <v>4652</v>
      </c>
      <c r="D3" s="363"/>
      <c r="E3" s="364" t="s">
        <v>4653</v>
      </c>
      <c r="F3" s="365"/>
    </row>
    <row r="4" ht="30" customHeight="1" spans="1:6">
      <c r="A4" s="366" t="s">
        <v>4654</v>
      </c>
      <c r="B4" s="36"/>
      <c r="C4" s="362">
        <v>100000</v>
      </c>
      <c r="D4" s="363"/>
      <c r="E4" s="364">
        <f>J23-C4-C5</f>
        <v>1101000</v>
      </c>
      <c r="F4" s="367"/>
    </row>
    <row r="5" ht="30" customHeight="1" spans="1:6">
      <c r="A5" s="366"/>
      <c r="B5" s="368">
        <v>45875</v>
      </c>
      <c r="C5" s="362">
        <v>60000</v>
      </c>
      <c r="D5" s="363"/>
      <c r="E5" s="36"/>
      <c r="F5" s="367"/>
    </row>
    <row r="6" ht="30" customHeight="1" spans="1:6">
      <c r="A6" s="369"/>
      <c r="B6" s="240"/>
      <c r="C6" s="362"/>
      <c r="D6" s="363"/>
      <c r="E6" s="37"/>
      <c r="F6" s="370"/>
    </row>
    <row r="7" ht="30" customHeight="1" spans="1:6">
      <c r="A7" s="371" t="s">
        <v>4655</v>
      </c>
      <c r="B7" s="372"/>
      <c r="C7" s="362">
        <f>SUM(C4:D6)</f>
        <v>160000</v>
      </c>
      <c r="D7" s="363">
        <f>SUM(D4:D6)</f>
        <v>0</v>
      </c>
      <c r="E7" s="37">
        <f>E4</f>
        <v>1101000</v>
      </c>
      <c r="F7" s="370"/>
    </row>
    <row r="8" ht="30" customHeight="1" spans="1:6">
      <c r="A8" s="371" t="s">
        <v>4656</v>
      </c>
      <c r="B8" s="372"/>
      <c r="C8" s="373">
        <f>'92119'!AR607+'92119'!AS607</f>
        <v>139026.666666667</v>
      </c>
      <c r="D8" s="373"/>
      <c r="E8" s="373">
        <f>'92119'!AP607+'92119'!AL607</f>
        <v>303451</v>
      </c>
      <c r="F8" s="370"/>
    </row>
    <row r="9" ht="25" customHeight="1" spans="1:6">
      <c r="A9" s="374" t="s">
        <v>4657</v>
      </c>
      <c r="B9" s="375"/>
      <c r="C9" s="376">
        <f>C7-C8</f>
        <v>20973.3333333333</v>
      </c>
      <c r="D9" s="376"/>
      <c r="E9" s="376">
        <f>E4-E8</f>
        <v>797549</v>
      </c>
      <c r="F9" s="377"/>
    </row>
    <row r="10" ht="25" customHeight="1"/>
    <row r="11" ht="37" customHeight="1" spans="1:27">
      <c r="A11" s="378" t="s">
        <v>4658</v>
      </c>
      <c r="B11" s="379" t="s">
        <v>4659</v>
      </c>
      <c r="C11" s="380" t="s">
        <v>4660</v>
      </c>
      <c r="D11" s="381"/>
      <c r="E11" s="381"/>
      <c r="F11" s="381"/>
      <c r="G11" s="381"/>
      <c r="H11" s="381"/>
      <c r="I11" s="381"/>
      <c r="J11" s="415"/>
      <c r="K11" s="416"/>
      <c r="L11" s="417"/>
      <c r="Q11" s="1"/>
      <c r="R11" s="463" t="s">
        <v>4659</v>
      </c>
      <c r="S11" s="380">
        <v>92125</v>
      </c>
      <c r="T11" s="381"/>
      <c r="U11" s="381"/>
      <c r="V11" s="381"/>
      <c r="W11" s="381"/>
      <c r="X11" s="381"/>
      <c r="Y11" s="381"/>
      <c r="Z11" s="470"/>
      <c r="AA11" s="417"/>
    </row>
    <row r="12" ht="37" customHeight="1" spans="1:30">
      <c r="A12" s="382"/>
      <c r="B12" s="37"/>
      <c r="C12" s="79" t="s">
        <v>668</v>
      </c>
      <c r="D12" s="79" t="s">
        <v>664</v>
      </c>
      <c r="E12" s="80" t="s">
        <v>672</v>
      </c>
      <c r="F12" s="80" t="s">
        <v>4491</v>
      </c>
      <c r="G12" s="79" t="s">
        <v>676</v>
      </c>
      <c r="H12" s="79" t="s">
        <v>650</v>
      </c>
      <c r="I12" s="418" t="s">
        <v>660</v>
      </c>
      <c r="J12" s="419" t="s">
        <v>4653</v>
      </c>
      <c r="K12" s="420" t="s">
        <v>4661</v>
      </c>
      <c r="L12" s="421" t="s">
        <v>4662</v>
      </c>
      <c r="M12" s="422" t="s">
        <v>4663</v>
      </c>
      <c r="N12" s="423">
        <f>布料MA!S57</f>
        <v>1436000</v>
      </c>
      <c r="Q12" s="464"/>
      <c r="R12" s="382"/>
      <c r="S12" s="79" t="s">
        <v>4528</v>
      </c>
      <c r="T12" s="79" t="s">
        <v>4535</v>
      </c>
      <c r="U12" s="79" t="s">
        <v>4541</v>
      </c>
      <c r="V12" s="79" t="s">
        <v>4546</v>
      </c>
      <c r="W12" s="79" t="s">
        <v>4368</v>
      </c>
      <c r="X12" s="79" t="s">
        <v>3579</v>
      </c>
      <c r="Y12" s="471" t="s">
        <v>4653</v>
      </c>
      <c r="Z12" s="472" t="s">
        <v>4661</v>
      </c>
      <c r="AA12" s="421" t="s">
        <v>4662</v>
      </c>
      <c r="AB12" s="422" t="s">
        <v>4663</v>
      </c>
      <c r="AC12" s="423">
        <f>布料MA!S111</f>
        <v>815000</v>
      </c>
      <c r="AD12" s="351">
        <f>AC12+180000</f>
        <v>995000</v>
      </c>
    </row>
    <row r="13" ht="37" customHeight="1" spans="1:29">
      <c r="A13" s="382"/>
      <c r="B13" s="37"/>
      <c r="C13" s="79">
        <v>10</v>
      </c>
      <c r="D13" s="79">
        <v>10</v>
      </c>
      <c r="E13" s="80">
        <v>8</v>
      </c>
      <c r="F13" s="80">
        <v>2</v>
      </c>
      <c r="G13" s="79">
        <v>10</v>
      </c>
      <c r="H13" s="79">
        <v>10</v>
      </c>
      <c r="I13" s="418">
        <v>10</v>
      </c>
      <c r="J13" s="419">
        <f t="shared" ref="J13:J21" si="0">SUM(C13:I13)</f>
        <v>60</v>
      </c>
      <c r="K13" s="420"/>
      <c r="L13" s="421"/>
      <c r="M13" s="422" t="s">
        <v>4664</v>
      </c>
      <c r="N13" s="424">
        <f>N12-J23</f>
        <v>175000</v>
      </c>
      <c r="Q13" s="464"/>
      <c r="R13" s="382"/>
      <c r="S13" s="79">
        <v>1</v>
      </c>
      <c r="T13" s="79">
        <v>1</v>
      </c>
      <c r="U13" s="79">
        <v>1</v>
      </c>
      <c r="V13" s="79">
        <v>1</v>
      </c>
      <c r="W13" s="79">
        <v>1</v>
      </c>
      <c r="X13" s="79">
        <v>1</v>
      </c>
      <c r="Y13" s="473">
        <f>SUM(S13:X13)</f>
        <v>6</v>
      </c>
      <c r="Z13" s="472"/>
      <c r="AA13" s="421"/>
      <c r="AB13" s="422" t="s">
        <v>4664</v>
      </c>
      <c r="AC13" s="424">
        <f>AC12-Y18</f>
        <v>150000</v>
      </c>
    </row>
    <row r="14" ht="37" customHeight="1" spans="1:30">
      <c r="A14" s="382" t="s">
        <v>4654</v>
      </c>
      <c r="B14" s="383">
        <v>45652</v>
      </c>
      <c r="C14" s="37">
        <v>30000</v>
      </c>
      <c r="D14" s="37">
        <v>30000</v>
      </c>
      <c r="E14" s="37">
        <v>30000</v>
      </c>
      <c r="F14" s="37">
        <v>20000</v>
      </c>
      <c r="G14" s="37">
        <v>30000</v>
      </c>
      <c r="H14" s="37">
        <v>30000</v>
      </c>
      <c r="I14" s="396">
        <v>30000</v>
      </c>
      <c r="J14" s="419">
        <f t="shared" si="0"/>
        <v>200000</v>
      </c>
      <c r="K14" s="425">
        <v>45762</v>
      </c>
      <c r="L14" s="426" t="s">
        <v>4665</v>
      </c>
      <c r="Q14" s="464" t="s">
        <v>4666</v>
      </c>
      <c r="R14" s="465">
        <v>45792</v>
      </c>
      <c r="S14" s="37">
        <v>30000</v>
      </c>
      <c r="T14" s="37">
        <v>30000</v>
      </c>
      <c r="U14" s="37">
        <v>30000</v>
      </c>
      <c r="V14" s="37">
        <v>30000</v>
      </c>
      <c r="W14" s="37">
        <v>30000</v>
      </c>
      <c r="X14" s="37">
        <v>30000</v>
      </c>
      <c r="Y14" s="474">
        <f>SUM(S14:X14)</f>
        <v>180000</v>
      </c>
      <c r="Z14" s="459">
        <v>45894</v>
      </c>
      <c r="AA14" s="428"/>
      <c r="AC14" s="383">
        <f>R14+60</f>
        <v>45852</v>
      </c>
      <c r="AD14" s="351">
        <f>Z14-AC14</f>
        <v>42</v>
      </c>
    </row>
    <row r="15" s="350" customFormat="1" ht="37" customHeight="1" spans="1:30">
      <c r="A15" s="382" t="s">
        <v>4667</v>
      </c>
      <c r="B15" s="383">
        <v>45709</v>
      </c>
      <c r="C15" s="37">
        <v>30000</v>
      </c>
      <c r="D15" s="37">
        <v>30000</v>
      </c>
      <c r="E15" s="37">
        <v>30000</v>
      </c>
      <c r="F15" s="37">
        <v>0</v>
      </c>
      <c r="G15" s="37">
        <v>30000</v>
      </c>
      <c r="H15" s="37">
        <v>30000</v>
      </c>
      <c r="I15" s="396">
        <v>30000</v>
      </c>
      <c r="J15" s="427">
        <f t="shared" si="0"/>
        <v>180000</v>
      </c>
      <c r="K15" s="425">
        <v>45762</v>
      </c>
      <c r="L15" s="428"/>
      <c r="Q15" s="464" t="s">
        <v>4668</v>
      </c>
      <c r="R15" s="465">
        <v>45820</v>
      </c>
      <c r="S15" s="37">
        <v>30000</v>
      </c>
      <c r="T15" s="37">
        <v>30000</v>
      </c>
      <c r="U15" s="37">
        <v>30000</v>
      </c>
      <c r="V15" s="37">
        <v>30000</v>
      </c>
      <c r="W15" s="37">
        <v>30000</v>
      </c>
      <c r="X15" s="37">
        <v>30000</v>
      </c>
      <c r="Y15" s="474">
        <f>SUM(S15:X15)</f>
        <v>180000</v>
      </c>
      <c r="Z15" s="459">
        <v>45930</v>
      </c>
      <c r="AA15" s="428"/>
      <c r="AC15" s="383">
        <f>R15+60</f>
        <v>45880</v>
      </c>
      <c r="AD15" s="350">
        <f>Z15-AC15</f>
        <v>50</v>
      </c>
    </row>
    <row r="16" ht="37" customHeight="1" spans="1:30">
      <c r="A16" s="384" t="s">
        <v>4669</v>
      </c>
      <c r="B16" s="385">
        <v>45792</v>
      </c>
      <c r="C16" s="37">
        <v>33000</v>
      </c>
      <c r="D16" s="37">
        <v>33000</v>
      </c>
      <c r="E16" s="37">
        <v>20000</v>
      </c>
      <c r="F16" s="37">
        <v>0</v>
      </c>
      <c r="G16" s="37">
        <v>32000</v>
      </c>
      <c r="H16" s="37">
        <v>30000</v>
      </c>
      <c r="I16" s="396">
        <v>30000</v>
      </c>
      <c r="J16" s="427">
        <f t="shared" si="0"/>
        <v>178000</v>
      </c>
      <c r="K16" s="429">
        <v>45863</v>
      </c>
      <c r="L16" s="428"/>
      <c r="Q16" s="464" t="s">
        <v>4670</v>
      </c>
      <c r="R16" s="466">
        <v>45953</v>
      </c>
      <c r="S16" s="37">
        <v>30000</v>
      </c>
      <c r="T16" s="37">
        <v>30000</v>
      </c>
      <c r="U16" s="37">
        <v>30000</v>
      </c>
      <c r="V16" s="37">
        <v>30000</v>
      </c>
      <c r="W16" s="37">
        <v>30000</v>
      </c>
      <c r="X16" s="37">
        <v>35000</v>
      </c>
      <c r="Y16" s="474">
        <f>SUM(S16:X16)</f>
        <v>185000</v>
      </c>
      <c r="Z16" s="475">
        <v>46006</v>
      </c>
      <c r="AA16" s="428"/>
      <c r="AC16" s="383">
        <f>R16+60</f>
        <v>46013</v>
      </c>
      <c r="AD16" s="351">
        <f>Z16-AC16</f>
        <v>-7</v>
      </c>
    </row>
    <row r="17" s="350" customFormat="1" ht="37" customHeight="1" spans="1:30">
      <c r="A17" s="384" t="s">
        <v>4671</v>
      </c>
      <c r="B17" s="385">
        <v>45820</v>
      </c>
      <c r="C17" s="386">
        <v>30000</v>
      </c>
      <c r="D17" s="386">
        <v>30000</v>
      </c>
      <c r="E17" s="386">
        <v>25000</v>
      </c>
      <c r="F17" s="386">
        <v>20000</v>
      </c>
      <c r="G17" s="386">
        <v>25000</v>
      </c>
      <c r="H17" s="386">
        <v>25000</v>
      </c>
      <c r="I17" s="399">
        <v>25000</v>
      </c>
      <c r="J17" s="427">
        <f t="shared" si="0"/>
        <v>180000</v>
      </c>
      <c r="K17" s="429">
        <v>45901</v>
      </c>
      <c r="L17" s="428"/>
      <c r="Q17" s="19" t="s">
        <v>4672</v>
      </c>
      <c r="R17" s="467">
        <v>46058</v>
      </c>
      <c r="S17" s="468">
        <v>20000</v>
      </c>
      <c r="T17" s="468">
        <v>20000</v>
      </c>
      <c r="U17" s="468">
        <v>20000</v>
      </c>
      <c r="V17" s="468">
        <v>20000</v>
      </c>
      <c r="W17" s="468">
        <v>20000</v>
      </c>
      <c r="X17" s="468">
        <v>20000</v>
      </c>
      <c r="Y17" s="476">
        <f>SUM(S17:X17)</f>
        <v>120000</v>
      </c>
      <c r="Z17" s="477">
        <v>46111</v>
      </c>
      <c r="AA17" s="437"/>
      <c r="AB17" s="351"/>
      <c r="AC17" s="351"/>
      <c r="AD17" s="351"/>
    </row>
    <row r="18" s="350" customFormat="1" ht="37" customHeight="1" spans="1:29">
      <c r="A18" s="384" t="s">
        <v>4673</v>
      </c>
      <c r="B18" s="385">
        <v>45894</v>
      </c>
      <c r="C18" s="386">
        <v>20000</v>
      </c>
      <c r="D18" s="386">
        <v>20000</v>
      </c>
      <c r="E18" s="386">
        <v>20000</v>
      </c>
      <c r="F18" s="386"/>
      <c r="G18" s="386">
        <v>20000</v>
      </c>
      <c r="H18" s="386">
        <v>20000</v>
      </c>
      <c r="I18" s="399">
        <v>20000</v>
      </c>
      <c r="J18" s="427">
        <f t="shared" si="0"/>
        <v>120000</v>
      </c>
      <c r="K18" s="429">
        <v>45971</v>
      </c>
      <c r="L18" s="428"/>
      <c r="M18" s="430" t="s">
        <v>4464</v>
      </c>
      <c r="Q18" s="1"/>
      <c r="R18" s="394" t="s">
        <v>4674</v>
      </c>
      <c r="S18" s="395">
        <f>SUM(S14:S17)</f>
        <v>110000</v>
      </c>
      <c r="T18" s="395">
        <f t="shared" ref="S18:Y18" si="1">SUM(T14:T17)</f>
        <v>110000</v>
      </c>
      <c r="U18" s="395">
        <f t="shared" si="1"/>
        <v>110000</v>
      </c>
      <c r="V18" s="395">
        <f t="shared" si="1"/>
        <v>110000</v>
      </c>
      <c r="W18" s="395">
        <f t="shared" si="1"/>
        <v>110000</v>
      </c>
      <c r="X18" s="395">
        <f t="shared" si="1"/>
        <v>115000</v>
      </c>
      <c r="Y18" s="395">
        <f t="shared" si="1"/>
        <v>665000</v>
      </c>
      <c r="Z18" s="438"/>
      <c r="AB18" s="351"/>
      <c r="AC18" s="351"/>
    </row>
    <row r="19" s="351" customFormat="1" ht="37" customHeight="1" spans="1:30">
      <c r="A19" s="384" t="s">
        <v>4675</v>
      </c>
      <c r="B19" s="385">
        <v>45918</v>
      </c>
      <c r="C19" s="386">
        <v>20000</v>
      </c>
      <c r="D19" s="386">
        <v>20000</v>
      </c>
      <c r="E19" s="386"/>
      <c r="F19" s="386"/>
      <c r="G19" s="386">
        <v>20000</v>
      </c>
      <c r="H19" s="386">
        <v>20000</v>
      </c>
      <c r="I19" s="399">
        <v>20000</v>
      </c>
      <c r="J19" s="427">
        <f t="shared" si="0"/>
        <v>100000</v>
      </c>
      <c r="K19" s="429">
        <v>45991</v>
      </c>
      <c r="L19" s="428"/>
      <c r="M19" s="430" t="s">
        <v>4465</v>
      </c>
      <c r="N19" s="431" t="s">
        <v>4676</v>
      </c>
      <c r="Q19" s="1"/>
      <c r="R19" s="397" t="s">
        <v>4656</v>
      </c>
      <c r="S19" s="398">
        <f>'92125'!AO311</f>
        <v>75055</v>
      </c>
      <c r="T19" s="398">
        <f>'92125'!AP311</f>
        <v>75627</v>
      </c>
      <c r="U19" s="398">
        <f>'92125'!AQ311</f>
        <v>77831</v>
      </c>
      <c r="V19" s="398">
        <f>'92125'!AR311</f>
        <v>76091</v>
      </c>
      <c r="W19" s="398">
        <f>'92125'!AS311</f>
        <v>75217</v>
      </c>
      <c r="X19" s="398">
        <f>'92125'!AT311</f>
        <v>92033</v>
      </c>
      <c r="Y19" s="395">
        <f>SUM(S19:X19)</f>
        <v>471854</v>
      </c>
      <c r="Z19" s="438"/>
      <c r="AA19" s="350"/>
      <c r="AD19" s="350"/>
    </row>
    <row r="20" ht="37" customHeight="1" spans="1:27">
      <c r="A20" s="384" t="s">
        <v>4677</v>
      </c>
      <c r="B20" s="385">
        <v>45953</v>
      </c>
      <c r="C20" s="386">
        <v>20000</v>
      </c>
      <c r="D20" s="386">
        <v>20000</v>
      </c>
      <c r="E20" s="386">
        <v>20000</v>
      </c>
      <c r="F20" s="386"/>
      <c r="G20" s="386">
        <v>20000</v>
      </c>
      <c r="H20" s="386">
        <v>20000</v>
      </c>
      <c r="I20" s="399">
        <v>20000</v>
      </c>
      <c r="J20" s="427">
        <f t="shared" si="0"/>
        <v>120000</v>
      </c>
      <c r="K20" s="429">
        <v>46021</v>
      </c>
      <c r="L20" s="428"/>
      <c r="M20" s="430" t="s">
        <v>4466</v>
      </c>
      <c r="N20" s="431" t="s">
        <v>4678</v>
      </c>
      <c r="Q20" s="1"/>
      <c r="R20" s="400" t="s">
        <v>4679</v>
      </c>
      <c r="S20" s="401">
        <f>S18-S19</f>
        <v>34945</v>
      </c>
      <c r="T20" s="401">
        <f t="shared" ref="S20:X20" si="2">T18-T19</f>
        <v>34373</v>
      </c>
      <c r="U20" s="401">
        <f t="shared" si="2"/>
        <v>32169</v>
      </c>
      <c r="V20" s="401">
        <f t="shared" si="2"/>
        <v>33909</v>
      </c>
      <c r="W20" s="401">
        <f t="shared" si="2"/>
        <v>34783</v>
      </c>
      <c r="X20" s="401">
        <f t="shared" si="2"/>
        <v>22967</v>
      </c>
      <c r="Y20" s="401">
        <f>SUM(S20:X20)</f>
        <v>193146</v>
      </c>
      <c r="Z20" s="440"/>
      <c r="AA20" s="350"/>
    </row>
    <row r="21" ht="37" customHeight="1" spans="1:14">
      <c r="A21" s="387" t="s">
        <v>4680</v>
      </c>
      <c r="B21" s="388">
        <v>46036</v>
      </c>
      <c r="C21" s="389">
        <v>30000</v>
      </c>
      <c r="D21" s="389">
        <v>30000</v>
      </c>
      <c r="E21" s="389">
        <v>23000</v>
      </c>
      <c r="F21" s="389">
        <v>10000</v>
      </c>
      <c r="G21" s="389">
        <v>30000</v>
      </c>
      <c r="H21" s="389">
        <v>30000</v>
      </c>
      <c r="I21" s="432">
        <v>30000</v>
      </c>
      <c r="J21" s="433">
        <f t="shared" si="0"/>
        <v>183000</v>
      </c>
      <c r="K21" s="434">
        <v>46111</v>
      </c>
      <c r="L21" s="428"/>
      <c r="M21" s="435"/>
      <c r="N21" s="431" t="s">
        <v>4678</v>
      </c>
    </row>
    <row r="22" s="351" customFormat="1" ht="37" customHeight="1" spans="1:12">
      <c r="A22" s="390"/>
      <c r="B22" s="391"/>
      <c r="C22" s="392"/>
      <c r="D22" s="392"/>
      <c r="E22" s="392"/>
      <c r="F22" s="392"/>
      <c r="G22" s="392"/>
      <c r="H22" s="392"/>
      <c r="I22" s="414"/>
      <c r="J22" s="436"/>
      <c r="K22" s="377"/>
      <c r="L22" s="437"/>
    </row>
    <row r="23" s="351" customFormat="1" ht="29" customHeight="1" spans="1:12">
      <c r="A23" s="393"/>
      <c r="B23" s="394" t="s">
        <v>4674</v>
      </c>
      <c r="C23" s="395">
        <f t="shared" ref="C23:J23" si="3">SUM(C14:C22)</f>
        <v>213000</v>
      </c>
      <c r="D23" s="395">
        <f t="shared" si="3"/>
        <v>213000</v>
      </c>
      <c r="E23" s="395">
        <f t="shared" si="3"/>
        <v>168000</v>
      </c>
      <c r="F23" s="395">
        <f t="shared" si="3"/>
        <v>50000</v>
      </c>
      <c r="G23" s="395">
        <f t="shared" si="3"/>
        <v>207000</v>
      </c>
      <c r="H23" s="395">
        <f t="shared" si="3"/>
        <v>205000</v>
      </c>
      <c r="I23" s="438">
        <f t="shared" si="3"/>
        <v>205000</v>
      </c>
      <c r="J23" s="431">
        <f t="shared" si="3"/>
        <v>1261000</v>
      </c>
      <c r="K23" s="350"/>
      <c r="L23" s="350"/>
    </row>
    <row r="24" s="351" customFormat="1" ht="29" customHeight="1" spans="1:12">
      <c r="A24" s="396"/>
      <c r="B24" s="397" t="s">
        <v>4656</v>
      </c>
      <c r="C24" s="398">
        <f>'92119'!AW607</f>
        <v>180731.190476191</v>
      </c>
      <c r="D24" s="398">
        <f>'92119'!AX607</f>
        <v>183653.190476191</v>
      </c>
      <c r="E24" s="398">
        <f>'92119'!AY607</f>
        <v>138434.523809524</v>
      </c>
      <c r="F24" s="398">
        <f>'92119'!AZ607</f>
        <v>32747.5238095238</v>
      </c>
      <c r="G24" s="398">
        <f>'92119'!BA607</f>
        <v>169722.190476191</v>
      </c>
      <c r="H24" s="398">
        <f>'92119'!BB607</f>
        <v>167238.190476191</v>
      </c>
      <c r="I24" s="439">
        <f>'92119'!BC607</f>
        <v>168403.190476191</v>
      </c>
      <c r="J24" s="431">
        <f>SUM(C24:I24)</f>
        <v>1040930</v>
      </c>
      <c r="K24" s="350"/>
      <c r="L24" s="350"/>
    </row>
    <row r="25" s="351" customFormat="1" ht="29" customHeight="1" spans="1:12">
      <c r="A25" s="399"/>
      <c r="B25" s="400" t="s">
        <v>4679</v>
      </c>
      <c r="C25" s="401">
        <f>C23-C24</f>
        <v>32268.8095238094</v>
      </c>
      <c r="D25" s="401">
        <f t="shared" ref="D25:I25" si="4">D23-D24</f>
        <v>29346.8095238095</v>
      </c>
      <c r="E25" s="401">
        <f t="shared" si="4"/>
        <v>29565.4761904763</v>
      </c>
      <c r="F25" s="401">
        <f t="shared" si="4"/>
        <v>17252.4761904762</v>
      </c>
      <c r="G25" s="401">
        <f t="shared" si="4"/>
        <v>37277.8095238094</v>
      </c>
      <c r="H25" s="401">
        <f t="shared" si="4"/>
        <v>37761.8095238094</v>
      </c>
      <c r="I25" s="440">
        <f t="shared" si="4"/>
        <v>36596.8095238094</v>
      </c>
      <c r="J25" s="431">
        <f>SUM(C25:I25)</f>
        <v>220070</v>
      </c>
      <c r="K25" s="350"/>
      <c r="L25" s="350"/>
    </row>
    <row r="26" s="352" customFormat="1" ht="29" customHeight="1" spans="9:2574">
      <c r="I26" s="441"/>
      <c r="K26"/>
      <c r="L26"/>
      <c r="M26" s="351"/>
      <c r="N26" s="351"/>
      <c r="O26" s="351"/>
      <c r="P26" s="442"/>
      <c r="Q26" s="351"/>
      <c r="R26" s="351"/>
      <c r="S26" s="351"/>
      <c r="T26" s="351"/>
      <c r="U26" s="351"/>
      <c r="V26" s="351"/>
      <c r="W26" s="351"/>
      <c r="X26" s="351"/>
      <c r="Y26" s="351"/>
      <c r="Z26" s="351"/>
      <c r="AA26" s="351"/>
      <c r="AB26" s="351"/>
      <c r="AC26" s="351"/>
      <c r="AD26" s="351"/>
      <c r="AE26" s="464"/>
      <c r="AF26" s="469"/>
      <c r="AG26" s="442"/>
      <c r="AH26" s="442"/>
      <c r="AI26" s="442"/>
      <c r="AJ26" s="442"/>
      <c r="AK26" s="464"/>
      <c r="AL26" s="469"/>
      <c r="AM26" s="442"/>
      <c r="AN26" s="442"/>
      <c r="AO26" s="442"/>
      <c r="AP26" s="442"/>
      <c r="AQ26" s="464"/>
      <c r="AR26" s="469"/>
      <c r="AS26" s="442"/>
      <c r="AT26" s="442"/>
      <c r="AU26" s="442"/>
      <c r="AV26" s="442"/>
      <c r="AW26" s="464"/>
      <c r="AX26" s="469"/>
      <c r="AY26" s="442"/>
      <c r="AZ26" s="442"/>
      <c r="BA26" s="442"/>
      <c r="BB26" s="442"/>
      <c r="BC26" s="464"/>
      <c r="BD26" s="469"/>
      <c r="BE26" s="442"/>
      <c r="BF26" s="442"/>
      <c r="BG26" s="442"/>
      <c r="BH26" s="442"/>
      <c r="BI26" s="464"/>
      <c r="BJ26" s="469"/>
      <c r="BK26" s="442"/>
      <c r="BL26" s="442"/>
      <c r="BM26" s="442"/>
      <c r="BN26" s="442"/>
      <c r="BO26" s="464"/>
      <c r="BP26" s="469"/>
      <c r="BQ26" s="442"/>
      <c r="BR26" s="442"/>
      <c r="BS26" s="442"/>
      <c r="BT26" s="442"/>
      <c r="BU26" s="464"/>
      <c r="BV26" s="469"/>
      <c r="BW26" s="442"/>
      <c r="BX26" s="442"/>
      <c r="BY26" s="442"/>
      <c r="BZ26" s="442"/>
      <c r="CA26" s="464"/>
      <c r="CB26" s="469"/>
      <c r="CC26" s="442"/>
      <c r="CD26" s="442"/>
      <c r="CE26" s="442"/>
      <c r="CF26" s="442"/>
      <c r="CG26" s="464"/>
      <c r="CH26" s="469"/>
      <c r="CI26" s="442"/>
      <c r="CJ26" s="442"/>
      <c r="CK26" s="442"/>
      <c r="CL26" s="442"/>
      <c r="CM26" s="464"/>
      <c r="CN26" s="469"/>
      <c r="CO26" s="442"/>
      <c r="CP26" s="442"/>
      <c r="CQ26" s="442"/>
      <c r="CR26" s="442"/>
      <c r="CS26" s="464"/>
      <c r="CT26" s="469"/>
      <c r="CU26" s="442"/>
      <c r="CV26" s="442"/>
      <c r="CW26" s="442"/>
      <c r="CX26" s="442"/>
      <c r="CY26" s="464"/>
      <c r="CZ26" s="469"/>
      <c r="DA26" s="442"/>
      <c r="DB26" s="442"/>
      <c r="DC26" s="442"/>
      <c r="DD26" s="442"/>
      <c r="DE26" s="464"/>
      <c r="DF26" s="469"/>
      <c r="DG26" s="442"/>
      <c r="DH26" s="442"/>
      <c r="DI26" s="442"/>
      <c r="DJ26" s="442"/>
      <c r="DK26" s="464"/>
      <c r="DL26" s="469"/>
      <c r="DM26" s="442"/>
      <c r="DN26" s="442"/>
      <c r="DO26" s="442"/>
      <c r="DP26" s="442"/>
      <c r="DQ26" s="464"/>
      <c r="DR26" s="469"/>
      <c r="DS26" s="442"/>
      <c r="DT26" s="442"/>
      <c r="DU26" s="442"/>
      <c r="DV26" s="442"/>
      <c r="DW26" s="464"/>
      <c r="DX26" s="469"/>
      <c r="DY26" s="442"/>
      <c r="DZ26" s="442"/>
      <c r="EA26" s="442"/>
      <c r="EB26" s="442"/>
      <c r="EC26" s="464"/>
      <c r="ED26" s="469"/>
      <c r="EE26" s="442"/>
      <c r="EF26" s="442"/>
      <c r="EG26" s="442"/>
      <c r="EH26" s="442"/>
      <c r="EI26" s="464"/>
      <c r="EJ26" s="469"/>
      <c r="EK26" s="442"/>
      <c r="EL26" s="442"/>
      <c r="EM26" s="442"/>
      <c r="EN26" s="442"/>
      <c r="EO26" s="464"/>
      <c r="EP26" s="469"/>
      <c r="EQ26" s="442"/>
      <c r="ER26" s="442"/>
      <c r="ES26" s="442"/>
      <c r="ET26" s="442"/>
      <c r="EU26" s="464"/>
      <c r="EV26" s="469"/>
      <c r="EW26" s="442"/>
      <c r="EX26" s="442"/>
      <c r="EY26" s="442"/>
      <c r="EZ26" s="442"/>
      <c r="FA26" s="464"/>
      <c r="FB26" s="469"/>
      <c r="FC26" s="442"/>
      <c r="FD26" s="442"/>
      <c r="FE26" s="442"/>
      <c r="FF26" s="442"/>
      <c r="FG26" s="464"/>
      <c r="FH26" s="469"/>
      <c r="FI26" s="442"/>
      <c r="FJ26" s="442"/>
      <c r="FK26" s="442"/>
      <c r="FL26" s="442"/>
      <c r="FM26" s="464"/>
      <c r="FN26" s="469"/>
      <c r="FO26" s="442"/>
      <c r="FP26" s="442"/>
      <c r="FQ26" s="442"/>
      <c r="FR26" s="442"/>
      <c r="FS26" s="464"/>
      <c r="FT26" s="469"/>
      <c r="FU26" s="442"/>
      <c r="FV26" s="442"/>
      <c r="FW26" s="442"/>
      <c r="FX26" s="442"/>
      <c r="FY26" s="464"/>
      <c r="FZ26" s="469"/>
      <c r="GA26" s="442"/>
      <c r="GB26" s="442"/>
      <c r="GC26" s="442"/>
      <c r="GD26" s="442"/>
      <c r="GE26" s="464"/>
      <c r="GF26" s="469"/>
      <c r="GG26" s="442"/>
      <c r="GH26" s="442"/>
      <c r="GI26" s="442"/>
      <c r="GJ26" s="442"/>
      <c r="GK26" s="464"/>
      <c r="GL26" s="469"/>
      <c r="GM26" s="442"/>
      <c r="GN26" s="442"/>
      <c r="GO26" s="442"/>
      <c r="GP26" s="442"/>
      <c r="GQ26" s="464"/>
      <c r="GR26" s="469"/>
      <c r="GS26" s="442"/>
      <c r="GT26" s="442"/>
      <c r="GU26" s="442"/>
      <c r="GV26" s="442"/>
      <c r="GW26" s="464"/>
      <c r="GX26" s="469"/>
      <c r="GY26" s="442"/>
      <c r="GZ26" s="442"/>
      <c r="HA26" s="442"/>
      <c r="HB26" s="442"/>
      <c r="HC26" s="464"/>
      <c r="HD26" s="469"/>
      <c r="HE26" s="442"/>
      <c r="HF26" s="442"/>
      <c r="HG26" s="442"/>
      <c r="HH26" s="442"/>
      <c r="HI26" s="464"/>
      <c r="HJ26" s="469"/>
      <c r="HK26" s="442"/>
      <c r="HL26" s="442"/>
      <c r="HM26" s="442"/>
      <c r="HN26" s="442"/>
      <c r="HO26" s="464"/>
      <c r="HP26" s="469"/>
      <c r="HQ26" s="442"/>
      <c r="HR26" s="442"/>
      <c r="HS26" s="442"/>
      <c r="HT26" s="442"/>
      <c r="HU26" s="464"/>
      <c r="HV26" s="469"/>
      <c r="HW26" s="442"/>
      <c r="HX26" s="442"/>
      <c r="HY26" s="442"/>
      <c r="HZ26" s="442"/>
      <c r="IA26" s="464"/>
      <c r="IB26" s="469"/>
      <c r="IC26" s="442"/>
      <c r="ID26" s="442"/>
      <c r="IE26" s="442"/>
      <c r="IF26" s="442"/>
      <c r="IG26" s="464"/>
      <c r="IH26" s="469"/>
      <c r="II26" s="442"/>
      <c r="IJ26" s="442"/>
      <c r="IK26" s="442"/>
      <c r="IL26" s="442"/>
      <c r="IM26" s="464"/>
      <c r="IN26" s="469"/>
      <c r="IO26" s="442"/>
      <c r="IP26" s="442"/>
      <c r="IQ26" s="442"/>
      <c r="IR26" s="442"/>
      <c r="IS26" s="464"/>
      <c r="IT26" s="469"/>
      <c r="IU26" s="442"/>
      <c r="IV26" s="442"/>
      <c r="IW26" s="442"/>
      <c r="IX26" s="442"/>
      <c r="IY26" s="464"/>
      <c r="IZ26" s="469"/>
      <c r="JA26" s="442"/>
      <c r="JB26" s="442"/>
      <c r="JC26" s="442"/>
      <c r="JD26" s="442"/>
      <c r="JE26" s="464"/>
      <c r="JF26" s="469"/>
      <c r="JG26" s="442"/>
      <c r="JH26" s="442"/>
      <c r="JI26" s="442"/>
      <c r="JJ26" s="442"/>
      <c r="JK26" s="464"/>
      <c r="JL26" s="469"/>
      <c r="JM26" s="442"/>
      <c r="JN26" s="442"/>
      <c r="JO26" s="442"/>
      <c r="JP26" s="442"/>
      <c r="JQ26" s="464"/>
      <c r="JR26" s="469"/>
      <c r="JS26" s="442"/>
      <c r="JT26" s="442"/>
      <c r="JU26" s="442"/>
      <c r="JV26" s="442"/>
      <c r="JW26" s="464"/>
      <c r="JX26" s="469"/>
      <c r="JY26" s="442"/>
      <c r="JZ26" s="442"/>
      <c r="KA26" s="442"/>
      <c r="KB26" s="442"/>
      <c r="KC26" s="464"/>
      <c r="KD26" s="469"/>
      <c r="KE26" s="442"/>
      <c r="KF26" s="442"/>
      <c r="KG26" s="442"/>
      <c r="KH26" s="442"/>
      <c r="KI26" s="464"/>
      <c r="KJ26" s="469"/>
      <c r="KK26" s="442"/>
      <c r="KL26" s="442"/>
      <c r="KM26" s="442"/>
      <c r="KN26" s="442"/>
      <c r="KO26" s="464"/>
      <c r="KP26" s="469"/>
      <c r="KQ26" s="442"/>
      <c r="KR26" s="442"/>
      <c r="KS26" s="442"/>
      <c r="KT26" s="442"/>
      <c r="KU26" s="464"/>
      <c r="KV26" s="469"/>
      <c r="KW26" s="442"/>
      <c r="KX26" s="442"/>
      <c r="KY26" s="442"/>
      <c r="KZ26" s="442"/>
      <c r="LA26" s="464"/>
      <c r="LB26" s="469"/>
      <c r="LC26" s="442"/>
      <c r="LD26" s="442"/>
      <c r="LE26" s="442"/>
      <c r="LF26" s="442"/>
      <c r="LG26" s="464"/>
      <c r="LH26" s="469"/>
      <c r="LI26" s="442"/>
      <c r="LJ26" s="442"/>
      <c r="LK26" s="442"/>
      <c r="LL26" s="442"/>
      <c r="LM26" s="464"/>
      <c r="LN26" s="469"/>
      <c r="LO26" s="442"/>
      <c r="LP26" s="442"/>
      <c r="LQ26" s="442"/>
      <c r="LR26" s="442"/>
      <c r="LS26" s="464"/>
      <c r="LT26" s="469"/>
      <c r="LU26" s="442"/>
      <c r="LV26" s="442"/>
      <c r="LW26" s="442"/>
      <c r="LX26" s="442"/>
      <c r="LY26" s="464"/>
      <c r="LZ26" s="469"/>
      <c r="MA26" s="442"/>
      <c r="MB26" s="442"/>
      <c r="MC26" s="442"/>
      <c r="MD26" s="442"/>
      <c r="ME26" s="464"/>
      <c r="MF26" s="469"/>
      <c r="MG26" s="442"/>
      <c r="MH26" s="442"/>
      <c r="MI26" s="442"/>
      <c r="MJ26" s="442"/>
      <c r="MK26" s="464"/>
      <c r="ML26" s="469"/>
      <c r="MM26" s="442"/>
      <c r="MN26" s="442"/>
      <c r="MO26" s="442"/>
      <c r="MP26" s="442"/>
      <c r="MQ26" s="464"/>
      <c r="MR26" s="469"/>
      <c r="MS26" s="442"/>
      <c r="MT26" s="442"/>
      <c r="MU26" s="442"/>
      <c r="MV26" s="442"/>
      <c r="MW26" s="464"/>
      <c r="MX26" s="469"/>
      <c r="MY26" s="442"/>
      <c r="MZ26" s="442"/>
      <c r="NA26" s="442"/>
      <c r="NB26" s="442"/>
      <c r="NC26" s="464"/>
      <c r="ND26" s="469"/>
      <c r="NE26" s="442"/>
      <c r="NF26" s="442"/>
      <c r="NG26" s="442"/>
      <c r="NH26" s="442"/>
      <c r="NI26" s="464"/>
      <c r="NJ26" s="469"/>
      <c r="NK26" s="442"/>
      <c r="NL26" s="442"/>
      <c r="NM26" s="442"/>
      <c r="NN26" s="442"/>
      <c r="NO26" s="464"/>
      <c r="NP26" s="469"/>
      <c r="NQ26" s="442"/>
      <c r="NR26" s="442"/>
      <c r="NS26" s="442"/>
      <c r="NT26" s="442"/>
      <c r="NU26" s="464"/>
      <c r="NV26" s="469"/>
      <c r="NW26" s="442"/>
      <c r="NX26" s="442"/>
      <c r="NY26" s="442"/>
      <c r="NZ26" s="442"/>
      <c r="OA26" s="464"/>
      <c r="OB26" s="469"/>
      <c r="OC26" s="442"/>
      <c r="OD26" s="442"/>
      <c r="OE26" s="442"/>
      <c r="OF26" s="442"/>
      <c r="OG26" s="464"/>
      <c r="OH26" s="469"/>
      <c r="OI26" s="442"/>
      <c r="OJ26" s="442"/>
      <c r="OK26" s="442"/>
      <c r="OL26" s="442"/>
      <c r="OM26" s="464"/>
      <c r="ON26" s="469"/>
      <c r="OO26" s="442"/>
      <c r="OP26" s="442"/>
      <c r="OQ26" s="442"/>
      <c r="OR26" s="442"/>
      <c r="OS26" s="464"/>
      <c r="OT26" s="469"/>
      <c r="OU26" s="442"/>
      <c r="OV26" s="442"/>
      <c r="OW26" s="442"/>
      <c r="OX26" s="442"/>
      <c r="OY26" s="464"/>
      <c r="OZ26" s="469"/>
      <c r="PA26" s="442"/>
      <c r="PB26" s="442"/>
      <c r="PC26" s="442"/>
      <c r="PD26" s="442"/>
      <c r="PE26" s="464"/>
      <c r="PF26" s="469"/>
      <c r="PG26" s="442"/>
      <c r="PH26" s="442"/>
      <c r="PI26" s="442"/>
      <c r="PJ26" s="442"/>
      <c r="PK26" s="464"/>
      <c r="PL26" s="469"/>
      <c r="PM26" s="442"/>
      <c r="PN26" s="442"/>
      <c r="PO26" s="442"/>
      <c r="PP26" s="442"/>
      <c r="PQ26" s="464"/>
      <c r="PR26" s="469"/>
      <c r="PS26" s="442"/>
      <c r="PT26" s="442"/>
      <c r="PU26" s="442"/>
      <c r="PV26" s="442"/>
      <c r="PW26" s="464"/>
      <c r="PX26" s="469"/>
      <c r="PY26" s="442"/>
      <c r="PZ26" s="442"/>
      <c r="QA26" s="442"/>
      <c r="QB26" s="442"/>
      <c r="QC26" s="464"/>
      <c r="QD26" s="469"/>
      <c r="QE26" s="442"/>
      <c r="QF26" s="442"/>
      <c r="QG26" s="442"/>
      <c r="QH26" s="442"/>
      <c r="QI26" s="464"/>
      <c r="QJ26" s="469"/>
      <c r="QK26" s="442"/>
      <c r="QL26" s="442"/>
      <c r="QM26" s="442"/>
      <c r="QN26" s="442"/>
      <c r="QO26" s="464"/>
      <c r="QP26" s="469"/>
      <c r="QQ26" s="442"/>
      <c r="QR26" s="442"/>
      <c r="QS26" s="442"/>
      <c r="QT26" s="442"/>
      <c r="QU26" s="464"/>
      <c r="QV26" s="469"/>
      <c r="QW26" s="442"/>
      <c r="QX26" s="442"/>
      <c r="QY26" s="442"/>
      <c r="QZ26" s="442"/>
      <c r="RA26" s="464"/>
      <c r="RB26" s="469"/>
      <c r="RC26" s="442"/>
      <c r="RD26" s="442"/>
      <c r="RE26" s="442"/>
      <c r="RF26" s="442"/>
      <c r="RG26" s="464"/>
      <c r="RH26" s="469"/>
      <c r="RI26" s="442"/>
      <c r="RJ26" s="442"/>
      <c r="RK26" s="442"/>
      <c r="RL26" s="442"/>
      <c r="RM26" s="464"/>
      <c r="RN26" s="469"/>
      <c r="RO26" s="442"/>
      <c r="RP26" s="442"/>
      <c r="RQ26" s="442"/>
      <c r="RR26" s="442"/>
      <c r="RS26" s="464"/>
      <c r="RT26" s="469"/>
      <c r="RU26" s="442"/>
      <c r="RV26" s="442"/>
      <c r="RW26" s="442"/>
      <c r="RX26" s="442"/>
      <c r="RY26" s="464"/>
      <c r="RZ26" s="469"/>
      <c r="SA26" s="442"/>
      <c r="SB26" s="442"/>
      <c r="SC26" s="442"/>
      <c r="SD26" s="442"/>
      <c r="SE26" s="464"/>
      <c r="SF26" s="469"/>
      <c r="SG26" s="442"/>
      <c r="SH26" s="442"/>
      <c r="SI26" s="442"/>
      <c r="SJ26" s="442"/>
      <c r="SK26" s="464"/>
      <c r="SL26" s="469"/>
      <c r="SM26" s="442"/>
      <c r="SN26" s="442"/>
      <c r="SO26" s="442"/>
      <c r="SP26" s="442"/>
      <c r="SQ26" s="464"/>
      <c r="SR26" s="469"/>
      <c r="SS26" s="442"/>
      <c r="ST26" s="442"/>
      <c r="SU26" s="442"/>
      <c r="SV26" s="442"/>
      <c r="SW26" s="464"/>
      <c r="SX26" s="469"/>
      <c r="SY26" s="442"/>
      <c r="SZ26" s="442"/>
      <c r="TA26" s="442"/>
      <c r="TB26" s="442"/>
      <c r="TC26" s="464"/>
      <c r="TD26" s="469"/>
      <c r="TE26" s="442"/>
      <c r="TF26" s="442"/>
      <c r="TG26" s="442"/>
      <c r="TH26" s="442"/>
      <c r="TI26" s="464"/>
      <c r="TJ26" s="469"/>
      <c r="TK26" s="442"/>
      <c r="TL26" s="442"/>
      <c r="TM26" s="442"/>
      <c r="TN26" s="442"/>
      <c r="TO26" s="464"/>
      <c r="TP26" s="469"/>
      <c r="TQ26" s="442"/>
      <c r="TR26" s="442"/>
      <c r="TS26" s="442"/>
      <c r="TT26" s="442"/>
      <c r="TU26" s="464"/>
      <c r="TV26" s="469"/>
      <c r="TW26" s="442"/>
      <c r="TX26" s="442"/>
      <c r="TY26" s="442"/>
      <c r="TZ26" s="442"/>
      <c r="UA26" s="464"/>
      <c r="UB26" s="469"/>
      <c r="UC26" s="442"/>
      <c r="UD26" s="442"/>
      <c r="UE26" s="442"/>
      <c r="UF26" s="442"/>
      <c r="UG26" s="464"/>
      <c r="UH26" s="469"/>
      <c r="UI26" s="442"/>
      <c r="UJ26" s="442"/>
      <c r="UK26" s="442"/>
      <c r="UL26" s="442"/>
      <c r="UM26" s="464"/>
      <c r="UN26" s="469"/>
      <c r="UO26" s="442"/>
      <c r="UP26" s="442"/>
      <c r="UQ26" s="442"/>
      <c r="UR26" s="442"/>
      <c r="US26" s="464"/>
      <c r="UT26" s="469"/>
      <c r="UU26" s="442"/>
      <c r="UV26" s="442"/>
      <c r="UW26" s="442"/>
      <c r="UX26" s="442"/>
      <c r="UY26" s="464"/>
      <c r="UZ26" s="469"/>
      <c r="VA26" s="442"/>
      <c r="VB26" s="442"/>
      <c r="VC26" s="442"/>
      <c r="VD26" s="442"/>
      <c r="VE26" s="464"/>
      <c r="VF26" s="469"/>
      <c r="VG26" s="442"/>
      <c r="VH26" s="442"/>
      <c r="VI26" s="442"/>
      <c r="VJ26" s="442"/>
      <c r="VK26" s="464"/>
      <c r="VL26" s="469"/>
      <c r="VM26" s="442"/>
      <c r="VN26" s="442"/>
      <c r="VO26" s="442"/>
      <c r="VP26" s="442"/>
      <c r="VQ26" s="464"/>
      <c r="VR26" s="469"/>
      <c r="VS26" s="442"/>
      <c r="VT26" s="442"/>
      <c r="VU26" s="442"/>
      <c r="VV26" s="442"/>
      <c r="VW26" s="464"/>
      <c r="VX26" s="469"/>
      <c r="VY26" s="442"/>
      <c r="VZ26" s="442"/>
      <c r="WA26" s="442"/>
      <c r="WB26" s="442"/>
      <c r="WC26" s="464"/>
      <c r="WD26" s="469"/>
      <c r="WE26" s="442"/>
      <c r="WF26" s="442"/>
      <c r="WG26" s="442"/>
      <c r="WH26" s="442"/>
      <c r="WI26" s="464"/>
      <c r="WJ26" s="469"/>
      <c r="WK26" s="442"/>
      <c r="WL26" s="442"/>
      <c r="WM26" s="442"/>
      <c r="WN26" s="442"/>
      <c r="WO26" s="464"/>
      <c r="WP26" s="469"/>
      <c r="WQ26" s="442"/>
      <c r="WR26" s="442"/>
      <c r="WS26" s="442"/>
      <c r="WT26" s="442"/>
      <c r="WU26" s="464"/>
      <c r="WV26" s="469"/>
      <c r="WW26" s="442"/>
      <c r="WX26" s="442"/>
      <c r="WY26" s="442"/>
      <c r="WZ26" s="442"/>
      <c r="XA26" s="464"/>
      <c r="XB26" s="469"/>
      <c r="XC26" s="442"/>
      <c r="XD26" s="442"/>
      <c r="XE26" s="442"/>
      <c r="XF26" s="442"/>
      <c r="XG26" s="464"/>
      <c r="XH26" s="469"/>
      <c r="XI26" s="442"/>
      <c r="XJ26" s="442"/>
      <c r="XK26" s="442"/>
      <c r="XL26" s="442"/>
      <c r="XM26" s="464"/>
      <c r="XN26" s="469"/>
      <c r="XO26" s="442"/>
      <c r="XP26" s="442"/>
      <c r="XQ26" s="442"/>
      <c r="XR26" s="442"/>
      <c r="XS26" s="464"/>
      <c r="XT26" s="469"/>
      <c r="XU26" s="442"/>
      <c r="XV26" s="442"/>
      <c r="XW26" s="442"/>
      <c r="XX26" s="442"/>
      <c r="XY26" s="464"/>
      <c r="XZ26" s="469"/>
      <c r="YA26" s="442"/>
      <c r="YB26" s="442"/>
      <c r="YC26" s="442"/>
      <c r="YD26" s="442"/>
      <c r="YE26" s="464"/>
      <c r="YF26" s="469"/>
      <c r="YG26" s="442"/>
      <c r="YH26" s="442"/>
      <c r="YI26" s="442"/>
      <c r="YJ26" s="442"/>
      <c r="YK26" s="464"/>
      <c r="YL26" s="469"/>
      <c r="YM26" s="442"/>
      <c r="YN26" s="442"/>
      <c r="YO26" s="442"/>
      <c r="YP26" s="442"/>
      <c r="YQ26" s="464"/>
      <c r="YR26" s="469"/>
      <c r="YS26" s="442"/>
      <c r="YT26" s="442"/>
      <c r="YU26" s="442"/>
      <c r="YV26" s="442"/>
      <c r="YW26" s="464"/>
      <c r="YX26" s="469"/>
      <c r="YY26" s="442"/>
      <c r="YZ26" s="442"/>
      <c r="ZA26" s="442"/>
      <c r="ZB26" s="442"/>
      <c r="ZC26" s="464"/>
      <c r="ZD26" s="469"/>
      <c r="ZE26" s="442"/>
      <c r="ZF26" s="442"/>
      <c r="ZG26" s="442"/>
      <c r="ZH26" s="442"/>
      <c r="ZI26" s="464"/>
      <c r="ZJ26" s="469"/>
      <c r="ZK26" s="442"/>
      <c r="ZL26" s="442"/>
      <c r="ZM26" s="442"/>
      <c r="ZN26" s="442"/>
      <c r="ZO26" s="464"/>
      <c r="ZP26" s="469"/>
      <c r="ZQ26" s="442"/>
      <c r="ZR26" s="442"/>
      <c r="ZS26" s="442"/>
      <c r="ZT26" s="442"/>
      <c r="ZU26" s="464"/>
      <c r="ZV26" s="469"/>
      <c r="ZW26" s="442"/>
      <c r="ZX26" s="442"/>
      <c r="ZY26" s="442"/>
      <c r="ZZ26" s="442"/>
      <c r="AAA26" s="464"/>
      <c r="AAB26" s="469"/>
      <c r="AAC26" s="442"/>
      <c r="AAD26" s="442"/>
      <c r="AAE26" s="442"/>
      <c r="AAF26" s="442"/>
      <c r="AAG26" s="464"/>
      <c r="AAH26" s="469"/>
      <c r="AAI26" s="442"/>
      <c r="AAJ26" s="442"/>
      <c r="AAK26" s="442"/>
      <c r="AAL26" s="442"/>
      <c r="AAM26" s="464"/>
      <c r="AAN26" s="469"/>
      <c r="AAO26" s="442"/>
      <c r="AAP26" s="442"/>
      <c r="AAQ26" s="442"/>
      <c r="AAR26" s="442"/>
      <c r="AAS26" s="464"/>
      <c r="AAT26" s="469"/>
      <c r="AAU26" s="442"/>
      <c r="AAV26" s="442"/>
      <c r="AAW26" s="442"/>
      <c r="AAX26" s="442"/>
      <c r="AAY26" s="464"/>
      <c r="AAZ26" s="469"/>
      <c r="ABA26" s="442"/>
      <c r="ABB26" s="442"/>
      <c r="ABC26" s="442"/>
      <c r="ABD26" s="442"/>
      <c r="ABE26" s="464"/>
      <c r="ABF26" s="469"/>
      <c r="ABG26" s="442"/>
      <c r="ABH26" s="442"/>
      <c r="ABI26" s="442"/>
      <c r="ABJ26" s="442"/>
      <c r="ABK26" s="464"/>
      <c r="ABL26" s="469"/>
      <c r="ABM26" s="442"/>
      <c r="ABN26" s="442"/>
      <c r="ABO26" s="442"/>
      <c r="ABP26" s="442"/>
      <c r="ABQ26" s="464"/>
      <c r="ABR26" s="469"/>
      <c r="ABS26" s="442"/>
      <c r="ABT26" s="442"/>
      <c r="ABU26" s="442"/>
      <c r="ABV26" s="442"/>
      <c r="ABW26" s="464"/>
      <c r="ABX26" s="469"/>
      <c r="ABY26" s="442"/>
      <c r="ABZ26" s="442"/>
      <c r="ACA26" s="442"/>
      <c r="ACB26" s="442"/>
      <c r="ACC26" s="464"/>
      <c r="ACD26" s="469"/>
      <c r="ACE26" s="442"/>
      <c r="ACF26" s="442"/>
      <c r="ACG26" s="442"/>
      <c r="ACH26" s="442"/>
      <c r="ACI26" s="464"/>
      <c r="ACJ26" s="469"/>
      <c r="ACK26" s="442"/>
      <c r="ACL26" s="442"/>
      <c r="ACM26" s="442"/>
      <c r="ACN26" s="442"/>
      <c r="ACO26" s="464"/>
      <c r="ACP26" s="469"/>
      <c r="ACQ26" s="442"/>
      <c r="ACR26" s="442"/>
      <c r="ACS26" s="442"/>
      <c r="ACT26" s="442"/>
      <c r="ACU26" s="464"/>
      <c r="ACV26" s="469"/>
      <c r="ACW26" s="442"/>
      <c r="ACX26" s="442"/>
      <c r="ACY26" s="442"/>
      <c r="ACZ26" s="442"/>
      <c r="ADA26" s="464"/>
      <c r="ADB26" s="469"/>
      <c r="ADC26" s="442"/>
      <c r="ADD26" s="442"/>
      <c r="ADE26" s="442"/>
      <c r="ADF26" s="442"/>
      <c r="ADG26" s="464"/>
      <c r="ADH26" s="469"/>
      <c r="ADI26" s="442"/>
      <c r="ADJ26" s="442"/>
      <c r="ADK26" s="442"/>
      <c r="ADL26" s="442"/>
      <c r="ADM26" s="464"/>
      <c r="ADN26" s="469"/>
      <c r="ADO26" s="442"/>
      <c r="ADP26" s="442"/>
      <c r="ADQ26" s="442"/>
      <c r="ADR26" s="442"/>
      <c r="ADS26" s="464"/>
      <c r="ADT26" s="469"/>
      <c r="ADU26" s="442"/>
      <c r="ADV26" s="442"/>
      <c r="ADW26" s="442"/>
      <c r="ADX26" s="442"/>
      <c r="ADY26" s="464"/>
      <c r="ADZ26" s="469"/>
      <c r="AEA26" s="442"/>
      <c r="AEB26" s="442"/>
      <c r="AEC26" s="442"/>
      <c r="AED26" s="442"/>
      <c r="AEE26" s="464"/>
      <c r="AEF26" s="469"/>
      <c r="AEG26" s="442"/>
      <c r="AEH26" s="442"/>
      <c r="AEI26" s="442"/>
      <c r="AEJ26" s="442"/>
      <c r="AEK26" s="464"/>
      <c r="AEL26" s="469"/>
      <c r="AEM26" s="442"/>
      <c r="AEN26" s="442"/>
      <c r="AEO26" s="442"/>
      <c r="AEP26" s="442"/>
      <c r="AEQ26" s="464"/>
      <c r="AER26" s="469"/>
      <c r="AES26" s="442"/>
      <c r="AET26" s="442"/>
      <c r="AEU26" s="442"/>
      <c r="AEV26" s="442"/>
      <c r="AEW26" s="464"/>
      <c r="AEX26" s="469"/>
      <c r="AEY26" s="442"/>
      <c r="AEZ26" s="442"/>
      <c r="AFA26" s="442"/>
      <c r="AFB26" s="442"/>
      <c r="AFC26" s="464"/>
      <c r="AFD26" s="469"/>
      <c r="AFE26" s="442"/>
      <c r="AFF26" s="442"/>
      <c r="AFG26" s="442"/>
      <c r="AFH26" s="442"/>
      <c r="AFI26" s="464"/>
      <c r="AFJ26" s="469"/>
      <c r="AFK26" s="442"/>
      <c r="AFL26" s="442"/>
      <c r="AFM26" s="442"/>
      <c r="AFN26" s="442"/>
      <c r="AFO26" s="464"/>
      <c r="AFP26" s="469"/>
      <c r="AFQ26" s="442"/>
      <c r="AFR26" s="442"/>
      <c r="AFS26" s="442"/>
      <c r="AFT26" s="442"/>
      <c r="AFU26" s="464"/>
      <c r="AFV26" s="469"/>
      <c r="AFW26" s="442"/>
      <c r="AFX26" s="442"/>
      <c r="AFY26" s="442"/>
      <c r="AFZ26" s="442"/>
      <c r="AGA26" s="464"/>
      <c r="AGB26" s="469"/>
      <c r="AGC26" s="442"/>
      <c r="AGD26" s="442"/>
      <c r="AGE26" s="442"/>
      <c r="AGF26" s="442"/>
      <c r="AGG26" s="464"/>
      <c r="AGH26" s="469"/>
      <c r="AGI26" s="442"/>
      <c r="AGJ26" s="442"/>
      <c r="AGK26" s="442"/>
      <c r="AGL26" s="442"/>
      <c r="AGM26" s="464"/>
      <c r="AGN26" s="469"/>
      <c r="AGO26" s="442"/>
      <c r="AGP26" s="442"/>
      <c r="AGQ26" s="442"/>
      <c r="AGR26" s="442"/>
      <c r="AGS26" s="464"/>
      <c r="AGT26" s="469"/>
      <c r="AGU26" s="442"/>
      <c r="AGV26" s="442"/>
      <c r="AGW26" s="442"/>
      <c r="AGX26" s="442"/>
      <c r="AGY26" s="464"/>
      <c r="AGZ26" s="469"/>
      <c r="AHA26" s="442"/>
      <c r="AHB26" s="442"/>
      <c r="AHC26" s="442"/>
      <c r="AHD26" s="442"/>
      <c r="AHE26" s="464"/>
      <c r="AHF26" s="469"/>
      <c r="AHG26" s="442"/>
      <c r="AHH26" s="442"/>
      <c r="AHI26" s="442"/>
      <c r="AHJ26" s="442"/>
      <c r="AHK26" s="464"/>
      <c r="AHL26" s="469"/>
      <c r="AHM26" s="442"/>
      <c r="AHN26" s="442"/>
      <c r="AHO26" s="442"/>
      <c r="AHP26" s="442"/>
      <c r="AHQ26" s="464"/>
      <c r="AHR26" s="469"/>
      <c r="AHS26" s="442"/>
      <c r="AHT26" s="442"/>
      <c r="AHU26" s="442"/>
      <c r="AHV26" s="442"/>
      <c r="AHW26" s="464"/>
      <c r="AHX26" s="469"/>
      <c r="AHY26" s="442"/>
      <c r="AHZ26" s="442"/>
      <c r="AIA26" s="442"/>
      <c r="AIB26" s="442"/>
      <c r="AIC26" s="464"/>
      <c r="AID26" s="469"/>
      <c r="AIE26" s="442"/>
      <c r="AIF26" s="442"/>
      <c r="AIG26" s="442"/>
      <c r="AIH26" s="442"/>
      <c r="AII26" s="464"/>
      <c r="AIJ26" s="469"/>
      <c r="AIK26" s="442"/>
      <c r="AIL26" s="442"/>
      <c r="AIM26" s="442"/>
      <c r="AIN26" s="442"/>
      <c r="AIO26" s="464"/>
      <c r="AIP26" s="469"/>
      <c r="AIQ26" s="442"/>
      <c r="AIR26" s="442"/>
      <c r="AIS26" s="442"/>
      <c r="AIT26" s="442"/>
      <c r="AIU26" s="464"/>
      <c r="AIV26" s="469"/>
      <c r="AIW26" s="442"/>
      <c r="AIX26" s="442"/>
      <c r="AIY26" s="442"/>
      <c r="AIZ26" s="442"/>
      <c r="AJA26" s="464"/>
      <c r="AJB26" s="469"/>
      <c r="AJC26" s="442"/>
      <c r="AJD26" s="442"/>
      <c r="AJE26" s="442"/>
      <c r="AJF26" s="442"/>
      <c r="AJG26" s="464"/>
      <c r="AJH26" s="469"/>
      <c r="AJI26" s="442"/>
      <c r="AJJ26" s="442"/>
      <c r="AJK26" s="442"/>
      <c r="AJL26" s="442"/>
      <c r="AJM26" s="464"/>
      <c r="AJN26" s="469"/>
      <c r="AJO26" s="442"/>
      <c r="AJP26" s="442"/>
      <c r="AJQ26" s="442"/>
      <c r="AJR26" s="442"/>
      <c r="AJS26" s="464"/>
      <c r="AJT26" s="469"/>
      <c r="AJU26" s="442"/>
      <c r="AJV26" s="442"/>
      <c r="AJW26" s="442"/>
      <c r="AJX26" s="442"/>
      <c r="AJY26" s="464"/>
      <c r="AJZ26" s="469"/>
      <c r="AKA26" s="442"/>
      <c r="AKB26" s="442"/>
      <c r="AKC26" s="442"/>
      <c r="AKD26" s="442"/>
      <c r="AKE26" s="464"/>
      <c r="AKF26" s="469"/>
      <c r="AKG26" s="442"/>
      <c r="AKH26" s="442"/>
      <c r="AKI26" s="442"/>
      <c r="AKJ26" s="442"/>
      <c r="AKK26" s="464"/>
      <c r="AKL26" s="469"/>
      <c r="AKM26" s="442"/>
      <c r="AKN26" s="442"/>
      <c r="AKO26" s="442"/>
      <c r="AKP26" s="442"/>
      <c r="AKQ26" s="464"/>
      <c r="AKR26" s="469"/>
      <c r="AKS26" s="442"/>
      <c r="AKT26" s="442"/>
      <c r="AKU26" s="442"/>
      <c r="AKV26" s="442"/>
      <c r="AKW26" s="464"/>
      <c r="AKX26" s="469"/>
      <c r="AKY26" s="442"/>
      <c r="AKZ26" s="442"/>
      <c r="ALA26" s="442"/>
      <c r="ALB26" s="442"/>
      <c r="ALC26" s="464"/>
      <c r="ALD26" s="469"/>
      <c r="ALE26" s="442"/>
      <c r="ALF26" s="442"/>
      <c r="ALG26" s="442"/>
      <c r="ALH26" s="442"/>
      <c r="ALI26" s="464"/>
      <c r="ALJ26" s="469"/>
      <c r="ALK26" s="442"/>
      <c r="ALL26" s="442"/>
      <c r="ALM26" s="442"/>
      <c r="ALN26" s="442"/>
      <c r="ALO26" s="464"/>
      <c r="ALP26" s="469"/>
      <c r="ALQ26" s="442"/>
      <c r="ALR26" s="442"/>
      <c r="ALS26" s="442"/>
      <c r="ALT26" s="442"/>
      <c r="ALU26" s="464"/>
      <c r="ALV26" s="469"/>
      <c r="ALW26" s="442"/>
      <c r="ALX26" s="442"/>
      <c r="ALY26" s="442"/>
      <c r="ALZ26" s="442"/>
      <c r="AMA26" s="464"/>
      <c r="AMB26" s="469"/>
      <c r="AMC26" s="442"/>
      <c r="AMD26" s="442"/>
      <c r="AME26" s="442"/>
      <c r="AMF26" s="442"/>
      <c r="AMG26" s="464"/>
      <c r="AMH26" s="469"/>
      <c r="AMI26" s="442"/>
      <c r="AMJ26" s="442"/>
      <c r="AMK26" s="442"/>
      <c r="AML26" s="442"/>
      <c r="AMM26" s="464"/>
      <c r="AMN26" s="469"/>
      <c r="AMO26" s="442"/>
      <c r="AMP26" s="442"/>
      <c r="AMQ26" s="442"/>
      <c r="AMR26" s="442"/>
      <c r="AMS26" s="464"/>
      <c r="AMT26" s="469"/>
      <c r="AMU26" s="442"/>
      <c r="AMV26" s="442"/>
      <c r="AMW26" s="442"/>
      <c r="AMX26" s="442"/>
      <c r="AMY26" s="464"/>
      <c r="AMZ26" s="469"/>
      <c r="ANA26" s="442"/>
      <c r="ANB26" s="442"/>
      <c r="ANC26" s="442"/>
      <c r="AND26" s="442"/>
      <c r="ANE26" s="464"/>
      <c r="ANF26" s="469"/>
      <c r="ANG26" s="442"/>
      <c r="ANH26" s="442"/>
      <c r="ANI26" s="442"/>
      <c r="ANJ26" s="442"/>
      <c r="ANK26" s="464"/>
      <c r="ANL26" s="469"/>
      <c r="ANM26" s="442"/>
      <c r="ANN26" s="442"/>
      <c r="ANO26" s="442"/>
      <c r="ANP26" s="442"/>
      <c r="ANQ26" s="464"/>
      <c r="ANR26" s="469"/>
      <c r="ANS26" s="442"/>
      <c r="ANT26" s="442"/>
      <c r="ANU26" s="442"/>
      <c r="ANV26" s="442"/>
      <c r="ANW26" s="464"/>
      <c r="ANX26" s="469"/>
      <c r="ANY26" s="442"/>
      <c r="ANZ26" s="442"/>
      <c r="AOA26" s="442"/>
      <c r="AOB26" s="442"/>
      <c r="AOC26" s="464"/>
      <c r="AOD26" s="469"/>
      <c r="AOE26" s="442"/>
      <c r="AOF26" s="442"/>
      <c r="AOG26" s="442"/>
      <c r="AOH26" s="442"/>
      <c r="AOI26" s="464"/>
      <c r="AOJ26" s="469"/>
      <c r="AOK26" s="442"/>
      <c r="AOL26" s="442"/>
      <c r="AOM26" s="442"/>
      <c r="AON26" s="442"/>
      <c r="AOO26" s="464"/>
      <c r="AOP26" s="469"/>
      <c r="AOQ26" s="442"/>
      <c r="AOR26" s="442"/>
      <c r="AOS26" s="442"/>
      <c r="AOT26" s="442"/>
      <c r="AOU26" s="464"/>
      <c r="AOV26" s="469"/>
      <c r="AOW26" s="442"/>
      <c r="AOX26" s="442"/>
      <c r="AOY26" s="442"/>
      <c r="AOZ26" s="442"/>
      <c r="APA26" s="464"/>
      <c r="APB26" s="469"/>
      <c r="APC26" s="442"/>
      <c r="APD26" s="442"/>
      <c r="APE26" s="442"/>
      <c r="APF26" s="442"/>
      <c r="APG26" s="464"/>
      <c r="APH26" s="469"/>
      <c r="API26" s="442"/>
      <c r="APJ26" s="442"/>
      <c r="APK26" s="442"/>
      <c r="APL26" s="442"/>
      <c r="APM26" s="464"/>
      <c r="APN26" s="469"/>
      <c r="APO26" s="442"/>
      <c r="APP26" s="442"/>
      <c r="APQ26" s="442"/>
      <c r="APR26" s="442"/>
      <c r="APS26" s="464"/>
      <c r="APT26" s="469"/>
      <c r="APU26" s="442"/>
      <c r="APV26" s="442"/>
      <c r="APW26" s="442"/>
      <c r="APX26" s="442"/>
      <c r="APY26" s="464"/>
      <c r="APZ26" s="469"/>
      <c r="AQA26" s="442"/>
      <c r="AQB26" s="442"/>
      <c r="AQC26" s="442"/>
      <c r="AQD26" s="442"/>
      <c r="AQE26" s="464"/>
      <c r="AQF26" s="469"/>
      <c r="AQG26" s="442"/>
      <c r="AQH26" s="442"/>
      <c r="AQI26" s="442"/>
      <c r="AQJ26" s="442"/>
      <c r="AQK26" s="464"/>
      <c r="AQL26" s="469"/>
      <c r="AQM26" s="442"/>
      <c r="AQN26" s="442"/>
      <c r="AQO26" s="442"/>
      <c r="AQP26" s="442"/>
      <c r="AQQ26" s="464"/>
      <c r="AQR26" s="469"/>
      <c r="AQS26" s="442"/>
      <c r="AQT26" s="442"/>
      <c r="AQU26" s="442"/>
      <c r="AQV26" s="442"/>
      <c r="AQW26" s="464"/>
      <c r="AQX26" s="469"/>
      <c r="AQY26" s="442"/>
      <c r="AQZ26" s="442"/>
      <c r="ARA26" s="442"/>
      <c r="ARB26" s="442"/>
      <c r="ARC26" s="464"/>
      <c r="ARD26" s="469"/>
      <c r="ARE26" s="442"/>
      <c r="ARF26" s="442"/>
      <c r="ARG26" s="442"/>
      <c r="ARH26" s="442"/>
      <c r="ARI26" s="464"/>
      <c r="ARJ26" s="469"/>
      <c r="ARK26" s="442"/>
      <c r="ARL26" s="442"/>
      <c r="ARM26" s="442"/>
      <c r="ARN26" s="442"/>
      <c r="ARO26" s="464"/>
      <c r="ARP26" s="469"/>
      <c r="ARQ26" s="442"/>
      <c r="ARR26" s="442"/>
      <c r="ARS26" s="442"/>
      <c r="ART26" s="442"/>
      <c r="ARU26" s="464"/>
      <c r="ARV26" s="469"/>
      <c r="ARW26" s="442"/>
      <c r="ARX26" s="442"/>
      <c r="ARY26" s="442"/>
      <c r="ARZ26" s="442"/>
      <c r="ASA26" s="464"/>
      <c r="ASB26" s="469"/>
      <c r="ASC26" s="442"/>
      <c r="ASD26" s="442"/>
      <c r="ASE26" s="442"/>
      <c r="ASF26" s="442"/>
      <c r="ASG26" s="464"/>
      <c r="ASH26" s="469"/>
      <c r="ASI26" s="442"/>
      <c r="ASJ26" s="442"/>
      <c r="ASK26" s="442"/>
      <c r="ASL26" s="442"/>
      <c r="ASM26" s="464"/>
      <c r="ASN26" s="469"/>
      <c r="ASO26" s="442"/>
      <c r="ASP26" s="442"/>
      <c r="ASQ26" s="442"/>
      <c r="ASR26" s="442"/>
      <c r="ASS26" s="464"/>
      <c r="AST26" s="469"/>
      <c r="ASU26" s="442"/>
      <c r="ASV26" s="442"/>
      <c r="ASW26" s="442"/>
      <c r="ASX26" s="442"/>
      <c r="ASY26" s="464"/>
      <c r="ASZ26" s="469"/>
      <c r="ATA26" s="442"/>
      <c r="ATB26" s="442"/>
      <c r="ATC26" s="442"/>
      <c r="ATD26" s="442"/>
      <c r="ATE26" s="464"/>
      <c r="ATF26" s="469"/>
      <c r="ATG26" s="442"/>
      <c r="ATH26" s="442"/>
      <c r="ATI26" s="442"/>
      <c r="ATJ26" s="442"/>
      <c r="ATK26" s="464"/>
      <c r="ATL26" s="469"/>
      <c r="ATM26" s="442"/>
      <c r="ATN26" s="442"/>
      <c r="ATO26" s="442"/>
      <c r="ATP26" s="442"/>
      <c r="ATQ26" s="464"/>
      <c r="ATR26" s="469"/>
      <c r="ATS26" s="442"/>
      <c r="ATT26" s="442"/>
      <c r="ATU26" s="442"/>
      <c r="ATV26" s="442"/>
      <c r="ATW26" s="464"/>
      <c r="ATX26" s="469"/>
      <c r="ATY26" s="442"/>
      <c r="ATZ26" s="442"/>
      <c r="AUA26" s="442"/>
      <c r="AUB26" s="442"/>
      <c r="AUC26" s="464"/>
      <c r="AUD26" s="469"/>
      <c r="AUE26" s="442"/>
      <c r="AUF26" s="442"/>
      <c r="AUG26" s="442"/>
      <c r="AUH26" s="442"/>
      <c r="AUI26" s="464"/>
      <c r="AUJ26" s="469"/>
      <c r="AUK26" s="442"/>
      <c r="AUL26" s="442"/>
      <c r="AUM26" s="442"/>
      <c r="AUN26" s="442"/>
      <c r="AUO26" s="464"/>
      <c r="AUP26" s="469"/>
      <c r="AUQ26" s="442"/>
      <c r="AUR26" s="442"/>
      <c r="AUS26" s="442"/>
      <c r="AUT26" s="442"/>
      <c r="AUU26" s="464"/>
      <c r="AUV26" s="469"/>
      <c r="AUW26" s="442"/>
      <c r="AUX26" s="442"/>
      <c r="AUY26" s="442"/>
      <c r="AUZ26" s="442"/>
      <c r="AVA26" s="464"/>
      <c r="AVB26" s="469"/>
      <c r="AVC26" s="442"/>
      <c r="AVD26" s="442"/>
      <c r="AVE26" s="442"/>
      <c r="AVF26" s="442"/>
      <c r="AVG26" s="464"/>
      <c r="AVH26" s="469"/>
      <c r="AVI26" s="442"/>
      <c r="AVJ26" s="442"/>
      <c r="AVK26" s="442"/>
      <c r="AVL26" s="442"/>
      <c r="AVM26" s="464"/>
      <c r="AVN26" s="469"/>
      <c r="AVO26" s="442"/>
      <c r="AVP26" s="442"/>
      <c r="AVQ26" s="442"/>
      <c r="AVR26" s="442"/>
      <c r="AVS26" s="464"/>
      <c r="AVT26" s="469"/>
      <c r="AVU26" s="442"/>
      <c r="AVV26" s="442"/>
      <c r="AVW26" s="442"/>
      <c r="AVX26" s="442"/>
      <c r="AVY26" s="464"/>
      <c r="AVZ26" s="469"/>
      <c r="AWA26" s="442"/>
      <c r="AWB26" s="442"/>
      <c r="AWC26" s="442"/>
      <c r="AWD26" s="442"/>
      <c r="AWE26" s="464"/>
      <c r="AWF26" s="469"/>
      <c r="AWG26" s="442"/>
      <c r="AWH26" s="442"/>
      <c r="AWI26" s="442"/>
      <c r="AWJ26" s="442"/>
      <c r="AWK26" s="464"/>
      <c r="AWL26" s="469"/>
      <c r="AWM26" s="442"/>
      <c r="AWN26" s="442"/>
      <c r="AWO26" s="442"/>
      <c r="AWP26" s="442"/>
      <c r="AWQ26" s="464"/>
      <c r="AWR26" s="469"/>
      <c r="AWS26" s="442"/>
      <c r="AWT26" s="442"/>
      <c r="AWU26" s="442"/>
      <c r="AWV26" s="442"/>
      <c r="AWW26" s="464"/>
      <c r="AWX26" s="469"/>
      <c r="AWY26" s="442"/>
      <c r="AWZ26" s="442"/>
      <c r="AXA26" s="442"/>
      <c r="AXB26" s="442"/>
      <c r="AXC26" s="464"/>
      <c r="AXD26" s="469"/>
      <c r="AXE26" s="442"/>
      <c r="AXF26" s="442"/>
      <c r="AXG26" s="442"/>
      <c r="AXH26" s="442"/>
      <c r="AXI26" s="464"/>
      <c r="AXJ26" s="469"/>
      <c r="AXK26" s="442"/>
      <c r="AXL26" s="442"/>
      <c r="AXM26" s="442"/>
      <c r="AXN26" s="442"/>
      <c r="AXO26" s="464"/>
      <c r="AXP26" s="469"/>
      <c r="AXQ26" s="442"/>
      <c r="AXR26" s="442"/>
      <c r="AXS26" s="442"/>
      <c r="AXT26" s="442"/>
      <c r="AXU26" s="464"/>
      <c r="AXV26" s="469"/>
      <c r="AXW26" s="442"/>
      <c r="AXX26" s="442"/>
      <c r="AXY26" s="442"/>
      <c r="AXZ26" s="442"/>
      <c r="AYA26" s="464"/>
      <c r="AYB26" s="469"/>
      <c r="AYC26" s="442"/>
      <c r="AYD26" s="442"/>
      <c r="AYE26" s="442"/>
      <c r="AYF26" s="442"/>
      <c r="AYG26" s="464"/>
      <c r="AYH26" s="469"/>
      <c r="AYI26" s="442"/>
      <c r="AYJ26" s="442"/>
      <c r="AYK26" s="442"/>
      <c r="AYL26" s="442"/>
      <c r="AYM26" s="464"/>
      <c r="AYN26" s="469"/>
      <c r="AYO26" s="442"/>
      <c r="AYP26" s="442"/>
      <c r="AYQ26" s="442"/>
      <c r="AYR26" s="442"/>
      <c r="AYS26" s="464"/>
      <c r="AYT26" s="469"/>
      <c r="AYU26" s="442"/>
      <c r="AYV26" s="442"/>
      <c r="AYW26" s="442"/>
      <c r="AYX26" s="442"/>
      <c r="AYY26" s="464"/>
      <c r="AYZ26" s="469"/>
      <c r="AZA26" s="442"/>
      <c r="AZB26" s="442"/>
      <c r="AZC26" s="442"/>
      <c r="AZD26" s="442"/>
      <c r="AZE26" s="464"/>
      <c r="AZF26" s="469"/>
      <c r="AZG26" s="442"/>
      <c r="AZH26" s="442"/>
      <c r="AZI26" s="442"/>
      <c r="AZJ26" s="442"/>
      <c r="AZK26" s="464"/>
      <c r="AZL26" s="469"/>
      <c r="AZM26" s="442"/>
      <c r="AZN26" s="442"/>
      <c r="AZO26" s="442"/>
      <c r="AZP26" s="442"/>
      <c r="AZQ26" s="464"/>
      <c r="AZR26" s="469"/>
      <c r="AZS26" s="442"/>
      <c r="AZT26" s="442"/>
      <c r="AZU26" s="442"/>
      <c r="AZV26" s="442"/>
      <c r="AZW26" s="464"/>
      <c r="AZX26" s="469"/>
      <c r="AZY26" s="442"/>
      <c r="AZZ26" s="442"/>
      <c r="BAA26" s="442"/>
      <c r="BAB26" s="442"/>
      <c r="BAC26" s="464"/>
      <c r="BAD26" s="469"/>
      <c r="BAE26" s="442"/>
      <c r="BAF26" s="442"/>
      <c r="BAG26" s="442"/>
      <c r="BAH26" s="442"/>
      <c r="BAI26" s="464"/>
      <c r="BAJ26" s="469"/>
      <c r="BAK26" s="442"/>
      <c r="BAL26" s="442"/>
      <c r="BAM26" s="442"/>
      <c r="BAN26" s="442"/>
      <c r="BAO26" s="464"/>
      <c r="BAP26" s="469"/>
      <c r="BAQ26" s="442"/>
      <c r="BAR26" s="442"/>
      <c r="BAS26" s="442"/>
      <c r="BAT26" s="442"/>
      <c r="BAU26" s="464"/>
      <c r="BAV26" s="469"/>
      <c r="BAW26" s="442"/>
      <c r="BAX26" s="442"/>
      <c r="BAY26" s="442"/>
      <c r="BAZ26" s="442"/>
      <c r="BBA26" s="464"/>
      <c r="BBB26" s="469"/>
      <c r="BBC26" s="442"/>
      <c r="BBD26" s="442"/>
      <c r="BBE26" s="442"/>
      <c r="BBF26" s="442"/>
      <c r="BBG26" s="464"/>
      <c r="BBH26" s="469"/>
      <c r="BBI26" s="442"/>
      <c r="BBJ26" s="442"/>
      <c r="BBK26" s="442"/>
      <c r="BBL26" s="442"/>
      <c r="BBM26" s="464"/>
      <c r="BBN26" s="469"/>
      <c r="BBO26" s="442"/>
      <c r="BBP26" s="442"/>
      <c r="BBQ26" s="442"/>
      <c r="BBR26" s="442"/>
      <c r="BBS26" s="464"/>
      <c r="BBT26" s="469"/>
      <c r="BBU26" s="442"/>
      <c r="BBV26" s="442"/>
      <c r="BBW26" s="442"/>
      <c r="BBX26" s="442"/>
      <c r="BBY26" s="464"/>
      <c r="BBZ26" s="469"/>
      <c r="BCA26" s="442"/>
      <c r="BCB26" s="442"/>
      <c r="BCC26" s="442"/>
      <c r="BCD26" s="442"/>
      <c r="BCE26" s="464"/>
      <c r="BCF26" s="469"/>
      <c r="BCG26" s="442"/>
      <c r="BCH26" s="442"/>
      <c r="BCI26" s="442"/>
      <c r="BCJ26" s="442"/>
      <c r="BCK26" s="464"/>
      <c r="BCL26" s="469"/>
      <c r="BCM26" s="442"/>
      <c r="BCN26" s="442"/>
      <c r="BCO26" s="442"/>
      <c r="BCP26" s="442"/>
      <c r="BCQ26" s="464"/>
      <c r="BCR26" s="469"/>
      <c r="BCS26" s="442"/>
      <c r="BCT26" s="442"/>
      <c r="BCU26" s="442"/>
      <c r="BCV26" s="442"/>
      <c r="BCW26" s="464"/>
      <c r="BCX26" s="469"/>
      <c r="BCY26" s="442"/>
      <c r="BCZ26" s="442"/>
      <c r="BDA26" s="442"/>
      <c r="BDB26" s="442"/>
      <c r="BDC26" s="464"/>
      <c r="BDD26" s="469"/>
      <c r="BDE26" s="442"/>
      <c r="BDF26" s="442"/>
      <c r="BDG26" s="442"/>
      <c r="BDH26" s="442"/>
      <c r="BDI26" s="464"/>
      <c r="BDJ26" s="469"/>
      <c r="BDK26" s="442"/>
      <c r="BDL26" s="442"/>
      <c r="BDM26" s="442"/>
      <c r="BDN26" s="442"/>
      <c r="BDO26" s="464"/>
      <c r="BDP26" s="469"/>
      <c r="BDQ26" s="442"/>
      <c r="BDR26" s="442"/>
      <c r="BDS26" s="442"/>
      <c r="BDT26" s="442"/>
      <c r="BDU26" s="464"/>
      <c r="BDV26" s="469"/>
      <c r="BDW26" s="442"/>
      <c r="BDX26" s="442"/>
      <c r="BDY26" s="442"/>
      <c r="BDZ26" s="442"/>
      <c r="BEA26" s="464"/>
      <c r="BEB26" s="469"/>
      <c r="BEC26" s="442"/>
      <c r="BED26" s="442"/>
      <c r="BEE26" s="442"/>
      <c r="BEF26" s="442"/>
      <c r="BEG26" s="464"/>
      <c r="BEH26" s="469"/>
      <c r="BEI26" s="442"/>
      <c r="BEJ26" s="442"/>
      <c r="BEK26" s="442"/>
      <c r="BEL26" s="442"/>
      <c r="BEM26" s="464"/>
      <c r="BEN26" s="469"/>
      <c r="BEO26" s="442"/>
      <c r="BEP26" s="442"/>
      <c r="BEQ26" s="442"/>
      <c r="BER26" s="442"/>
      <c r="BES26" s="464"/>
      <c r="BET26" s="469"/>
      <c r="BEU26" s="442"/>
      <c r="BEV26" s="442"/>
      <c r="BEW26" s="442"/>
      <c r="BEX26" s="442"/>
      <c r="BEY26" s="464"/>
      <c r="BEZ26" s="469"/>
      <c r="BFA26" s="442"/>
      <c r="BFB26" s="442"/>
      <c r="BFC26" s="442"/>
      <c r="BFD26" s="442"/>
      <c r="BFE26" s="464"/>
      <c r="BFF26" s="469"/>
      <c r="BFG26" s="442"/>
      <c r="BFH26" s="442"/>
      <c r="BFI26" s="442"/>
      <c r="BFJ26" s="442"/>
      <c r="BFK26" s="464"/>
      <c r="BFL26" s="469"/>
      <c r="BFM26" s="442"/>
      <c r="BFN26" s="442"/>
      <c r="BFO26" s="442"/>
      <c r="BFP26" s="442"/>
      <c r="BFQ26" s="464"/>
      <c r="BFR26" s="469"/>
      <c r="BFS26" s="442"/>
      <c r="BFT26" s="442"/>
      <c r="BFU26" s="442"/>
      <c r="BFV26" s="442"/>
      <c r="BFW26" s="464"/>
      <c r="BFX26" s="469"/>
      <c r="BFY26" s="442"/>
      <c r="BFZ26" s="442"/>
      <c r="BGA26" s="442"/>
      <c r="BGB26" s="442"/>
      <c r="BGC26" s="464"/>
      <c r="BGD26" s="469"/>
      <c r="BGE26" s="442"/>
      <c r="BGF26" s="442"/>
      <c r="BGG26" s="442"/>
      <c r="BGH26" s="442"/>
      <c r="BGI26" s="464"/>
      <c r="BGJ26" s="469"/>
      <c r="BGK26" s="442"/>
      <c r="BGL26" s="442"/>
      <c r="BGM26" s="442"/>
      <c r="BGN26" s="442"/>
      <c r="BGO26" s="464"/>
      <c r="BGP26" s="469"/>
      <c r="BGQ26" s="442"/>
      <c r="BGR26" s="442"/>
      <c r="BGS26" s="442"/>
      <c r="BGT26" s="442"/>
      <c r="BGU26" s="464"/>
      <c r="BGV26" s="469"/>
      <c r="BGW26" s="442"/>
      <c r="BGX26" s="442"/>
      <c r="BGY26" s="442"/>
      <c r="BGZ26" s="442"/>
      <c r="BHA26" s="464"/>
      <c r="BHB26" s="469"/>
      <c r="BHC26" s="442"/>
      <c r="BHD26" s="442"/>
      <c r="BHE26" s="442"/>
      <c r="BHF26" s="442"/>
      <c r="BHG26" s="464"/>
      <c r="BHH26" s="469"/>
      <c r="BHI26" s="442"/>
      <c r="BHJ26" s="442"/>
      <c r="BHK26" s="442"/>
      <c r="BHL26" s="442"/>
      <c r="BHM26" s="464"/>
      <c r="BHN26" s="469"/>
      <c r="BHO26" s="442"/>
      <c r="BHP26" s="442"/>
      <c r="BHQ26" s="442"/>
      <c r="BHR26" s="442"/>
      <c r="BHS26" s="464"/>
      <c r="BHT26" s="469"/>
      <c r="BHU26" s="442"/>
      <c r="BHV26" s="442"/>
      <c r="BHW26" s="442"/>
      <c r="BHX26" s="442"/>
      <c r="BHY26" s="464"/>
      <c r="BHZ26" s="469"/>
      <c r="BIA26" s="442"/>
      <c r="BIB26" s="442"/>
      <c r="BIC26" s="442"/>
      <c r="BID26" s="442"/>
      <c r="BIE26" s="464"/>
      <c r="BIF26" s="469"/>
      <c r="BIG26" s="442"/>
      <c r="BIH26" s="442"/>
      <c r="BII26" s="442"/>
      <c r="BIJ26" s="442"/>
      <c r="BIK26" s="464"/>
      <c r="BIL26" s="469"/>
      <c r="BIM26" s="442"/>
      <c r="BIN26" s="442"/>
      <c r="BIO26" s="442"/>
      <c r="BIP26" s="442"/>
      <c r="BIQ26" s="464"/>
      <c r="BIR26" s="469"/>
      <c r="BIS26" s="442"/>
      <c r="BIT26" s="442"/>
      <c r="BIU26" s="442"/>
      <c r="BIV26" s="442"/>
      <c r="BIW26" s="464"/>
      <c r="BIX26" s="469"/>
      <c r="BIY26" s="442"/>
      <c r="BIZ26" s="442"/>
      <c r="BJA26" s="442"/>
      <c r="BJB26" s="442"/>
      <c r="BJC26" s="464"/>
      <c r="BJD26" s="469"/>
      <c r="BJE26" s="442"/>
      <c r="BJF26" s="442"/>
      <c r="BJG26" s="442"/>
      <c r="BJH26" s="442"/>
      <c r="BJI26" s="464"/>
      <c r="BJJ26" s="469"/>
      <c r="BJK26" s="442"/>
      <c r="BJL26" s="442"/>
      <c r="BJM26" s="442"/>
      <c r="BJN26" s="442"/>
      <c r="BJO26" s="464"/>
      <c r="BJP26" s="469"/>
      <c r="BJQ26" s="442"/>
      <c r="BJR26" s="442"/>
      <c r="BJS26" s="442"/>
      <c r="BJT26" s="442"/>
      <c r="BJU26" s="464"/>
      <c r="BJV26" s="469"/>
      <c r="BJW26" s="442"/>
      <c r="BJX26" s="442"/>
      <c r="BJY26" s="442"/>
      <c r="BJZ26" s="442"/>
      <c r="BKA26" s="464"/>
      <c r="BKB26" s="469"/>
      <c r="BKC26" s="442"/>
      <c r="BKD26" s="442"/>
      <c r="BKE26" s="442"/>
      <c r="BKF26" s="442"/>
      <c r="BKG26" s="464"/>
      <c r="BKH26" s="469"/>
      <c r="BKI26" s="442"/>
      <c r="BKJ26" s="442"/>
      <c r="BKK26" s="442"/>
      <c r="BKL26" s="442"/>
      <c r="BKM26" s="464"/>
      <c r="BKN26" s="469"/>
      <c r="BKO26" s="442"/>
      <c r="BKP26" s="442"/>
      <c r="BKQ26" s="442"/>
      <c r="BKR26" s="442"/>
      <c r="BKS26" s="464"/>
      <c r="BKT26" s="469"/>
      <c r="BKU26" s="442"/>
      <c r="BKV26" s="442"/>
      <c r="BKW26" s="442"/>
      <c r="BKX26" s="442"/>
      <c r="BKY26" s="464"/>
      <c r="BKZ26" s="469"/>
      <c r="BLA26" s="442"/>
      <c r="BLB26" s="442"/>
      <c r="BLC26" s="442"/>
      <c r="BLD26" s="442"/>
      <c r="BLE26" s="464"/>
      <c r="BLF26" s="469"/>
      <c r="BLG26" s="442"/>
      <c r="BLH26" s="442"/>
      <c r="BLI26" s="442"/>
      <c r="BLJ26" s="442"/>
      <c r="BLK26" s="464"/>
      <c r="BLL26" s="469"/>
      <c r="BLM26" s="442"/>
      <c r="BLN26" s="442"/>
      <c r="BLO26" s="442"/>
      <c r="BLP26" s="442"/>
      <c r="BLQ26" s="464"/>
      <c r="BLR26" s="469"/>
      <c r="BLS26" s="442"/>
      <c r="BLT26" s="442"/>
      <c r="BLU26" s="442"/>
      <c r="BLV26" s="442"/>
      <c r="BLW26" s="464"/>
      <c r="BLX26" s="469"/>
      <c r="BLY26" s="442"/>
      <c r="BLZ26" s="442"/>
      <c r="BMA26" s="442"/>
      <c r="BMB26" s="442"/>
      <c r="BMC26" s="464"/>
      <c r="BMD26" s="469"/>
      <c r="BME26" s="442"/>
      <c r="BMF26" s="442"/>
      <c r="BMG26" s="442"/>
      <c r="BMH26" s="442"/>
      <c r="BMI26" s="464"/>
      <c r="BMJ26" s="469"/>
      <c r="BMK26" s="442"/>
      <c r="BML26" s="442"/>
      <c r="BMM26" s="442"/>
      <c r="BMN26" s="442"/>
      <c r="BMO26" s="464"/>
      <c r="BMP26" s="469"/>
      <c r="BMQ26" s="442"/>
      <c r="BMR26" s="442"/>
      <c r="BMS26" s="442"/>
      <c r="BMT26" s="442"/>
      <c r="BMU26" s="464"/>
      <c r="BMV26" s="469"/>
      <c r="BMW26" s="442"/>
      <c r="BMX26" s="442"/>
      <c r="BMY26" s="442"/>
      <c r="BMZ26" s="442"/>
      <c r="BNA26" s="464"/>
      <c r="BNB26" s="469"/>
      <c r="BNC26" s="442"/>
      <c r="BND26" s="442"/>
      <c r="BNE26" s="442"/>
      <c r="BNF26" s="442"/>
      <c r="BNG26" s="464"/>
      <c r="BNH26" s="469"/>
      <c r="BNI26" s="442"/>
      <c r="BNJ26" s="442"/>
      <c r="BNK26" s="442"/>
      <c r="BNL26" s="442"/>
      <c r="BNM26" s="464"/>
      <c r="BNN26" s="469"/>
      <c r="BNO26" s="442"/>
      <c r="BNP26" s="442"/>
      <c r="BNQ26" s="442"/>
      <c r="BNR26" s="442"/>
      <c r="BNS26" s="464"/>
      <c r="BNT26" s="469"/>
      <c r="BNU26" s="442"/>
      <c r="BNV26" s="442"/>
      <c r="BNW26" s="442"/>
      <c r="BNX26" s="442"/>
      <c r="BNY26" s="464"/>
      <c r="BNZ26" s="469"/>
      <c r="BOA26" s="442"/>
      <c r="BOB26" s="442"/>
      <c r="BOC26" s="442"/>
      <c r="BOD26" s="442"/>
      <c r="BOE26" s="464"/>
      <c r="BOF26" s="469"/>
      <c r="BOG26" s="442"/>
      <c r="BOH26" s="442"/>
      <c r="BOI26" s="442"/>
      <c r="BOJ26" s="442"/>
      <c r="BOK26" s="464"/>
      <c r="BOL26" s="469"/>
      <c r="BOM26" s="442"/>
      <c r="BON26" s="442"/>
      <c r="BOO26" s="442"/>
      <c r="BOP26" s="442"/>
      <c r="BOQ26" s="464"/>
      <c r="BOR26" s="469"/>
      <c r="BOS26" s="442"/>
      <c r="BOT26" s="442"/>
      <c r="BOU26" s="442"/>
      <c r="BOV26" s="442"/>
      <c r="BOW26" s="464"/>
      <c r="BOX26" s="469"/>
      <c r="BOY26" s="442"/>
      <c r="BOZ26" s="442"/>
      <c r="BPA26" s="442"/>
      <c r="BPB26" s="442"/>
      <c r="BPC26" s="464"/>
      <c r="BPD26" s="469"/>
      <c r="BPE26" s="442"/>
      <c r="BPF26" s="442"/>
      <c r="BPG26" s="442"/>
      <c r="BPH26" s="442"/>
      <c r="BPI26" s="464"/>
      <c r="BPJ26" s="469"/>
      <c r="BPK26" s="442"/>
      <c r="BPL26" s="442"/>
      <c r="BPM26" s="442"/>
      <c r="BPN26" s="442"/>
      <c r="BPO26" s="464"/>
      <c r="BPP26" s="469"/>
      <c r="BPQ26" s="442"/>
      <c r="BPR26" s="442"/>
      <c r="BPS26" s="442"/>
      <c r="BPT26" s="442"/>
      <c r="BPU26" s="464"/>
      <c r="BPV26" s="469"/>
      <c r="BPW26" s="442"/>
      <c r="BPX26" s="442"/>
      <c r="BPY26" s="442"/>
      <c r="BPZ26" s="442"/>
      <c r="BQA26" s="464"/>
      <c r="BQB26" s="469"/>
      <c r="BQC26" s="442"/>
      <c r="BQD26" s="442"/>
      <c r="BQE26" s="442"/>
      <c r="BQF26" s="442"/>
      <c r="BQG26" s="464"/>
      <c r="BQH26" s="469"/>
      <c r="BQI26" s="442"/>
      <c r="BQJ26" s="442"/>
      <c r="BQK26" s="442"/>
      <c r="BQL26" s="442"/>
      <c r="BQM26" s="464"/>
      <c r="BQN26" s="469"/>
      <c r="BQO26" s="442"/>
      <c r="BQP26" s="442"/>
      <c r="BQQ26" s="442"/>
      <c r="BQR26" s="442"/>
      <c r="BQS26" s="464"/>
      <c r="BQT26" s="469"/>
      <c r="BQU26" s="442"/>
      <c r="BQV26" s="442"/>
      <c r="BQW26" s="442"/>
      <c r="BQX26" s="442"/>
      <c r="BQY26" s="464"/>
      <c r="BQZ26" s="469"/>
      <c r="BRA26" s="442"/>
      <c r="BRB26" s="442"/>
      <c r="BRC26" s="442"/>
      <c r="BRD26" s="442"/>
      <c r="BRE26" s="464"/>
      <c r="BRF26" s="469"/>
      <c r="BRG26" s="442"/>
      <c r="BRH26" s="442"/>
      <c r="BRI26" s="442"/>
      <c r="BRJ26" s="442"/>
      <c r="BRK26" s="464"/>
      <c r="BRL26" s="469"/>
      <c r="BRM26" s="442"/>
      <c r="BRN26" s="442"/>
      <c r="BRO26" s="442"/>
      <c r="BRP26" s="442"/>
      <c r="BRQ26" s="464"/>
      <c r="BRR26" s="469"/>
      <c r="BRS26" s="442"/>
      <c r="BRT26" s="442"/>
      <c r="BRU26" s="442"/>
      <c r="BRV26" s="442"/>
      <c r="BRW26" s="464"/>
      <c r="BRX26" s="469"/>
      <c r="BRY26" s="442"/>
      <c r="BRZ26" s="442"/>
      <c r="BSA26" s="442"/>
      <c r="BSB26" s="442"/>
      <c r="BSC26" s="464"/>
      <c r="BSD26" s="469"/>
      <c r="BSE26" s="442"/>
      <c r="BSF26" s="442"/>
      <c r="BSG26" s="442"/>
      <c r="BSH26" s="442"/>
      <c r="BSI26" s="464"/>
      <c r="BSJ26" s="469"/>
      <c r="BSK26" s="442"/>
      <c r="BSL26" s="442"/>
      <c r="BSM26" s="442"/>
      <c r="BSN26" s="442"/>
      <c r="BSO26" s="464"/>
      <c r="BSP26" s="469"/>
      <c r="BSQ26" s="442"/>
      <c r="BSR26" s="442"/>
      <c r="BSS26" s="442"/>
      <c r="BST26" s="442"/>
      <c r="BSU26" s="464"/>
      <c r="BSV26" s="469"/>
      <c r="BSW26" s="442"/>
      <c r="BSX26" s="442"/>
      <c r="BSY26" s="442"/>
      <c r="BSZ26" s="442"/>
      <c r="BTA26" s="464"/>
      <c r="BTB26" s="469"/>
      <c r="BTC26" s="442"/>
      <c r="BTD26" s="442"/>
      <c r="BTE26" s="442"/>
      <c r="BTF26" s="442"/>
      <c r="BTG26" s="464"/>
      <c r="BTH26" s="469"/>
      <c r="BTI26" s="442"/>
      <c r="BTJ26" s="442"/>
      <c r="BTK26" s="442"/>
      <c r="BTL26" s="442"/>
      <c r="BTM26" s="464"/>
      <c r="BTN26" s="469"/>
      <c r="BTO26" s="442"/>
      <c r="BTP26" s="442"/>
      <c r="BTQ26" s="442"/>
      <c r="BTR26" s="442"/>
      <c r="BTS26" s="464"/>
      <c r="BTT26" s="469"/>
      <c r="BTU26" s="442"/>
      <c r="BTV26" s="442"/>
      <c r="BTW26" s="442"/>
      <c r="BTX26" s="442"/>
      <c r="BTY26" s="464"/>
      <c r="BTZ26" s="469"/>
      <c r="BUA26" s="442"/>
      <c r="BUB26" s="442"/>
      <c r="BUC26" s="442"/>
      <c r="BUD26" s="442"/>
      <c r="BUE26" s="464"/>
      <c r="BUF26" s="469"/>
      <c r="BUG26" s="442"/>
      <c r="BUH26" s="442"/>
      <c r="BUI26" s="442"/>
      <c r="BUJ26" s="442"/>
      <c r="BUK26" s="464"/>
      <c r="BUL26" s="469"/>
      <c r="BUM26" s="442"/>
      <c r="BUN26" s="442"/>
      <c r="BUO26" s="442"/>
      <c r="BUP26" s="442"/>
      <c r="BUQ26" s="464"/>
      <c r="BUR26" s="469"/>
      <c r="BUS26" s="442"/>
      <c r="BUT26" s="442"/>
      <c r="BUU26" s="442"/>
      <c r="BUV26" s="442"/>
      <c r="BUW26" s="464"/>
      <c r="BUX26" s="469"/>
      <c r="BUY26" s="442"/>
      <c r="BUZ26" s="442"/>
      <c r="BVA26" s="442"/>
      <c r="BVB26" s="442"/>
      <c r="BVC26" s="464"/>
      <c r="BVD26" s="469"/>
      <c r="BVE26" s="442"/>
      <c r="BVF26" s="442"/>
      <c r="BVG26" s="442"/>
      <c r="BVH26" s="442"/>
      <c r="BVI26" s="464"/>
      <c r="BVJ26" s="469"/>
      <c r="BVK26" s="442"/>
      <c r="BVL26" s="442"/>
      <c r="BVM26" s="442"/>
      <c r="BVN26" s="442"/>
      <c r="BVO26" s="464"/>
      <c r="BVP26" s="469"/>
      <c r="BVQ26" s="442"/>
      <c r="BVR26" s="442"/>
      <c r="BVS26" s="442"/>
      <c r="BVT26" s="442"/>
      <c r="BVU26" s="464"/>
      <c r="BVV26" s="469"/>
      <c r="BVW26" s="442"/>
      <c r="BVX26" s="442"/>
      <c r="BVY26" s="442"/>
      <c r="BVZ26" s="442"/>
      <c r="BWA26" s="464"/>
      <c r="BWB26" s="469"/>
      <c r="BWC26" s="442"/>
      <c r="BWD26" s="442"/>
      <c r="BWE26" s="442"/>
      <c r="BWF26" s="442"/>
      <c r="BWG26" s="464"/>
      <c r="BWH26" s="469"/>
      <c r="BWI26" s="442"/>
      <c r="BWJ26" s="442"/>
      <c r="BWK26" s="442"/>
      <c r="BWL26" s="442"/>
      <c r="BWM26" s="464"/>
      <c r="BWN26" s="469"/>
      <c r="BWO26" s="442"/>
      <c r="BWP26" s="442"/>
      <c r="BWQ26" s="442"/>
      <c r="BWR26" s="442"/>
      <c r="BWS26" s="464"/>
      <c r="BWT26" s="469"/>
      <c r="BWU26" s="442"/>
      <c r="BWV26" s="442"/>
      <c r="BWW26" s="442"/>
      <c r="BWX26" s="442"/>
      <c r="BWY26" s="464"/>
      <c r="BWZ26" s="469"/>
      <c r="BXA26" s="442"/>
      <c r="BXB26" s="442"/>
      <c r="BXC26" s="442"/>
      <c r="BXD26" s="442"/>
      <c r="BXE26" s="464"/>
      <c r="BXF26" s="469"/>
      <c r="BXG26" s="442"/>
      <c r="BXH26" s="442"/>
      <c r="BXI26" s="442"/>
      <c r="BXJ26" s="442"/>
      <c r="BXK26" s="464"/>
      <c r="BXL26" s="469"/>
      <c r="BXM26" s="442"/>
      <c r="BXN26" s="442"/>
      <c r="BXO26" s="442"/>
      <c r="BXP26" s="442"/>
      <c r="BXQ26" s="464"/>
      <c r="BXR26" s="469"/>
      <c r="BXS26" s="442"/>
      <c r="BXT26" s="442"/>
      <c r="BXU26" s="442"/>
      <c r="BXV26" s="442"/>
      <c r="BXW26" s="464"/>
      <c r="BXX26" s="469"/>
      <c r="BXY26" s="442"/>
      <c r="BXZ26" s="442"/>
      <c r="BYA26" s="442"/>
      <c r="BYB26" s="442"/>
      <c r="BYC26" s="464"/>
      <c r="BYD26" s="469"/>
      <c r="BYE26" s="442"/>
      <c r="BYF26" s="442"/>
      <c r="BYG26" s="442"/>
      <c r="BYH26" s="442"/>
      <c r="BYI26" s="464"/>
      <c r="BYJ26" s="469"/>
      <c r="BYK26" s="442"/>
      <c r="BYL26" s="442"/>
      <c r="BYM26" s="442"/>
      <c r="BYN26" s="442"/>
      <c r="BYO26" s="464"/>
      <c r="BYP26" s="469"/>
      <c r="BYQ26" s="442"/>
      <c r="BYR26" s="442"/>
      <c r="BYS26" s="442"/>
      <c r="BYT26" s="442"/>
      <c r="BYU26" s="464"/>
      <c r="BYV26" s="469"/>
      <c r="BYW26" s="442"/>
      <c r="BYX26" s="442"/>
      <c r="BYY26" s="442"/>
      <c r="BYZ26" s="442"/>
      <c r="BZA26" s="464"/>
      <c r="BZB26" s="469"/>
      <c r="BZC26" s="442"/>
      <c r="BZD26" s="442"/>
      <c r="BZE26" s="442"/>
      <c r="BZF26" s="442"/>
      <c r="BZG26" s="464"/>
      <c r="BZH26" s="469"/>
      <c r="BZI26" s="442"/>
      <c r="BZJ26" s="442"/>
      <c r="BZK26" s="442"/>
      <c r="BZL26" s="442"/>
      <c r="BZM26" s="464"/>
      <c r="BZN26" s="469"/>
      <c r="BZO26" s="442"/>
      <c r="BZP26" s="442"/>
      <c r="BZQ26" s="442"/>
      <c r="BZR26" s="442"/>
      <c r="BZS26" s="464"/>
      <c r="BZT26" s="469"/>
      <c r="BZU26" s="442"/>
      <c r="BZV26" s="442"/>
      <c r="BZW26" s="442"/>
      <c r="BZX26" s="442"/>
      <c r="BZY26" s="464"/>
      <c r="BZZ26" s="469"/>
      <c r="CAA26" s="442"/>
      <c r="CAB26" s="442"/>
      <c r="CAC26" s="442"/>
      <c r="CAD26" s="442"/>
      <c r="CAE26" s="464"/>
      <c r="CAF26" s="469"/>
      <c r="CAG26" s="442"/>
      <c r="CAH26" s="442"/>
      <c r="CAI26" s="442"/>
      <c r="CAJ26" s="442"/>
      <c r="CAK26" s="464"/>
      <c r="CAL26" s="469"/>
      <c r="CAM26" s="442"/>
      <c r="CAN26" s="442"/>
      <c r="CAO26" s="442"/>
      <c r="CAP26" s="442"/>
      <c r="CAQ26" s="464"/>
      <c r="CAR26" s="469"/>
      <c r="CAS26" s="442"/>
      <c r="CAT26" s="442"/>
      <c r="CAU26" s="442"/>
      <c r="CAV26" s="442"/>
      <c r="CAW26" s="464"/>
      <c r="CAX26" s="469"/>
      <c r="CAY26" s="442"/>
      <c r="CAZ26" s="442"/>
      <c r="CBA26" s="442"/>
      <c r="CBB26" s="442"/>
      <c r="CBC26" s="464"/>
      <c r="CBD26" s="469"/>
      <c r="CBE26" s="442"/>
      <c r="CBF26" s="442"/>
      <c r="CBG26" s="442"/>
      <c r="CBH26" s="442"/>
      <c r="CBI26" s="464"/>
      <c r="CBJ26" s="469"/>
      <c r="CBK26" s="442"/>
      <c r="CBL26" s="442"/>
      <c r="CBM26" s="442"/>
      <c r="CBN26" s="442"/>
      <c r="CBO26" s="464"/>
      <c r="CBP26" s="469"/>
      <c r="CBQ26" s="442"/>
      <c r="CBR26" s="442"/>
      <c r="CBS26" s="442"/>
      <c r="CBT26" s="442"/>
      <c r="CBU26" s="464"/>
      <c r="CBV26" s="469"/>
      <c r="CBW26" s="442"/>
      <c r="CBX26" s="442"/>
      <c r="CBY26" s="442"/>
      <c r="CBZ26" s="442"/>
      <c r="CCA26" s="464"/>
      <c r="CCB26" s="469"/>
      <c r="CCC26" s="442"/>
      <c r="CCD26" s="442"/>
      <c r="CCE26" s="442"/>
      <c r="CCF26" s="442"/>
      <c r="CCG26" s="464"/>
      <c r="CCH26" s="469"/>
      <c r="CCI26" s="442"/>
      <c r="CCJ26" s="442"/>
      <c r="CCK26" s="442"/>
      <c r="CCL26" s="442"/>
      <c r="CCM26" s="464"/>
      <c r="CCN26" s="469"/>
      <c r="CCO26" s="442"/>
      <c r="CCP26" s="442"/>
      <c r="CCQ26" s="442"/>
      <c r="CCR26" s="442"/>
      <c r="CCS26" s="464"/>
      <c r="CCT26" s="469"/>
      <c r="CCU26" s="442"/>
      <c r="CCV26" s="442"/>
      <c r="CCW26" s="442"/>
      <c r="CCX26" s="442"/>
      <c r="CCY26" s="464"/>
      <c r="CCZ26" s="469"/>
      <c r="CDA26" s="442"/>
      <c r="CDB26" s="442"/>
      <c r="CDC26" s="442"/>
      <c r="CDD26" s="442"/>
      <c r="CDE26" s="464"/>
      <c r="CDF26" s="469"/>
      <c r="CDG26" s="442"/>
      <c r="CDH26" s="442"/>
      <c r="CDI26" s="442"/>
      <c r="CDJ26" s="442"/>
      <c r="CDK26" s="464"/>
      <c r="CDL26" s="469"/>
      <c r="CDM26" s="442"/>
      <c r="CDN26" s="442"/>
      <c r="CDO26" s="442"/>
      <c r="CDP26" s="442"/>
      <c r="CDQ26" s="464"/>
      <c r="CDR26" s="469"/>
      <c r="CDS26" s="442"/>
      <c r="CDT26" s="442"/>
      <c r="CDU26" s="442"/>
      <c r="CDV26" s="442"/>
      <c r="CDW26" s="464"/>
      <c r="CDX26" s="469"/>
      <c r="CDY26" s="442"/>
      <c r="CDZ26" s="442"/>
      <c r="CEA26" s="442"/>
      <c r="CEB26" s="442"/>
      <c r="CEC26" s="464"/>
      <c r="CED26" s="469"/>
      <c r="CEE26" s="442"/>
      <c r="CEF26" s="442"/>
      <c r="CEG26" s="442"/>
      <c r="CEH26" s="442"/>
      <c r="CEI26" s="464"/>
      <c r="CEJ26" s="469"/>
      <c r="CEK26" s="442"/>
      <c r="CEL26" s="442"/>
      <c r="CEM26" s="442"/>
      <c r="CEN26" s="442"/>
      <c r="CEO26" s="464"/>
      <c r="CEP26" s="469"/>
      <c r="CEQ26" s="442"/>
      <c r="CER26" s="442"/>
      <c r="CES26" s="442"/>
      <c r="CET26" s="442"/>
      <c r="CEU26" s="464"/>
      <c r="CEV26" s="469"/>
      <c r="CEW26" s="442"/>
      <c r="CEX26" s="442"/>
      <c r="CEY26" s="442"/>
      <c r="CEZ26" s="442"/>
      <c r="CFA26" s="464"/>
      <c r="CFB26" s="469"/>
      <c r="CFC26" s="442"/>
      <c r="CFD26" s="442"/>
      <c r="CFE26" s="442"/>
      <c r="CFF26" s="442"/>
      <c r="CFG26" s="464"/>
      <c r="CFH26" s="469"/>
      <c r="CFI26" s="442"/>
      <c r="CFJ26" s="442"/>
      <c r="CFK26" s="442"/>
      <c r="CFL26" s="442"/>
      <c r="CFM26" s="464"/>
      <c r="CFN26" s="469"/>
      <c r="CFO26" s="442"/>
      <c r="CFP26" s="442"/>
      <c r="CFQ26" s="442"/>
      <c r="CFR26" s="442"/>
      <c r="CFS26" s="464"/>
      <c r="CFT26" s="469"/>
      <c r="CFU26" s="442"/>
      <c r="CFV26" s="442"/>
      <c r="CFW26" s="442"/>
      <c r="CFX26" s="442"/>
      <c r="CFY26" s="464"/>
      <c r="CFZ26" s="469"/>
      <c r="CGA26" s="442"/>
      <c r="CGB26" s="442"/>
      <c r="CGC26" s="442"/>
      <c r="CGD26" s="442"/>
      <c r="CGE26" s="464"/>
      <c r="CGF26" s="469"/>
      <c r="CGG26" s="442"/>
      <c r="CGH26" s="442"/>
      <c r="CGI26" s="442"/>
      <c r="CGJ26" s="442"/>
      <c r="CGK26" s="464"/>
      <c r="CGL26" s="469"/>
      <c r="CGM26" s="442"/>
      <c r="CGN26" s="442"/>
      <c r="CGO26" s="442"/>
      <c r="CGP26" s="442"/>
      <c r="CGQ26" s="464"/>
      <c r="CGR26" s="469"/>
      <c r="CGS26" s="442"/>
      <c r="CGT26" s="442"/>
      <c r="CGU26" s="442"/>
      <c r="CGV26" s="442"/>
      <c r="CGW26" s="464"/>
      <c r="CGX26" s="469"/>
      <c r="CGY26" s="442"/>
      <c r="CGZ26" s="442"/>
      <c r="CHA26" s="442"/>
      <c r="CHB26" s="442"/>
      <c r="CHC26" s="464"/>
      <c r="CHD26" s="469"/>
      <c r="CHE26" s="442"/>
      <c r="CHF26" s="442"/>
      <c r="CHG26" s="442"/>
      <c r="CHH26" s="442"/>
      <c r="CHI26" s="464"/>
      <c r="CHJ26" s="469"/>
      <c r="CHK26" s="442"/>
      <c r="CHL26" s="442"/>
      <c r="CHM26" s="442"/>
      <c r="CHN26" s="442"/>
      <c r="CHO26" s="464"/>
      <c r="CHP26" s="469"/>
      <c r="CHQ26" s="442"/>
      <c r="CHR26" s="442"/>
      <c r="CHS26" s="442"/>
      <c r="CHT26" s="442"/>
      <c r="CHU26" s="464"/>
      <c r="CHV26" s="469"/>
      <c r="CHW26" s="442"/>
      <c r="CHX26" s="442"/>
      <c r="CHY26" s="442"/>
      <c r="CHZ26" s="442"/>
      <c r="CIA26" s="464"/>
      <c r="CIB26" s="469"/>
      <c r="CIC26" s="442"/>
      <c r="CID26" s="442"/>
      <c r="CIE26" s="442"/>
      <c r="CIF26" s="442"/>
      <c r="CIG26" s="464"/>
      <c r="CIH26" s="469"/>
      <c r="CII26" s="442"/>
      <c r="CIJ26" s="442"/>
      <c r="CIK26" s="442"/>
      <c r="CIL26" s="442"/>
      <c r="CIM26" s="464"/>
      <c r="CIN26" s="469"/>
      <c r="CIO26" s="442"/>
      <c r="CIP26" s="442"/>
      <c r="CIQ26" s="442"/>
      <c r="CIR26" s="442"/>
      <c r="CIS26" s="464"/>
      <c r="CIT26" s="469"/>
      <c r="CIU26" s="442"/>
      <c r="CIV26" s="442"/>
      <c r="CIW26" s="442"/>
      <c r="CIX26" s="442"/>
      <c r="CIY26" s="464"/>
      <c r="CIZ26" s="469"/>
      <c r="CJA26" s="442"/>
      <c r="CJB26" s="442"/>
      <c r="CJC26" s="442"/>
      <c r="CJD26" s="442"/>
      <c r="CJE26" s="464"/>
      <c r="CJF26" s="469"/>
      <c r="CJG26" s="442"/>
      <c r="CJH26" s="442"/>
      <c r="CJI26" s="442"/>
      <c r="CJJ26" s="442"/>
      <c r="CJK26" s="464"/>
      <c r="CJL26" s="469"/>
      <c r="CJM26" s="442"/>
      <c r="CJN26" s="442"/>
      <c r="CJO26" s="442"/>
      <c r="CJP26" s="442"/>
      <c r="CJQ26" s="464"/>
      <c r="CJR26" s="469"/>
      <c r="CJS26" s="442"/>
      <c r="CJT26" s="442"/>
      <c r="CJU26" s="442"/>
      <c r="CJV26" s="442"/>
      <c r="CJW26" s="464"/>
      <c r="CJX26" s="469"/>
      <c r="CJY26" s="442"/>
      <c r="CJZ26" s="442"/>
      <c r="CKA26" s="442"/>
      <c r="CKB26" s="442"/>
      <c r="CKC26" s="464"/>
      <c r="CKD26" s="469"/>
      <c r="CKE26" s="442"/>
      <c r="CKF26" s="442"/>
      <c r="CKG26" s="442"/>
      <c r="CKH26" s="442"/>
      <c r="CKI26" s="464"/>
      <c r="CKJ26" s="469"/>
      <c r="CKK26" s="442"/>
      <c r="CKL26" s="442"/>
      <c r="CKM26" s="442"/>
      <c r="CKN26" s="442"/>
      <c r="CKO26" s="464"/>
      <c r="CKP26" s="469"/>
      <c r="CKQ26" s="442"/>
      <c r="CKR26" s="442"/>
      <c r="CKS26" s="442"/>
      <c r="CKT26" s="442"/>
      <c r="CKU26" s="464"/>
      <c r="CKV26" s="469"/>
      <c r="CKW26" s="442"/>
      <c r="CKX26" s="442"/>
      <c r="CKY26" s="442"/>
      <c r="CKZ26" s="442"/>
      <c r="CLA26" s="464"/>
      <c r="CLB26" s="469"/>
      <c r="CLC26" s="442"/>
      <c r="CLD26" s="442"/>
      <c r="CLE26" s="442"/>
      <c r="CLF26" s="442"/>
      <c r="CLG26" s="464"/>
      <c r="CLH26" s="469"/>
      <c r="CLI26" s="442"/>
      <c r="CLJ26" s="442"/>
      <c r="CLK26" s="442"/>
      <c r="CLL26" s="442"/>
      <c r="CLM26" s="464"/>
      <c r="CLN26" s="469"/>
      <c r="CLO26" s="442"/>
      <c r="CLP26" s="442"/>
      <c r="CLQ26" s="442"/>
      <c r="CLR26" s="442"/>
      <c r="CLS26" s="464"/>
      <c r="CLT26" s="469"/>
      <c r="CLU26" s="442"/>
      <c r="CLV26" s="442"/>
      <c r="CLW26" s="442"/>
      <c r="CLX26" s="442"/>
      <c r="CLY26" s="464"/>
      <c r="CLZ26" s="469"/>
      <c r="CMA26" s="442"/>
      <c r="CMB26" s="442"/>
      <c r="CMC26" s="442"/>
      <c r="CMD26" s="442"/>
      <c r="CME26" s="464"/>
      <c r="CMF26" s="469"/>
      <c r="CMG26" s="442"/>
      <c r="CMH26" s="442"/>
      <c r="CMI26" s="442"/>
      <c r="CMJ26" s="442"/>
      <c r="CMK26" s="464"/>
      <c r="CML26" s="469"/>
      <c r="CMM26" s="442"/>
      <c r="CMN26" s="442"/>
      <c r="CMO26" s="442"/>
      <c r="CMP26" s="442"/>
      <c r="CMQ26" s="464"/>
      <c r="CMR26" s="469"/>
      <c r="CMS26" s="442"/>
      <c r="CMT26" s="442"/>
      <c r="CMU26" s="442"/>
      <c r="CMV26" s="442"/>
      <c r="CMW26" s="464"/>
      <c r="CMX26" s="469"/>
      <c r="CMY26" s="442"/>
      <c r="CMZ26" s="442"/>
      <c r="CNA26" s="442"/>
      <c r="CNB26" s="442"/>
      <c r="CNC26" s="464"/>
      <c r="CND26" s="469"/>
      <c r="CNE26" s="442"/>
      <c r="CNF26" s="442"/>
      <c r="CNG26" s="442"/>
      <c r="CNH26" s="442"/>
      <c r="CNI26" s="464"/>
      <c r="CNJ26" s="469"/>
      <c r="CNK26" s="442"/>
      <c r="CNL26" s="442"/>
      <c r="CNM26" s="442"/>
      <c r="CNN26" s="442"/>
      <c r="CNO26" s="464"/>
      <c r="CNP26" s="469"/>
      <c r="CNQ26" s="442"/>
      <c r="CNR26" s="442"/>
      <c r="CNS26" s="442"/>
      <c r="CNT26" s="442"/>
      <c r="CNU26" s="464"/>
      <c r="CNV26" s="469"/>
      <c r="CNW26" s="442"/>
      <c r="CNX26" s="442"/>
      <c r="CNY26" s="442"/>
      <c r="CNZ26" s="442"/>
      <c r="COA26" s="464"/>
      <c r="COB26" s="469"/>
      <c r="COC26" s="442"/>
      <c r="COD26" s="442"/>
      <c r="COE26" s="442"/>
      <c r="COF26" s="442"/>
      <c r="COG26" s="464"/>
      <c r="COH26" s="469"/>
      <c r="COI26" s="442"/>
      <c r="COJ26" s="442"/>
      <c r="COK26" s="442"/>
      <c r="COL26" s="442"/>
      <c r="COM26" s="464"/>
      <c r="CON26" s="469"/>
      <c r="COO26" s="442"/>
      <c r="COP26" s="442"/>
      <c r="COQ26" s="442"/>
      <c r="COR26" s="442"/>
      <c r="COS26" s="464"/>
      <c r="COT26" s="469"/>
      <c r="COU26" s="442"/>
      <c r="COV26" s="442"/>
      <c r="COW26" s="442"/>
      <c r="COX26" s="442"/>
      <c r="COY26" s="464"/>
      <c r="COZ26" s="469"/>
      <c r="CPA26" s="442"/>
      <c r="CPB26" s="442"/>
      <c r="CPC26" s="442"/>
      <c r="CPD26" s="442"/>
      <c r="CPE26" s="464"/>
      <c r="CPF26" s="469"/>
      <c r="CPG26" s="442"/>
      <c r="CPH26" s="442"/>
      <c r="CPI26" s="442"/>
      <c r="CPJ26" s="442"/>
      <c r="CPK26" s="464"/>
      <c r="CPL26" s="469"/>
      <c r="CPM26" s="442"/>
      <c r="CPN26" s="442"/>
      <c r="CPO26" s="442"/>
      <c r="CPP26" s="442"/>
      <c r="CPQ26" s="464"/>
      <c r="CPR26" s="469"/>
      <c r="CPS26" s="442"/>
      <c r="CPT26" s="442"/>
      <c r="CPU26" s="442"/>
      <c r="CPV26" s="442"/>
      <c r="CPW26" s="464"/>
      <c r="CPX26" s="469"/>
      <c r="CPY26" s="442"/>
      <c r="CPZ26" s="442"/>
      <c r="CQA26" s="442"/>
      <c r="CQB26" s="442"/>
      <c r="CQC26" s="464"/>
      <c r="CQD26" s="469"/>
      <c r="CQE26" s="442"/>
      <c r="CQF26" s="442"/>
      <c r="CQG26" s="442"/>
      <c r="CQH26" s="442"/>
      <c r="CQI26" s="464"/>
      <c r="CQJ26" s="469"/>
      <c r="CQK26" s="442"/>
      <c r="CQL26" s="442"/>
      <c r="CQM26" s="442"/>
      <c r="CQN26" s="442"/>
      <c r="CQO26" s="464"/>
      <c r="CQP26" s="469"/>
      <c r="CQQ26" s="442"/>
      <c r="CQR26" s="442"/>
      <c r="CQS26" s="442"/>
      <c r="CQT26" s="442"/>
      <c r="CQU26" s="464"/>
      <c r="CQV26" s="469"/>
      <c r="CQW26" s="442"/>
      <c r="CQX26" s="442"/>
      <c r="CQY26" s="442"/>
      <c r="CQZ26" s="442"/>
      <c r="CRA26" s="464"/>
      <c r="CRB26" s="469"/>
      <c r="CRC26" s="442"/>
      <c r="CRD26" s="442"/>
      <c r="CRE26" s="442"/>
      <c r="CRF26" s="442"/>
      <c r="CRG26" s="464"/>
      <c r="CRH26" s="469"/>
      <c r="CRI26" s="442"/>
      <c r="CRJ26" s="442"/>
      <c r="CRK26" s="442"/>
      <c r="CRL26" s="442"/>
      <c r="CRM26" s="464"/>
      <c r="CRN26" s="469"/>
      <c r="CRO26" s="442"/>
      <c r="CRP26" s="442"/>
      <c r="CRQ26" s="442"/>
      <c r="CRR26" s="442"/>
      <c r="CRS26" s="464"/>
      <c r="CRT26" s="469"/>
      <c r="CRU26" s="442"/>
      <c r="CRV26" s="442"/>
      <c r="CRW26" s="442"/>
      <c r="CRX26" s="442"/>
      <c r="CRY26" s="464"/>
      <c r="CRZ26" s="469"/>
      <c r="CSA26" s="442"/>
      <c r="CSB26" s="442"/>
      <c r="CSC26" s="442"/>
      <c r="CSD26" s="442"/>
      <c r="CSE26" s="464"/>
      <c r="CSF26" s="469"/>
      <c r="CSG26" s="442"/>
      <c r="CSH26" s="442"/>
      <c r="CSI26" s="442"/>
      <c r="CSJ26" s="442"/>
      <c r="CSK26" s="464"/>
      <c r="CSL26" s="469"/>
      <c r="CSM26" s="442"/>
      <c r="CSN26" s="442"/>
      <c r="CSO26" s="442"/>
      <c r="CSP26" s="442"/>
      <c r="CSQ26" s="464"/>
      <c r="CSR26" s="469"/>
      <c r="CSS26" s="442"/>
      <c r="CST26" s="442"/>
      <c r="CSU26" s="442"/>
      <c r="CSV26" s="442"/>
      <c r="CSW26" s="464"/>
      <c r="CSX26" s="469"/>
      <c r="CSY26" s="442"/>
      <c r="CSZ26" s="442"/>
      <c r="CTA26" s="442"/>
      <c r="CTB26" s="442"/>
      <c r="CTC26" s="464"/>
      <c r="CTD26" s="469"/>
      <c r="CTE26" s="442"/>
      <c r="CTF26" s="442"/>
      <c r="CTG26" s="442"/>
      <c r="CTH26" s="442"/>
      <c r="CTI26" s="464"/>
      <c r="CTJ26" s="469"/>
      <c r="CTK26" s="442"/>
      <c r="CTL26" s="442"/>
      <c r="CTM26" s="442"/>
      <c r="CTN26" s="442"/>
      <c r="CTO26" s="464"/>
      <c r="CTP26" s="469"/>
      <c r="CTQ26" s="442"/>
      <c r="CTR26" s="442"/>
      <c r="CTS26" s="442"/>
      <c r="CTT26" s="442"/>
      <c r="CTU26" s="464"/>
      <c r="CTV26" s="469"/>
      <c r="CTW26" s="442"/>
      <c r="CTX26" s="442"/>
      <c r="CTY26" s="442"/>
      <c r="CTZ26" s="442"/>
    </row>
    <row r="27" s="352" customFormat="1" ht="29" customHeight="1" spans="9:2574">
      <c r="I27" s="441"/>
      <c r="K27"/>
      <c r="L27"/>
      <c r="M27" s="351"/>
      <c r="N27" s="351"/>
      <c r="O27" s="442"/>
      <c r="P27" s="442"/>
      <c r="Q27" s="442"/>
      <c r="R27" s="442"/>
      <c r="S27" s="464"/>
      <c r="T27" s="469"/>
      <c r="U27" s="442"/>
      <c r="V27" s="442"/>
      <c r="W27" s="442"/>
      <c r="X27" s="442"/>
      <c r="Y27" s="464"/>
      <c r="Z27" s="469"/>
      <c r="AA27" s="442"/>
      <c r="AB27" s="442"/>
      <c r="AC27" s="442"/>
      <c r="AD27" s="442"/>
      <c r="AE27" s="464"/>
      <c r="AF27" s="469"/>
      <c r="AG27" s="442"/>
      <c r="AH27" s="442"/>
      <c r="AI27" s="442"/>
      <c r="AJ27" s="442"/>
      <c r="AK27" s="464"/>
      <c r="AL27" s="469"/>
      <c r="AM27" s="442"/>
      <c r="AN27" s="442"/>
      <c r="AO27" s="442"/>
      <c r="AP27" s="442"/>
      <c r="AQ27" s="464"/>
      <c r="AR27" s="469"/>
      <c r="AS27" s="442"/>
      <c r="AT27" s="442"/>
      <c r="AU27" s="442"/>
      <c r="AV27" s="442"/>
      <c r="AW27" s="464"/>
      <c r="AX27" s="469"/>
      <c r="AY27" s="442"/>
      <c r="AZ27" s="442"/>
      <c r="BA27" s="442"/>
      <c r="BB27" s="442"/>
      <c r="BC27" s="464"/>
      <c r="BD27" s="469"/>
      <c r="BE27" s="442"/>
      <c r="BF27" s="442"/>
      <c r="BG27" s="442"/>
      <c r="BH27" s="442"/>
      <c r="BI27" s="464"/>
      <c r="BJ27" s="469"/>
      <c r="BK27" s="442"/>
      <c r="BL27" s="442"/>
      <c r="BM27" s="442"/>
      <c r="BN27" s="442"/>
      <c r="BO27" s="464"/>
      <c r="BP27" s="469"/>
      <c r="BQ27" s="442"/>
      <c r="BR27" s="442"/>
      <c r="BS27" s="442"/>
      <c r="BT27" s="442"/>
      <c r="BU27" s="464"/>
      <c r="BV27" s="469"/>
      <c r="BW27" s="442"/>
      <c r="BX27" s="442"/>
      <c r="BY27" s="442"/>
      <c r="BZ27" s="442"/>
      <c r="CA27" s="464"/>
      <c r="CB27" s="469"/>
      <c r="CC27" s="442"/>
      <c r="CD27" s="442"/>
      <c r="CE27" s="442"/>
      <c r="CF27" s="442"/>
      <c r="CG27" s="464"/>
      <c r="CH27" s="469"/>
      <c r="CI27" s="442"/>
      <c r="CJ27" s="442"/>
      <c r="CK27" s="442"/>
      <c r="CL27" s="442"/>
      <c r="CM27" s="464"/>
      <c r="CN27" s="469"/>
      <c r="CO27" s="442"/>
      <c r="CP27" s="442"/>
      <c r="CQ27" s="442"/>
      <c r="CR27" s="442"/>
      <c r="CS27" s="464"/>
      <c r="CT27" s="469"/>
      <c r="CU27" s="442"/>
      <c r="CV27" s="442"/>
      <c r="CW27" s="442"/>
      <c r="CX27" s="442"/>
      <c r="CY27" s="464"/>
      <c r="CZ27" s="469"/>
      <c r="DA27" s="442"/>
      <c r="DB27" s="442"/>
      <c r="DC27" s="442"/>
      <c r="DD27" s="442"/>
      <c r="DE27" s="464"/>
      <c r="DF27" s="469"/>
      <c r="DG27" s="442"/>
      <c r="DH27" s="442"/>
      <c r="DI27" s="442"/>
      <c r="DJ27" s="442"/>
      <c r="DK27" s="464"/>
      <c r="DL27" s="469"/>
      <c r="DM27" s="442"/>
      <c r="DN27" s="442"/>
      <c r="DO27" s="442"/>
      <c r="DP27" s="442"/>
      <c r="DQ27" s="464"/>
      <c r="DR27" s="469"/>
      <c r="DS27" s="442"/>
      <c r="DT27" s="442"/>
      <c r="DU27" s="442"/>
      <c r="DV27" s="442"/>
      <c r="DW27" s="464"/>
      <c r="DX27" s="469"/>
      <c r="DY27" s="442"/>
      <c r="DZ27" s="442"/>
      <c r="EA27" s="442"/>
      <c r="EB27" s="442"/>
      <c r="EC27" s="464"/>
      <c r="ED27" s="469"/>
      <c r="EE27" s="442"/>
      <c r="EF27" s="442"/>
      <c r="EG27" s="442"/>
      <c r="EH27" s="442"/>
      <c r="EI27" s="464"/>
      <c r="EJ27" s="469"/>
      <c r="EK27" s="442"/>
      <c r="EL27" s="442"/>
      <c r="EM27" s="442"/>
      <c r="EN27" s="442"/>
      <c r="EO27" s="464"/>
      <c r="EP27" s="469"/>
      <c r="EQ27" s="442"/>
      <c r="ER27" s="442"/>
      <c r="ES27" s="442"/>
      <c r="ET27" s="442"/>
      <c r="EU27" s="464"/>
      <c r="EV27" s="469"/>
      <c r="EW27" s="442"/>
      <c r="EX27" s="442"/>
      <c r="EY27" s="442"/>
      <c r="EZ27" s="442"/>
      <c r="FA27" s="464"/>
      <c r="FB27" s="469"/>
      <c r="FC27" s="442"/>
      <c r="FD27" s="442"/>
      <c r="FE27" s="442"/>
      <c r="FF27" s="442"/>
      <c r="FG27" s="464"/>
      <c r="FH27" s="469"/>
      <c r="FI27" s="442"/>
      <c r="FJ27" s="442"/>
      <c r="FK27" s="442"/>
      <c r="FL27" s="442"/>
      <c r="FM27" s="464"/>
      <c r="FN27" s="469"/>
      <c r="FO27" s="442"/>
      <c r="FP27" s="442"/>
      <c r="FQ27" s="442"/>
      <c r="FR27" s="442"/>
      <c r="FS27" s="464"/>
      <c r="FT27" s="469"/>
      <c r="FU27" s="442"/>
      <c r="FV27" s="442"/>
      <c r="FW27" s="442"/>
      <c r="FX27" s="442"/>
      <c r="FY27" s="464"/>
      <c r="FZ27" s="469"/>
      <c r="GA27" s="442"/>
      <c r="GB27" s="442"/>
      <c r="GC27" s="442"/>
      <c r="GD27" s="442"/>
      <c r="GE27" s="464"/>
      <c r="GF27" s="469"/>
      <c r="GG27" s="442"/>
      <c r="GH27" s="442"/>
      <c r="GI27" s="442"/>
      <c r="GJ27" s="442"/>
      <c r="GK27" s="464"/>
      <c r="GL27" s="469"/>
      <c r="GM27" s="442"/>
      <c r="GN27" s="442"/>
      <c r="GO27" s="442"/>
      <c r="GP27" s="442"/>
      <c r="GQ27" s="464"/>
      <c r="GR27" s="469"/>
      <c r="GS27" s="442"/>
      <c r="GT27" s="442"/>
      <c r="GU27" s="442"/>
      <c r="GV27" s="442"/>
      <c r="GW27" s="464"/>
      <c r="GX27" s="469"/>
      <c r="GY27" s="442"/>
      <c r="GZ27" s="442"/>
      <c r="HA27" s="442"/>
      <c r="HB27" s="442"/>
      <c r="HC27" s="464"/>
      <c r="HD27" s="469"/>
      <c r="HE27" s="442"/>
      <c r="HF27" s="442"/>
      <c r="HG27" s="442"/>
      <c r="HH27" s="442"/>
      <c r="HI27" s="464"/>
      <c r="HJ27" s="469"/>
      <c r="HK27" s="442"/>
      <c r="HL27" s="442"/>
      <c r="HM27" s="442"/>
      <c r="HN27" s="442"/>
      <c r="HO27" s="464"/>
      <c r="HP27" s="469"/>
      <c r="HQ27" s="442"/>
      <c r="HR27" s="442"/>
      <c r="HS27" s="442"/>
      <c r="HT27" s="442"/>
      <c r="HU27" s="464"/>
      <c r="HV27" s="469"/>
      <c r="HW27" s="442"/>
      <c r="HX27" s="442"/>
      <c r="HY27" s="442"/>
      <c r="HZ27" s="442"/>
      <c r="IA27" s="464"/>
      <c r="IB27" s="469"/>
      <c r="IC27" s="442"/>
      <c r="ID27" s="442"/>
      <c r="IE27" s="442"/>
      <c r="IF27" s="442"/>
      <c r="IG27" s="464"/>
      <c r="IH27" s="469"/>
      <c r="II27" s="442"/>
      <c r="IJ27" s="442"/>
      <c r="IK27" s="442"/>
      <c r="IL27" s="442"/>
      <c r="IM27" s="464"/>
      <c r="IN27" s="469"/>
      <c r="IO27" s="442"/>
      <c r="IP27" s="442"/>
      <c r="IQ27" s="442"/>
      <c r="IR27" s="442"/>
      <c r="IS27" s="464"/>
      <c r="IT27" s="469"/>
      <c r="IU27" s="442"/>
      <c r="IV27" s="442"/>
      <c r="IW27" s="442"/>
      <c r="IX27" s="442"/>
      <c r="IY27" s="464"/>
      <c r="IZ27" s="469"/>
      <c r="JA27" s="442"/>
      <c r="JB27" s="442"/>
      <c r="JC27" s="442"/>
      <c r="JD27" s="442"/>
      <c r="JE27" s="464"/>
      <c r="JF27" s="469"/>
      <c r="JG27" s="442"/>
      <c r="JH27" s="442"/>
      <c r="JI27" s="442"/>
      <c r="JJ27" s="442"/>
      <c r="JK27" s="464"/>
      <c r="JL27" s="469"/>
      <c r="JM27" s="442"/>
      <c r="JN27" s="442"/>
      <c r="JO27" s="442"/>
      <c r="JP27" s="442"/>
      <c r="JQ27" s="464"/>
      <c r="JR27" s="469"/>
      <c r="JS27" s="442"/>
      <c r="JT27" s="442"/>
      <c r="JU27" s="442"/>
      <c r="JV27" s="442"/>
      <c r="JW27" s="464"/>
      <c r="JX27" s="469"/>
      <c r="JY27" s="442"/>
      <c r="JZ27" s="442"/>
      <c r="KA27" s="442"/>
      <c r="KB27" s="442"/>
      <c r="KC27" s="464"/>
      <c r="KD27" s="469"/>
      <c r="KE27" s="442"/>
      <c r="KF27" s="442"/>
      <c r="KG27" s="442"/>
      <c r="KH27" s="442"/>
      <c r="KI27" s="464"/>
      <c r="KJ27" s="469"/>
      <c r="KK27" s="442"/>
      <c r="KL27" s="442"/>
      <c r="KM27" s="442"/>
      <c r="KN27" s="442"/>
      <c r="KO27" s="464"/>
      <c r="KP27" s="469"/>
      <c r="KQ27" s="442"/>
      <c r="KR27" s="442"/>
      <c r="KS27" s="442"/>
      <c r="KT27" s="442"/>
      <c r="KU27" s="464"/>
      <c r="KV27" s="469"/>
      <c r="KW27" s="442"/>
      <c r="KX27" s="442"/>
      <c r="KY27" s="442"/>
      <c r="KZ27" s="442"/>
      <c r="LA27" s="464"/>
      <c r="LB27" s="469"/>
      <c r="LC27" s="442"/>
      <c r="LD27" s="442"/>
      <c r="LE27" s="442"/>
      <c r="LF27" s="442"/>
      <c r="LG27" s="464"/>
      <c r="LH27" s="469"/>
      <c r="LI27" s="442"/>
      <c r="LJ27" s="442"/>
      <c r="LK27" s="442"/>
      <c r="LL27" s="442"/>
      <c r="LM27" s="464"/>
      <c r="LN27" s="469"/>
      <c r="LO27" s="442"/>
      <c r="LP27" s="442"/>
      <c r="LQ27" s="442"/>
      <c r="LR27" s="442"/>
      <c r="LS27" s="464"/>
      <c r="LT27" s="469"/>
      <c r="LU27" s="442"/>
      <c r="LV27" s="442"/>
      <c r="LW27" s="442"/>
      <c r="LX27" s="442"/>
      <c r="LY27" s="464"/>
      <c r="LZ27" s="469"/>
      <c r="MA27" s="442"/>
      <c r="MB27" s="442"/>
      <c r="MC27" s="442"/>
      <c r="MD27" s="442"/>
      <c r="ME27" s="464"/>
      <c r="MF27" s="469"/>
      <c r="MG27" s="442"/>
      <c r="MH27" s="442"/>
      <c r="MI27" s="442"/>
      <c r="MJ27" s="442"/>
      <c r="MK27" s="464"/>
      <c r="ML27" s="469"/>
      <c r="MM27" s="442"/>
      <c r="MN27" s="442"/>
      <c r="MO27" s="442"/>
      <c r="MP27" s="442"/>
      <c r="MQ27" s="464"/>
      <c r="MR27" s="469"/>
      <c r="MS27" s="442"/>
      <c r="MT27" s="442"/>
      <c r="MU27" s="442"/>
      <c r="MV27" s="442"/>
      <c r="MW27" s="464"/>
      <c r="MX27" s="469"/>
      <c r="MY27" s="442"/>
      <c r="MZ27" s="442"/>
      <c r="NA27" s="442"/>
      <c r="NB27" s="442"/>
      <c r="NC27" s="464"/>
      <c r="ND27" s="469"/>
      <c r="NE27" s="442"/>
      <c r="NF27" s="442"/>
      <c r="NG27" s="442"/>
      <c r="NH27" s="442"/>
      <c r="NI27" s="464"/>
      <c r="NJ27" s="469"/>
      <c r="NK27" s="442"/>
      <c r="NL27" s="442"/>
      <c r="NM27" s="442"/>
      <c r="NN27" s="442"/>
      <c r="NO27" s="464"/>
      <c r="NP27" s="469"/>
      <c r="NQ27" s="442"/>
      <c r="NR27" s="442"/>
      <c r="NS27" s="442"/>
      <c r="NT27" s="442"/>
      <c r="NU27" s="464"/>
      <c r="NV27" s="469"/>
      <c r="NW27" s="442"/>
      <c r="NX27" s="442"/>
      <c r="NY27" s="442"/>
      <c r="NZ27" s="442"/>
      <c r="OA27" s="464"/>
      <c r="OB27" s="469"/>
      <c r="OC27" s="442"/>
      <c r="OD27" s="442"/>
      <c r="OE27" s="442"/>
      <c r="OF27" s="442"/>
      <c r="OG27" s="464"/>
      <c r="OH27" s="469"/>
      <c r="OI27" s="442"/>
      <c r="OJ27" s="442"/>
      <c r="OK27" s="442"/>
      <c r="OL27" s="442"/>
      <c r="OM27" s="464"/>
      <c r="ON27" s="469"/>
      <c r="OO27" s="442"/>
      <c r="OP27" s="442"/>
      <c r="OQ27" s="442"/>
      <c r="OR27" s="442"/>
      <c r="OS27" s="464"/>
      <c r="OT27" s="469"/>
      <c r="OU27" s="442"/>
      <c r="OV27" s="442"/>
      <c r="OW27" s="442"/>
      <c r="OX27" s="442"/>
      <c r="OY27" s="464"/>
      <c r="OZ27" s="469"/>
      <c r="PA27" s="442"/>
      <c r="PB27" s="442"/>
      <c r="PC27" s="442"/>
      <c r="PD27" s="442"/>
      <c r="PE27" s="464"/>
      <c r="PF27" s="469"/>
      <c r="PG27" s="442"/>
      <c r="PH27" s="442"/>
      <c r="PI27" s="442"/>
      <c r="PJ27" s="442"/>
      <c r="PK27" s="464"/>
      <c r="PL27" s="469"/>
      <c r="PM27" s="442"/>
      <c r="PN27" s="442"/>
      <c r="PO27" s="442"/>
      <c r="PP27" s="442"/>
      <c r="PQ27" s="464"/>
      <c r="PR27" s="469"/>
      <c r="PS27" s="442"/>
      <c r="PT27" s="442"/>
      <c r="PU27" s="442"/>
      <c r="PV27" s="442"/>
      <c r="PW27" s="464"/>
      <c r="PX27" s="469"/>
      <c r="PY27" s="442"/>
      <c r="PZ27" s="442"/>
      <c r="QA27" s="442"/>
      <c r="QB27" s="442"/>
      <c r="QC27" s="464"/>
      <c r="QD27" s="469"/>
      <c r="QE27" s="442"/>
      <c r="QF27" s="442"/>
      <c r="QG27" s="442"/>
      <c r="QH27" s="442"/>
      <c r="QI27" s="464"/>
      <c r="QJ27" s="469"/>
      <c r="QK27" s="442"/>
      <c r="QL27" s="442"/>
      <c r="QM27" s="442"/>
      <c r="QN27" s="442"/>
      <c r="QO27" s="464"/>
      <c r="QP27" s="469"/>
      <c r="QQ27" s="442"/>
      <c r="QR27" s="442"/>
      <c r="QS27" s="442"/>
      <c r="QT27" s="442"/>
      <c r="QU27" s="464"/>
      <c r="QV27" s="469"/>
      <c r="QW27" s="442"/>
      <c r="QX27" s="442"/>
      <c r="QY27" s="442"/>
      <c r="QZ27" s="442"/>
      <c r="RA27" s="464"/>
      <c r="RB27" s="469"/>
      <c r="RC27" s="442"/>
      <c r="RD27" s="442"/>
      <c r="RE27" s="442"/>
      <c r="RF27" s="442"/>
      <c r="RG27" s="464"/>
      <c r="RH27" s="469"/>
      <c r="RI27" s="442"/>
      <c r="RJ27" s="442"/>
      <c r="RK27" s="442"/>
      <c r="RL27" s="442"/>
      <c r="RM27" s="464"/>
      <c r="RN27" s="469"/>
      <c r="RO27" s="442"/>
      <c r="RP27" s="442"/>
      <c r="RQ27" s="442"/>
      <c r="RR27" s="442"/>
      <c r="RS27" s="464"/>
      <c r="RT27" s="469"/>
      <c r="RU27" s="442"/>
      <c r="RV27" s="442"/>
      <c r="RW27" s="442"/>
      <c r="RX27" s="442"/>
      <c r="RY27" s="464"/>
      <c r="RZ27" s="469"/>
      <c r="SA27" s="442"/>
      <c r="SB27" s="442"/>
      <c r="SC27" s="442"/>
      <c r="SD27" s="442"/>
      <c r="SE27" s="464"/>
      <c r="SF27" s="469"/>
      <c r="SG27" s="442"/>
      <c r="SH27" s="442"/>
      <c r="SI27" s="442"/>
      <c r="SJ27" s="442"/>
      <c r="SK27" s="464"/>
      <c r="SL27" s="469"/>
      <c r="SM27" s="442"/>
      <c r="SN27" s="442"/>
      <c r="SO27" s="442"/>
      <c r="SP27" s="442"/>
      <c r="SQ27" s="464"/>
      <c r="SR27" s="469"/>
      <c r="SS27" s="442"/>
      <c r="ST27" s="442"/>
      <c r="SU27" s="442"/>
      <c r="SV27" s="442"/>
      <c r="SW27" s="464"/>
      <c r="SX27" s="469"/>
      <c r="SY27" s="442"/>
      <c r="SZ27" s="442"/>
      <c r="TA27" s="442"/>
      <c r="TB27" s="442"/>
      <c r="TC27" s="464"/>
      <c r="TD27" s="469"/>
      <c r="TE27" s="442"/>
      <c r="TF27" s="442"/>
      <c r="TG27" s="442"/>
      <c r="TH27" s="442"/>
      <c r="TI27" s="464"/>
      <c r="TJ27" s="469"/>
      <c r="TK27" s="442"/>
      <c r="TL27" s="442"/>
      <c r="TM27" s="442"/>
      <c r="TN27" s="442"/>
      <c r="TO27" s="464"/>
      <c r="TP27" s="469"/>
      <c r="TQ27" s="442"/>
      <c r="TR27" s="442"/>
      <c r="TS27" s="442"/>
      <c r="TT27" s="442"/>
      <c r="TU27" s="464"/>
      <c r="TV27" s="469"/>
      <c r="TW27" s="442"/>
      <c r="TX27" s="442"/>
      <c r="TY27" s="442"/>
      <c r="TZ27" s="442"/>
      <c r="UA27" s="464"/>
      <c r="UB27" s="469"/>
      <c r="UC27" s="442"/>
      <c r="UD27" s="442"/>
      <c r="UE27" s="442"/>
      <c r="UF27" s="442"/>
      <c r="UG27" s="464"/>
      <c r="UH27" s="469"/>
      <c r="UI27" s="442"/>
      <c r="UJ27" s="442"/>
      <c r="UK27" s="442"/>
      <c r="UL27" s="442"/>
      <c r="UM27" s="464"/>
      <c r="UN27" s="469"/>
      <c r="UO27" s="442"/>
      <c r="UP27" s="442"/>
      <c r="UQ27" s="442"/>
      <c r="UR27" s="442"/>
      <c r="US27" s="464"/>
      <c r="UT27" s="469"/>
      <c r="UU27" s="442"/>
      <c r="UV27" s="442"/>
      <c r="UW27" s="442"/>
      <c r="UX27" s="442"/>
      <c r="UY27" s="464"/>
      <c r="UZ27" s="469"/>
      <c r="VA27" s="442"/>
      <c r="VB27" s="442"/>
      <c r="VC27" s="442"/>
      <c r="VD27" s="442"/>
      <c r="VE27" s="464"/>
      <c r="VF27" s="469"/>
      <c r="VG27" s="442"/>
      <c r="VH27" s="442"/>
      <c r="VI27" s="442"/>
      <c r="VJ27" s="442"/>
      <c r="VK27" s="464"/>
      <c r="VL27" s="469"/>
      <c r="VM27" s="442"/>
      <c r="VN27" s="442"/>
      <c r="VO27" s="442"/>
      <c r="VP27" s="442"/>
      <c r="VQ27" s="464"/>
      <c r="VR27" s="469"/>
      <c r="VS27" s="442"/>
      <c r="VT27" s="442"/>
      <c r="VU27" s="442"/>
      <c r="VV27" s="442"/>
      <c r="VW27" s="464"/>
      <c r="VX27" s="469"/>
      <c r="VY27" s="442"/>
      <c r="VZ27" s="442"/>
      <c r="WA27" s="442"/>
      <c r="WB27" s="442"/>
      <c r="WC27" s="464"/>
      <c r="WD27" s="469"/>
      <c r="WE27" s="442"/>
      <c r="WF27" s="442"/>
      <c r="WG27" s="442"/>
      <c r="WH27" s="442"/>
      <c r="WI27" s="464"/>
      <c r="WJ27" s="469"/>
      <c r="WK27" s="442"/>
      <c r="WL27" s="442"/>
      <c r="WM27" s="442"/>
      <c r="WN27" s="442"/>
      <c r="WO27" s="464"/>
      <c r="WP27" s="469"/>
      <c r="WQ27" s="442"/>
      <c r="WR27" s="442"/>
      <c r="WS27" s="442"/>
      <c r="WT27" s="442"/>
      <c r="WU27" s="464"/>
      <c r="WV27" s="469"/>
      <c r="WW27" s="442"/>
      <c r="WX27" s="442"/>
      <c r="WY27" s="442"/>
      <c r="WZ27" s="442"/>
      <c r="XA27" s="464"/>
      <c r="XB27" s="469"/>
      <c r="XC27" s="442"/>
      <c r="XD27" s="442"/>
      <c r="XE27" s="442"/>
      <c r="XF27" s="442"/>
      <c r="XG27" s="464"/>
      <c r="XH27" s="469"/>
      <c r="XI27" s="442"/>
      <c r="XJ27" s="442"/>
      <c r="XK27" s="442"/>
      <c r="XL27" s="442"/>
      <c r="XM27" s="464"/>
      <c r="XN27" s="469"/>
      <c r="XO27" s="442"/>
      <c r="XP27" s="442"/>
      <c r="XQ27" s="442"/>
      <c r="XR27" s="442"/>
      <c r="XS27" s="464"/>
      <c r="XT27" s="469"/>
      <c r="XU27" s="442"/>
      <c r="XV27" s="442"/>
      <c r="XW27" s="442"/>
      <c r="XX27" s="442"/>
      <c r="XY27" s="464"/>
      <c r="XZ27" s="469"/>
      <c r="YA27" s="442"/>
      <c r="YB27" s="442"/>
      <c r="YC27" s="442"/>
      <c r="YD27" s="442"/>
      <c r="YE27" s="464"/>
      <c r="YF27" s="469"/>
      <c r="YG27" s="442"/>
      <c r="YH27" s="442"/>
      <c r="YI27" s="442"/>
      <c r="YJ27" s="442"/>
      <c r="YK27" s="464"/>
      <c r="YL27" s="469"/>
      <c r="YM27" s="442"/>
      <c r="YN27" s="442"/>
      <c r="YO27" s="442"/>
      <c r="YP27" s="442"/>
      <c r="YQ27" s="464"/>
      <c r="YR27" s="469"/>
      <c r="YS27" s="442"/>
      <c r="YT27" s="442"/>
      <c r="YU27" s="442"/>
      <c r="YV27" s="442"/>
      <c r="YW27" s="464"/>
      <c r="YX27" s="469"/>
      <c r="YY27" s="442"/>
      <c r="YZ27" s="442"/>
      <c r="ZA27" s="442"/>
      <c r="ZB27" s="442"/>
      <c r="ZC27" s="464"/>
      <c r="ZD27" s="469"/>
      <c r="ZE27" s="442"/>
      <c r="ZF27" s="442"/>
      <c r="ZG27" s="442"/>
      <c r="ZH27" s="442"/>
      <c r="ZI27" s="464"/>
      <c r="ZJ27" s="469"/>
      <c r="ZK27" s="442"/>
      <c r="ZL27" s="442"/>
      <c r="ZM27" s="442"/>
      <c r="ZN27" s="442"/>
      <c r="ZO27" s="464"/>
      <c r="ZP27" s="469"/>
      <c r="ZQ27" s="442"/>
      <c r="ZR27" s="442"/>
      <c r="ZS27" s="442"/>
      <c r="ZT27" s="442"/>
      <c r="ZU27" s="464"/>
      <c r="ZV27" s="469"/>
      <c r="ZW27" s="442"/>
      <c r="ZX27" s="442"/>
      <c r="ZY27" s="442"/>
      <c r="ZZ27" s="442"/>
      <c r="AAA27" s="464"/>
      <c r="AAB27" s="469"/>
      <c r="AAC27" s="442"/>
      <c r="AAD27" s="442"/>
      <c r="AAE27" s="442"/>
      <c r="AAF27" s="442"/>
      <c r="AAG27" s="464"/>
      <c r="AAH27" s="469"/>
      <c r="AAI27" s="442"/>
      <c r="AAJ27" s="442"/>
      <c r="AAK27" s="442"/>
      <c r="AAL27" s="442"/>
      <c r="AAM27" s="464"/>
      <c r="AAN27" s="469"/>
      <c r="AAO27" s="442"/>
      <c r="AAP27" s="442"/>
      <c r="AAQ27" s="442"/>
      <c r="AAR27" s="442"/>
      <c r="AAS27" s="464"/>
      <c r="AAT27" s="469"/>
      <c r="AAU27" s="442"/>
      <c r="AAV27" s="442"/>
      <c r="AAW27" s="442"/>
      <c r="AAX27" s="442"/>
      <c r="AAY27" s="464"/>
      <c r="AAZ27" s="469"/>
      <c r="ABA27" s="442"/>
      <c r="ABB27" s="442"/>
      <c r="ABC27" s="442"/>
      <c r="ABD27" s="442"/>
      <c r="ABE27" s="464"/>
      <c r="ABF27" s="469"/>
      <c r="ABG27" s="442"/>
      <c r="ABH27" s="442"/>
      <c r="ABI27" s="442"/>
      <c r="ABJ27" s="442"/>
      <c r="ABK27" s="464"/>
      <c r="ABL27" s="469"/>
      <c r="ABM27" s="442"/>
      <c r="ABN27" s="442"/>
      <c r="ABO27" s="442"/>
      <c r="ABP27" s="442"/>
      <c r="ABQ27" s="464"/>
      <c r="ABR27" s="469"/>
      <c r="ABS27" s="442"/>
      <c r="ABT27" s="442"/>
      <c r="ABU27" s="442"/>
      <c r="ABV27" s="442"/>
      <c r="ABW27" s="464"/>
      <c r="ABX27" s="469"/>
      <c r="ABY27" s="442"/>
      <c r="ABZ27" s="442"/>
      <c r="ACA27" s="442"/>
      <c r="ACB27" s="442"/>
      <c r="ACC27" s="464"/>
      <c r="ACD27" s="469"/>
      <c r="ACE27" s="442"/>
      <c r="ACF27" s="442"/>
      <c r="ACG27" s="442"/>
      <c r="ACH27" s="442"/>
      <c r="ACI27" s="464"/>
      <c r="ACJ27" s="469"/>
      <c r="ACK27" s="442"/>
      <c r="ACL27" s="442"/>
      <c r="ACM27" s="442"/>
      <c r="ACN27" s="442"/>
      <c r="ACO27" s="464"/>
      <c r="ACP27" s="469"/>
      <c r="ACQ27" s="442"/>
      <c r="ACR27" s="442"/>
      <c r="ACS27" s="442"/>
      <c r="ACT27" s="442"/>
      <c r="ACU27" s="464"/>
      <c r="ACV27" s="469"/>
      <c r="ACW27" s="442"/>
      <c r="ACX27" s="442"/>
      <c r="ACY27" s="442"/>
      <c r="ACZ27" s="442"/>
      <c r="ADA27" s="464"/>
      <c r="ADB27" s="469"/>
      <c r="ADC27" s="442"/>
      <c r="ADD27" s="442"/>
      <c r="ADE27" s="442"/>
      <c r="ADF27" s="442"/>
      <c r="ADG27" s="464"/>
      <c r="ADH27" s="469"/>
      <c r="ADI27" s="442"/>
      <c r="ADJ27" s="442"/>
      <c r="ADK27" s="442"/>
      <c r="ADL27" s="442"/>
      <c r="ADM27" s="464"/>
      <c r="ADN27" s="469"/>
      <c r="ADO27" s="442"/>
      <c r="ADP27" s="442"/>
      <c r="ADQ27" s="442"/>
      <c r="ADR27" s="442"/>
      <c r="ADS27" s="464"/>
      <c r="ADT27" s="469"/>
      <c r="ADU27" s="442"/>
      <c r="ADV27" s="442"/>
      <c r="ADW27" s="442"/>
      <c r="ADX27" s="442"/>
      <c r="ADY27" s="464"/>
      <c r="ADZ27" s="469"/>
      <c r="AEA27" s="442"/>
      <c r="AEB27" s="442"/>
      <c r="AEC27" s="442"/>
      <c r="AED27" s="442"/>
      <c r="AEE27" s="464"/>
      <c r="AEF27" s="469"/>
      <c r="AEG27" s="442"/>
      <c r="AEH27" s="442"/>
      <c r="AEI27" s="442"/>
      <c r="AEJ27" s="442"/>
      <c r="AEK27" s="464"/>
      <c r="AEL27" s="469"/>
      <c r="AEM27" s="442"/>
      <c r="AEN27" s="442"/>
      <c r="AEO27" s="442"/>
      <c r="AEP27" s="442"/>
      <c r="AEQ27" s="464"/>
      <c r="AER27" s="469"/>
      <c r="AES27" s="442"/>
      <c r="AET27" s="442"/>
      <c r="AEU27" s="442"/>
      <c r="AEV27" s="442"/>
      <c r="AEW27" s="464"/>
      <c r="AEX27" s="469"/>
      <c r="AEY27" s="442"/>
      <c r="AEZ27" s="442"/>
      <c r="AFA27" s="442"/>
      <c r="AFB27" s="442"/>
      <c r="AFC27" s="464"/>
      <c r="AFD27" s="469"/>
      <c r="AFE27" s="442"/>
      <c r="AFF27" s="442"/>
      <c r="AFG27" s="442"/>
      <c r="AFH27" s="442"/>
      <c r="AFI27" s="464"/>
      <c r="AFJ27" s="469"/>
      <c r="AFK27" s="442"/>
      <c r="AFL27" s="442"/>
      <c r="AFM27" s="442"/>
      <c r="AFN27" s="442"/>
      <c r="AFO27" s="464"/>
      <c r="AFP27" s="469"/>
      <c r="AFQ27" s="442"/>
      <c r="AFR27" s="442"/>
      <c r="AFS27" s="442"/>
      <c r="AFT27" s="442"/>
      <c r="AFU27" s="464"/>
      <c r="AFV27" s="469"/>
      <c r="AFW27" s="442"/>
      <c r="AFX27" s="442"/>
      <c r="AFY27" s="442"/>
      <c r="AFZ27" s="442"/>
      <c r="AGA27" s="464"/>
      <c r="AGB27" s="469"/>
      <c r="AGC27" s="442"/>
      <c r="AGD27" s="442"/>
      <c r="AGE27" s="442"/>
      <c r="AGF27" s="442"/>
      <c r="AGG27" s="464"/>
      <c r="AGH27" s="469"/>
      <c r="AGI27" s="442"/>
      <c r="AGJ27" s="442"/>
      <c r="AGK27" s="442"/>
      <c r="AGL27" s="442"/>
      <c r="AGM27" s="464"/>
      <c r="AGN27" s="469"/>
      <c r="AGO27" s="442"/>
      <c r="AGP27" s="442"/>
      <c r="AGQ27" s="442"/>
      <c r="AGR27" s="442"/>
      <c r="AGS27" s="464"/>
      <c r="AGT27" s="469"/>
      <c r="AGU27" s="442"/>
      <c r="AGV27" s="442"/>
      <c r="AGW27" s="442"/>
      <c r="AGX27" s="442"/>
      <c r="AGY27" s="464"/>
      <c r="AGZ27" s="469"/>
      <c r="AHA27" s="442"/>
      <c r="AHB27" s="442"/>
      <c r="AHC27" s="442"/>
      <c r="AHD27" s="442"/>
      <c r="AHE27" s="464"/>
      <c r="AHF27" s="469"/>
      <c r="AHG27" s="442"/>
      <c r="AHH27" s="442"/>
      <c r="AHI27" s="442"/>
      <c r="AHJ27" s="442"/>
      <c r="AHK27" s="464"/>
      <c r="AHL27" s="469"/>
      <c r="AHM27" s="442"/>
      <c r="AHN27" s="442"/>
      <c r="AHO27" s="442"/>
      <c r="AHP27" s="442"/>
      <c r="AHQ27" s="464"/>
      <c r="AHR27" s="469"/>
      <c r="AHS27" s="442"/>
      <c r="AHT27" s="442"/>
      <c r="AHU27" s="442"/>
      <c r="AHV27" s="442"/>
      <c r="AHW27" s="464"/>
      <c r="AHX27" s="469"/>
      <c r="AHY27" s="442"/>
      <c r="AHZ27" s="442"/>
      <c r="AIA27" s="442"/>
      <c r="AIB27" s="442"/>
      <c r="AIC27" s="464"/>
      <c r="AID27" s="469"/>
      <c r="AIE27" s="442"/>
      <c r="AIF27" s="442"/>
      <c r="AIG27" s="442"/>
      <c r="AIH27" s="442"/>
      <c r="AII27" s="464"/>
      <c r="AIJ27" s="469"/>
      <c r="AIK27" s="442"/>
      <c r="AIL27" s="442"/>
      <c r="AIM27" s="442"/>
      <c r="AIN27" s="442"/>
      <c r="AIO27" s="464"/>
      <c r="AIP27" s="469"/>
      <c r="AIQ27" s="442"/>
      <c r="AIR27" s="442"/>
      <c r="AIS27" s="442"/>
      <c r="AIT27" s="442"/>
      <c r="AIU27" s="464"/>
      <c r="AIV27" s="469"/>
      <c r="AIW27" s="442"/>
      <c r="AIX27" s="442"/>
      <c r="AIY27" s="442"/>
      <c r="AIZ27" s="442"/>
      <c r="AJA27" s="464"/>
      <c r="AJB27" s="469"/>
      <c r="AJC27" s="442"/>
      <c r="AJD27" s="442"/>
      <c r="AJE27" s="442"/>
      <c r="AJF27" s="442"/>
      <c r="AJG27" s="464"/>
      <c r="AJH27" s="469"/>
      <c r="AJI27" s="442"/>
      <c r="AJJ27" s="442"/>
      <c r="AJK27" s="442"/>
      <c r="AJL27" s="442"/>
      <c r="AJM27" s="464"/>
      <c r="AJN27" s="469"/>
      <c r="AJO27" s="442"/>
      <c r="AJP27" s="442"/>
      <c r="AJQ27" s="442"/>
      <c r="AJR27" s="442"/>
      <c r="AJS27" s="464"/>
      <c r="AJT27" s="469"/>
      <c r="AJU27" s="442"/>
      <c r="AJV27" s="442"/>
      <c r="AJW27" s="442"/>
      <c r="AJX27" s="442"/>
      <c r="AJY27" s="464"/>
      <c r="AJZ27" s="469"/>
      <c r="AKA27" s="442"/>
      <c r="AKB27" s="442"/>
      <c r="AKC27" s="442"/>
      <c r="AKD27" s="442"/>
      <c r="AKE27" s="464"/>
      <c r="AKF27" s="469"/>
      <c r="AKG27" s="442"/>
      <c r="AKH27" s="442"/>
      <c r="AKI27" s="442"/>
      <c r="AKJ27" s="442"/>
      <c r="AKK27" s="464"/>
      <c r="AKL27" s="469"/>
      <c r="AKM27" s="442"/>
      <c r="AKN27" s="442"/>
      <c r="AKO27" s="442"/>
      <c r="AKP27" s="442"/>
      <c r="AKQ27" s="464"/>
      <c r="AKR27" s="469"/>
      <c r="AKS27" s="442"/>
      <c r="AKT27" s="442"/>
      <c r="AKU27" s="442"/>
      <c r="AKV27" s="442"/>
      <c r="AKW27" s="464"/>
      <c r="AKX27" s="469"/>
      <c r="AKY27" s="442"/>
      <c r="AKZ27" s="442"/>
      <c r="ALA27" s="442"/>
      <c r="ALB27" s="442"/>
      <c r="ALC27" s="464"/>
      <c r="ALD27" s="469"/>
      <c r="ALE27" s="442"/>
      <c r="ALF27" s="442"/>
      <c r="ALG27" s="442"/>
      <c r="ALH27" s="442"/>
      <c r="ALI27" s="464"/>
      <c r="ALJ27" s="469"/>
      <c r="ALK27" s="442"/>
      <c r="ALL27" s="442"/>
      <c r="ALM27" s="442"/>
      <c r="ALN27" s="442"/>
      <c r="ALO27" s="464"/>
      <c r="ALP27" s="469"/>
      <c r="ALQ27" s="442"/>
      <c r="ALR27" s="442"/>
      <c r="ALS27" s="442"/>
      <c r="ALT27" s="442"/>
      <c r="ALU27" s="464"/>
      <c r="ALV27" s="469"/>
      <c r="ALW27" s="442"/>
      <c r="ALX27" s="442"/>
      <c r="ALY27" s="442"/>
      <c r="ALZ27" s="442"/>
      <c r="AMA27" s="464"/>
      <c r="AMB27" s="469"/>
      <c r="AMC27" s="442"/>
      <c r="AMD27" s="442"/>
      <c r="AME27" s="442"/>
      <c r="AMF27" s="442"/>
      <c r="AMG27" s="464"/>
      <c r="AMH27" s="469"/>
      <c r="AMI27" s="442"/>
      <c r="AMJ27" s="442"/>
      <c r="AMK27" s="442"/>
      <c r="AML27" s="442"/>
      <c r="AMM27" s="464"/>
      <c r="AMN27" s="469"/>
      <c r="AMO27" s="442"/>
      <c r="AMP27" s="442"/>
      <c r="AMQ27" s="442"/>
      <c r="AMR27" s="442"/>
      <c r="AMS27" s="464"/>
      <c r="AMT27" s="469"/>
      <c r="AMU27" s="442"/>
      <c r="AMV27" s="442"/>
      <c r="AMW27" s="442"/>
      <c r="AMX27" s="442"/>
      <c r="AMY27" s="464"/>
      <c r="AMZ27" s="469"/>
      <c r="ANA27" s="442"/>
      <c r="ANB27" s="442"/>
      <c r="ANC27" s="442"/>
      <c r="AND27" s="442"/>
      <c r="ANE27" s="464"/>
      <c r="ANF27" s="469"/>
      <c r="ANG27" s="442"/>
      <c r="ANH27" s="442"/>
      <c r="ANI27" s="442"/>
      <c r="ANJ27" s="442"/>
      <c r="ANK27" s="464"/>
      <c r="ANL27" s="469"/>
      <c r="ANM27" s="442"/>
      <c r="ANN27" s="442"/>
      <c r="ANO27" s="442"/>
      <c r="ANP27" s="442"/>
      <c r="ANQ27" s="464"/>
      <c r="ANR27" s="469"/>
      <c r="ANS27" s="442"/>
      <c r="ANT27" s="442"/>
      <c r="ANU27" s="442"/>
      <c r="ANV27" s="442"/>
      <c r="ANW27" s="464"/>
      <c r="ANX27" s="469"/>
      <c r="ANY27" s="442"/>
      <c r="ANZ27" s="442"/>
      <c r="AOA27" s="442"/>
      <c r="AOB27" s="442"/>
      <c r="AOC27" s="464"/>
      <c r="AOD27" s="469"/>
      <c r="AOE27" s="442"/>
      <c r="AOF27" s="442"/>
      <c r="AOG27" s="442"/>
      <c r="AOH27" s="442"/>
      <c r="AOI27" s="464"/>
      <c r="AOJ27" s="469"/>
      <c r="AOK27" s="442"/>
      <c r="AOL27" s="442"/>
      <c r="AOM27" s="442"/>
      <c r="AON27" s="442"/>
      <c r="AOO27" s="464"/>
      <c r="AOP27" s="469"/>
      <c r="AOQ27" s="442"/>
      <c r="AOR27" s="442"/>
      <c r="AOS27" s="442"/>
      <c r="AOT27" s="442"/>
      <c r="AOU27" s="464"/>
      <c r="AOV27" s="469"/>
      <c r="AOW27" s="442"/>
      <c r="AOX27" s="442"/>
      <c r="AOY27" s="442"/>
      <c r="AOZ27" s="442"/>
      <c r="APA27" s="464"/>
      <c r="APB27" s="469"/>
      <c r="APC27" s="442"/>
      <c r="APD27" s="442"/>
      <c r="APE27" s="442"/>
      <c r="APF27" s="442"/>
      <c r="APG27" s="464"/>
      <c r="APH27" s="469"/>
      <c r="API27" s="442"/>
      <c r="APJ27" s="442"/>
      <c r="APK27" s="442"/>
      <c r="APL27" s="442"/>
      <c r="APM27" s="464"/>
      <c r="APN27" s="469"/>
      <c r="APO27" s="442"/>
      <c r="APP27" s="442"/>
      <c r="APQ27" s="442"/>
      <c r="APR27" s="442"/>
      <c r="APS27" s="464"/>
      <c r="APT27" s="469"/>
      <c r="APU27" s="442"/>
      <c r="APV27" s="442"/>
      <c r="APW27" s="442"/>
      <c r="APX27" s="442"/>
      <c r="APY27" s="464"/>
      <c r="APZ27" s="469"/>
      <c r="AQA27" s="442"/>
      <c r="AQB27" s="442"/>
      <c r="AQC27" s="442"/>
      <c r="AQD27" s="442"/>
      <c r="AQE27" s="464"/>
      <c r="AQF27" s="469"/>
      <c r="AQG27" s="442"/>
      <c r="AQH27" s="442"/>
      <c r="AQI27" s="442"/>
      <c r="AQJ27" s="442"/>
      <c r="AQK27" s="464"/>
      <c r="AQL27" s="469"/>
      <c r="AQM27" s="442"/>
      <c r="AQN27" s="442"/>
      <c r="AQO27" s="442"/>
      <c r="AQP27" s="442"/>
      <c r="AQQ27" s="464"/>
      <c r="AQR27" s="469"/>
      <c r="AQS27" s="442"/>
      <c r="AQT27" s="442"/>
      <c r="AQU27" s="442"/>
      <c r="AQV27" s="442"/>
      <c r="AQW27" s="464"/>
      <c r="AQX27" s="469"/>
      <c r="AQY27" s="442"/>
      <c r="AQZ27" s="442"/>
      <c r="ARA27" s="442"/>
      <c r="ARB27" s="442"/>
      <c r="ARC27" s="464"/>
      <c r="ARD27" s="469"/>
      <c r="ARE27" s="442"/>
      <c r="ARF27" s="442"/>
      <c r="ARG27" s="442"/>
      <c r="ARH27" s="442"/>
      <c r="ARI27" s="464"/>
      <c r="ARJ27" s="469"/>
      <c r="ARK27" s="442"/>
      <c r="ARL27" s="442"/>
      <c r="ARM27" s="442"/>
      <c r="ARN27" s="442"/>
      <c r="ARO27" s="464"/>
      <c r="ARP27" s="469"/>
      <c r="ARQ27" s="442"/>
      <c r="ARR27" s="442"/>
      <c r="ARS27" s="442"/>
      <c r="ART27" s="442"/>
      <c r="ARU27" s="464"/>
      <c r="ARV27" s="469"/>
      <c r="ARW27" s="442"/>
      <c r="ARX27" s="442"/>
      <c r="ARY27" s="442"/>
      <c r="ARZ27" s="442"/>
      <c r="ASA27" s="464"/>
      <c r="ASB27" s="469"/>
      <c r="ASC27" s="442"/>
      <c r="ASD27" s="442"/>
      <c r="ASE27" s="442"/>
      <c r="ASF27" s="442"/>
      <c r="ASG27" s="464"/>
      <c r="ASH27" s="469"/>
      <c r="ASI27" s="442"/>
      <c r="ASJ27" s="442"/>
      <c r="ASK27" s="442"/>
      <c r="ASL27" s="442"/>
      <c r="ASM27" s="464"/>
      <c r="ASN27" s="469"/>
      <c r="ASO27" s="442"/>
      <c r="ASP27" s="442"/>
      <c r="ASQ27" s="442"/>
      <c r="ASR27" s="442"/>
      <c r="ASS27" s="464"/>
      <c r="AST27" s="469"/>
      <c r="ASU27" s="442"/>
      <c r="ASV27" s="442"/>
      <c r="ASW27" s="442"/>
      <c r="ASX27" s="442"/>
      <c r="ASY27" s="464"/>
      <c r="ASZ27" s="469"/>
      <c r="ATA27" s="442"/>
      <c r="ATB27" s="442"/>
      <c r="ATC27" s="442"/>
      <c r="ATD27" s="442"/>
      <c r="ATE27" s="464"/>
      <c r="ATF27" s="469"/>
      <c r="ATG27" s="442"/>
      <c r="ATH27" s="442"/>
      <c r="ATI27" s="442"/>
      <c r="ATJ27" s="442"/>
      <c r="ATK27" s="464"/>
      <c r="ATL27" s="469"/>
      <c r="ATM27" s="442"/>
      <c r="ATN27" s="442"/>
      <c r="ATO27" s="442"/>
      <c r="ATP27" s="442"/>
      <c r="ATQ27" s="464"/>
      <c r="ATR27" s="469"/>
      <c r="ATS27" s="442"/>
      <c r="ATT27" s="442"/>
      <c r="ATU27" s="442"/>
      <c r="ATV27" s="442"/>
      <c r="ATW27" s="464"/>
      <c r="ATX27" s="469"/>
      <c r="ATY27" s="442"/>
      <c r="ATZ27" s="442"/>
      <c r="AUA27" s="442"/>
      <c r="AUB27" s="442"/>
      <c r="AUC27" s="464"/>
      <c r="AUD27" s="469"/>
      <c r="AUE27" s="442"/>
      <c r="AUF27" s="442"/>
      <c r="AUG27" s="442"/>
      <c r="AUH27" s="442"/>
      <c r="AUI27" s="464"/>
      <c r="AUJ27" s="469"/>
      <c r="AUK27" s="442"/>
      <c r="AUL27" s="442"/>
      <c r="AUM27" s="442"/>
      <c r="AUN27" s="442"/>
      <c r="AUO27" s="464"/>
      <c r="AUP27" s="469"/>
      <c r="AUQ27" s="442"/>
      <c r="AUR27" s="442"/>
      <c r="AUS27" s="442"/>
      <c r="AUT27" s="442"/>
      <c r="AUU27" s="464"/>
      <c r="AUV27" s="469"/>
      <c r="AUW27" s="442"/>
      <c r="AUX27" s="442"/>
      <c r="AUY27" s="442"/>
      <c r="AUZ27" s="442"/>
      <c r="AVA27" s="464"/>
      <c r="AVB27" s="469"/>
      <c r="AVC27" s="442"/>
      <c r="AVD27" s="442"/>
      <c r="AVE27" s="442"/>
      <c r="AVF27" s="442"/>
      <c r="AVG27" s="464"/>
      <c r="AVH27" s="469"/>
      <c r="AVI27" s="442"/>
      <c r="AVJ27" s="442"/>
      <c r="AVK27" s="442"/>
      <c r="AVL27" s="442"/>
      <c r="AVM27" s="464"/>
      <c r="AVN27" s="469"/>
      <c r="AVO27" s="442"/>
      <c r="AVP27" s="442"/>
      <c r="AVQ27" s="442"/>
      <c r="AVR27" s="442"/>
      <c r="AVS27" s="464"/>
      <c r="AVT27" s="469"/>
      <c r="AVU27" s="442"/>
      <c r="AVV27" s="442"/>
      <c r="AVW27" s="442"/>
      <c r="AVX27" s="442"/>
      <c r="AVY27" s="464"/>
      <c r="AVZ27" s="469"/>
      <c r="AWA27" s="442"/>
      <c r="AWB27" s="442"/>
      <c r="AWC27" s="442"/>
      <c r="AWD27" s="442"/>
      <c r="AWE27" s="464"/>
      <c r="AWF27" s="469"/>
      <c r="AWG27" s="442"/>
      <c r="AWH27" s="442"/>
      <c r="AWI27" s="442"/>
      <c r="AWJ27" s="442"/>
      <c r="AWK27" s="464"/>
      <c r="AWL27" s="469"/>
      <c r="AWM27" s="442"/>
      <c r="AWN27" s="442"/>
      <c r="AWO27" s="442"/>
      <c r="AWP27" s="442"/>
      <c r="AWQ27" s="464"/>
      <c r="AWR27" s="469"/>
      <c r="AWS27" s="442"/>
      <c r="AWT27" s="442"/>
      <c r="AWU27" s="442"/>
      <c r="AWV27" s="442"/>
      <c r="AWW27" s="464"/>
      <c r="AWX27" s="469"/>
      <c r="AWY27" s="442"/>
      <c r="AWZ27" s="442"/>
      <c r="AXA27" s="442"/>
      <c r="AXB27" s="442"/>
      <c r="AXC27" s="464"/>
      <c r="AXD27" s="469"/>
      <c r="AXE27" s="442"/>
      <c r="AXF27" s="442"/>
      <c r="AXG27" s="442"/>
      <c r="AXH27" s="442"/>
      <c r="AXI27" s="464"/>
      <c r="AXJ27" s="469"/>
      <c r="AXK27" s="442"/>
      <c r="AXL27" s="442"/>
      <c r="AXM27" s="442"/>
      <c r="AXN27" s="442"/>
      <c r="AXO27" s="464"/>
      <c r="AXP27" s="469"/>
      <c r="AXQ27" s="442"/>
      <c r="AXR27" s="442"/>
      <c r="AXS27" s="442"/>
      <c r="AXT27" s="442"/>
      <c r="AXU27" s="464"/>
      <c r="AXV27" s="469"/>
      <c r="AXW27" s="442"/>
      <c r="AXX27" s="442"/>
      <c r="AXY27" s="442"/>
      <c r="AXZ27" s="442"/>
      <c r="AYA27" s="464"/>
      <c r="AYB27" s="469"/>
      <c r="AYC27" s="442"/>
      <c r="AYD27" s="442"/>
      <c r="AYE27" s="442"/>
      <c r="AYF27" s="442"/>
      <c r="AYG27" s="464"/>
      <c r="AYH27" s="469"/>
      <c r="AYI27" s="442"/>
      <c r="AYJ27" s="442"/>
      <c r="AYK27" s="442"/>
      <c r="AYL27" s="442"/>
      <c r="AYM27" s="464"/>
      <c r="AYN27" s="469"/>
      <c r="AYO27" s="442"/>
      <c r="AYP27" s="442"/>
      <c r="AYQ27" s="442"/>
      <c r="AYR27" s="442"/>
      <c r="AYS27" s="464"/>
      <c r="AYT27" s="469"/>
      <c r="AYU27" s="442"/>
      <c r="AYV27" s="442"/>
      <c r="AYW27" s="442"/>
      <c r="AYX27" s="442"/>
      <c r="AYY27" s="464"/>
      <c r="AYZ27" s="469"/>
      <c r="AZA27" s="442"/>
      <c r="AZB27" s="442"/>
      <c r="AZC27" s="442"/>
      <c r="AZD27" s="442"/>
      <c r="AZE27" s="464"/>
      <c r="AZF27" s="469"/>
      <c r="AZG27" s="442"/>
      <c r="AZH27" s="442"/>
      <c r="AZI27" s="442"/>
      <c r="AZJ27" s="442"/>
      <c r="AZK27" s="464"/>
      <c r="AZL27" s="469"/>
      <c r="AZM27" s="442"/>
      <c r="AZN27" s="442"/>
      <c r="AZO27" s="442"/>
      <c r="AZP27" s="442"/>
      <c r="AZQ27" s="464"/>
      <c r="AZR27" s="469"/>
      <c r="AZS27" s="442"/>
      <c r="AZT27" s="442"/>
      <c r="AZU27" s="442"/>
      <c r="AZV27" s="442"/>
      <c r="AZW27" s="464"/>
      <c r="AZX27" s="469"/>
      <c r="AZY27" s="442"/>
      <c r="AZZ27" s="442"/>
      <c r="BAA27" s="442"/>
      <c r="BAB27" s="442"/>
      <c r="BAC27" s="464"/>
      <c r="BAD27" s="469"/>
      <c r="BAE27" s="442"/>
      <c r="BAF27" s="442"/>
      <c r="BAG27" s="442"/>
      <c r="BAH27" s="442"/>
      <c r="BAI27" s="464"/>
      <c r="BAJ27" s="469"/>
      <c r="BAK27" s="442"/>
      <c r="BAL27" s="442"/>
      <c r="BAM27" s="442"/>
      <c r="BAN27" s="442"/>
      <c r="BAO27" s="464"/>
      <c r="BAP27" s="469"/>
      <c r="BAQ27" s="442"/>
      <c r="BAR27" s="442"/>
      <c r="BAS27" s="442"/>
      <c r="BAT27" s="442"/>
      <c r="BAU27" s="464"/>
      <c r="BAV27" s="469"/>
      <c r="BAW27" s="442"/>
      <c r="BAX27" s="442"/>
      <c r="BAY27" s="442"/>
      <c r="BAZ27" s="442"/>
      <c r="BBA27" s="464"/>
      <c r="BBB27" s="469"/>
      <c r="BBC27" s="442"/>
      <c r="BBD27" s="442"/>
      <c r="BBE27" s="442"/>
      <c r="BBF27" s="442"/>
      <c r="BBG27" s="464"/>
      <c r="BBH27" s="469"/>
      <c r="BBI27" s="442"/>
      <c r="BBJ27" s="442"/>
      <c r="BBK27" s="442"/>
      <c r="BBL27" s="442"/>
      <c r="BBM27" s="464"/>
      <c r="BBN27" s="469"/>
      <c r="BBO27" s="442"/>
      <c r="BBP27" s="442"/>
      <c r="BBQ27" s="442"/>
      <c r="BBR27" s="442"/>
      <c r="BBS27" s="464"/>
      <c r="BBT27" s="469"/>
      <c r="BBU27" s="442"/>
      <c r="BBV27" s="442"/>
      <c r="BBW27" s="442"/>
      <c r="BBX27" s="442"/>
      <c r="BBY27" s="464"/>
      <c r="BBZ27" s="469"/>
      <c r="BCA27" s="442"/>
      <c r="BCB27" s="442"/>
      <c r="BCC27" s="442"/>
      <c r="BCD27" s="442"/>
      <c r="BCE27" s="464"/>
      <c r="BCF27" s="469"/>
      <c r="BCG27" s="442"/>
      <c r="BCH27" s="442"/>
      <c r="BCI27" s="442"/>
      <c r="BCJ27" s="442"/>
      <c r="BCK27" s="464"/>
      <c r="BCL27" s="469"/>
      <c r="BCM27" s="442"/>
      <c r="BCN27" s="442"/>
      <c r="BCO27" s="442"/>
      <c r="BCP27" s="442"/>
      <c r="BCQ27" s="464"/>
      <c r="BCR27" s="469"/>
      <c r="BCS27" s="442"/>
      <c r="BCT27" s="442"/>
      <c r="BCU27" s="442"/>
      <c r="BCV27" s="442"/>
      <c r="BCW27" s="464"/>
      <c r="BCX27" s="469"/>
      <c r="BCY27" s="442"/>
      <c r="BCZ27" s="442"/>
      <c r="BDA27" s="442"/>
      <c r="BDB27" s="442"/>
      <c r="BDC27" s="464"/>
      <c r="BDD27" s="469"/>
      <c r="BDE27" s="442"/>
      <c r="BDF27" s="442"/>
      <c r="BDG27" s="442"/>
      <c r="BDH27" s="442"/>
      <c r="BDI27" s="464"/>
      <c r="BDJ27" s="469"/>
      <c r="BDK27" s="442"/>
      <c r="BDL27" s="442"/>
      <c r="BDM27" s="442"/>
      <c r="BDN27" s="442"/>
      <c r="BDO27" s="464"/>
      <c r="BDP27" s="469"/>
      <c r="BDQ27" s="442"/>
      <c r="BDR27" s="442"/>
      <c r="BDS27" s="442"/>
      <c r="BDT27" s="442"/>
      <c r="BDU27" s="464"/>
      <c r="BDV27" s="469"/>
      <c r="BDW27" s="442"/>
      <c r="BDX27" s="442"/>
      <c r="BDY27" s="442"/>
      <c r="BDZ27" s="442"/>
      <c r="BEA27" s="464"/>
      <c r="BEB27" s="469"/>
      <c r="BEC27" s="442"/>
      <c r="BED27" s="442"/>
      <c r="BEE27" s="442"/>
      <c r="BEF27" s="442"/>
      <c r="BEG27" s="464"/>
      <c r="BEH27" s="469"/>
      <c r="BEI27" s="442"/>
      <c r="BEJ27" s="442"/>
      <c r="BEK27" s="442"/>
      <c r="BEL27" s="442"/>
      <c r="BEM27" s="464"/>
      <c r="BEN27" s="469"/>
      <c r="BEO27" s="442"/>
      <c r="BEP27" s="442"/>
      <c r="BEQ27" s="442"/>
      <c r="BER27" s="442"/>
      <c r="BES27" s="464"/>
      <c r="BET27" s="469"/>
      <c r="BEU27" s="442"/>
      <c r="BEV27" s="442"/>
      <c r="BEW27" s="442"/>
      <c r="BEX27" s="442"/>
      <c r="BEY27" s="464"/>
      <c r="BEZ27" s="469"/>
      <c r="BFA27" s="442"/>
      <c r="BFB27" s="442"/>
      <c r="BFC27" s="442"/>
      <c r="BFD27" s="442"/>
      <c r="BFE27" s="464"/>
      <c r="BFF27" s="469"/>
      <c r="BFG27" s="442"/>
      <c r="BFH27" s="442"/>
      <c r="BFI27" s="442"/>
      <c r="BFJ27" s="442"/>
      <c r="BFK27" s="464"/>
      <c r="BFL27" s="469"/>
      <c r="BFM27" s="442"/>
      <c r="BFN27" s="442"/>
      <c r="BFO27" s="442"/>
      <c r="BFP27" s="442"/>
      <c r="BFQ27" s="464"/>
      <c r="BFR27" s="469"/>
      <c r="BFS27" s="442"/>
      <c r="BFT27" s="442"/>
      <c r="BFU27" s="442"/>
      <c r="BFV27" s="442"/>
      <c r="BFW27" s="464"/>
      <c r="BFX27" s="469"/>
      <c r="BFY27" s="442"/>
      <c r="BFZ27" s="442"/>
      <c r="BGA27" s="442"/>
      <c r="BGB27" s="442"/>
      <c r="BGC27" s="464"/>
      <c r="BGD27" s="469"/>
      <c r="BGE27" s="442"/>
      <c r="BGF27" s="442"/>
      <c r="BGG27" s="442"/>
      <c r="BGH27" s="442"/>
      <c r="BGI27" s="464"/>
      <c r="BGJ27" s="469"/>
      <c r="BGK27" s="442"/>
      <c r="BGL27" s="442"/>
      <c r="BGM27" s="442"/>
      <c r="BGN27" s="442"/>
      <c r="BGO27" s="464"/>
      <c r="BGP27" s="469"/>
      <c r="BGQ27" s="442"/>
      <c r="BGR27" s="442"/>
      <c r="BGS27" s="442"/>
      <c r="BGT27" s="442"/>
      <c r="BGU27" s="464"/>
      <c r="BGV27" s="469"/>
      <c r="BGW27" s="442"/>
      <c r="BGX27" s="442"/>
      <c r="BGY27" s="442"/>
      <c r="BGZ27" s="442"/>
      <c r="BHA27" s="464"/>
      <c r="BHB27" s="469"/>
      <c r="BHC27" s="442"/>
      <c r="BHD27" s="442"/>
      <c r="BHE27" s="442"/>
      <c r="BHF27" s="442"/>
      <c r="BHG27" s="464"/>
      <c r="BHH27" s="469"/>
      <c r="BHI27" s="442"/>
      <c r="BHJ27" s="442"/>
      <c r="BHK27" s="442"/>
      <c r="BHL27" s="442"/>
      <c r="BHM27" s="464"/>
      <c r="BHN27" s="469"/>
      <c r="BHO27" s="442"/>
      <c r="BHP27" s="442"/>
      <c r="BHQ27" s="442"/>
      <c r="BHR27" s="442"/>
      <c r="BHS27" s="464"/>
      <c r="BHT27" s="469"/>
      <c r="BHU27" s="442"/>
      <c r="BHV27" s="442"/>
      <c r="BHW27" s="442"/>
      <c r="BHX27" s="442"/>
      <c r="BHY27" s="464"/>
      <c r="BHZ27" s="469"/>
      <c r="BIA27" s="442"/>
      <c r="BIB27" s="442"/>
      <c r="BIC27" s="442"/>
      <c r="BID27" s="442"/>
      <c r="BIE27" s="464"/>
      <c r="BIF27" s="469"/>
      <c r="BIG27" s="442"/>
      <c r="BIH27" s="442"/>
      <c r="BII27" s="442"/>
      <c r="BIJ27" s="442"/>
      <c r="BIK27" s="464"/>
      <c r="BIL27" s="469"/>
      <c r="BIM27" s="442"/>
      <c r="BIN27" s="442"/>
      <c r="BIO27" s="442"/>
      <c r="BIP27" s="442"/>
      <c r="BIQ27" s="464"/>
      <c r="BIR27" s="469"/>
      <c r="BIS27" s="442"/>
      <c r="BIT27" s="442"/>
      <c r="BIU27" s="442"/>
      <c r="BIV27" s="442"/>
      <c r="BIW27" s="464"/>
      <c r="BIX27" s="469"/>
      <c r="BIY27" s="442"/>
      <c r="BIZ27" s="442"/>
      <c r="BJA27" s="442"/>
      <c r="BJB27" s="442"/>
      <c r="BJC27" s="464"/>
      <c r="BJD27" s="469"/>
      <c r="BJE27" s="442"/>
      <c r="BJF27" s="442"/>
      <c r="BJG27" s="442"/>
      <c r="BJH27" s="442"/>
      <c r="BJI27" s="464"/>
      <c r="BJJ27" s="469"/>
      <c r="BJK27" s="442"/>
      <c r="BJL27" s="442"/>
      <c r="BJM27" s="442"/>
      <c r="BJN27" s="442"/>
      <c r="BJO27" s="464"/>
      <c r="BJP27" s="469"/>
      <c r="BJQ27" s="442"/>
      <c r="BJR27" s="442"/>
      <c r="BJS27" s="442"/>
      <c r="BJT27" s="442"/>
      <c r="BJU27" s="464"/>
      <c r="BJV27" s="469"/>
      <c r="BJW27" s="442"/>
      <c r="BJX27" s="442"/>
      <c r="BJY27" s="442"/>
      <c r="BJZ27" s="442"/>
      <c r="BKA27" s="464"/>
      <c r="BKB27" s="469"/>
      <c r="BKC27" s="442"/>
      <c r="BKD27" s="442"/>
      <c r="BKE27" s="442"/>
      <c r="BKF27" s="442"/>
      <c r="BKG27" s="464"/>
      <c r="BKH27" s="469"/>
      <c r="BKI27" s="442"/>
      <c r="BKJ27" s="442"/>
      <c r="BKK27" s="442"/>
      <c r="BKL27" s="442"/>
      <c r="BKM27" s="464"/>
      <c r="BKN27" s="469"/>
      <c r="BKO27" s="442"/>
      <c r="BKP27" s="442"/>
      <c r="BKQ27" s="442"/>
      <c r="BKR27" s="442"/>
      <c r="BKS27" s="464"/>
      <c r="BKT27" s="469"/>
      <c r="BKU27" s="442"/>
      <c r="BKV27" s="442"/>
      <c r="BKW27" s="442"/>
      <c r="BKX27" s="442"/>
      <c r="BKY27" s="464"/>
      <c r="BKZ27" s="469"/>
      <c r="BLA27" s="442"/>
      <c r="BLB27" s="442"/>
      <c r="BLC27" s="442"/>
      <c r="BLD27" s="442"/>
      <c r="BLE27" s="464"/>
      <c r="BLF27" s="469"/>
      <c r="BLG27" s="442"/>
      <c r="BLH27" s="442"/>
      <c r="BLI27" s="442"/>
      <c r="BLJ27" s="442"/>
      <c r="BLK27" s="464"/>
      <c r="BLL27" s="469"/>
      <c r="BLM27" s="442"/>
      <c r="BLN27" s="442"/>
      <c r="BLO27" s="442"/>
      <c r="BLP27" s="442"/>
      <c r="BLQ27" s="464"/>
      <c r="BLR27" s="469"/>
      <c r="BLS27" s="442"/>
      <c r="BLT27" s="442"/>
      <c r="BLU27" s="442"/>
      <c r="BLV27" s="442"/>
      <c r="BLW27" s="464"/>
      <c r="BLX27" s="469"/>
      <c r="BLY27" s="442"/>
      <c r="BLZ27" s="442"/>
      <c r="BMA27" s="442"/>
      <c r="BMB27" s="442"/>
      <c r="BMC27" s="464"/>
      <c r="BMD27" s="469"/>
      <c r="BME27" s="442"/>
      <c r="BMF27" s="442"/>
      <c r="BMG27" s="442"/>
      <c r="BMH27" s="442"/>
      <c r="BMI27" s="464"/>
      <c r="BMJ27" s="469"/>
      <c r="BMK27" s="442"/>
      <c r="BML27" s="442"/>
      <c r="BMM27" s="442"/>
      <c r="BMN27" s="442"/>
      <c r="BMO27" s="464"/>
      <c r="BMP27" s="469"/>
      <c r="BMQ27" s="442"/>
      <c r="BMR27" s="442"/>
      <c r="BMS27" s="442"/>
      <c r="BMT27" s="442"/>
      <c r="BMU27" s="464"/>
      <c r="BMV27" s="469"/>
      <c r="BMW27" s="442"/>
      <c r="BMX27" s="442"/>
      <c r="BMY27" s="442"/>
      <c r="BMZ27" s="442"/>
      <c r="BNA27" s="464"/>
      <c r="BNB27" s="469"/>
      <c r="BNC27" s="442"/>
      <c r="BND27" s="442"/>
      <c r="BNE27" s="442"/>
      <c r="BNF27" s="442"/>
      <c r="BNG27" s="464"/>
      <c r="BNH27" s="469"/>
      <c r="BNI27" s="442"/>
      <c r="BNJ27" s="442"/>
      <c r="BNK27" s="442"/>
      <c r="BNL27" s="442"/>
      <c r="BNM27" s="464"/>
      <c r="BNN27" s="469"/>
      <c r="BNO27" s="442"/>
      <c r="BNP27" s="442"/>
      <c r="BNQ27" s="442"/>
      <c r="BNR27" s="442"/>
      <c r="BNS27" s="464"/>
      <c r="BNT27" s="469"/>
      <c r="BNU27" s="442"/>
      <c r="BNV27" s="442"/>
      <c r="BNW27" s="442"/>
      <c r="BNX27" s="442"/>
      <c r="BNY27" s="464"/>
      <c r="BNZ27" s="469"/>
      <c r="BOA27" s="442"/>
      <c r="BOB27" s="442"/>
      <c r="BOC27" s="442"/>
      <c r="BOD27" s="442"/>
      <c r="BOE27" s="464"/>
      <c r="BOF27" s="469"/>
      <c r="BOG27" s="442"/>
      <c r="BOH27" s="442"/>
      <c r="BOI27" s="442"/>
      <c r="BOJ27" s="442"/>
      <c r="BOK27" s="464"/>
      <c r="BOL27" s="469"/>
      <c r="BOM27" s="442"/>
      <c r="BON27" s="442"/>
      <c r="BOO27" s="442"/>
      <c r="BOP27" s="442"/>
      <c r="BOQ27" s="464"/>
      <c r="BOR27" s="469"/>
      <c r="BOS27" s="442"/>
      <c r="BOT27" s="442"/>
      <c r="BOU27" s="442"/>
      <c r="BOV27" s="442"/>
      <c r="BOW27" s="464"/>
      <c r="BOX27" s="469"/>
      <c r="BOY27" s="442"/>
      <c r="BOZ27" s="442"/>
      <c r="BPA27" s="442"/>
      <c r="BPB27" s="442"/>
      <c r="BPC27" s="464"/>
      <c r="BPD27" s="469"/>
      <c r="BPE27" s="442"/>
      <c r="BPF27" s="442"/>
      <c r="BPG27" s="442"/>
      <c r="BPH27" s="442"/>
      <c r="BPI27" s="464"/>
      <c r="BPJ27" s="469"/>
      <c r="BPK27" s="442"/>
      <c r="BPL27" s="442"/>
      <c r="BPM27" s="442"/>
      <c r="BPN27" s="442"/>
      <c r="BPO27" s="464"/>
      <c r="BPP27" s="469"/>
      <c r="BPQ27" s="442"/>
      <c r="BPR27" s="442"/>
      <c r="BPS27" s="442"/>
      <c r="BPT27" s="442"/>
      <c r="BPU27" s="464"/>
      <c r="BPV27" s="469"/>
      <c r="BPW27" s="442"/>
      <c r="BPX27" s="442"/>
      <c r="BPY27" s="442"/>
      <c r="BPZ27" s="442"/>
      <c r="BQA27" s="464"/>
      <c r="BQB27" s="469"/>
      <c r="BQC27" s="442"/>
      <c r="BQD27" s="442"/>
      <c r="BQE27" s="442"/>
      <c r="BQF27" s="442"/>
      <c r="BQG27" s="464"/>
      <c r="BQH27" s="469"/>
      <c r="BQI27" s="442"/>
      <c r="BQJ27" s="442"/>
      <c r="BQK27" s="442"/>
      <c r="BQL27" s="442"/>
      <c r="BQM27" s="464"/>
      <c r="BQN27" s="469"/>
      <c r="BQO27" s="442"/>
      <c r="BQP27" s="442"/>
      <c r="BQQ27" s="442"/>
      <c r="BQR27" s="442"/>
      <c r="BQS27" s="464"/>
      <c r="BQT27" s="469"/>
      <c r="BQU27" s="442"/>
      <c r="BQV27" s="442"/>
      <c r="BQW27" s="442"/>
      <c r="BQX27" s="442"/>
      <c r="BQY27" s="464"/>
      <c r="BQZ27" s="469"/>
      <c r="BRA27" s="442"/>
      <c r="BRB27" s="442"/>
      <c r="BRC27" s="442"/>
      <c r="BRD27" s="442"/>
      <c r="BRE27" s="464"/>
      <c r="BRF27" s="469"/>
      <c r="BRG27" s="442"/>
      <c r="BRH27" s="442"/>
      <c r="BRI27" s="442"/>
      <c r="BRJ27" s="442"/>
      <c r="BRK27" s="464"/>
      <c r="BRL27" s="469"/>
      <c r="BRM27" s="442"/>
      <c r="BRN27" s="442"/>
      <c r="BRO27" s="442"/>
      <c r="BRP27" s="442"/>
      <c r="BRQ27" s="464"/>
      <c r="BRR27" s="469"/>
      <c r="BRS27" s="442"/>
      <c r="BRT27" s="442"/>
      <c r="BRU27" s="442"/>
      <c r="BRV27" s="442"/>
      <c r="BRW27" s="464"/>
      <c r="BRX27" s="469"/>
      <c r="BRY27" s="442"/>
      <c r="BRZ27" s="442"/>
      <c r="BSA27" s="442"/>
      <c r="BSB27" s="442"/>
      <c r="BSC27" s="464"/>
      <c r="BSD27" s="469"/>
      <c r="BSE27" s="442"/>
      <c r="BSF27" s="442"/>
      <c r="BSG27" s="442"/>
      <c r="BSH27" s="442"/>
      <c r="BSI27" s="464"/>
      <c r="BSJ27" s="469"/>
      <c r="BSK27" s="442"/>
      <c r="BSL27" s="442"/>
      <c r="BSM27" s="442"/>
      <c r="BSN27" s="442"/>
      <c r="BSO27" s="464"/>
      <c r="BSP27" s="469"/>
      <c r="BSQ27" s="442"/>
      <c r="BSR27" s="442"/>
      <c r="BSS27" s="442"/>
      <c r="BST27" s="442"/>
      <c r="BSU27" s="464"/>
      <c r="BSV27" s="469"/>
      <c r="BSW27" s="442"/>
      <c r="BSX27" s="442"/>
      <c r="BSY27" s="442"/>
      <c r="BSZ27" s="442"/>
      <c r="BTA27" s="464"/>
      <c r="BTB27" s="469"/>
      <c r="BTC27" s="442"/>
      <c r="BTD27" s="442"/>
      <c r="BTE27" s="442"/>
      <c r="BTF27" s="442"/>
      <c r="BTG27" s="464"/>
      <c r="BTH27" s="469"/>
      <c r="BTI27" s="442"/>
      <c r="BTJ27" s="442"/>
      <c r="BTK27" s="442"/>
      <c r="BTL27" s="442"/>
      <c r="BTM27" s="464"/>
      <c r="BTN27" s="469"/>
      <c r="BTO27" s="442"/>
      <c r="BTP27" s="442"/>
      <c r="BTQ27" s="442"/>
      <c r="BTR27" s="442"/>
      <c r="BTS27" s="464"/>
      <c r="BTT27" s="469"/>
      <c r="BTU27" s="442"/>
      <c r="BTV27" s="442"/>
      <c r="BTW27" s="442"/>
      <c r="BTX27" s="442"/>
      <c r="BTY27" s="464"/>
      <c r="BTZ27" s="469"/>
      <c r="BUA27" s="442"/>
      <c r="BUB27" s="442"/>
      <c r="BUC27" s="442"/>
      <c r="BUD27" s="442"/>
      <c r="BUE27" s="464"/>
      <c r="BUF27" s="469"/>
      <c r="BUG27" s="442"/>
      <c r="BUH27" s="442"/>
      <c r="BUI27" s="442"/>
      <c r="BUJ27" s="442"/>
      <c r="BUK27" s="464"/>
      <c r="BUL27" s="469"/>
      <c r="BUM27" s="442"/>
      <c r="BUN27" s="442"/>
      <c r="BUO27" s="442"/>
      <c r="BUP27" s="442"/>
      <c r="BUQ27" s="464"/>
      <c r="BUR27" s="469"/>
      <c r="BUS27" s="442"/>
      <c r="BUT27" s="442"/>
      <c r="BUU27" s="442"/>
      <c r="BUV27" s="442"/>
      <c r="BUW27" s="464"/>
      <c r="BUX27" s="469"/>
      <c r="BUY27" s="442"/>
      <c r="BUZ27" s="442"/>
      <c r="BVA27" s="442"/>
      <c r="BVB27" s="442"/>
      <c r="BVC27" s="464"/>
      <c r="BVD27" s="469"/>
      <c r="BVE27" s="442"/>
      <c r="BVF27" s="442"/>
      <c r="BVG27" s="442"/>
      <c r="BVH27" s="442"/>
      <c r="BVI27" s="464"/>
      <c r="BVJ27" s="469"/>
      <c r="BVK27" s="442"/>
      <c r="BVL27" s="442"/>
      <c r="BVM27" s="442"/>
      <c r="BVN27" s="442"/>
      <c r="BVO27" s="464"/>
      <c r="BVP27" s="469"/>
      <c r="BVQ27" s="442"/>
      <c r="BVR27" s="442"/>
      <c r="BVS27" s="442"/>
      <c r="BVT27" s="442"/>
      <c r="BVU27" s="464"/>
      <c r="BVV27" s="469"/>
      <c r="BVW27" s="442"/>
      <c r="BVX27" s="442"/>
      <c r="BVY27" s="442"/>
      <c r="BVZ27" s="442"/>
      <c r="BWA27" s="464"/>
      <c r="BWB27" s="469"/>
      <c r="BWC27" s="442"/>
      <c r="BWD27" s="442"/>
      <c r="BWE27" s="442"/>
      <c r="BWF27" s="442"/>
      <c r="BWG27" s="464"/>
      <c r="BWH27" s="469"/>
      <c r="BWI27" s="442"/>
      <c r="BWJ27" s="442"/>
      <c r="BWK27" s="442"/>
      <c r="BWL27" s="442"/>
      <c r="BWM27" s="464"/>
      <c r="BWN27" s="469"/>
      <c r="BWO27" s="442"/>
      <c r="BWP27" s="442"/>
      <c r="BWQ27" s="442"/>
      <c r="BWR27" s="442"/>
      <c r="BWS27" s="464"/>
      <c r="BWT27" s="469"/>
      <c r="BWU27" s="442"/>
      <c r="BWV27" s="442"/>
      <c r="BWW27" s="442"/>
      <c r="BWX27" s="442"/>
      <c r="BWY27" s="464"/>
      <c r="BWZ27" s="469"/>
      <c r="BXA27" s="442"/>
      <c r="BXB27" s="442"/>
      <c r="BXC27" s="442"/>
      <c r="BXD27" s="442"/>
      <c r="BXE27" s="464"/>
      <c r="BXF27" s="469"/>
      <c r="BXG27" s="442"/>
      <c r="BXH27" s="442"/>
      <c r="BXI27" s="442"/>
      <c r="BXJ27" s="442"/>
      <c r="BXK27" s="464"/>
      <c r="BXL27" s="469"/>
      <c r="BXM27" s="442"/>
      <c r="BXN27" s="442"/>
      <c r="BXO27" s="442"/>
      <c r="BXP27" s="442"/>
      <c r="BXQ27" s="464"/>
      <c r="BXR27" s="469"/>
      <c r="BXS27" s="442"/>
      <c r="BXT27" s="442"/>
      <c r="BXU27" s="442"/>
      <c r="BXV27" s="442"/>
      <c r="BXW27" s="464"/>
      <c r="BXX27" s="469"/>
      <c r="BXY27" s="442"/>
      <c r="BXZ27" s="442"/>
      <c r="BYA27" s="442"/>
      <c r="BYB27" s="442"/>
      <c r="BYC27" s="464"/>
      <c r="BYD27" s="469"/>
      <c r="BYE27" s="442"/>
      <c r="BYF27" s="442"/>
      <c r="BYG27" s="442"/>
      <c r="BYH27" s="442"/>
      <c r="BYI27" s="464"/>
      <c r="BYJ27" s="469"/>
      <c r="BYK27" s="442"/>
      <c r="BYL27" s="442"/>
      <c r="BYM27" s="442"/>
      <c r="BYN27" s="442"/>
      <c r="BYO27" s="464"/>
      <c r="BYP27" s="469"/>
      <c r="BYQ27" s="442"/>
      <c r="BYR27" s="442"/>
      <c r="BYS27" s="442"/>
      <c r="BYT27" s="442"/>
      <c r="BYU27" s="464"/>
      <c r="BYV27" s="469"/>
      <c r="BYW27" s="442"/>
      <c r="BYX27" s="442"/>
      <c r="BYY27" s="442"/>
      <c r="BYZ27" s="442"/>
      <c r="BZA27" s="464"/>
      <c r="BZB27" s="469"/>
      <c r="BZC27" s="442"/>
      <c r="BZD27" s="442"/>
      <c r="BZE27" s="442"/>
      <c r="BZF27" s="442"/>
      <c r="BZG27" s="464"/>
      <c r="BZH27" s="469"/>
      <c r="BZI27" s="442"/>
      <c r="BZJ27" s="442"/>
      <c r="BZK27" s="442"/>
      <c r="BZL27" s="442"/>
      <c r="BZM27" s="464"/>
      <c r="BZN27" s="469"/>
      <c r="BZO27" s="442"/>
      <c r="BZP27" s="442"/>
      <c r="BZQ27" s="442"/>
      <c r="BZR27" s="442"/>
      <c r="BZS27" s="464"/>
      <c r="BZT27" s="469"/>
      <c r="BZU27" s="442"/>
      <c r="BZV27" s="442"/>
      <c r="BZW27" s="442"/>
      <c r="BZX27" s="442"/>
      <c r="BZY27" s="464"/>
      <c r="BZZ27" s="469"/>
      <c r="CAA27" s="442"/>
      <c r="CAB27" s="442"/>
      <c r="CAC27" s="442"/>
      <c r="CAD27" s="442"/>
      <c r="CAE27" s="464"/>
      <c r="CAF27" s="469"/>
      <c r="CAG27" s="442"/>
      <c r="CAH27" s="442"/>
      <c r="CAI27" s="442"/>
      <c r="CAJ27" s="442"/>
      <c r="CAK27" s="464"/>
      <c r="CAL27" s="469"/>
      <c r="CAM27" s="442"/>
      <c r="CAN27" s="442"/>
      <c r="CAO27" s="442"/>
      <c r="CAP27" s="442"/>
      <c r="CAQ27" s="464"/>
      <c r="CAR27" s="469"/>
      <c r="CAS27" s="442"/>
      <c r="CAT27" s="442"/>
      <c r="CAU27" s="442"/>
      <c r="CAV27" s="442"/>
      <c r="CAW27" s="464"/>
      <c r="CAX27" s="469"/>
      <c r="CAY27" s="442"/>
      <c r="CAZ27" s="442"/>
      <c r="CBA27" s="442"/>
      <c r="CBB27" s="442"/>
      <c r="CBC27" s="464"/>
      <c r="CBD27" s="469"/>
      <c r="CBE27" s="442"/>
      <c r="CBF27" s="442"/>
      <c r="CBG27" s="442"/>
      <c r="CBH27" s="442"/>
      <c r="CBI27" s="464"/>
      <c r="CBJ27" s="469"/>
      <c r="CBK27" s="442"/>
      <c r="CBL27" s="442"/>
      <c r="CBM27" s="442"/>
      <c r="CBN27" s="442"/>
      <c r="CBO27" s="464"/>
      <c r="CBP27" s="469"/>
      <c r="CBQ27" s="442"/>
      <c r="CBR27" s="442"/>
      <c r="CBS27" s="442"/>
      <c r="CBT27" s="442"/>
      <c r="CBU27" s="464"/>
      <c r="CBV27" s="469"/>
      <c r="CBW27" s="442"/>
      <c r="CBX27" s="442"/>
      <c r="CBY27" s="442"/>
      <c r="CBZ27" s="442"/>
      <c r="CCA27" s="464"/>
      <c r="CCB27" s="469"/>
      <c r="CCC27" s="442"/>
      <c r="CCD27" s="442"/>
      <c r="CCE27" s="442"/>
      <c r="CCF27" s="442"/>
      <c r="CCG27" s="464"/>
      <c r="CCH27" s="469"/>
      <c r="CCI27" s="442"/>
      <c r="CCJ27" s="442"/>
      <c r="CCK27" s="442"/>
      <c r="CCL27" s="442"/>
      <c r="CCM27" s="464"/>
      <c r="CCN27" s="469"/>
      <c r="CCO27" s="442"/>
      <c r="CCP27" s="442"/>
      <c r="CCQ27" s="442"/>
      <c r="CCR27" s="442"/>
      <c r="CCS27" s="464"/>
      <c r="CCT27" s="469"/>
      <c r="CCU27" s="442"/>
      <c r="CCV27" s="442"/>
      <c r="CCW27" s="442"/>
      <c r="CCX27" s="442"/>
      <c r="CCY27" s="464"/>
      <c r="CCZ27" s="469"/>
      <c r="CDA27" s="442"/>
      <c r="CDB27" s="442"/>
      <c r="CDC27" s="442"/>
      <c r="CDD27" s="442"/>
      <c r="CDE27" s="464"/>
      <c r="CDF27" s="469"/>
      <c r="CDG27" s="442"/>
      <c r="CDH27" s="442"/>
      <c r="CDI27" s="442"/>
      <c r="CDJ27" s="442"/>
      <c r="CDK27" s="464"/>
      <c r="CDL27" s="469"/>
      <c r="CDM27" s="442"/>
      <c r="CDN27" s="442"/>
      <c r="CDO27" s="442"/>
      <c r="CDP27" s="442"/>
      <c r="CDQ27" s="464"/>
      <c r="CDR27" s="469"/>
      <c r="CDS27" s="442"/>
      <c r="CDT27" s="442"/>
      <c r="CDU27" s="442"/>
      <c r="CDV27" s="442"/>
      <c r="CDW27" s="464"/>
      <c r="CDX27" s="469"/>
      <c r="CDY27" s="442"/>
      <c r="CDZ27" s="442"/>
      <c r="CEA27" s="442"/>
      <c r="CEB27" s="442"/>
      <c r="CEC27" s="464"/>
      <c r="CED27" s="469"/>
      <c r="CEE27" s="442"/>
      <c r="CEF27" s="442"/>
      <c r="CEG27" s="442"/>
      <c r="CEH27" s="442"/>
      <c r="CEI27" s="464"/>
      <c r="CEJ27" s="469"/>
      <c r="CEK27" s="442"/>
      <c r="CEL27" s="442"/>
      <c r="CEM27" s="442"/>
      <c r="CEN27" s="442"/>
      <c r="CEO27" s="464"/>
      <c r="CEP27" s="469"/>
      <c r="CEQ27" s="442"/>
      <c r="CER27" s="442"/>
      <c r="CES27" s="442"/>
      <c r="CET27" s="442"/>
      <c r="CEU27" s="464"/>
      <c r="CEV27" s="469"/>
      <c r="CEW27" s="442"/>
      <c r="CEX27" s="442"/>
      <c r="CEY27" s="442"/>
      <c r="CEZ27" s="442"/>
      <c r="CFA27" s="464"/>
      <c r="CFB27" s="469"/>
      <c r="CFC27" s="442"/>
      <c r="CFD27" s="442"/>
      <c r="CFE27" s="442"/>
      <c r="CFF27" s="442"/>
      <c r="CFG27" s="464"/>
      <c r="CFH27" s="469"/>
      <c r="CFI27" s="442"/>
      <c r="CFJ27" s="442"/>
      <c r="CFK27" s="442"/>
      <c r="CFL27" s="442"/>
      <c r="CFM27" s="464"/>
      <c r="CFN27" s="469"/>
      <c r="CFO27" s="442"/>
      <c r="CFP27" s="442"/>
      <c r="CFQ27" s="442"/>
      <c r="CFR27" s="442"/>
      <c r="CFS27" s="464"/>
      <c r="CFT27" s="469"/>
      <c r="CFU27" s="442"/>
      <c r="CFV27" s="442"/>
      <c r="CFW27" s="442"/>
      <c r="CFX27" s="442"/>
      <c r="CFY27" s="464"/>
      <c r="CFZ27" s="469"/>
      <c r="CGA27" s="442"/>
      <c r="CGB27" s="442"/>
      <c r="CGC27" s="442"/>
      <c r="CGD27" s="442"/>
      <c r="CGE27" s="464"/>
      <c r="CGF27" s="469"/>
      <c r="CGG27" s="442"/>
      <c r="CGH27" s="442"/>
      <c r="CGI27" s="442"/>
      <c r="CGJ27" s="442"/>
      <c r="CGK27" s="464"/>
      <c r="CGL27" s="469"/>
      <c r="CGM27" s="442"/>
      <c r="CGN27" s="442"/>
      <c r="CGO27" s="442"/>
      <c r="CGP27" s="442"/>
      <c r="CGQ27" s="464"/>
      <c r="CGR27" s="469"/>
      <c r="CGS27" s="442"/>
      <c r="CGT27" s="442"/>
      <c r="CGU27" s="442"/>
      <c r="CGV27" s="442"/>
      <c r="CGW27" s="464"/>
      <c r="CGX27" s="469"/>
      <c r="CGY27" s="442"/>
      <c r="CGZ27" s="442"/>
      <c r="CHA27" s="442"/>
      <c r="CHB27" s="442"/>
      <c r="CHC27" s="464"/>
      <c r="CHD27" s="469"/>
      <c r="CHE27" s="442"/>
      <c r="CHF27" s="442"/>
      <c r="CHG27" s="442"/>
      <c r="CHH27" s="442"/>
      <c r="CHI27" s="464"/>
      <c r="CHJ27" s="469"/>
      <c r="CHK27" s="442"/>
      <c r="CHL27" s="442"/>
      <c r="CHM27" s="442"/>
      <c r="CHN27" s="442"/>
      <c r="CHO27" s="464"/>
      <c r="CHP27" s="469"/>
      <c r="CHQ27" s="442"/>
      <c r="CHR27" s="442"/>
      <c r="CHS27" s="442"/>
      <c r="CHT27" s="442"/>
      <c r="CHU27" s="464"/>
      <c r="CHV27" s="469"/>
      <c r="CHW27" s="442"/>
      <c r="CHX27" s="442"/>
      <c r="CHY27" s="442"/>
      <c r="CHZ27" s="442"/>
      <c r="CIA27" s="464"/>
      <c r="CIB27" s="469"/>
      <c r="CIC27" s="442"/>
      <c r="CID27" s="442"/>
      <c r="CIE27" s="442"/>
      <c r="CIF27" s="442"/>
      <c r="CIG27" s="464"/>
      <c r="CIH27" s="469"/>
      <c r="CII27" s="442"/>
      <c r="CIJ27" s="442"/>
      <c r="CIK27" s="442"/>
      <c r="CIL27" s="442"/>
      <c r="CIM27" s="464"/>
      <c r="CIN27" s="469"/>
      <c r="CIO27" s="442"/>
      <c r="CIP27" s="442"/>
      <c r="CIQ27" s="442"/>
      <c r="CIR27" s="442"/>
      <c r="CIS27" s="464"/>
      <c r="CIT27" s="469"/>
      <c r="CIU27" s="442"/>
      <c r="CIV27" s="442"/>
      <c r="CIW27" s="442"/>
      <c r="CIX27" s="442"/>
      <c r="CIY27" s="464"/>
      <c r="CIZ27" s="469"/>
      <c r="CJA27" s="442"/>
      <c r="CJB27" s="442"/>
      <c r="CJC27" s="442"/>
      <c r="CJD27" s="442"/>
      <c r="CJE27" s="464"/>
      <c r="CJF27" s="469"/>
      <c r="CJG27" s="442"/>
      <c r="CJH27" s="442"/>
      <c r="CJI27" s="442"/>
      <c r="CJJ27" s="442"/>
      <c r="CJK27" s="464"/>
      <c r="CJL27" s="469"/>
      <c r="CJM27" s="442"/>
      <c r="CJN27" s="442"/>
      <c r="CJO27" s="442"/>
      <c r="CJP27" s="442"/>
      <c r="CJQ27" s="464"/>
      <c r="CJR27" s="469"/>
      <c r="CJS27" s="442"/>
      <c r="CJT27" s="442"/>
      <c r="CJU27" s="442"/>
      <c r="CJV27" s="442"/>
      <c r="CJW27" s="464"/>
      <c r="CJX27" s="469"/>
      <c r="CJY27" s="442"/>
      <c r="CJZ27" s="442"/>
      <c r="CKA27" s="442"/>
      <c r="CKB27" s="442"/>
      <c r="CKC27" s="464"/>
      <c r="CKD27" s="469"/>
      <c r="CKE27" s="442"/>
      <c r="CKF27" s="442"/>
      <c r="CKG27" s="442"/>
      <c r="CKH27" s="442"/>
      <c r="CKI27" s="464"/>
      <c r="CKJ27" s="469"/>
      <c r="CKK27" s="442"/>
      <c r="CKL27" s="442"/>
      <c r="CKM27" s="442"/>
      <c r="CKN27" s="442"/>
      <c r="CKO27" s="464"/>
      <c r="CKP27" s="469"/>
      <c r="CKQ27" s="442"/>
      <c r="CKR27" s="442"/>
      <c r="CKS27" s="442"/>
      <c r="CKT27" s="442"/>
      <c r="CKU27" s="464"/>
      <c r="CKV27" s="469"/>
      <c r="CKW27" s="442"/>
      <c r="CKX27" s="442"/>
      <c r="CKY27" s="442"/>
      <c r="CKZ27" s="442"/>
      <c r="CLA27" s="464"/>
      <c r="CLB27" s="469"/>
      <c r="CLC27" s="442"/>
      <c r="CLD27" s="442"/>
      <c r="CLE27" s="442"/>
      <c r="CLF27" s="442"/>
      <c r="CLG27" s="464"/>
      <c r="CLH27" s="469"/>
      <c r="CLI27" s="442"/>
      <c r="CLJ27" s="442"/>
      <c r="CLK27" s="442"/>
      <c r="CLL27" s="442"/>
      <c r="CLM27" s="464"/>
      <c r="CLN27" s="469"/>
      <c r="CLO27" s="442"/>
      <c r="CLP27" s="442"/>
      <c r="CLQ27" s="442"/>
      <c r="CLR27" s="442"/>
      <c r="CLS27" s="464"/>
      <c r="CLT27" s="469"/>
      <c r="CLU27" s="442"/>
      <c r="CLV27" s="442"/>
      <c r="CLW27" s="442"/>
      <c r="CLX27" s="442"/>
      <c r="CLY27" s="464"/>
      <c r="CLZ27" s="469"/>
      <c r="CMA27" s="442"/>
      <c r="CMB27" s="442"/>
      <c r="CMC27" s="442"/>
      <c r="CMD27" s="442"/>
      <c r="CME27" s="464"/>
      <c r="CMF27" s="469"/>
      <c r="CMG27" s="442"/>
      <c r="CMH27" s="442"/>
      <c r="CMI27" s="442"/>
      <c r="CMJ27" s="442"/>
      <c r="CMK27" s="464"/>
      <c r="CML27" s="469"/>
      <c r="CMM27" s="442"/>
      <c r="CMN27" s="442"/>
      <c r="CMO27" s="442"/>
      <c r="CMP27" s="442"/>
      <c r="CMQ27" s="464"/>
      <c r="CMR27" s="469"/>
      <c r="CMS27" s="442"/>
      <c r="CMT27" s="442"/>
      <c r="CMU27" s="442"/>
      <c r="CMV27" s="442"/>
      <c r="CMW27" s="464"/>
      <c r="CMX27" s="469"/>
      <c r="CMY27" s="442"/>
      <c r="CMZ27" s="442"/>
      <c r="CNA27" s="442"/>
      <c r="CNB27" s="442"/>
      <c r="CNC27" s="464"/>
      <c r="CND27" s="469"/>
      <c r="CNE27" s="442"/>
      <c r="CNF27" s="442"/>
      <c r="CNG27" s="442"/>
      <c r="CNH27" s="442"/>
      <c r="CNI27" s="464"/>
      <c r="CNJ27" s="469"/>
      <c r="CNK27" s="442"/>
      <c r="CNL27" s="442"/>
      <c r="CNM27" s="442"/>
      <c r="CNN27" s="442"/>
      <c r="CNO27" s="464"/>
      <c r="CNP27" s="469"/>
      <c r="CNQ27" s="442"/>
      <c r="CNR27" s="442"/>
      <c r="CNS27" s="442"/>
      <c r="CNT27" s="442"/>
      <c r="CNU27" s="464"/>
      <c r="CNV27" s="469"/>
      <c r="CNW27" s="442"/>
      <c r="CNX27" s="442"/>
      <c r="CNY27" s="442"/>
      <c r="CNZ27" s="442"/>
      <c r="COA27" s="464"/>
      <c r="COB27" s="469"/>
      <c r="COC27" s="442"/>
      <c r="COD27" s="442"/>
      <c r="COE27" s="442"/>
      <c r="COF27" s="442"/>
      <c r="COG27" s="464"/>
      <c r="COH27" s="469"/>
      <c r="COI27" s="442"/>
      <c r="COJ27" s="442"/>
      <c r="COK27" s="442"/>
      <c r="COL27" s="442"/>
      <c r="COM27" s="464"/>
      <c r="CON27" s="469"/>
      <c r="COO27" s="442"/>
      <c r="COP27" s="442"/>
      <c r="COQ27" s="442"/>
      <c r="COR27" s="442"/>
      <c r="COS27" s="464"/>
      <c r="COT27" s="469"/>
      <c r="COU27" s="442"/>
      <c r="COV27" s="442"/>
      <c r="COW27" s="442"/>
      <c r="COX27" s="442"/>
      <c r="COY27" s="464"/>
      <c r="COZ27" s="469"/>
      <c r="CPA27" s="442"/>
      <c r="CPB27" s="442"/>
      <c r="CPC27" s="442"/>
      <c r="CPD27" s="442"/>
      <c r="CPE27" s="464"/>
      <c r="CPF27" s="469"/>
      <c r="CPG27" s="442"/>
      <c r="CPH27" s="442"/>
      <c r="CPI27" s="442"/>
      <c r="CPJ27" s="442"/>
      <c r="CPK27" s="464"/>
      <c r="CPL27" s="469"/>
      <c r="CPM27" s="442"/>
      <c r="CPN27" s="442"/>
      <c r="CPO27" s="442"/>
      <c r="CPP27" s="442"/>
      <c r="CPQ27" s="464"/>
      <c r="CPR27" s="469"/>
      <c r="CPS27" s="442"/>
      <c r="CPT27" s="442"/>
      <c r="CPU27" s="442"/>
      <c r="CPV27" s="442"/>
      <c r="CPW27" s="464"/>
      <c r="CPX27" s="469"/>
      <c r="CPY27" s="442"/>
      <c r="CPZ27" s="442"/>
      <c r="CQA27" s="442"/>
      <c r="CQB27" s="442"/>
      <c r="CQC27" s="464"/>
      <c r="CQD27" s="469"/>
      <c r="CQE27" s="442"/>
      <c r="CQF27" s="442"/>
      <c r="CQG27" s="442"/>
      <c r="CQH27" s="442"/>
      <c r="CQI27" s="464"/>
      <c r="CQJ27" s="469"/>
      <c r="CQK27" s="442"/>
      <c r="CQL27" s="442"/>
      <c r="CQM27" s="442"/>
      <c r="CQN27" s="442"/>
      <c r="CQO27" s="464"/>
      <c r="CQP27" s="469"/>
      <c r="CQQ27" s="442"/>
      <c r="CQR27" s="442"/>
      <c r="CQS27" s="442"/>
      <c r="CQT27" s="442"/>
      <c r="CQU27" s="464"/>
      <c r="CQV27" s="469"/>
      <c r="CQW27" s="442"/>
      <c r="CQX27" s="442"/>
      <c r="CQY27" s="442"/>
      <c r="CQZ27" s="442"/>
      <c r="CRA27" s="464"/>
      <c r="CRB27" s="469"/>
      <c r="CRC27" s="442"/>
      <c r="CRD27" s="442"/>
      <c r="CRE27" s="442"/>
      <c r="CRF27" s="442"/>
      <c r="CRG27" s="464"/>
      <c r="CRH27" s="469"/>
      <c r="CRI27" s="442"/>
      <c r="CRJ27" s="442"/>
      <c r="CRK27" s="442"/>
      <c r="CRL27" s="442"/>
      <c r="CRM27" s="464"/>
      <c r="CRN27" s="469"/>
      <c r="CRO27" s="442"/>
      <c r="CRP27" s="442"/>
      <c r="CRQ27" s="442"/>
      <c r="CRR27" s="442"/>
      <c r="CRS27" s="464"/>
      <c r="CRT27" s="469"/>
      <c r="CRU27" s="442"/>
      <c r="CRV27" s="442"/>
      <c r="CRW27" s="442"/>
      <c r="CRX27" s="442"/>
      <c r="CRY27" s="464"/>
      <c r="CRZ27" s="469"/>
      <c r="CSA27" s="442"/>
      <c r="CSB27" s="442"/>
      <c r="CSC27" s="442"/>
      <c r="CSD27" s="442"/>
      <c r="CSE27" s="464"/>
      <c r="CSF27" s="469"/>
      <c r="CSG27" s="442"/>
      <c r="CSH27" s="442"/>
      <c r="CSI27" s="442"/>
      <c r="CSJ27" s="442"/>
      <c r="CSK27" s="464"/>
      <c r="CSL27" s="469"/>
      <c r="CSM27" s="442"/>
      <c r="CSN27" s="442"/>
      <c r="CSO27" s="442"/>
      <c r="CSP27" s="442"/>
      <c r="CSQ27" s="464"/>
      <c r="CSR27" s="469"/>
      <c r="CSS27" s="442"/>
      <c r="CST27" s="442"/>
      <c r="CSU27" s="442"/>
      <c r="CSV27" s="442"/>
      <c r="CSW27" s="464"/>
      <c r="CSX27" s="469"/>
      <c r="CSY27" s="442"/>
      <c r="CSZ27" s="442"/>
      <c r="CTA27" s="442"/>
      <c r="CTB27" s="442"/>
      <c r="CTC27" s="464"/>
      <c r="CTD27" s="469"/>
      <c r="CTE27" s="442"/>
      <c r="CTF27" s="442"/>
      <c r="CTG27" s="442"/>
      <c r="CTH27" s="442"/>
      <c r="CTI27" s="464"/>
      <c r="CTJ27" s="469"/>
      <c r="CTK27" s="442"/>
      <c r="CTL27" s="442"/>
      <c r="CTM27" s="442"/>
      <c r="CTN27" s="442"/>
      <c r="CTO27" s="464"/>
      <c r="CTP27" s="469"/>
      <c r="CTQ27" s="442"/>
      <c r="CTR27" s="442"/>
      <c r="CTS27" s="442"/>
      <c r="CTT27" s="442"/>
      <c r="CTU27" s="464"/>
      <c r="CTV27" s="469"/>
      <c r="CTW27" s="442"/>
      <c r="CTX27" s="442"/>
      <c r="CTY27" s="442"/>
      <c r="CTZ27" s="442"/>
    </row>
    <row r="28" s="352" customFormat="1" ht="29" customHeight="1" spans="1:2574">
      <c r="A28" s="351"/>
      <c r="B28" s="351"/>
      <c r="C28" s="351"/>
      <c r="D28" s="351"/>
      <c r="E28" s="351"/>
      <c r="F28" s="351"/>
      <c r="G28" s="1"/>
      <c r="H28" s="1"/>
      <c r="I28" s="1"/>
      <c r="J28" s="443"/>
      <c r="K28" s="1"/>
      <c r="L28" s="350"/>
      <c r="M28" s="351"/>
      <c r="N28" s="351"/>
      <c r="O28" s="442"/>
      <c r="P28" s="442"/>
      <c r="Q28" s="442"/>
      <c r="R28" s="442"/>
      <c r="S28" s="464"/>
      <c r="T28" s="469"/>
      <c r="U28" s="442"/>
      <c r="V28" s="442"/>
      <c r="W28" s="442"/>
      <c r="X28" s="442"/>
      <c r="Y28" s="464"/>
      <c r="Z28" s="469"/>
      <c r="AA28" s="442"/>
      <c r="AB28" s="442"/>
      <c r="AC28" s="442"/>
      <c r="AD28" s="442"/>
      <c r="AE28" s="464"/>
      <c r="AF28" s="469"/>
      <c r="AG28" s="442"/>
      <c r="AH28" s="442"/>
      <c r="AI28" s="442"/>
      <c r="AJ28" s="442"/>
      <c r="AK28" s="464"/>
      <c r="AL28" s="469"/>
      <c r="AM28" s="442"/>
      <c r="AN28" s="442"/>
      <c r="AO28" s="442"/>
      <c r="AP28" s="442"/>
      <c r="AQ28" s="464"/>
      <c r="AR28" s="469"/>
      <c r="AS28" s="442"/>
      <c r="AT28" s="442"/>
      <c r="AU28" s="442"/>
      <c r="AV28" s="442"/>
      <c r="AW28" s="464"/>
      <c r="AX28" s="469"/>
      <c r="AY28" s="442"/>
      <c r="AZ28" s="442"/>
      <c r="BA28" s="442"/>
      <c r="BB28" s="442"/>
      <c r="BC28" s="464"/>
      <c r="BD28" s="469"/>
      <c r="BE28" s="442"/>
      <c r="BF28" s="442"/>
      <c r="BG28" s="442"/>
      <c r="BH28" s="442"/>
      <c r="BI28" s="464"/>
      <c r="BJ28" s="469"/>
      <c r="BK28" s="442"/>
      <c r="BL28" s="442"/>
      <c r="BM28" s="442"/>
      <c r="BN28" s="442"/>
      <c r="BO28" s="464"/>
      <c r="BP28" s="469"/>
      <c r="BQ28" s="442"/>
      <c r="BR28" s="442"/>
      <c r="BS28" s="442"/>
      <c r="BT28" s="442"/>
      <c r="BU28" s="464"/>
      <c r="BV28" s="469"/>
      <c r="BW28" s="442"/>
      <c r="BX28" s="442"/>
      <c r="BY28" s="442"/>
      <c r="BZ28" s="442"/>
      <c r="CA28" s="464"/>
      <c r="CB28" s="469"/>
      <c r="CC28" s="442"/>
      <c r="CD28" s="442"/>
      <c r="CE28" s="442"/>
      <c r="CF28" s="442"/>
      <c r="CG28" s="464"/>
      <c r="CH28" s="469"/>
      <c r="CI28" s="442"/>
      <c r="CJ28" s="442"/>
      <c r="CK28" s="442"/>
      <c r="CL28" s="442"/>
      <c r="CM28" s="464"/>
      <c r="CN28" s="469"/>
      <c r="CO28" s="442"/>
      <c r="CP28" s="442"/>
      <c r="CQ28" s="442"/>
      <c r="CR28" s="442"/>
      <c r="CS28" s="464"/>
      <c r="CT28" s="469"/>
      <c r="CU28" s="442"/>
      <c r="CV28" s="442"/>
      <c r="CW28" s="442"/>
      <c r="CX28" s="442"/>
      <c r="CY28" s="464"/>
      <c r="CZ28" s="469"/>
      <c r="DA28" s="442"/>
      <c r="DB28" s="442"/>
      <c r="DC28" s="442"/>
      <c r="DD28" s="442"/>
      <c r="DE28" s="464"/>
      <c r="DF28" s="469"/>
      <c r="DG28" s="442"/>
      <c r="DH28" s="442"/>
      <c r="DI28" s="442"/>
      <c r="DJ28" s="442"/>
      <c r="DK28" s="464"/>
      <c r="DL28" s="469"/>
      <c r="DM28" s="442"/>
      <c r="DN28" s="442"/>
      <c r="DO28" s="442"/>
      <c r="DP28" s="442"/>
      <c r="DQ28" s="464"/>
      <c r="DR28" s="469"/>
      <c r="DS28" s="442"/>
      <c r="DT28" s="442"/>
      <c r="DU28" s="442"/>
      <c r="DV28" s="442"/>
      <c r="DW28" s="464"/>
      <c r="DX28" s="469"/>
      <c r="DY28" s="442"/>
      <c r="DZ28" s="442"/>
      <c r="EA28" s="442"/>
      <c r="EB28" s="442"/>
      <c r="EC28" s="464"/>
      <c r="ED28" s="469"/>
      <c r="EE28" s="442"/>
      <c r="EF28" s="442"/>
      <c r="EG28" s="442"/>
      <c r="EH28" s="442"/>
      <c r="EI28" s="464"/>
      <c r="EJ28" s="469"/>
      <c r="EK28" s="442"/>
      <c r="EL28" s="442"/>
      <c r="EM28" s="442"/>
      <c r="EN28" s="442"/>
      <c r="EO28" s="464"/>
      <c r="EP28" s="469"/>
      <c r="EQ28" s="442"/>
      <c r="ER28" s="442"/>
      <c r="ES28" s="442"/>
      <c r="ET28" s="442"/>
      <c r="EU28" s="464"/>
      <c r="EV28" s="469"/>
      <c r="EW28" s="442"/>
      <c r="EX28" s="442"/>
      <c r="EY28" s="442"/>
      <c r="EZ28" s="442"/>
      <c r="FA28" s="464"/>
      <c r="FB28" s="469"/>
      <c r="FC28" s="442"/>
      <c r="FD28" s="442"/>
      <c r="FE28" s="442"/>
      <c r="FF28" s="442"/>
      <c r="FG28" s="464"/>
      <c r="FH28" s="469"/>
      <c r="FI28" s="442"/>
      <c r="FJ28" s="442"/>
      <c r="FK28" s="442"/>
      <c r="FL28" s="442"/>
      <c r="FM28" s="464"/>
      <c r="FN28" s="469"/>
      <c r="FO28" s="442"/>
      <c r="FP28" s="442"/>
      <c r="FQ28" s="442"/>
      <c r="FR28" s="442"/>
      <c r="FS28" s="464"/>
      <c r="FT28" s="469"/>
      <c r="FU28" s="442"/>
      <c r="FV28" s="442"/>
      <c r="FW28" s="442"/>
      <c r="FX28" s="442"/>
      <c r="FY28" s="464"/>
      <c r="FZ28" s="469"/>
      <c r="GA28" s="442"/>
      <c r="GB28" s="442"/>
      <c r="GC28" s="442"/>
      <c r="GD28" s="442"/>
      <c r="GE28" s="464"/>
      <c r="GF28" s="469"/>
      <c r="GG28" s="442"/>
      <c r="GH28" s="442"/>
      <c r="GI28" s="442"/>
      <c r="GJ28" s="442"/>
      <c r="GK28" s="464"/>
      <c r="GL28" s="469"/>
      <c r="GM28" s="442"/>
      <c r="GN28" s="442"/>
      <c r="GO28" s="442"/>
      <c r="GP28" s="442"/>
      <c r="GQ28" s="464"/>
      <c r="GR28" s="469"/>
      <c r="GS28" s="442"/>
      <c r="GT28" s="442"/>
      <c r="GU28" s="442"/>
      <c r="GV28" s="442"/>
      <c r="GW28" s="464"/>
      <c r="GX28" s="469"/>
      <c r="GY28" s="442"/>
      <c r="GZ28" s="442"/>
      <c r="HA28" s="442"/>
      <c r="HB28" s="442"/>
      <c r="HC28" s="464"/>
      <c r="HD28" s="469"/>
      <c r="HE28" s="442"/>
      <c r="HF28" s="442"/>
      <c r="HG28" s="442"/>
      <c r="HH28" s="442"/>
      <c r="HI28" s="464"/>
      <c r="HJ28" s="469"/>
      <c r="HK28" s="442"/>
      <c r="HL28" s="442"/>
      <c r="HM28" s="442"/>
      <c r="HN28" s="442"/>
      <c r="HO28" s="464"/>
      <c r="HP28" s="469"/>
      <c r="HQ28" s="442"/>
      <c r="HR28" s="442"/>
      <c r="HS28" s="442"/>
      <c r="HT28" s="442"/>
      <c r="HU28" s="464"/>
      <c r="HV28" s="469"/>
      <c r="HW28" s="442"/>
      <c r="HX28" s="442"/>
      <c r="HY28" s="442"/>
      <c r="HZ28" s="442"/>
      <c r="IA28" s="464"/>
      <c r="IB28" s="469"/>
      <c r="IC28" s="442"/>
      <c r="ID28" s="442"/>
      <c r="IE28" s="442"/>
      <c r="IF28" s="442"/>
      <c r="IG28" s="464"/>
      <c r="IH28" s="469"/>
      <c r="II28" s="442"/>
      <c r="IJ28" s="442"/>
      <c r="IK28" s="442"/>
      <c r="IL28" s="442"/>
      <c r="IM28" s="464"/>
      <c r="IN28" s="469"/>
      <c r="IO28" s="442"/>
      <c r="IP28" s="442"/>
      <c r="IQ28" s="442"/>
      <c r="IR28" s="442"/>
      <c r="IS28" s="464"/>
      <c r="IT28" s="469"/>
      <c r="IU28" s="442"/>
      <c r="IV28" s="442"/>
      <c r="IW28" s="442"/>
      <c r="IX28" s="442"/>
      <c r="IY28" s="464"/>
      <c r="IZ28" s="469"/>
      <c r="JA28" s="442"/>
      <c r="JB28" s="442"/>
      <c r="JC28" s="442"/>
      <c r="JD28" s="442"/>
      <c r="JE28" s="464"/>
      <c r="JF28" s="469"/>
      <c r="JG28" s="442"/>
      <c r="JH28" s="442"/>
      <c r="JI28" s="442"/>
      <c r="JJ28" s="442"/>
      <c r="JK28" s="464"/>
      <c r="JL28" s="469"/>
      <c r="JM28" s="442"/>
      <c r="JN28" s="442"/>
      <c r="JO28" s="442"/>
      <c r="JP28" s="442"/>
      <c r="JQ28" s="464"/>
      <c r="JR28" s="469"/>
      <c r="JS28" s="442"/>
      <c r="JT28" s="442"/>
      <c r="JU28" s="442"/>
      <c r="JV28" s="442"/>
      <c r="JW28" s="464"/>
      <c r="JX28" s="469"/>
      <c r="JY28" s="442"/>
      <c r="JZ28" s="442"/>
      <c r="KA28" s="442"/>
      <c r="KB28" s="442"/>
      <c r="KC28" s="464"/>
      <c r="KD28" s="469"/>
      <c r="KE28" s="442"/>
      <c r="KF28" s="442"/>
      <c r="KG28" s="442"/>
      <c r="KH28" s="442"/>
      <c r="KI28" s="464"/>
      <c r="KJ28" s="469"/>
      <c r="KK28" s="442"/>
      <c r="KL28" s="442"/>
      <c r="KM28" s="442"/>
      <c r="KN28" s="442"/>
      <c r="KO28" s="464"/>
      <c r="KP28" s="469"/>
      <c r="KQ28" s="442"/>
      <c r="KR28" s="442"/>
      <c r="KS28" s="442"/>
      <c r="KT28" s="442"/>
      <c r="KU28" s="464"/>
      <c r="KV28" s="469"/>
      <c r="KW28" s="442"/>
      <c r="KX28" s="442"/>
      <c r="KY28" s="442"/>
      <c r="KZ28" s="442"/>
      <c r="LA28" s="464"/>
      <c r="LB28" s="469"/>
      <c r="LC28" s="442"/>
      <c r="LD28" s="442"/>
      <c r="LE28" s="442"/>
      <c r="LF28" s="442"/>
      <c r="LG28" s="464"/>
      <c r="LH28" s="469"/>
      <c r="LI28" s="442"/>
      <c r="LJ28" s="442"/>
      <c r="LK28" s="442"/>
      <c r="LL28" s="442"/>
      <c r="LM28" s="464"/>
      <c r="LN28" s="469"/>
      <c r="LO28" s="442"/>
      <c r="LP28" s="442"/>
      <c r="LQ28" s="442"/>
      <c r="LR28" s="442"/>
      <c r="LS28" s="464"/>
      <c r="LT28" s="469"/>
      <c r="LU28" s="442"/>
      <c r="LV28" s="442"/>
      <c r="LW28" s="442"/>
      <c r="LX28" s="442"/>
      <c r="LY28" s="464"/>
      <c r="LZ28" s="469"/>
      <c r="MA28" s="442"/>
      <c r="MB28" s="442"/>
      <c r="MC28" s="442"/>
      <c r="MD28" s="442"/>
      <c r="ME28" s="464"/>
      <c r="MF28" s="469"/>
      <c r="MG28" s="442"/>
      <c r="MH28" s="442"/>
      <c r="MI28" s="442"/>
      <c r="MJ28" s="442"/>
      <c r="MK28" s="464"/>
      <c r="ML28" s="469"/>
      <c r="MM28" s="442"/>
      <c r="MN28" s="442"/>
      <c r="MO28" s="442"/>
      <c r="MP28" s="442"/>
      <c r="MQ28" s="464"/>
      <c r="MR28" s="469"/>
      <c r="MS28" s="442"/>
      <c r="MT28" s="442"/>
      <c r="MU28" s="442"/>
      <c r="MV28" s="442"/>
      <c r="MW28" s="464"/>
      <c r="MX28" s="469"/>
      <c r="MY28" s="442"/>
      <c r="MZ28" s="442"/>
      <c r="NA28" s="442"/>
      <c r="NB28" s="442"/>
      <c r="NC28" s="464"/>
      <c r="ND28" s="469"/>
      <c r="NE28" s="442"/>
      <c r="NF28" s="442"/>
      <c r="NG28" s="442"/>
      <c r="NH28" s="442"/>
      <c r="NI28" s="464"/>
      <c r="NJ28" s="469"/>
      <c r="NK28" s="442"/>
      <c r="NL28" s="442"/>
      <c r="NM28" s="442"/>
      <c r="NN28" s="442"/>
      <c r="NO28" s="464"/>
      <c r="NP28" s="469"/>
      <c r="NQ28" s="442"/>
      <c r="NR28" s="442"/>
      <c r="NS28" s="442"/>
      <c r="NT28" s="442"/>
      <c r="NU28" s="464"/>
      <c r="NV28" s="469"/>
      <c r="NW28" s="442"/>
      <c r="NX28" s="442"/>
      <c r="NY28" s="442"/>
      <c r="NZ28" s="442"/>
      <c r="OA28" s="464"/>
      <c r="OB28" s="469"/>
      <c r="OC28" s="442"/>
      <c r="OD28" s="442"/>
      <c r="OE28" s="442"/>
      <c r="OF28" s="442"/>
      <c r="OG28" s="464"/>
      <c r="OH28" s="469"/>
      <c r="OI28" s="442"/>
      <c r="OJ28" s="442"/>
      <c r="OK28" s="442"/>
      <c r="OL28" s="442"/>
      <c r="OM28" s="464"/>
      <c r="ON28" s="469"/>
      <c r="OO28" s="442"/>
      <c r="OP28" s="442"/>
      <c r="OQ28" s="442"/>
      <c r="OR28" s="442"/>
      <c r="OS28" s="464"/>
      <c r="OT28" s="469"/>
      <c r="OU28" s="442"/>
      <c r="OV28" s="442"/>
      <c r="OW28" s="442"/>
      <c r="OX28" s="442"/>
      <c r="OY28" s="464"/>
      <c r="OZ28" s="469"/>
      <c r="PA28" s="442"/>
      <c r="PB28" s="442"/>
      <c r="PC28" s="442"/>
      <c r="PD28" s="442"/>
      <c r="PE28" s="464"/>
      <c r="PF28" s="469"/>
      <c r="PG28" s="442"/>
      <c r="PH28" s="442"/>
      <c r="PI28" s="442"/>
      <c r="PJ28" s="442"/>
      <c r="PK28" s="464"/>
      <c r="PL28" s="469"/>
      <c r="PM28" s="442"/>
      <c r="PN28" s="442"/>
      <c r="PO28" s="442"/>
      <c r="PP28" s="442"/>
      <c r="PQ28" s="464"/>
      <c r="PR28" s="469"/>
      <c r="PS28" s="442"/>
      <c r="PT28" s="442"/>
      <c r="PU28" s="442"/>
      <c r="PV28" s="442"/>
      <c r="PW28" s="464"/>
      <c r="PX28" s="469"/>
      <c r="PY28" s="442"/>
      <c r="PZ28" s="442"/>
      <c r="QA28" s="442"/>
      <c r="QB28" s="442"/>
      <c r="QC28" s="464"/>
      <c r="QD28" s="469"/>
      <c r="QE28" s="442"/>
      <c r="QF28" s="442"/>
      <c r="QG28" s="442"/>
      <c r="QH28" s="442"/>
      <c r="QI28" s="464"/>
      <c r="QJ28" s="469"/>
      <c r="QK28" s="442"/>
      <c r="QL28" s="442"/>
      <c r="QM28" s="442"/>
      <c r="QN28" s="442"/>
      <c r="QO28" s="464"/>
      <c r="QP28" s="469"/>
      <c r="QQ28" s="442"/>
      <c r="QR28" s="442"/>
      <c r="QS28" s="442"/>
      <c r="QT28" s="442"/>
      <c r="QU28" s="464"/>
      <c r="QV28" s="469"/>
      <c r="QW28" s="442"/>
      <c r="QX28" s="442"/>
      <c r="QY28" s="442"/>
      <c r="QZ28" s="442"/>
      <c r="RA28" s="464"/>
      <c r="RB28" s="469"/>
      <c r="RC28" s="442"/>
      <c r="RD28" s="442"/>
      <c r="RE28" s="442"/>
      <c r="RF28" s="442"/>
      <c r="RG28" s="464"/>
      <c r="RH28" s="469"/>
      <c r="RI28" s="442"/>
      <c r="RJ28" s="442"/>
      <c r="RK28" s="442"/>
      <c r="RL28" s="442"/>
      <c r="RM28" s="464"/>
      <c r="RN28" s="469"/>
      <c r="RO28" s="442"/>
      <c r="RP28" s="442"/>
      <c r="RQ28" s="442"/>
      <c r="RR28" s="442"/>
      <c r="RS28" s="464"/>
      <c r="RT28" s="469"/>
      <c r="RU28" s="442"/>
      <c r="RV28" s="442"/>
      <c r="RW28" s="442"/>
      <c r="RX28" s="442"/>
      <c r="RY28" s="464"/>
      <c r="RZ28" s="469"/>
      <c r="SA28" s="442"/>
      <c r="SB28" s="442"/>
      <c r="SC28" s="442"/>
      <c r="SD28" s="442"/>
      <c r="SE28" s="464"/>
      <c r="SF28" s="469"/>
      <c r="SG28" s="442"/>
      <c r="SH28" s="442"/>
      <c r="SI28" s="442"/>
      <c r="SJ28" s="442"/>
      <c r="SK28" s="464"/>
      <c r="SL28" s="469"/>
      <c r="SM28" s="442"/>
      <c r="SN28" s="442"/>
      <c r="SO28" s="442"/>
      <c r="SP28" s="442"/>
      <c r="SQ28" s="464"/>
      <c r="SR28" s="469"/>
      <c r="SS28" s="442"/>
      <c r="ST28" s="442"/>
      <c r="SU28" s="442"/>
      <c r="SV28" s="442"/>
      <c r="SW28" s="464"/>
      <c r="SX28" s="469"/>
      <c r="SY28" s="442"/>
      <c r="SZ28" s="442"/>
      <c r="TA28" s="442"/>
      <c r="TB28" s="442"/>
      <c r="TC28" s="464"/>
      <c r="TD28" s="469"/>
      <c r="TE28" s="442"/>
      <c r="TF28" s="442"/>
      <c r="TG28" s="442"/>
      <c r="TH28" s="442"/>
      <c r="TI28" s="464"/>
      <c r="TJ28" s="469"/>
      <c r="TK28" s="442"/>
      <c r="TL28" s="442"/>
      <c r="TM28" s="442"/>
      <c r="TN28" s="442"/>
      <c r="TO28" s="464"/>
      <c r="TP28" s="469"/>
      <c r="TQ28" s="442"/>
      <c r="TR28" s="442"/>
      <c r="TS28" s="442"/>
      <c r="TT28" s="442"/>
      <c r="TU28" s="464"/>
      <c r="TV28" s="469"/>
      <c r="TW28" s="442"/>
      <c r="TX28" s="442"/>
      <c r="TY28" s="442"/>
      <c r="TZ28" s="442"/>
      <c r="UA28" s="464"/>
      <c r="UB28" s="469"/>
      <c r="UC28" s="442"/>
      <c r="UD28" s="442"/>
      <c r="UE28" s="442"/>
      <c r="UF28" s="442"/>
      <c r="UG28" s="464"/>
      <c r="UH28" s="469"/>
      <c r="UI28" s="442"/>
      <c r="UJ28" s="442"/>
      <c r="UK28" s="442"/>
      <c r="UL28" s="442"/>
      <c r="UM28" s="464"/>
      <c r="UN28" s="469"/>
      <c r="UO28" s="442"/>
      <c r="UP28" s="442"/>
      <c r="UQ28" s="442"/>
      <c r="UR28" s="442"/>
      <c r="US28" s="464"/>
      <c r="UT28" s="469"/>
      <c r="UU28" s="442"/>
      <c r="UV28" s="442"/>
      <c r="UW28" s="442"/>
      <c r="UX28" s="442"/>
      <c r="UY28" s="464"/>
      <c r="UZ28" s="469"/>
      <c r="VA28" s="442"/>
      <c r="VB28" s="442"/>
      <c r="VC28" s="442"/>
      <c r="VD28" s="442"/>
      <c r="VE28" s="464"/>
      <c r="VF28" s="469"/>
      <c r="VG28" s="442"/>
      <c r="VH28" s="442"/>
      <c r="VI28" s="442"/>
      <c r="VJ28" s="442"/>
      <c r="VK28" s="464"/>
      <c r="VL28" s="469"/>
      <c r="VM28" s="442"/>
      <c r="VN28" s="442"/>
      <c r="VO28" s="442"/>
      <c r="VP28" s="442"/>
      <c r="VQ28" s="464"/>
      <c r="VR28" s="469"/>
      <c r="VS28" s="442"/>
      <c r="VT28" s="442"/>
      <c r="VU28" s="442"/>
      <c r="VV28" s="442"/>
      <c r="VW28" s="464"/>
      <c r="VX28" s="469"/>
      <c r="VY28" s="442"/>
      <c r="VZ28" s="442"/>
      <c r="WA28" s="442"/>
      <c r="WB28" s="442"/>
      <c r="WC28" s="464"/>
      <c r="WD28" s="469"/>
      <c r="WE28" s="442"/>
      <c r="WF28" s="442"/>
      <c r="WG28" s="442"/>
      <c r="WH28" s="442"/>
      <c r="WI28" s="464"/>
      <c r="WJ28" s="469"/>
      <c r="WK28" s="442"/>
      <c r="WL28" s="442"/>
      <c r="WM28" s="442"/>
      <c r="WN28" s="442"/>
      <c r="WO28" s="464"/>
      <c r="WP28" s="469"/>
      <c r="WQ28" s="442"/>
      <c r="WR28" s="442"/>
      <c r="WS28" s="442"/>
      <c r="WT28" s="442"/>
      <c r="WU28" s="464"/>
      <c r="WV28" s="469"/>
      <c r="WW28" s="442"/>
      <c r="WX28" s="442"/>
      <c r="WY28" s="442"/>
      <c r="WZ28" s="442"/>
      <c r="XA28" s="464"/>
      <c r="XB28" s="469"/>
      <c r="XC28" s="442"/>
      <c r="XD28" s="442"/>
      <c r="XE28" s="442"/>
      <c r="XF28" s="442"/>
      <c r="XG28" s="464"/>
      <c r="XH28" s="469"/>
      <c r="XI28" s="442"/>
      <c r="XJ28" s="442"/>
      <c r="XK28" s="442"/>
      <c r="XL28" s="442"/>
      <c r="XM28" s="464"/>
      <c r="XN28" s="469"/>
      <c r="XO28" s="442"/>
      <c r="XP28" s="442"/>
      <c r="XQ28" s="442"/>
      <c r="XR28" s="442"/>
      <c r="XS28" s="464"/>
      <c r="XT28" s="469"/>
      <c r="XU28" s="442"/>
      <c r="XV28" s="442"/>
      <c r="XW28" s="442"/>
      <c r="XX28" s="442"/>
      <c r="XY28" s="464"/>
      <c r="XZ28" s="469"/>
      <c r="YA28" s="442"/>
      <c r="YB28" s="442"/>
      <c r="YC28" s="442"/>
      <c r="YD28" s="442"/>
      <c r="YE28" s="464"/>
      <c r="YF28" s="469"/>
      <c r="YG28" s="442"/>
      <c r="YH28" s="442"/>
      <c r="YI28" s="442"/>
      <c r="YJ28" s="442"/>
      <c r="YK28" s="464"/>
      <c r="YL28" s="469"/>
      <c r="YM28" s="442"/>
      <c r="YN28" s="442"/>
      <c r="YO28" s="442"/>
      <c r="YP28" s="442"/>
      <c r="YQ28" s="464"/>
      <c r="YR28" s="469"/>
      <c r="YS28" s="442"/>
      <c r="YT28" s="442"/>
      <c r="YU28" s="442"/>
      <c r="YV28" s="442"/>
      <c r="YW28" s="464"/>
      <c r="YX28" s="469"/>
      <c r="YY28" s="442"/>
      <c r="YZ28" s="442"/>
      <c r="ZA28" s="442"/>
      <c r="ZB28" s="442"/>
      <c r="ZC28" s="464"/>
      <c r="ZD28" s="469"/>
      <c r="ZE28" s="442"/>
      <c r="ZF28" s="442"/>
      <c r="ZG28" s="442"/>
      <c r="ZH28" s="442"/>
      <c r="ZI28" s="464"/>
      <c r="ZJ28" s="469"/>
      <c r="ZK28" s="442"/>
      <c r="ZL28" s="442"/>
      <c r="ZM28" s="442"/>
      <c r="ZN28" s="442"/>
      <c r="ZO28" s="464"/>
      <c r="ZP28" s="469"/>
      <c r="ZQ28" s="442"/>
      <c r="ZR28" s="442"/>
      <c r="ZS28" s="442"/>
      <c r="ZT28" s="442"/>
      <c r="ZU28" s="464"/>
      <c r="ZV28" s="469"/>
      <c r="ZW28" s="442"/>
      <c r="ZX28" s="442"/>
      <c r="ZY28" s="442"/>
      <c r="ZZ28" s="442"/>
      <c r="AAA28" s="464"/>
      <c r="AAB28" s="469"/>
      <c r="AAC28" s="442"/>
      <c r="AAD28" s="442"/>
      <c r="AAE28" s="442"/>
      <c r="AAF28" s="442"/>
      <c r="AAG28" s="464"/>
      <c r="AAH28" s="469"/>
      <c r="AAI28" s="442"/>
      <c r="AAJ28" s="442"/>
      <c r="AAK28" s="442"/>
      <c r="AAL28" s="442"/>
      <c r="AAM28" s="464"/>
      <c r="AAN28" s="469"/>
      <c r="AAO28" s="442"/>
      <c r="AAP28" s="442"/>
      <c r="AAQ28" s="442"/>
      <c r="AAR28" s="442"/>
      <c r="AAS28" s="464"/>
      <c r="AAT28" s="469"/>
      <c r="AAU28" s="442"/>
      <c r="AAV28" s="442"/>
      <c r="AAW28" s="442"/>
      <c r="AAX28" s="442"/>
      <c r="AAY28" s="464"/>
      <c r="AAZ28" s="469"/>
      <c r="ABA28" s="442"/>
      <c r="ABB28" s="442"/>
      <c r="ABC28" s="442"/>
      <c r="ABD28" s="442"/>
      <c r="ABE28" s="464"/>
      <c r="ABF28" s="469"/>
      <c r="ABG28" s="442"/>
      <c r="ABH28" s="442"/>
      <c r="ABI28" s="442"/>
      <c r="ABJ28" s="442"/>
      <c r="ABK28" s="464"/>
      <c r="ABL28" s="469"/>
      <c r="ABM28" s="442"/>
      <c r="ABN28" s="442"/>
      <c r="ABO28" s="442"/>
      <c r="ABP28" s="442"/>
      <c r="ABQ28" s="464"/>
      <c r="ABR28" s="469"/>
      <c r="ABS28" s="442"/>
      <c r="ABT28" s="442"/>
      <c r="ABU28" s="442"/>
      <c r="ABV28" s="442"/>
      <c r="ABW28" s="464"/>
      <c r="ABX28" s="469"/>
      <c r="ABY28" s="442"/>
      <c r="ABZ28" s="442"/>
      <c r="ACA28" s="442"/>
      <c r="ACB28" s="442"/>
      <c r="ACC28" s="464"/>
      <c r="ACD28" s="469"/>
      <c r="ACE28" s="442"/>
      <c r="ACF28" s="442"/>
      <c r="ACG28" s="442"/>
      <c r="ACH28" s="442"/>
      <c r="ACI28" s="464"/>
      <c r="ACJ28" s="469"/>
      <c r="ACK28" s="442"/>
      <c r="ACL28" s="442"/>
      <c r="ACM28" s="442"/>
      <c r="ACN28" s="442"/>
      <c r="ACO28" s="464"/>
      <c r="ACP28" s="469"/>
      <c r="ACQ28" s="442"/>
      <c r="ACR28" s="442"/>
      <c r="ACS28" s="442"/>
      <c r="ACT28" s="442"/>
      <c r="ACU28" s="464"/>
      <c r="ACV28" s="469"/>
      <c r="ACW28" s="442"/>
      <c r="ACX28" s="442"/>
      <c r="ACY28" s="442"/>
      <c r="ACZ28" s="442"/>
      <c r="ADA28" s="464"/>
      <c r="ADB28" s="469"/>
      <c r="ADC28" s="442"/>
      <c r="ADD28" s="442"/>
      <c r="ADE28" s="442"/>
      <c r="ADF28" s="442"/>
      <c r="ADG28" s="464"/>
      <c r="ADH28" s="469"/>
      <c r="ADI28" s="442"/>
      <c r="ADJ28" s="442"/>
      <c r="ADK28" s="442"/>
      <c r="ADL28" s="442"/>
      <c r="ADM28" s="464"/>
      <c r="ADN28" s="469"/>
      <c r="ADO28" s="442"/>
      <c r="ADP28" s="442"/>
      <c r="ADQ28" s="442"/>
      <c r="ADR28" s="442"/>
      <c r="ADS28" s="464"/>
      <c r="ADT28" s="469"/>
      <c r="ADU28" s="442"/>
      <c r="ADV28" s="442"/>
      <c r="ADW28" s="442"/>
      <c r="ADX28" s="442"/>
      <c r="ADY28" s="464"/>
      <c r="ADZ28" s="469"/>
      <c r="AEA28" s="442"/>
      <c r="AEB28" s="442"/>
      <c r="AEC28" s="442"/>
      <c r="AED28" s="442"/>
      <c r="AEE28" s="464"/>
      <c r="AEF28" s="469"/>
      <c r="AEG28" s="442"/>
      <c r="AEH28" s="442"/>
      <c r="AEI28" s="442"/>
      <c r="AEJ28" s="442"/>
      <c r="AEK28" s="464"/>
      <c r="AEL28" s="469"/>
      <c r="AEM28" s="442"/>
      <c r="AEN28" s="442"/>
      <c r="AEO28" s="442"/>
      <c r="AEP28" s="442"/>
      <c r="AEQ28" s="464"/>
      <c r="AER28" s="469"/>
      <c r="AES28" s="442"/>
      <c r="AET28" s="442"/>
      <c r="AEU28" s="442"/>
      <c r="AEV28" s="442"/>
      <c r="AEW28" s="464"/>
      <c r="AEX28" s="469"/>
      <c r="AEY28" s="442"/>
      <c r="AEZ28" s="442"/>
      <c r="AFA28" s="442"/>
      <c r="AFB28" s="442"/>
      <c r="AFC28" s="464"/>
      <c r="AFD28" s="469"/>
      <c r="AFE28" s="442"/>
      <c r="AFF28" s="442"/>
      <c r="AFG28" s="442"/>
      <c r="AFH28" s="442"/>
      <c r="AFI28" s="464"/>
      <c r="AFJ28" s="469"/>
      <c r="AFK28" s="442"/>
      <c r="AFL28" s="442"/>
      <c r="AFM28" s="442"/>
      <c r="AFN28" s="442"/>
      <c r="AFO28" s="464"/>
      <c r="AFP28" s="469"/>
      <c r="AFQ28" s="442"/>
      <c r="AFR28" s="442"/>
      <c r="AFS28" s="442"/>
      <c r="AFT28" s="442"/>
      <c r="AFU28" s="464"/>
      <c r="AFV28" s="469"/>
      <c r="AFW28" s="442"/>
      <c r="AFX28" s="442"/>
      <c r="AFY28" s="442"/>
      <c r="AFZ28" s="442"/>
      <c r="AGA28" s="464"/>
      <c r="AGB28" s="469"/>
      <c r="AGC28" s="442"/>
      <c r="AGD28" s="442"/>
      <c r="AGE28" s="442"/>
      <c r="AGF28" s="442"/>
      <c r="AGG28" s="464"/>
      <c r="AGH28" s="469"/>
      <c r="AGI28" s="442"/>
      <c r="AGJ28" s="442"/>
      <c r="AGK28" s="442"/>
      <c r="AGL28" s="442"/>
      <c r="AGM28" s="464"/>
      <c r="AGN28" s="469"/>
      <c r="AGO28" s="442"/>
      <c r="AGP28" s="442"/>
      <c r="AGQ28" s="442"/>
      <c r="AGR28" s="442"/>
      <c r="AGS28" s="464"/>
      <c r="AGT28" s="469"/>
      <c r="AGU28" s="442"/>
      <c r="AGV28" s="442"/>
      <c r="AGW28" s="442"/>
      <c r="AGX28" s="442"/>
      <c r="AGY28" s="464"/>
      <c r="AGZ28" s="469"/>
      <c r="AHA28" s="442"/>
      <c r="AHB28" s="442"/>
      <c r="AHC28" s="442"/>
      <c r="AHD28" s="442"/>
      <c r="AHE28" s="464"/>
      <c r="AHF28" s="469"/>
      <c r="AHG28" s="442"/>
      <c r="AHH28" s="442"/>
      <c r="AHI28" s="442"/>
      <c r="AHJ28" s="442"/>
      <c r="AHK28" s="464"/>
      <c r="AHL28" s="469"/>
      <c r="AHM28" s="442"/>
      <c r="AHN28" s="442"/>
      <c r="AHO28" s="442"/>
      <c r="AHP28" s="442"/>
      <c r="AHQ28" s="464"/>
      <c r="AHR28" s="469"/>
      <c r="AHS28" s="442"/>
      <c r="AHT28" s="442"/>
      <c r="AHU28" s="442"/>
      <c r="AHV28" s="442"/>
      <c r="AHW28" s="464"/>
      <c r="AHX28" s="469"/>
      <c r="AHY28" s="442"/>
      <c r="AHZ28" s="442"/>
      <c r="AIA28" s="442"/>
      <c r="AIB28" s="442"/>
      <c r="AIC28" s="464"/>
      <c r="AID28" s="469"/>
      <c r="AIE28" s="442"/>
      <c r="AIF28" s="442"/>
      <c r="AIG28" s="442"/>
      <c r="AIH28" s="442"/>
      <c r="AII28" s="464"/>
      <c r="AIJ28" s="469"/>
      <c r="AIK28" s="442"/>
      <c r="AIL28" s="442"/>
      <c r="AIM28" s="442"/>
      <c r="AIN28" s="442"/>
      <c r="AIO28" s="464"/>
      <c r="AIP28" s="469"/>
      <c r="AIQ28" s="442"/>
      <c r="AIR28" s="442"/>
      <c r="AIS28" s="442"/>
      <c r="AIT28" s="442"/>
      <c r="AIU28" s="464"/>
      <c r="AIV28" s="469"/>
      <c r="AIW28" s="442"/>
      <c r="AIX28" s="442"/>
      <c r="AIY28" s="442"/>
      <c r="AIZ28" s="442"/>
      <c r="AJA28" s="464"/>
      <c r="AJB28" s="469"/>
      <c r="AJC28" s="442"/>
      <c r="AJD28" s="442"/>
      <c r="AJE28" s="442"/>
      <c r="AJF28" s="442"/>
      <c r="AJG28" s="464"/>
      <c r="AJH28" s="469"/>
      <c r="AJI28" s="442"/>
      <c r="AJJ28" s="442"/>
      <c r="AJK28" s="442"/>
      <c r="AJL28" s="442"/>
      <c r="AJM28" s="464"/>
      <c r="AJN28" s="469"/>
      <c r="AJO28" s="442"/>
      <c r="AJP28" s="442"/>
      <c r="AJQ28" s="442"/>
      <c r="AJR28" s="442"/>
      <c r="AJS28" s="464"/>
      <c r="AJT28" s="469"/>
      <c r="AJU28" s="442"/>
      <c r="AJV28" s="442"/>
      <c r="AJW28" s="442"/>
      <c r="AJX28" s="442"/>
      <c r="AJY28" s="464"/>
      <c r="AJZ28" s="469"/>
      <c r="AKA28" s="442"/>
      <c r="AKB28" s="442"/>
      <c r="AKC28" s="442"/>
      <c r="AKD28" s="442"/>
      <c r="AKE28" s="464"/>
      <c r="AKF28" s="469"/>
      <c r="AKG28" s="442"/>
      <c r="AKH28" s="442"/>
      <c r="AKI28" s="442"/>
      <c r="AKJ28" s="442"/>
      <c r="AKK28" s="464"/>
      <c r="AKL28" s="469"/>
      <c r="AKM28" s="442"/>
      <c r="AKN28" s="442"/>
      <c r="AKO28" s="442"/>
      <c r="AKP28" s="442"/>
      <c r="AKQ28" s="464"/>
      <c r="AKR28" s="469"/>
      <c r="AKS28" s="442"/>
      <c r="AKT28" s="442"/>
      <c r="AKU28" s="442"/>
      <c r="AKV28" s="442"/>
      <c r="AKW28" s="464"/>
      <c r="AKX28" s="469"/>
      <c r="AKY28" s="442"/>
      <c r="AKZ28" s="442"/>
      <c r="ALA28" s="442"/>
      <c r="ALB28" s="442"/>
      <c r="ALC28" s="464"/>
      <c r="ALD28" s="469"/>
      <c r="ALE28" s="442"/>
      <c r="ALF28" s="442"/>
      <c r="ALG28" s="442"/>
      <c r="ALH28" s="442"/>
      <c r="ALI28" s="464"/>
      <c r="ALJ28" s="469"/>
      <c r="ALK28" s="442"/>
      <c r="ALL28" s="442"/>
      <c r="ALM28" s="442"/>
      <c r="ALN28" s="442"/>
      <c r="ALO28" s="464"/>
      <c r="ALP28" s="469"/>
      <c r="ALQ28" s="442"/>
      <c r="ALR28" s="442"/>
      <c r="ALS28" s="442"/>
      <c r="ALT28" s="442"/>
      <c r="ALU28" s="464"/>
      <c r="ALV28" s="469"/>
      <c r="ALW28" s="442"/>
      <c r="ALX28" s="442"/>
      <c r="ALY28" s="442"/>
      <c r="ALZ28" s="442"/>
      <c r="AMA28" s="464"/>
      <c r="AMB28" s="469"/>
      <c r="AMC28" s="442"/>
      <c r="AMD28" s="442"/>
      <c r="AME28" s="442"/>
      <c r="AMF28" s="442"/>
      <c r="AMG28" s="464"/>
      <c r="AMH28" s="469"/>
      <c r="AMI28" s="442"/>
      <c r="AMJ28" s="442"/>
      <c r="AMK28" s="442"/>
      <c r="AML28" s="442"/>
      <c r="AMM28" s="464"/>
      <c r="AMN28" s="469"/>
      <c r="AMO28" s="442"/>
      <c r="AMP28" s="442"/>
      <c r="AMQ28" s="442"/>
      <c r="AMR28" s="442"/>
      <c r="AMS28" s="464"/>
      <c r="AMT28" s="469"/>
      <c r="AMU28" s="442"/>
      <c r="AMV28" s="442"/>
      <c r="AMW28" s="442"/>
      <c r="AMX28" s="442"/>
      <c r="AMY28" s="464"/>
      <c r="AMZ28" s="469"/>
      <c r="ANA28" s="442"/>
      <c r="ANB28" s="442"/>
      <c r="ANC28" s="442"/>
      <c r="AND28" s="442"/>
      <c r="ANE28" s="464"/>
      <c r="ANF28" s="469"/>
      <c r="ANG28" s="442"/>
      <c r="ANH28" s="442"/>
      <c r="ANI28" s="442"/>
      <c r="ANJ28" s="442"/>
      <c r="ANK28" s="464"/>
      <c r="ANL28" s="469"/>
      <c r="ANM28" s="442"/>
      <c r="ANN28" s="442"/>
      <c r="ANO28" s="442"/>
      <c r="ANP28" s="442"/>
      <c r="ANQ28" s="464"/>
      <c r="ANR28" s="469"/>
      <c r="ANS28" s="442"/>
      <c r="ANT28" s="442"/>
      <c r="ANU28" s="442"/>
      <c r="ANV28" s="442"/>
      <c r="ANW28" s="464"/>
      <c r="ANX28" s="469"/>
      <c r="ANY28" s="442"/>
      <c r="ANZ28" s="442"/>
      <c r="AOA28" s="442"/>
      <c r="AOB28" s="442"/>
      <c r="AOC28" s="464"/>
      <c r="AOD28" s="469"/>
      <c r="AOE28" s="442"/>
      <c r="AOF28" s="442"/>
      <c r="AOG28" s="442"/>
      <c r="AOH28" s="442"/>
      <c r="AOI28" s="464"/>
      <c r="AOJ28" s="469"/>
      <c r="AOK28" s="442"/>
      <c r="AOL28" s="442"/>
      <c r="AOM28" s="442"/>
      <c r="AON28" s="442"/>
      <c r="AOO28" s="464"/>
      <c r="AOP28" s="469"/>
      <c r="AOQ28" s="442"/>
      <c r="AOR28" s="442"/>
      <c r="AOS28" s="442"/>
      <c r="AOT28" s="442"/>
      <c r="AOU28" s="464"/>
      <c r="AOV28" s="469"/>
      <c r="AOW28" s="442"/>
      <c r="AOX28" s="442"/>
      <c r="AOY28" s="442"/>
      <c r="AOZ28" s="442"/>
      <c r="APA28" s="464"/>
      <c r="APB28" s="469"/>
      <c r="APC28" s="442"/>
      <c r="APD28" s="442"/>
      <c r="APE28" s="442"/>
      <c r="APF28" s="442"/>
      <c r="APG28" s="464"/>
      <c r="APH28" s="469"/>
      <c r="API28" s="442"/>
      <c r="APJ28" s="442"/>
      <c r="APK28" s="442"/>
      <c r="APL28" s="442"/>
      <c r="APM28" s="464"/>
      <c r="APN28" s="469"/>
      <c r="APO28" s="442"/>
      <c r="APP28" s="442"/>
      <c r="APQ28" s="442"/>
      <c r="APR28" s="442"/>
      <c r="APS28" s="464"/>
      <c r="APT28" s="469"/>
      <c r="APU28" s="442"/>
      <c r="APV28" s="442"/>
      <c r="APW28" s="442"/>
      <c r="APX28" s="442"/>
      <c r="APY28" s="464"/>
      <c r="APZ28" s="469"/>
      <c r="AQA28" s="442"/>
      <c r="AQB28" s="442"/>
      <c r="AQC28" s="442"/>
      <c r="AQD28" s="442"/>
      <c r="AQE28" s="464"/>
      <c r="AQF28" s="469"/>
      <c r="AQG28" s="442"/>
      <c r="AQH28" s="442"/>
      <c r="AQI28" s="442"/>
      <c r="AQJ28" s="442"/>
      <c r="AQK28" s="464"/>
      <c r="AQL28" s="469"/>
      <c r="AQM28" s="442"/>
      <c r="AQN28" s="442"/>
      <c r="AQO28" s="442"/>
      <c r="AQP28" s="442"/>
      <c r="AQQ28" s="464"/>
      <c r="AQR28" s="469"/>
      <c r="AQS28" s="442"/>
      <c r="AQT28" s="442"/>
      <c r="AQU28" s="442"/>
      <c r="AQV28" s="442"/>
      <c r="AQW28" s="464"/>
      <c r="AQX28" s="469"/>
      <c r="AQY28" s="442"/>
      <c r="AQZ28" s="442"/>
      <c r="ARA28" s="442"/>
      <c r="ARB28" s="442"/>
      <c r="ARC28" s="464"/>
      <c r="ARD28" s="469"/>
      <c r="ARE28" s="442"/>
      <c r="ARF28" s="442"/>
      <c r="ARG28" s="442"/>
      <c r="ARH28" s="442"/>
      <c r="ARI28" s="464"/>
      <c r="ARJ28" s="469"/>
      <c r="ARK28" s="442"/>
      <c r="ARL28" s="442"/>
      <c r="ARM28" s="442"/>
      <c r="ARN28" s="442"/>
      <c r="ARO28" s="464"/>
      <c r="ARP28" s="469"/>
      <c r="ARQ28" s="442"/>
      <c r="ARR28" s="442"/>
      <c r="ARS28" s="442"/>
      <c r="ART28" s="442"/>
      <c r="ARU28" s="464"/>
      <c r="ARV28" s="469"/>
      <c r="ARW28" s="442"/>
      <c r="ARX28" s="442"/>
      <c r="ARY28" s="442"/>
      <c r="ARZ28" s="442"/>
      <c r="ASA28" s="464"/>
      <c r="ASB28" s="469"/>
      <c r="ASC28" s="442"/>
      <c r="ASD28" s="442"/>
      <c r="ASE28" s="442"/>
      <c r="ASF28" s="442"/>
      <c r="ASG28" s="464"/>
      <c r="ASH28" s="469"/>
      <c r="ASI28" s="442"/>
      <c r="ASJ28" s="442"/>
      <c r="ASK28" s="442"/>
      <c r="ASL28" s="442"/>
      <c r="ASM28" s="464"/>
      <c r="ASN28" s="469"/>
      <c r="ASO28" s="442"/>
      <c r="ASP28" s="442"/>
      <c r="ASQ28" s="442"/>
      <c r="ASR28" s="442"/>
      <c r="ASS28" s="464"/>
      <c r="AST28" s="469"/>
      <c r="ASU28" s="442"/>
      <c r="ASV28" s="442"/>
      <c r="ASW28" s="442"/>
      <c r="ASX28" s="442"/>
      <c r="ASY28" s="464"/>
      <c r="ASZ28" s="469"/>
      <c r="ATA28" s="442"/>
      <c r="ATB28" s="442"/>
      <c r="ATC28" s="442"/>
      <c r="ATD28" s="442"/>
      <c r="ATE28" s="464"/>
      <c r="ATF28" s="469"/>
      <c r="ATG28" s="442"/>
      <c r="ATH28" s="442"/>
      <c r="ATI28" s="442"/>
      <c r="ATJ28" s="442"/>
      <c r="ATK28" s="464"/>
      <c r="ATL28" s="469"/>
      <c r="ATM28" s="442"/>
      <c r="ATN28" s="442"/>
      <c r="ATO28" s="442"/>
      <c r="ATP28" s="442"/>
      <c r="ATQ28" s="464"/>
      <c r="ATR28" s="469"/>
      <c r="ATS28" s="442"/>
      <c r="ATT28" s="442"/>
      <c r="ATU28" s="442"/>
      <c r="ATV28" s="442"/>
      <c r="ATW28" s="464"/>
      <c r="ATX28" s="469"/>
      <c r="ATY28" s="442"/>
      <c r="ATZ28" s="442"/>
      <c r="AUA28" s="442"/>
      <c r="AUB28" s="442"/>
      <c r="AUC28" s="464"/>
      <c r="AUD28" s="469"/>
      <c r="AUE28" s="442"/>
      <c r="AUF28" s="442"/>
      <c r="AUG28" s="442"/>
      <c r="AUH28" s="442"/>
      <c r="AUI28" s="464"/>
      <c r="AUJ28" s="469"/>
      <c r="AUK28" s="442"/>
      <c r="AUL28" s="442"/>
      <c r="AUM28" s="442"/>
      <c r="AUN28" s="442"/>
      <c r="AUO28" s="464"/>
      <c r="AUP28" s="469"/>
      <c r="AUQ28" s="442"/>
      <c r="AUR28" s="442"/>
      <c r="AUS28" s="442"/>
      <c r="AUT28" s="442"/>
      <c r="AUU28" s="464"/>
      <c r="AUV28" s="469"/>
      <c r="AUW28" s="442"/>
      <c r="AUX28" s="442"/>
      <c r="AUY28" s="442"/>
      <c r="AUZ28" s="442"/>
      <c r="AVA28" s="464"/>
      <c r="AVB28" s="469"/>
      <c r="AVC28" s="442"/>
      <c r="AVD28" s="442"/>
      <c r="AVE28" s="442"/>
      <c r="AVF28" s="442"/>
      <c r="AVG28" s="464"/>
      <c r="AVH28" s="469"/>
      <c r="AVI28" s="442"/>
      <c r="AVJ28" s="442"/>
      <c r="AVK28" s="442"/>
      <c r="AVL28" s="442"/>
      <c r="AVM28" s="464"/>
      <c r="AVN28" s="469"/>
      <c r="AVO28" s="442"/>
      <c r="AVP28" s="442"/>
      <c r="AVQ28" s="442"/>
      <c r="AVR28" s="442"/>
      <c r="AVS28" s="464"/>
      <c r="AVT28" s="469"/>
      <c r="AVU28" s="442"/>
      <c r="AVV28" s="442"/>
      <c r="AVW28" s="442"/>
      <c r="AVX28" s="442"/>
      <c r="AVY28" s="464"/>
      <c r="AVZ28" s="469"/>
      <c r="AWA28" s="442"/>
      <c r="AWB28" s="442"/>
      <c r="AWC28" s="442"/>
      <c r="AWD28" s="442"/>
      <c r="AWE28" s="464"/>
      <c r="AWF28" s="469"/>
      <c r="AWG28" s="442"/>
      <c r="AWH28" s="442"/>
      <c r="AWI28" s="442"/>
      <c r="AWJ28" s="442"/>
      <c r="AWK28" s="464"/>
      <c r="AWL28" s="469"/>
      <c r="AWM28" s="442"/>
      <c r="AWN28" s="442"/>
      <c r="AWO28" s="442"/>
      <c r="AWP28" s="442"/>
      <c r="AWQ28" s="464"/>
      <c r="AWR28" s="469"/>
      <c r="AWS28" s="442"/>
      <c r="AWT28" s="442"/>
      <c r="AWU28" s="442"/>
      <c r="AWV28" s="442"/>
      <c r="AWW28" s="464"/>
      <c r="AWX28" s="469"/>
      <c r="AWY28" s="442"/>
      <c r="AWZ28" s="442"/>
      <c r="AXA28" s="442"/>
      <c r="AXB28" s="442"/>
      <c r="AXC28" s="464"/>
      <c r="AXD28" s="469"/>
      <c r="AXE28" s="442"/>
      <c r="AXF28" s="442"/>
      <c r="AXG28" s="442"/>
      <c r="AXH28" s="442"/>
      <c r="AXI28" s="464"/>
      <c r="AXJ28" s="469"/>
      <c r="AXK28" s="442"/>
      <c r="AXL28" s="442"/>
      <c r="AXM28" s="442"/>
      <c r="AXN28" s="442"/>
      <c r="AXO28" s="464"/>
      <c r="AXP28" s="469"/>
      <c r="AXQ28" s="442"/>
      <c r="AXR28" s="442"/>
      <c r="AXS28" s="442"/>
      <c r="AXT28" s="442"/>
      <c r="AXU28" s="464"/>
      <c r="AXV28" s="469"/>
      <c r="AXW28" s="442"/>
      <c r="AXX28" s="442"/>
      <c r="AXY28" s="442"/>
      <c r="AXZ28" s="442"/>
      <c r="AYA28" s="464"/>
      <c r="AYB28" s="469"/>
      <c r="AYC28" s="442"/>
      <c r="AYD28" s="442"/>
      <c r="AYE28" s="442"/>
      <c r="AYF28" s="442"/>
      <c r="AYG28" s="464"/>
      <c r="AYH28" s="469"/>
      <c r="AYI28" s="442"/>
      <c r="AYJ28" s="442"/>
      <c r="AYK28" s="442"/>
      <c r="AYL28" s="442"/>
      <c r="AYM28" s="464"/>
      <c r="AYN28" s="469"/>
      <c r="AYO28" s="442"/>
      <c r="AYP28" s="442"/>
      <c r="AYQ28" s="442"/>
      <c r="AYR28" s="442"/>
      <c r="AYS28" s="464"/>
      <c r="AYT28" s="469"/>
      <c r="AYU28" s="442"/>
      <c r="AYV28" s="442"/>
      <c r="AYW28" s="442"/>
      <c r="AYX28" s="442"/>
      <c r="AYY28" s="464"/>
      <c r="AYZ28" s="469"/>
      <c r="AZA28" s="442"/>
      <c r="AZB28" s="442"/>
      <c r="AZC28" s="442"/>
      <c r="AZD28" s="442"/>
      <c r="AZE28" s="464"/>
      <c r="AZF28" s="469"/>
      <c r="AZG28" s="442"/>
      <c r="AZH28" s="442"/>
      <c r="AZI28" s="442"/>
      <c r="AZJ28" s="442"/>
      <c r="AZK28" s="464"/>
      <c r="AZL28" s="469"/>
      <c r="AZM28" s="442"/>
      <c r="AZN28" s="442"/>
      <c r="AZO28" s="442"/>
      <c r="AZP28" s="442"/>
      <c r="AZQ28" s="464"/>
      <c r="AZR28" s="469"/>
      <c r="AZS28" s="442"/>
      <c r="AZT28" s="442"/>
      <c r="AZU28" s="442"/>
      <c r="AZV28" s="442"/>
      <c r="AZW28" s="464"/>
      <c r="AZX28" s="469"/>
      <c r="AZY28" s="442"/>
      <c r="AZZ28" s="442"/>
      <c r="BAA28" s="442"/>
      <c r="BAB28" s="442"/>
      <c r="BAC28" s="464"/>
      <c r="BAD28" s="469"/>
      <c r="BAE28" s="442"/>
      <c r="BAF28" s="442"/>
      <c r="BAG28" s="442"/>
      <c r="BAH28" s="442"/>
      <c r="BAI28" s="464"/>
      <c r="BAJ28" s="469"/>
      <c r="BAK28" s="442"/>
      <c r="BAL28" s="442"/>
      <c r="BAM28" s="442"/>
      <c r="BAN28" s="442"/>
      <c r="BAO28" s="464"/>
      <c r="BAP28" s="469"/>
      <c r="BAQ28" s="442"/>
      <c r="BAR28" s="442"/>
      <c r="BAS28" s="442"/>
      <c r="BAT28" s="442"/>
      <c r="BAU28" s="464"/>
      <c r="BAV28" s="469"/>
      <c r="BAW28" s="442"/>
      <c r="BAX28" s="442"/>
      <c r="BAY28" s="442"/>
      <c r="BAZ28" s="442"/>
      <c r="BBA28" s="464"/>
      <c r="BBB28" s="469"/>
      <c r="BBC28" s="442"/>
      <c r="BBD28" s="442"/>
      <c r="BBE28" s="442"/>
      <c r="BBF28" s="442"/>
      <c r="BBG28" s="464"/>
      <c r="BBH28" s="469"/>
      <c r="BBI28" s="442"/>
      <c r="BBJ28" s="442"/>
      <c r="BBK28" s="442"/>
      <c r="BBL28" s="442"/>
      <c r="BBM28" s="464"/>
      <c r="BBN28" s="469"/>
      <c r="BBO28" s="442"/>
      <c r="BBP28" s="442"/>
      <c r="BBQ28" s="442"/>
      <c r="BBR28" s="442"/>
      <c r="BBS28" s="464"/>
      <c r="BBT28" s="469"/>
      <c r="BBU28" s="442"/>
      <c r="BBV28" s="442"/>
      <c r="BBW28" s="442"/>
      <c r="BBX28" s="442"/>
      <c r="BBY28" s="464"/>
      <c r="BBZ28" s="469"/>
      <c r="BCA28" s="442"/>
      <c r="BCB28" s="442"/>
      <c r="BCC28" s="442"/>
      <c r="BCD28" s="442"/>
      <c r="BCE28" s="464"/>
      <c r="BCF28" s="469"/>
      <c r="BCG28" s="442"/>
      <c r="BCH28" s="442"/>
      <c r="BCI28" s="442"/>
      <c r="BCJ28" s="442"/>
      <c r="BCK28" s="464"/>
      <c r="BCL28" s="469"/>
      <c r="BCM28" s="442"/>
      <c r="BCN28" s="442"/>
      <c r="BCO28" s="442"/>
      <c r="BCP28" s="442"/>
      <c r="BCQ28" s="464"/>
      <c r="BCR28" s="469"/>
      <c r="BCS28" s="442"/>
      <c r="BCT28" s="442"/>
      <c r="BCU28" s="442"/>
      <c r="BCV28" s="442"/>
      <c r="BCW28" s="464"/>
      <c r="BCX28" s="469"/>
      <c r="BCY28" s="442"/>
      <c r="BCZ28" s="442"/>
      <c r="BDA28" s="442"/>
      <c r="BDB28" s="442"/>
      <c r="BDC28" s="464"/>
      <c r="BDD28" s="469"/>
      <c r="BDE28" s="442"/>
      <c r="BDF28" s="442"/>
      <c r="BDG28" s="442"/>
      <c r="BDH28" s="442"/>
      <c r="BDI28" s="464"/>
      <c r="BDJ28" s="469"/>
      <c r="BDK28" s="442"/>
      <c r="BDL28" s="442"/>
      <c r="BDM28" s="442"/>
      <c r="BDN28" s="442"/>
      <c r="BDO28" s="464"/>
      <c r="BDP28" s="469"/>
      <c r="BDQ28" s="442"/>
      <c r="BDR28" s="442"/>
      <c r="BDS28" s="442"/>
      <c r="BDT28" s="442"/>
      <c r="BDU28" s="464"/>
      <c r="BDV28" s="469"/>
      <c r="BDW28" s="442"/>
      <c r="BDX28" s="442"/>
      <c r="BDY28" s="442"/>
      <c r="BDZ28" s="442"/>
      <c r="BEA28" s="464"/>
      <c r="BEB28" s="469"/>
      <c r="BEC28" s="442"/>
      <c r="BED28" s="442"/>
      <c r="BEE28" s="442"/>
      <c r="BEF28" s="442"/>
      <c r="BEG28" s="464"/>
      <c r="BEH28" s="469"/>
      <c r="BEI28" s="442"/>
      <c r="BEJ28" s="442"/>
      <c r="BEK28" s="442"/>
      <c r="BEL28" s="442"/>
      <c r="BEM28" s="464"/>
      <c r="BEN28" s="469"/>
      <c r="BEO28" s="442"/>
      <c r="BEP28" s="442"/>
      <c r="BEQ28" s="442"/>
      <c r="BER28" s="442"/>
      <c r="BES28" s="464"/>
      <c r="BET28" s="469"/>
      <c r="BEU28" s="442"/>
      <c r="BEV28" s="442"/>
      <c r="BEW28" s="442"/>
      <c r="BEX28" s="442"/>
      <c r="BEY28" s="464"/>
      <c r="BEZ28" s="469"/>
      <c r="BFA28" s="442"/>
      <c r="BFB28" s="442"/>
      <c r="BFC28" s="442"/>
      <c r="BFD28" s="442"/>
      <c r="BFE28" s="464"/>
      <c r="BFF28" s="469"/>
      <c r="BFG28" s="442"/>
      <c r="BFH28" s="442"/>
      <c r="BFI28" s="442"/>
      <c r="BFJ28" s="442"/>
      <c r="BFK28" s="464"/>
      <c r="BFL28" s="469"/>
      <c r="BFM28" s="442"/>
      <c r="BFN28" s="442"/>
      <c r="BFO28" s="442"/>
      <c r="BFP28" s="442"/>
      <c r="BFQ28" s="464"/>
      <c r="BFR28" s="469"/>
      <c r="BFS28" s="442"/>
      <c r="BFT28" s="442"/>
      <c r="BFU28" s="442"/>
      <c r="BFV28" s="442"/>
      <c r="BFW28" s="464"/>
      <c r="BFX28" s="469"/>
      <c r="BFY28" s="442"/>
      <c r="BFZ28" s="442"/>
      <c r="BGA28" s="442"/>
      <c r="BGB28" s="442"/>
      <c r="BGC28" s="464"/>
      <c r="BGD28" s="469"/>
      <c r="BGE28" s="442"/>
      <c r="BGF28" s="442"/>
      <c r="BGG28" s="442"/>
      <c r="BGH28" s="442"/>
      <c r="BGI28" s="464"/>
      <c r="BGJ28" s="469"/>
      <c r="BGK28" s="442"/>
      <c r="BGL28" s="442"/>
      <c r="BGM28" s="442"/>
      <c r="BGN28" s="442"/>
      <c r="BGO28" s="464"/>
      <c r="BGP28" s="469"/>
      <c r="BGQ28" s="442"/>
      <c r="BGR28" s="442"/>
      <c r="BGS28" s="442"/>
      <c r="BGT28" s="442"/>
      <c r="BGU28" s="464"/>
      <c r="BGV28" s="469"/>
      <c r="BGW28" s="442"/>
      <c r="BGX28" s="442"/>
      <c r="BGY28" s="442"/>
      <c r="BGZ28" s="442"/>
      <c r="BHA28" s="464"/>
      <c r="BHB28" s="469"/>
      <c r="BHC28" s="442"/>
      <c r="BHD28" s="442"/>
      <c r="BHE28" s="442"/>
      <c r="BHF28" s="442"/>
      <c r="BHG28" s="464"/>
      <c r="BHH28" s="469"/>
      <c r="BHI28" s="442"/>
      <c r="BHJ28" s="442"/>
      <c r="BHK28" s="442"/>
      <c r="BHL28" s="442"/>
      <c r="BHM28" s="464"/>
      <c r="BHN28" s="469"/>
      <c r="BHO28" s="442"/>
      <c r="BHP28" s="442"/>
      <c r="BHQ28" s="442"/>
      <c r="BHR28" s="442"/>
      <c r="BHS28" s="464"/>
      <c r="BHT28" s="469"/>
      <c r="BHU28" s="442"/>
      <c r="BHV28" s="442"/>
      <c r="BHW28" s="442"/>
      <c r="BHX28" s="442"/>
      <c r="BHY28" s="464"/>
      <c r="BHZ28" s="469"/>
      <c r="BIA28" s="442"/>
      <c r="BIB28" s="442"/>
      <c r="BIC28" s="442"/>
      <c r="BID28" s="442"/>
      <c r="BIE28" s="464"/>
      <c r="BIF28" s="469"/>
      <c r="BIG28" s="442"/>
      <c r="BIH28" s="442"/>
      <c r="BII28" s="442"/>
      <c r="BIJ28" s="442"/>
      <c r="BIK28" s="464"/>
      <c r="BIL28" s="469"/>
      <c r="BIM28" s="442"/>
      <c r="BIN28" s="442"/>
      <c r="BIO28" s="442"/>
      <c r="BIP28" s="442"/>
      <c r="BIQ28" s="464"/>
      <c r="BIR28" s="469"/>
      <c r="BIS28" s="442"/>
      <c r="BIT28" s="442"/>
      <c r="BIU28" s="442"/>
      <c r="BIV28" s="442"/>
      <c r="BIW28" s="464"/>
      <c r="BIX28" s="469"/>
      <c r="BIY28" s="442"/>
      <c r="BIZ28" s="442"/>
      <c r="BJA28" s="442"/>
      <c r="BJB28" s="442"/>
      <c r="BJC28" s="464"/>
      <c r="BJD28" s="469"/>
      <c r="BJE28" s="442"/>
      <c r="BJF28" s="442"/>
      <c r="BJG28" s="442"/>
      <c r="BJH28" s="442"/>
      <c r="BJI28" s="464"/>
      <c r="BJJ28" s="469"/>
      <c r="BJK28" s="442"/>
      <c r="BJL28" s="442"/>
      <c r="BJM28" s="442"/>
      <c r="BJN28" s="442"/>
      <c r="BJO28" s="464"/>
      <c r="BJP28" s="469"/>
      <c r="BJQ28" s="442"/>
      <c r="BJR28" s="442"/>
      <c r="BJS28" s="442"/>
      <c r="BJT28" s="442"/>
      <c r="BJU28" s="464"/>
      <c r="BJV28" s="469"/>
      <c r="BJW28" s="442"/>
      <c r="BJX28" s="442"/>
      <c r="BJY28" s="442"/>
      <c r="BJZ28" s="442"/>
      <c r="BKA28" s="464"/>
      <c r="BKB28" s="469"/>
      <c r="BKC28" s="442"/>
      <c r="BKD28" s="442"/>
      <c r="BKE28" s="442"/>
      <c r="BKF28" s="442"/>
      <c r="BKG28" s="464"/>
      <c r="BKH28" s="469"/>
      <c r="BKI28" s="442"/>
      <c r="BKJ28" s="442"/>
      <c r="BKK28" s="442"/>
      <c r="BKL28" s="442"/>
      <c r="BKM28" s="464"/>
      <c r="BKN28" s="469"/>
      <c r="BKO28" s="442"/>
      <c r="BKP28" s="442"/>
      <c r="BKQ28" s="442"/>
      <c r="BKR28" s="442"/>
      <c r="BKS28" s="464"/>
      <c r="BKT28" s="469"/>
      <c r="BKU28" s="442"/>
      <c r="BKV28" s="442"/>
      <c r="BKW28" s="442"/>
      <c r="BKX28" s="442"/>
      <c r="BKY28" s="464"/>
      <c r="BKZ28" s="469"/>
      <c r="BLA28" s="442"/>
      <c r="BLB28" s="442"/>
      <c r="BLC28" s="442"/>
      <c r="BLD28" s="442"/>
      <c r="BLE28" s="464"/>
      <c r="BLF28" s="469"/>
      <c r="BLG28" s="442"/>
      <c r="BLH28" s="442"/>
      <c r="BLI28" s="442"/>
      <c r="BLJ28" s="442"/>
      <c r="BLK28" s="464"/>
      <c r="BLL28" s="469"/>
      <c r="BLM28" s="442"/>
      <c r="BLN28" s="442"/>
      <c r="BLO28" s="442"/>
      <c r="BLP28" s="442"/>
      <c r="BLQ28" s="464"/>
      <c r="BLR28" s="469"/>
      <c r="BLS28" s="442"/>
      <c r="BLT28" s="442"/>
      <c r="BLU28" s="442"/>
      <c r="BLV28" s="442"/>
      <c r="BLW28" s="464"/>
      <c r="BLX28" s="469"/>
      <c r="BLY28" s="442"/>
      <c r="BLZ28" s="442"/>
      <c r="BMA28" s="442"/>
      <c r="BMB28" s="442"/>
      <c r="BMC28" s="464"/>
      <c r="BMD28" s="469"/>
      <c r="BME28" s="442"/>
      <c r="BMF28" s="442"/>
      <c r="BMG28" s="442"/>
      <c r="BMH28" s="442"/>
      <c r="BMI28" s="464"/>
      <c r="BMJ28" s="469"/>
      <c r="BMK28" s="442"/>
      <c r="BML28" s="442"/>
      <c r="BMM28" s="442"/>
      <c r="BMN28" s="442"/>
      <c r="BMO28" s="464"/>
      <c r="BMP28" s="469"/>
      <c r="BMQ28" s="442"/>
      <c r="BMR28" s="442"/>
      <c r="BMS28" s="442"/>
      <c r="BMT28" s="442"/>
      <c r="BMU28" s="464"/>
      <c r="BMV28" s="469"/>
      <c r="BMW28" s="442"/>
      <c r="BMX28" s="442"/>
      <c r="BMY28" s="442"/>
      <c r="BMZ28" s="442"/>
      <c r="BNA28" s="464"/>
      <c r="BNB28" s="469"/>
      <c r="BNC28" s="442"/>
      <c r="BND28" s="442"/>
      <c r="BNE28" s="442"/>
      <c r="BNF28" s="442"/>
      <c r="BNG28" s="464"/>
      <c r="BNH28" s="469"/>
      <c r="BNI28" s="442"/>
      <c r="BNJ28" s="442"/>
      <c r="BNK28" s="442"/>
      <c r="BNL28" s="442"/>
      <c r="BNM28" s="464"/>
      <c r="BNN28" s="469"/>
      <c r="BNO28" s="442"/>
      <c r="BNP28" s="442"/>
      <c r="BNQ28" s="442"/>
      <c r="BNR28" s="442"/>
      <c r="BNS28" s="464"/>
      <c r="BNT28" s="469"/>
      <c r="BNU28" s="442"/>
      <c r="BNV28" s="442"/>
      <c r="BNW28" s="442"/>
      <c r="BNX28" s="442"/>
      <c r="BNY28" s="464"/>
      <c r="BNZ28" s="469"/>
      <c r="BOA28" s="442"/>
      <c r="BOB28" s="442"/>
      <c r="BOC28" s="442"/>
      <c r="BOD28" s="442"/>
      <c r="BOE28" s="464"/>
      <c r="BOF28" s="469"/>
      <c r="BOG28" s="442"/>
      <c r="BOH28" s="442"/>
      <c r="BOI28" s="442"/>
      <c r="BOJ28" s="442"/>
      <c r="BOK28" s="464"/>
      <c r="BOL28" s="469"/>
      <c r="BOM28" s="442"/>
      <c r="BON28" s="442"/>
      <c r="BOO28" s="442"/>
      <c r="BOP28" s="442"/>
      <c r="BOQ28" s="464"/>
      <c r="BOR28" s="469"/>
      <c r="BOS28" s="442"/>
      <c r="BOT28" s="442"/>
      <c r="BOU28" s="442"/>
      <c r="BOV28" s="442"/>
      <c r="BOW28" s="464"/>
      <c r="BOX28" s="469"/>
      <c r="BOY28" s="442"/>
      <c r="BOZ28" s="442"/>
      <c r="BPA28" s="442"/>
      <c r="BPB28" s="442"/>
      <c r="BPC28" s="464"/>
      <c r="BPD28" s="469"/>
      <c r="BPE28" s="442"/>
      <c r="BPF28" s="442"/>
      <c r="BPG28" s="442"/>
      <c r="BPH28" s="442"/>
      <c r="BPI28" s="464"/>
      <c r="BPJ28" s="469"/>
      <c r="BPK28" s="442"/>
      <c r="BPL28" s="442"/>
      <c r="BPM28" s="442"/>
      <c r="BPN28" s="442"/>
      <c r="BPO28" s="464"/>
      <c r="BPP28" s="469"/>
      <c r="BPQ28" s="442"/>
      <c r="BPR28" s="442"/>
      <c r="BPS28" s="442"/>
      <c r="BPT28" s="442"/>
      <c r="BPU28" s="464"/>
      <c r="BPV28" s="469"/>
      <c r="BPW28" s="442"/>
      <c r="BPX28" s="442"/>
      <c r="BPY28" s="442"/>
      <c r="BPZ28" s="442"/>
      <c r="BQA28" s="464"/>
      <c r="BQB28" s="469"/>
      <c r="BQC28" s="442"/>
      <c r="BQD28" s="442"/>
      <c r="BQE28" s="442"/>
      <c r="BQF28" s="442"/>
      <c r="BQG28" s="464"/>
      <c r="BQH28" s="469"/>
      <c r="BQI28" s="442"/>
      <c r="BQJ28" s="442"/>
      <c r="BQK28" s="442"/>
      <c r="BQL28" s="442"/>
      <c r="BQM28" s="464"/>
      <c r="BQN28" s="469"/>
      <c r="BQO28" s="442"/>
      <c r="BQP28" s="442"/>
      <c r="BQQ28" s="442"/>
      <c r="BQR28" s="442"/>
      <c r="BQS28" s="464"/>
      <c r="BQT28" s="469"/>
      <c r="BQU28" s="442"/>
      <c r="BQV28" s="442"/>
      <c r="BQW28" s="442"/>
      <c r="BQX28" s="442"/>
      <c r="BQY28" s="464"/>
      <c r="BQZ28" s="469"/>
      <c r="BRA28" s="442"/>
      <c r="BRB28" s="442"/>
      <c r="BRC28" s="442"/>
      <c r="BRD28" s="442"/>
      <c r="BRE28" s="464"/>
      <c r="BRF28" s="469"/>
      <c r="BRG28" s="442"/>
      <c r="BRH28" s="442"/>
      <c r="BRI28" s="442"/>
      <c r="BRJ28" s="442"/>
      <c r="BRK28" s="464"/>
      <c r="BRL28" s="469"/>
      <c r="BRM28" s="442"/>
      <c r="BRN28" s="442"/>
      <c r="BRO28" s="442"/>
      <c r="BRP28" s="442"/>
      <c r="BRQ28" s="464"/>
      <c r="BRR28" s="469"/>
      <c r="BRS28" s="442"/>
      <c r="BRT28" s="442"/>
      <c r="BRU28" s="442"/>
      <c r="BRV28" s="442"/>
      <c r="BRW28" s="464"/>
      <c r="BRX28" s="469"/>
      <c r="BRY28" s="442"/>
      <c r="BRZ28" s="442"/>
      <c r="BSA28" s="442"/>
      <c r="BSB28" s="442"/>
      <c r="BSC28" s="464"/>
      <c r="BSD28" s="469"/>
      <c r="BSE28" s="442"/>
      <c r="BSF28" s="442"/>
      <c r="BSG28" s="442"/>
      <c r="BSH28" s="442"/>
      <c r="BSI28" s="464"/>
      <c r="BSJ28" s="469"/>
      <c r="BSK28" s="442"/>
      <c r="BSL28" s="442"/>
      <c r="BSM28" s="442"/>
      <c r="BSN28" s="442"/>
      <c r="BSO28" s="464"/>
      <c r="BSP28" s="469"/>
      <c r="BSQ28" s="442"/>
      <c r="BSR28" s="442"/>
      <c r="BSS28" s="442"/>
      <c r="BST28" s="442"/>
      <c r="BSU28" s="464"/>
      <c r="BSV28" s="469"/>
      <c r="BSW28" s="442"/>
      <c r="BSX28" s="442"/>
      <c r="BSY28" s="442"/>
      <c r="BSZ28" s="442"/>
      <c r="BTA28" s="464"/>
      <c r="BTB28" s="469"/>
      <c r="BTC28" s="442"/>
      <c r="BTD28" s="442"/>
      <c r="BTE28" s="442"/>
      <c r="BTF28" s="442"/>
      <c r="BTG28" s="464"/>
      <c r="BTH28" s="469"/>
      <c r="BTI28" s="442"/>
      <c r="BTJ28" s="442"/>
      <c r="BTK28" s="442"/>
      <c r="BTL28" s="442"/>
      <c r="BTM28" s="464"/>
      <c r="BTN28" s="469"/>
      <c r="BTO28" s="442"/>
      <c r="BTP28" s="442"/>
      <c r="BTQ28" s="442"/>
      <c r="BTR28" s="442"/>
      <c r="BTS28" s="464"/>
      <c r="BTT28" s="469"/>
      <c r="BTU28" s="442"/>
      <c r="BTV28" s="442"/>
      <c r="BTW28" s="442"/>
      <c r="BTX28" s="442"/>
      <c r="BTY28" s="464"/>
      <c r="BTZ28" s="469"/>
      <c r="BUA28" s="442"/>
      <c r="BUB28" s="442"/>
      <c r="BUC28" s="442"/>
      <c r="BUD28" s="442"/>
      <c r="BUE28" s="464"/>
      <c r="BUF28" s="469"/>
      <c r="BUG28" s="442"/>
      <c r="BUH28" s="442"/>
      <c r="BUI28" s="442"/>
      <c r="BUJ28" s="442"/>
      <c r="BUK28" s="464"/>
      <c r="BUL28" s="469"/>
      <c r="BUM28" s="442"/>
      <c r="BUN28" s="442"/>
      <c r="BUO28" s="442"/>
      <c r="BUP28" s="442"/>
      <c r="BUQ28" s="464"/>
      <c r="BUR28" s="469"/>
      <c r="BUS28" s="442"/>
      <c r="BUT28" s="442"/>
      <c r="BUU28" s="442"/>
      <c r="BUV28" s="442"/>
      <c r="BUW28" s="464"/>
      <c r="BUX28" s="469"/>
      <c r="BUY28" s="442"/>
      <c r="BUZ28" s="442"/>
      <c r="BVA28" s="442"/>
      <c r="BVB28" s="442"/>
      <c r="BVC28" s="464"/>
      <c r="BVD28" s="469"/>
      <c r="BVE28" s="442"/>
      <c r="BVF28" s="442"/>
      <c r="BVG28" s="442"/>
      <c r="BVH28" s="442"/>
      <c r="BVI28" s="464"/>
      <c r="BVJ28" s="469"/>
      <c r="BVK28" s="442"/>
      <c r="BVL28" s="442"/>
      <c r="BVM28" s="442"/>
      <c r="BVN28" s="442"/>
      <c r="BVO28" s="464"/>
      <c r="BVP28" s="469"/>
      <c r="BVQ28" s="442"/>
      <c r="BVR28" s="442"/>
      <c r="BVS28" s="442"/>
      <c r="BVT28" s="442"/>
      <c r="BVU28" s="464"/>
      <c r="BVV28" s="469"/>
      <c r="BVW28" s="442"/>
      <c r="BVX28" s="442"/>
      <c r="BVY28" s="442"/>
      <c r="BVZ28" s="442"/>
      <c r="BWA28" s="464"/>
      <c r="BWB28" s="469"/>
      <c r="BWC28" s="442"/>
      <c r="BWD28" s="442"/>
      <c r="BWE28" s="442"/>
      <c r="BWF28" s="442"/>
      <c r="BWG28" s="464"/>
      <c r="BWH28" s="469"/>
      <c r="BWI28" s="442"/>
      <c r="BWJ28" s="442"/>
      <c r="BWK28" s="442"/>
      <c r="BWL28" s="442"/>
      <c r="BWM28" s="464"/>
      <c r="BWN28" s="469"/>
      <c r="BWO28" s="442"/>
      <c r="BWP28" s="442"/>
      <c r="BWQ28" s="442"/>
      <c r="BWR28" s="442"/>
      <c r="BWS28" s="464"/>
      <c r="BWT28" s="469"/>
      <c r="BWU28" s="442"/>
      <c r="BWV28" s="442"/>
      <c r="BWW28" s="442"/>
      <c r="BWX28" s="442"/>
      <c r="BWY28" s="464"/>
      <c r="BWZ28" s="469"/>
      <c r="BXA28" s="442"/>
      <c r="BXB28" s="442"/>
      <c r="BXC28" s="442"/>
      <c r="BXD28" s="442"/>
      <c r="BXE28" s="464"/>
      <c r="BXF28" s="469"/>
      <c r="BXG28" s="442"/>
      <c r="BXH28" s="442"/>
      <c r="BXI28" s="442"/>
      <c r="BXJ28" s="442"/>
      <c r="BXK28" s="464"/>
      <c r="BXL28" s="469"/>
      <c r="BXM28" s="442"/>
      <c r="BXN28" s="442"/>
      <c r="BXO28" s="442"/>
      <c r="BXP28" s="442"/>
      <c r="BXQ28" s="464"/>
      <c r="BXR28" s="469"/>
      <c r="BXS28" s="442"/>
      <c r="BXT28" s="442"/>
      <c r="BXU28" s="442"/>
      <c r="BXV28" s="442"/>
      <c r="BXW28" s="464"/>
      <c r="BXX28" s="469"/>
      <c r="BXY28" s="442"/>
      <c r="BXZ28" s="442"/>
      <c r="BYA28" s="442"/>
      <c r="BYB28" s="442"/>
      <c r="BYC28" s="464"/>
      <c r="BYD28" s="469"/>
      <c r="BYE28" s="442"/>
      <c r="BYF28" s="442"/>
      <c r="BYG28" s="442"/>
      <c r="BYH28" s="442"/>
      <c r="BYI28" s="464"/>
      <c r="BYJ28" s="469"/>
      <c r="BYK28" s="442"/>
      <c r="BYL28" s="442"/>
      <c r="BYM28" s="442"/>
      <c r="BYN28" s="442"/>
      <c r="BYO28" s="464"/>
      <c r="BYP28" s="469"/>
      <c r="BYQ28" s="442"/>
      <c r="BYR28" s="442"/>
      <c r="BYS28" s="442"/>
      <c r="BYT28" s="442"/>
      <c r="BYU28" s="464"/>
      <c r="BYV28" s="469"/>
      <c r="BYW28" s="442"/>
      <c r="BYX28" s="442"/>
      <c r="BYY28" s="442"/>
      <c r="BYZ28" s="442"/>
      <c r="BZA28" s="464"/>
      <c r="BZB28" s="469"/>
      <c r="BZC28" s="442"/>
      <c r="BZD28" s="442"/>
      <c r="BZE28" s="442"/>
      <c r="BZF28" s="442"/>
      <c r="BZG28" s="464"/>
      <c r="BZH28" s="469"/>
      <c r="BZI28" s="442"/>
      <c r="BZJ28" s="442"/>
      <c r="BZK28" s="442"/>
      <c r="BZL28" s="442"/>
      <c r="BZM28" s="464"/>
      <c r="BZN28" s="469"/>
      <c r="BZO28" s="442"/>
      <c r="BZP28" s="442"/>
      <c r="BZQ28" s="442"/>
      <c r="BZR28" s="442"/>
      <c r="BZS28" s="464"/>
      <c r="BZT28" s="469"/>
      <c r="BZU28" s="442"/>
      <c r="BZV28" s="442"/>
      <c r="BZW28" s="442"/>
      <c r="BZX28" s="442"/>
      <c r="BZY28" s="464"/>
      <c r="BZZ28" s="469"/>
      <c r="CAA28" s="442"/>
      <c r="CAB28" s="442"/>
      <c r="CAC28" s="442"/>
      <c r="CAD28" s="442"/>
      <c r="CAE28" s="464"/>
      <c r="CAF28" s="469"/>
      <c r="CAG28" s="442"/>
      <c r="CAH28" s="442"/>
      <c r="CAI28" s="442"/>
      <c r="CAJ28" s="442"/>
      <c r="CAK28" s="464"/>
      <c r="CAL28" s="469"/>
      <c r="CAM28" s="442"/>
      <c r="CAN28" s="442"/>
      <c r="CAO28" s="442"/>
      <c r="CAP28" s="442"/>
      <c r="CAQ28" s="464"/>
      <c r="CAR28" s="469"/>
      <c r="CAS28" s="442"/>
      <c r="CAT28" s="442"/>
      <c r="CAU28" s="442"/>
      <c r="CAV28" s="442"/>
      <c r="CAW28" s="464"/>
      <c r="CAX28" s="469"/>
      <c r="CAY28" s="442"/>
      <c r="CAZ28" s="442"/>
      <c r="CBA28" s="442"/>
      <c r="CBB28" s="442"/>
      <c r="CBC28" s="464"/>
      <c r="CBD28" s="469"/>
      <c r="CBE28" s="442"/>
      <c r="CBF28" s="442"/>
      <c r="CBG28" s="442"/>
      <c r="CBH28" s="442"/>
      <c r="CBI28" s="464"/>
      <c r="CBJ28" s="469"/>
      <c r="CBK28" s="442"/>
      <c r="CBL28" s="442"/>
      <c r="CBM28" s="442"/>
      <c r="CBN28" s="442"/>
      <c r="CBO28" s="464"/>
      <c r="CBP28" s="469"/>
      <c r="CBQ28" s="442"/>
      <c r="CBR28" s="442"/>
      <c r="CBS28" s="442"/>
      <c r="CBT28" s="442"/>
      <c r="CBU28" s="464"/>
      <c r="CBV28" s="469"/>
      <c r="CBW28" s="442"/>
      <c r="CBX28" s="442"/>
      <c r="CBY28" s="442"/>
      <c r="CBZ28" s="442"/>
      <c r="CCA28" s="464"/>
      <c r="CCB28" s="469"/>
      <c r="CCC28" s="442"/>
      <c r="CCD28" s="442"/>
      <c r="CCE28" s="442"/>
      <c r="CCF28" s="442"/>
      <c r="CCG28" s="464"/>
      <c r="CCH28" s="469"/>
      <c r="CCI28" s="442"/>
      <c r="CCJ28" s="442"/>
      <c r="CCK28" s="442"/>
      <c r="CCL28" s="442"/>
      <c r="CCM28" s="464"/>
      <c r="CCN28" s="469"/>
      <c r="CCO28" s="442"/>
      <c r="CCP28" s="442"/>
      <c r="CCQ28" s="442"/>
      <c r="CCR28" s="442"/>
      <c r="CCS28" s="464"/>
      <c r="CCT28" s="469"/>
      <c r="CCU28" s="442"/>
      <c r="CCV28" s="442"/>
      <c r="CCW28" s="442"/>
      <c r="CCX28" s="442"/>
      <c r="CCY28" s="464"/>
      <c r="CCZ28" s="469"/>
      <c r="CDA28" s="442"/>
      <c r="CDB28" s="442"/>
      <c r="CDC28" s="442"/>
      <c r="CDD28" s="442"/>
      <c r="CDE28" s="464"/>
      <c r="CDF28" s="469"/>
      <c r="CDG28" s="442"/>
      <c r="CDH28" s="442"/>
      <c r="CDI28" s="442"/>
      <c r="CDJ28" s="442"/>
      <c r="CDK28" s="464"/>
      <c r="CDL28" s="469"/>
      <c r="CDM28" s="442"/>
      <c r="CDN28" s="442"/>
      <c r="CDO28" s="442"/>
      <c r="CDP28" s="442"/>
      <c r="CDQ28" s="464"/>
      <c r="CDR28" s="469"/>
      <c r="CDS28" s="442"/>
      <c r="CDT28" s="442"/>
      <c r="CDU28" s="442"/>
      <c r="CDV28" s="442"/>
      <c r="CDW28" s="464"/>
      <c r="CDX28" s="469"/>
      <c r="CDY28" s="442"/>
      <c r="CDZ28" s="442"/>
      <c r="CEA28" s="442"/>
      <c r="CEB28" s="442"/>
      <c r="CEC28" s="464"/>
      <c r="CED28" s="469"/>
      <c r="CEE28" s="442"/>
      <c r="CEF28" s="442"/>
      <c r="CEG28" s="442"/>
      <c r="CEH28" s="442"/>
      <c r="CEI28" s="464"/>
      <c r="CEJ28" s="469"/>
      <c r="CEK28" s="442"/>
      <c r="CEL28" s="442"/>
      <c r="CEM28" s="442"/>
      <c r="CEN28" s="442"/>
      <c r="CEO28" s="464"/>
      <c r="CEP28" s="469"/>
      <c r="CEQ28" s="442"/>
      <c r="CER28" s="442"/>
      <c r="CES28" s="442"/>
      <c r="CET28" s="442"/>
      <c r="CEU28" s="464"/>
      <c r="CEV28" s="469"/>
      <c r="CEW28" s="442"/>
      <c r="CEX28" s="442"/>
      <c r="CEY28" s="442"/>
      <c r="CEZ28" s="442"/>
      <c r="CFA28" s="464"/>
      <c r="CFB28" s="469"/>
      <c r="CFC28" s="442"/>
      <c r="CFD28" s="442"/>
      <c r="CFE28" s="442"/>
      <c r="CFF28" s="442"/>
      <c r="CFG28" s="464"/>
      <c r="CFH28" s="469"/>
      <c r="CFI28" s="442"/>
      <c r="CFJ28" s="442"/>
      <c r="CFK28" s="442"/>
      <c r="CFL28" s="442"/>
      <c r="CFM28" s="464"/>
      <c r="CFN28" s="469"/>
      <c r="CFO28" s="442"/>
      <c r="CFP28" s="442"/>
      <c r="CFQ28" s="442"/>
      <c r="CFR28" s="442"/>
      <c r="CFS28" s="464"/>
      <c r="CFT28" s="469"/>
      <c r="CFU28" s="442"/>
      <c r="CFV28" s="442"/>
      <c r="CFW28" s="442"/>
      <c r="CFX28" s="442"/>
      <c r="CFY28" s="464"/>
      <c r="CFZ28" s="469"/>
      <c r="CGA28" s="442"/>
      <c r="CGB28" s="442"/>
      <c r="CGC28" s="442"/>
      <c r="CGD28" s="442"/>
      <c r="CGE28" s="464"/>
      <c r="CGF28" s="469"/>
      <c r="CGG28" s="442"/>
      <c r="CGH28" s="442"/>
      <c r="CGI28" s="442"/>
      <c r="CGJ28" s="442"/>
      <c r="CGK28" s="464"/>
      <c r="CGL28" s="469"/>
      <c r="CGM28" s="442"/>
      <c r="CGN28" s="442"/>
      <c r="CGO28" s="442"/>
      <c r="CGP28" s="442"/>
      <c r="CGQ28" s="464"/>
      <c r="CGR28" s="469"/>
      <c r="CGS28" s="442"/>
      <c r="CGT28" s="442"/>
      <c r="CGU28" s="442"/>
      <c r="CGV28" s="442"/>
      <c r="CGW28" s="464"/>
      <c r="CGX28" s="469"/>
      <c r="CGY28" s="442"/>
      <c r="CGZ28" s="442"/>
      <c r="CHA28" s="442"/>
      <c r="CHB28" s="442"/>
      <c r="CHC28" s="464"/>
      <c r="CHD28" s="469"/>
      <c r="CHE28" s="442"/>
      <c r="CHF28" s="442"/>
      <c r="CHG28" s="442"/>
      <c r="CHH28" s="442"/>
      <c r="CHI28" s="464"/>
      <c r="CHJ28" s="469"/>
      <c r="CHK28" s="442"/>
      <c r="CHL28" s="442"/>
      <c r="CHM28" s="442"/>
      <c r="CHN28" s="442"/>
      <c r="CHO28" s="464"/>
      <c r="CHP28" s="469"/>
      <c r="CHQ28" s="442"/>
      <c r="CHR28" s="442"/>
      <c r="CHS28" s="442"/>
      <c r="CHT28" s="442"/>
      <c r="CHU28" s="464"/>
      <c r="CHV28" s="469"/>
      <c r="CHW28" s="442"/>
      <c r="CHX28" s="442"/>
      <c r="CHY28" s="442"/>
      <c r="CHZ28" s="442"/>
      <c r="CIA28" s="464"/>
      <c r="CIB28" s="469"/>
      <c r="CIC28" s="442"/>
      <c r="CID28" s="442"/>
      <c r="CIE28" s="442"/>
      <c r="CIF28" s="442"/>
      <c r="CIG28" s="464"/>
      <c r="CIH28" s="469"/>
      <c r="CII28" s="442"/>
      <c r="CIJ28" s="442"/>
      <c r="CIK28" s="442"/>
      <c r="CIL28" s="442"/>
      <c r="CIM28" s="464"/>
      <c r="CIN28" s="469"/>
      <c r="CIO28" s="442"/>
      <c r="CIP28" s="442"/>
      <c r="CIQ28" s="442"/>
      <c r="CIR28" s="442"/>
      <c r="CIS28" s="464"/>
      <c r="CIT28" s="469"/>
      <c r="CIU28" s="442"/>
      <c r="CIV28" s="442"/>
      <c r="CIW28" s="442"/>
      <c r="CIX28" s="442"/>
      <c r="CIY28" s="464"/>
      <c r="CIZ28" s="469"/>
      <c r="CJA28" s="442"/>
      <c r="CJB28" s="442"/>
      <c r="CJC28" s="442"/>
      <c r="CJD28" s="442"/>
      <c r="CJE28" s="464"/>
      <c r="CJF28" s="469"/>
      <c r="CJG28" s="442"/>
      <c r="CJH28" s="442"/>
      <c r="CJI28" s="442"/>
      <c r="CJJ28" s="442"/>
      <c r="CJK28" s="464"/>
      <c r="CJL28" s="469"/>
      <c r="CJM28" s="442"/>
      <c r="CJN28" s="442"/>
      <c r="CJO28" s="442"/>
      <c r="CJP28" s="442"/>
      <c r="CJQ28" s="464"/>
      <c r="CJR28" s="469"/>
      <c r="CJS28" s="442"/>
      <c r="CJT28" s="442"/>
      <c r="CJU28" s="442"/>
      <c r="CJV28" s="442"/>
      <c r="CJW28" s="464"/>
      <c r="CJX28" s="469"/>
      <c r="CJY28" s="442"/>
      <c r="CJZ28" s="442"/>
      <c r="CKA28" s="442"/>
      <c r="CKB28" s="442"/>
      <c r="CKC28" s="464"/>
      <c r="CKD28" s="469"/>
      <c r="CKE28" s="442"/>
      <c r="CKF28" s="442"/>
      <c r="CKG28" s="442"/>
      <c r="CKH28" s="442"/>
      <c r="CKI28" s="464"/>
      <c r="CKJ28" s="469"/>
      <c r="CKK28" s="442"/>
      <c r="CKL28" s="442"/>
      <c r="CKM28" s="442"/>
      <c r="CKN28" s="442"/>
      <c r="CKO28" s="464"/>
      <c r="CKP28" s="469"/>
      <c r="CKQ28" s="442"/>
      <c r="CKR28" s="442"/>
      <c r="CKS28" s="442"/>
      <c r="CKT28" s="442"/>
      <c r="CKU28" s="464"/>
      <c r="CKV28" s="469"/>
      <c r="CKW28" s="442"/>
      <c r="CKX28" s="442"/>
      <c r="CKY28" s="442"/>
      <c r="CKZ28" s="442"/>
      <c r="CLA28" s="464"/>
      <c r="CLB28" s="469"/>
      <c r="CLC28" s="442"/>
      <c r="CLD28" s="442"/>
      <c r="CLE28" s="442"/>
      <c r="CLF28" s="442"/>
      <c r="CLG28" s="464"/>
      <c r="CLH28" s="469"/>
      <c r="CLI28" s="442"/>
      <c r="CLJ28" s="442"/>
      <c r="CLK28" s="442"/>
      <c r="CLL28" s="442"/>
      <c r="CLM28" s="464"/>
      <c r="CLN28" s="469"/>
      <c r="CLO28" s="442"/>
      <c r="CLP28" s="442"/>
      <c r="CLQ28" s="442"/>
      <c r="CLR28" s="442"/>
      <c r="CLS28" s="464"/>
      <c r="CLT28" s="469"/>
      <c r="CLU28" s="442"/>
      <c r="CLV28" s="442"/>
      <c r="CLW28" s="442"/>
      <c r="CLX28" s="442"/>
      <c r="CLY28" s="464"/>
      <c r="CLZ28" s="469"/>
      <c r="CMA28" s="442"/>
      <c r="CMB28" s="442"/>
      <c r="CMC28" s="442"/>
      <c r="CMD28" s="442"/>
      <c r="CME28" s="464"/>
      <c r="CMF28" s="469"/>
      <c r="CMG28" s="442"/>
      <c r="CMH28" s="442"/>
      <c r="CMI28" s="442"/>
      <c r="CMJ28" s="442"/>
      <c r="CMK28" s="464"/>
      <c r="CML28" s="469"/>
      <c r="CMM28" s="442"/>
      <c r="CMN28" s="442"/>
      <c r="CMO28" s="442"/>
      <c r="CMP28" s="442"/>
      <c r="CMQ28" s="464"/>
      <c r="CMR28" s="469"/>
      <c r="CMS28" s="442"/>
      <c r="CMT28" s="442"/>
      <c r="CMU28" s="442"/>
      <c r="CMV28" s="442"/>
      <c r="CMW28" s="464"/>
      <c r="CMX28" s="469"/>
      <c r="CMY28" s="442"/>
      <c r="CMZ28" s="442"/>
      <c r="CNA28" s="442"/>
      <c r="CNB28" s="442"/>
      <c r="CNC28" s="464"/>
      <c r="CND28" s="469"/>
      <c r="CNE28" s="442"/>
      <c r="CNF28" s="442"/>
      <c r="CNG28" s="442"/>
      <c r="CNH28" s="442"/>
      <c r="CNI28" s="464"/>
      <c r="CNJ28" s="469"/>
      <c r="CNK28" s="442"/>
      <c r="CNL28" s="442"/>
      <c r="CNM28" s="442"/>
      <c r="CNN28" s="442"/>
      <c r="CNO28" s="464"/>
      <c r="CNP28" s="469"/>
      <c r="CNQ28" s="442"/>
      <c r="CNR28" s="442"/>
      <c r="CNS28" s="442"/>
      <c r="CNT28" s="442"/>
      <c r="CNU28" s="464"/>
      <c r="CNV28" s="469"/>
      <c r="CNW28" s="442"/>
      <c r="CNX28" s="442"/>
      <c r="CNY28" s="442"/>
      <c r="CNZ28" s="442"/>
      <c r="COA28" s="464"/>
      <c r="COB28" s="469"/>
      <c r="COC28" s="442"/>
      <c r="COD28" s="442"/>
      <c r="COE28" s="442"/>
      <c r="COF28" s="442"/>
      <c r="COG28" s="464"/>
      <c r="COH28" s="469"/>
      <c r="COI28" s="442"/>
      <c r="COJ28" s="442"/>
      <c r="COK28" s="442"/>
      <c r="COL28" s="442"/>
      <c r="COM28" s="464"/>
      <c r="CON28" s="469"/>
      <c r="COO28" s="442"/>
      <c r="COP28" s="442"/>
      <c r="COQ28" s="442"/>
      <c r="COR28" s="442"/>
      <c r="COS28" s="464"/>
      <c r="COT28" s="469"/>
      <c r="COU28" s="442"/>
      <c r="COV28" s="442"/>
      <c r="COW28" s="442"/>
      <c r="COX28" s="442"/>
      <c r="COY28" s="464"/>
      <c r="COZ28" s="469"/>
      <c r="CPA28" s="442"/>
      <c r="CPB28" s="442"/>
      <c r="CPC28" s="442"/>
      <c r="CPD28" s="442"/>
      <c r="CPE28" s="464"/>
      <c r="CPF28" s="469"/>
      <c r="CPG28" s="442"/>
      <c r="CPH28" s="442"/>
      <c r="CPI28" s="442"/>
      <c r="CPJ28" s="442"/>
      <c r="CPK28" s="464"/>
      <c r="CPL28" s="469"/>
      <c r="CPM28" s="442"/>
      <c r="CPN28" s="442"/>
      <c r="CPO28" s="442"/>
      <c r="CPP28" s="442"/>
      <c r="CPQ28" s="464"/>
      <c r="CPR28" s="469"/>
      <c r="CPS28" s="442"/>
      <c r="CPT28" s="442"/>
      <c r="CPU28" s="442"/>
      <c r="CPV28" s="442"/>
      <c r="CPW28" s="464"/>
      <c r="CPX28" s="469"/>
      <c r="CPY28" s="442"/>
      <c r="CPZ28" s="442"/>
      <c r="CQA28" s="442"/>
      <c r="CQB28" s="442"/>
      <c r="CQC28" s="464"/>
      <c r="CQD28" s="469"/>
      <c r="CQE28" s="442"/>
      <c r="CQF28" s="442"/>
      <c r="CQG28" s="442"/>
      <c r="CQH28" s="442"/>
      <c r="CQI28" s="464"/>
      <c r="CQJ28" s="469"/>
      <c r="CQK28" s="442"/>
      <c r="CQL28" s="442"/>
      <c r="CQM28" s="442"/>
      <c r="CQN28" s="442"/>
      <c r="CQO28" s="464"/>
      <c r="CQP28" s="469"/>
      <c r="CQQ28" s="442"/>
      <c r="CQR28" s="442"/>
      <c r="CQS28" s="442"/>
      <c r="CQT28" s="442"/>
      <c r="CQU28" s="464"/>
      <c r="CQV28" s="469"/>
      <c r="CQW28" s="442"/>
      <c r="CQX28" s="442"/>
      <c r="CQY28" s="442"/>
      <c r="CQZ28" s="442"/>
      <c r="CRA28" s="464"/>
      <c r="CRB28" s="469"/>
      <c r="CRC28" s="442"/>
      <c r="CRD28" s="442"/>
      <c r="CRE28" s="442"/>
      <c r="CRF28" s="442"/>
      <c r="CRG28" s="464"/>
      <c r="CRH28" s="469"/>
      <c r="CRI28" s="442"/>
      <c r="CRJ28" s="442"/>
      <c r="CRK28" s="442"/>
      <c r="CRL28" s="442"/>
      <c r="CRM28" s="464"/>
      <c r="CRN28" s="469"/>
      <c r="CRO28" s="442"/>
      <c r="CRP28" s="442"/>
      <c r="CRQ28" s="442"/>
      <c r="CRR28" s="442"/>
      <c r="CRS28" s="464"/>
      <c r="CRT28" s="469"/>
      <c r="CRU28" s="442"/>
      <c r="CRV28" s="442"/>
      <c r="CRW28" s="442"/>
      <c r="CRX28" s="442"/>
      <c r="CRY28" s="464"/>
      <c r="CRZ28" s="469"/>
      <c r="CSA28" s="442"/>
      <c r="CSB28" s="442"/>
      <c r="CSC28" s="442"/>
      <c r="CSD28" s="442"/>
      <c r="CSE28" s="464"/>
      <c r="CSF28" s="469"/>
      <c r="CSG28" s="442"/>
      <c r="CSH28" s="442"/>
      <c r="CSI28" s="442"/>
      <c r="CSJ28" s="442"/>
      <c r="CSK28" s="464"/>
      <c r="CSL28" s="469"/>
      <c r="CSM28" s="442"/>
      <c r="CSN28" s="442"/>
      <c r="CSO28" s="442"/>
      <c r="CSP28" s="442"/>
      <c r="CSQ28" s="464"/>
      <c r="CSR28" s="469"/>
      <c r="CSS28" s="442"/>
      <c r="CST28" s="442"/>
      <c r="CSU28" s="442"/>
      <c r="CSV28" s="442"/>
      <c r="CSW28" s="464"/>
      <c r="CSX28" s="469"/>
      <c r="CSY28" s="442"/>
      <c r="CSZ28" s="442"/>
      <c r="CTA28" s="442"/>
      <c r="CTB28" s="442"/>
      <c r="CTC28" s="464"/>
      <c r="CTD28" s="469"/>
      <c r="CTE28" s="442"/>
      <c r="CTF28" s="442"/>
      <c r="CTG28" s="442"/>
      <c r="CTH28" s="442"/>
      <c r="CTI28" s="464"/>
      <c r="CTJ28" s="469"/>
      <c r="CTK28" s="442"/>
      <c r="CTL28" s="442"/>
      <c r="CTM28" s="442"/>
      <c r="CTN28" s="442"/>
      <c r="CTO28" s="464"/>
      <c r="CTP28" s="469"/>
      <c r="CTQ28" s="442"/>
      <c r="CTR28" s="442"/>
      <c r="CTS28" s="442"/>
      <c r="CTT28" s="442"/>
      <c r="CTU28" s="464"/>
      <c r="CTV28" s="469"/>
      <c r="CTW28" s="442"/>
      <c r="CTX28" s="442"/>
      <c r="CTY28" s="442"/>
      <c r="CTZ28" s="442"/>
    </row>
    <row r="29" s="351" customFormat="1" ht="29" customHeight="1" spans="1:30">
      <c r="A29" s="352"/>
      <c r="B29" s="352"/>
      <c r="C29" s="352"/>
      <c r="D29" s="352"/>
      <c r="E29" s="352"/>
      <c r="F29" s="352"/>
      <c r="H29" s="1"/>
      <c r="I29" s="1"/>
      <c r="J29" s="443"/>
      <c r="K29" s="1"/>
      <c r="L29" s="350"/>
      <c r="O29" s="442"/>
      <c r="Q29" s="442"/>
      <c r="R29" s="442"/>
      <c r="S29" s="464"/>
      <c r="T29" s="469"/>
      <c r="U29" s="442"/>
      <c r="V29" s="442"/>
      <c r="W29" s="442"/>
      <c r="X29" s="442"/>
      <c r="Y29" s="464"/>
      <c r="Z29" s="469"/>
      <c r="AA29" s="442"/>
      <c r="AB29" s="442"/>
      <c r="AC29" s="442"/>
      <c r="AD29" s="442"/>
    </row>
    <row r="30" s="351" customFormat="1" ht="29" customHeight="1" spans="1:13">
      <c r="A30" s="352"/>
      <c r="B30" s="352"/>
      <c r="C30" s="352"/>
      <c r="D30" s="352"/>
      <c r="E30" s="352"/>
      <c r="F30" s="352"/>
      <c r="H30" s="1"/>
      <c r="I30" s="443"/>
      <c r="J30" s="1"/>
      <c r="M30" s="352"/>
    </row>
    <row r="31" s="351" customFormat="1" ht="29" customHeight="1" spans="1:12">
      <c r="A31" s="352"/>
      <c r="B31" s="352"/>
      <c r="C31" s="352"/>
      <c r="D31" s="352"/>
      <c r="E31" s="352"/>
      <c r="F31" s="352"/>
      <c r="G31" s="352"/>
      <c r="H31" s="352"/>
      <c r="I31" s="352"/>
      <c r="J31" s="352"/>
      <c r="K31" s="352"/>
      <c r="L31" s="352"/>
    </row>
    <row r="32" ht="27" customHeight="1" spans="9:12">
      <c r="I32" s="351"/>
      <c r="K32" s="351"/>
      <c r="L32" s="351"/>
    </row>
    <row r="33" ht="27" customHeight="1" spans="9:12">
      <c r="I33" s="351"/>
      <c r="K33" s="351"/>
      <c r="L33" s="351"/>
    </row>
    <row r="34" ht="27" customHeight="1" spans="9:12">
      <c r="I34" s="351"/>
      <c r="K34" s="351"/>
      <c r="L34" s="351"/>
    </row>
    <row r="35" ht="27" customHeight="1"/>
    <row r="36" ht="27" customHeight="1"/>
    <row r="37" ht="27" customHeight="1"/>
    <row r="38" ht="27" customHeight="1" spans="1:12">
      <c r="A38" s="378" t="s">
        <v>4658</v>
      </c>
      <c r="B38" s="379" t="s">
        <v>4659</v>
      </c>
      <c r="C38" s="402" t="s">
        <v>4681</v>
      </c>
      <c r="D38" s="403"/>
      <c r="E38" s="403"/>
      <c r="F38" s="403"/>
      <c r="G38" s="403"/>
      <c r="H38" s="403"/>
      <c r="I38" s="403"/>
      <c r="J38" s="415"/>
      <c r="K38" s="416"/>
      <c r="L38" s="417"/>
    </row>
    <row r="39" ht="27" customHeight="1" spans="1:13">
      <c r="A39" s="382"/>
      <c r="B39" s="396"/>
      <c r="C39" s="404" t="s">
        <v>4410</v>
      </c>
      <c r="D39" s="405" t="s">
        <v>4411</v>
      </c>
      <c r="E39" s="405" t="s">
        <v>660</v>
      </c>
      <c r="F39" s="405" t="s">
        <v>4412</v>
      </c>
      <c r="G39" s="405" t="s">
        <v>4413</v>
      </c>
      <c r="H39" s="406" t="s">
        <v>4414</v>
      </c>
      <c r="I39" s="444" t="s">
        <v>4653</v>
      </c>
      <c r="J39" s="445" t="s">
        <v>4661</v>
      </c>
      <c r="K39" s="446" t="s">
        <v>4662</v>
      </c>
      <c r="L39" s="447" t="s">
        <v>4682</v>
      </c>
      <c r="M39" s="447">
        <f>布料MA!N192</f>
        <v>540000</v>
      </c>
    </row>
    <row r="40" ht="27" customHeight="1" spans="1:13">
      <c r="A40" s="382"/>
      <c r="B40" s="396"/>
      <c r="C40" s="407">
        <v>1</v>
      </c>
      <c r="D40" s="408">
        <v>1</v>
      </c>
      <c r="E40" s="408">
        <v>1</v>
      </c>
      <c r="F40" s="408">
        <v>1</v>
      </c>
      <c r="G40" s="408">
        <v>1</v>
      </c>
      <c r="H40" s="409">
        <v>1</v>
      </c>
      <c r="I40" s="448">
        <f>SUM(C40:H40)</f>
        <v>6</v>
      </c>
      <c r="J40" s="449"/>
      <c r="K40" s="450"/>
      <c r="L40" s="447" t="s">
        <v>4683</v>
      </c>
      <c r="M40" s="447">
        <f>M39-I45</f>
        <v>180000</v>
      </c>
    </row>
    <row r="41" ht="42" customHeight="1" spans="1:12">
      <c r="A41" s="382" t="s">
        <v>4684</v>
      </c>
      <c r="B41" s="383">
        <v>46041</v>
      </c>
      <c r="C41" s="58">
        <v>30000</v>
      </c>
      <c r="D41" s="58">
        <v>30000</v>
      </c>
      <c r="E41" s="58">
        <v>30000</v>
      </c>
      <c r="F41" s="58">
        <v>30000</v>
      </c>
      <c r="G41" s="58">
        <v>30000</v>
      </c>
      <c r="H41" s="393">
        <v>30000</v>
      </c>
      <c r="I41" s="451">
        <f>SUM(C41:H41)</f>
        <v>180000</v>
      </c>
      <c r="J41" s="452">
        <v>46106</v>
      </c>
      <c r="K41" s="453"/>
      <c r="L41" s="351"/>
    </row>
    <row r="42" ht="42" customHeight="1" spans="1:12">
      <c r="A42" s="410" t="s">
        <v>4685</v>
      </c>
      <c r="B42" s="411">
        <v>46063</v>
      </c>
      <c r="C42" s="135">
        <v>30000</v>
      </c>
      <c r="D42" s="135">
        <v>30000</v>
      </c>
      <c r="E42" s="135">
        <v>30000</v>
      </c>
      <c r="F42" s="135">
        <v>30000</v>
      </c>
      <c r="G42" s="135">
        <v>30000</v>
      </c>
      <c r="H42" s="412">
        <v>30000</v>
      </c>
      <c r="I42" s="454">
        <f>SUM(C42:H42)</f>
        <v>180000</v>
      </c>
      <c r="J42" s="455">
        <v>46151</v>
      </c>
      <c r="K42" s="456"/>
      <c r="L42" s="350"/>
    </row>
    <row r="43" ht="42" customHeight="1" spans="1:12">
      <c r="A43" s="384"/>
      <c r="B43" s="385"/>
      <c r="C43" s="37"/>
      <c r="D43" s="37"/>
      <c r="E43" s="37"/>
      <c r="F43" s="37"/>
      <c r="G43" s="37"/>
      <c r="H43" s="396"/>
      <c r="I43" s="457"/>
      <c r="J43" s="458"/>
      <c r="K43" s="459"/>
      <c r="L43" s="351"/>
    </row>
    <row r="44" ht="42" customHeight="1" spans="1:12">
      <c r="A44" s="390"/>
      <c r="B44" s="413"/>
      <c r="C44" s="392"/>
      <c r="D44" s="392"/>
      <c r="E44" s="392"/>
      <c r="F44" s="392"/>
      <c r="G44" s="392"/>
      <c r="H44" s="414"/>
      <c r="I44" s="460"/>
      <c r="J44" s="461"/>
      <c r="K44" s="462"/>
      <c r="L44" s="350"/>
    </row>
    <row r="45" ht="27" customHeight="1" spans="1:12">
      <c r="A45" s="393"/>
      <c r="B45" s="394" t="s">
        <v>4674</v>
      </c>
      <c r="C45" s="395">
        <f t="shared" ref="C45:J45" si="5">SUM(C41:C44)</f>
        <v>60000</v>
      </c>
      <c r="D45" s="395">
        <f t="shared" si="5"/>
        <v>60000</v>
      </c>
      <c r="E45" s="395">
        <f t="shared" si="5"/>
        <v>60000</v>
      </c>
      <c r="F45" s="395">
        <f t="shared" si="5"/>
        <v>60000</v>
      </c>
      <c r="G45" s="395">
        <f t="shared" si="5"/>
        <v>60000</v>
      </c>
      <c r="H45" s="395">
        <f t="shared" si="5"/>
        <v>60000</v>
      </c>
      <c r="I45" s="431">
        <f t="shared" si="5"/>
        <v>360000</v>
      </c>
      <c r="J45" s="350"/>
      <c r="K45" s="350"/>
      <c r="L45" s="351"/>
    </row>
    <row r="46" ht="27" customHeight="1" spans="1:12">
      <c r="A46" s="396"/>
      <c r="B46" s="397" t="s">
        <v>4656</v>
      </c>
      <c r="C46" s="398">
        <f>'92146'!AO23</f>
        <v>1654</v>
      </c>
      <c r="D46" s="398">
        <f>'92146'!AP23</f>
        <v>1654</v>
      </c>
      <c r="E46" s="398">
        <f>'92146'!AQ23</f>
        <v>1654</v>
      </c>
      <c r="F46" s="398">
        <f>'92146'!AR23</f>
        <v>1654</v>
      </c>
      <c r="G46" s="398">
        <f>'92146'!AS23</f>
        <v>1654</v>
      </c>
      <c r="H46" s="398">
        <f>'92146'!AT23</f>
        <v>1654</v>
      </c>
      <c r="I46" s="431">
        <f>SUM(C46:H46)</f>
        <v>9924</v>
      </c>
      <c r="J46" s="350"/>
      <c r="K46" s="350"/>
      <c r="L46" s="351"/>
    </row>
    <row r="47" ht="27" customHeight="1" spans="1:12">
      <c r="A47" s="399"/>
      <c r="B47" s="400" t="s">
        <v>4679</v>
      </c>
      <c r="C47" s="401">
        <f t="shared" ref="C47:I47" si="6">C45-C46</f>
        <v>58346</v>
      </c>
      <c r="D47" s="401">
        <f t="shared" si="6"/>
        <v>58346</v>
      </c>
      <c r="E47" s="401">
        <f t="shared" si="6"/>
        <v>58346</v>
      </c>
      <c r="F47" s="401">
        <f t="shared" si="6"/>
        <v>58346</v>
      </c>
      <c r="G47" s="401">
        <f t="shared" si="6"/>
        <v>58346</v>
      </c>
      <c r="H47" s="401">
        <f t="shared" si="6"/>
        <v>58346</v>
      </c>
      <c r="I47" s="431">
        <f>SUM(C47:H47)</f>
        <v>350076</v>
      </c>
      <c r="J47" s="350"/>
      <c r="K47" s="350"/>
      <c r="L47" s="351"/>
    </row>
    <row r="48" ht="27" customHeight="1" spans="1:10">
      <c r="A48" s="352"/>
      <c r="B48" s="352"/>
      <c r="C48" s="352"/>
      <c r="D48" s="352"/>
      <c r="E48" s="352"/>
      <c r="F48" s="352"/>
      <c r="G48" s="352"/>
      <c r="H48" s="352"/>
      <c r="I48" s="441"/>
      <c r="J48" s="352"/>
    </row>
    <row r="49" ht="27" customHeight="1"/>
    <row r="50" ht="27" customHeight="1"/>
  </sheetData>
  <mergeCells count="20">
    <mergeCell ref="A1:F1"/>
    <mergeCell ref="C2:D2"/>
    <mergeCell ref="C3:D3"/>
    <mergeCell ref="C4:D4"/>
    <mergeCell ref="C5:D5"/>
    <mergeCell ref="C6:D6"/>
    <mergeCell ref="A7:B7"/>
    <mergeCell ref="C7:D7"/>
    <mergeCell ref="A8:B8"/>
    <mergeCell ref="C8:D8"/>
    <mergeCell ref="A9:B9"/>
    <mergeCell ref="C9:D9"/>
    <mergeCell ref="C11:I11"/>
    <mergeCell ref="S11:Y11"/>
    <mergeCell ref="C38:I38"/>
    <mergeCell ref="A11:A13"/>
    <mergeCell ref="A38:A40"/>
    <mergeCell ref="B11:B13"/>
    <mergeCell ref="B38:B40"/>
    <mergeCell ref="R11:R13"/>
  </mergeCells>
  <pageMargins left="0" right="0" top="0" bottom="0" header="0.509027777777778" footer="0.509027777777778"/>
  <pageSetup paperSize="9" scale="31" orientation="landscape" horizontalDpi="600"/>
  <headerFooter/>
  <ignoredErrors>
    <ignoredError sqref="Y14:Y15 S18:X18 C23:J23 J14:J17 I41:I42" formulaRange="1"/>
  </ignoredError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I37"/>
  <sheetViews>
    <sheetView zoomScale="85" zoomScaleNormal="85" topLeftCell="F1" workbookViewId="0">
      <pane ySplit="4" topLeftCell="A11" activePane="bottomLeft" state="frozen"/>
      <selection/>
      <selection pane="bottomLeft" activeCell="AD10" sqref="AD10"/>
    </sheetView>
  </sheetViews>
  <sheetFormatPr defaultColWidth="9" defaultRowHeight="12.75"/>
  <cols>
    <col min="1" max="1" width="15.2" style="282" customWidth="1"/>
    <col min="2" max="3" width="13.9" style="282" customWidth="1"/>
    <col min="4" max="4" width="10.6" style="282" hidden="1" customWidth="1"/>
    <col min="5" max="5" width="10.6" style="282"/>
    <col min="6" max="6" width="10.6" style="282" hidden="1" customWidth="1"/>
    <col min="7" max="7" width="10.6" style="282"/>
    <col min="8" max="8" width="9.5" style="282" hidden="1" customWidth="1"/>
    <col min="9" max="9" width="9.5" style="282"/>
    <col min="10" max="10" width="11.7" style="282"/>
    <col min="11" max="11" width="9" style="282"/>
    <col min="12" max="12" width="30.7083333333333" style="282" customWidth="1"/>
    <col min="13" max="13" width="9" style="282"/>
    <col min="14" max="24" width="14.4333333333333" style="282" customWidth="1"/>
    <col min="25" max="25" width="9" style="282"/>
    <col min="26" max="35" width="11" style="282" customWidth="1"/>
    <col min="36" max="16384" width="9" style="282"/>
  </cols>
  <sheetData>
    <row r="1" ht="18.75" spans="1:35">
      <c r="A1" s="283" t="s">
        <v>4686</v>
      </c>
      <c r="B1" s="284"/>
      <c r="C1" s="284"/>
      <c r="D1" s="284"/>
      <c r="E1" s="284"/>
      <c r="F1" s="284"/>
      <c r="G1" s="284"/>
      <c r="H1" s="285"/>
      <c r="I1" s="285"/>
      <c r="J1" s="284"/>
      <c r="K1" s="317"/>
      <c r="L1" s="318"/>
      <c r="N1" s="283" t="s">
        <v>4687</v>
      </c>
      <c r="O1" s="284"/>
      <c r="P1" s="284"/>
      <c r="Q1" s="284"/>
      <c r="R1" s="284"/>
      <c r="S1" s="285"/>
      <c r="T1" s="285"/>
      <c r="U1" s="285"/>
      <c r="V1" s="284"/>
      <c r="W1" s="317"/>
      <c r="X1" s="318"/>
      <c r="Z1" s="283" t="s">
        <v>4687</v>
      </c>
      <c r="AA1" s="284"/>
      <c r="AB1" s="284"/>
      <c r="AC1" s="284"/>
      <c r="AD1" s="284"/>
      <c r="AE1" s="285"/>
      <c r="AF1" s="285"/>
      <c r="AG1" s="285"/>
      <c r="AH1" s="284"/>
      <c r="AI1" s="317"/>
    </row>
    <row r="2" spans="1:35">
      <c r="A2" s="286" t="s">
        <v>4659</v>
      </c>
      <c r="B2" s="287" t="s">
        <v>4688</v>
      </c>
      <c r="C2" s="288" t="s">
        <v>4689</v>
      </c>
      <c r="D2" s="289" t="s">
        <v>4690</v>
      </c>
      <c r="E2" s="289"/>
      <c r="F2" s="289" t="s">
        <v>4690</v>
      </c>
      <c r="G2" s="289"/>
      <c r="H2" s="290" t="s">
        <v>4691</v>
      </c>
      <c r="I2" s="290"/>
      <c r="J2" s="319"/>
      <c r="K2" s="320"/>
      <c r="L2" s="321"/>
      <c r="N2" s="286" t="s">
        <v>4659</v>
      </c>
      <c r="O2" s="287" t="s">
        <v>4688</v>
      </c>
      <c r="P2" s="288" t="s">
        <v>4689</v>
      </c>
      <c r="Q2" s="289" t="s">
        <v>4690</v>
      </c>
      <c r="R2" s="289" t="s">
        <v>4690</v>
      </c>
      <c r="S2" s="290" t="s">
        <v>4691</v>
      </c>
      <c r="T2" s="290"/>
      <c r="U2" s="290"/>
      <c r="V2" s="319"/>
      <c r="W2" s="320"/>
      <c r="X2" s="321"/>
      <c r="Z2" s="286" t="s">
        <v>4659</v>
      </c>
      <c r="AA2" s="287" t="s">
        <v>4688</v>
      </c>
      <c r="AB2" s="288" t="s">
        <v>4689</v>
      </c>
      <c r="AC2" s="289" t="s">
        <v>4690</v>
      </c>
      <c r="AD2" s="289" t="s">
        <v>4690</v>
      </c>
      <c r="AE2" s="290" t="s">
        <v>4691</v>
      </c>
      <c r="AF2" s="290"/>
      <c r="AG2" s="290"/>
      <c r="AH2" s="319"/>
      <c r="AI2" s="320"/>
    </row>
    <row r="3" ht="28.5" spans="1:35">
      <c r="A3" s="291"/>
      <c r="B3" s="292"/>
      <c r="C3" s="293"/>
      <c r="D3" s="294" t="s">
        <v>4692</v>
      </c>
      <c r="E3" s="295" t="s">
        <v>4692</v>
      </c>
      <c r="F3" s="294" t="s">
        <v>4693</v>
      </c>
      <c r="G3" s="295" t="s">
        <v>4693</v>
      </c>
      <c r="H3" s="296" t="s">
        <v>4694</v>
      </c>
      <c r="I3" s="322" t="s">
        <v>4694</v>
      </c>
      <c r="J3" s="323" t="s">
        <v>4695</v>
      </c>
      <c r="K3" s="324" t="s">
        <v>4696</v>
      </c>
      <c r="L3" s="325" t="s">
        <v>4697</v>
      </c>
      <c r="N3" s="291"/>
      <c r="O3" s="292"/>
      <c r="P3" s="293"/>
      <c r="Q3" s="341" t="s">
        <v>4692</v>
      </c>
      <c r="R3" s="341" t="s">
        <v>4693</v>
      </c>
      <c r="S3" s="342" t="s">
        <v>4694</v>
      </c>
      <c r="T3" s="342" t="s">
        <v>4698</v>
      </c>
      <c r="U3" s="342" t="s">
        <v>3327</v>
      </c>
      <c r="V3" s="343" t="s">
        <v>4695</v>
      </c>
      <c r="W3" s="344" t="s">
        <v>3328</v>
      </c>
      <c r="X3" s="345" t="s">
        <v>4699</v>
      </c>
      <c r="Z3" s="291"/>
      <c r="AA3" s="292"/>
      <c r="AB3" s="293"/>
      <c r="AC3" s="341" t="s">
        <v>4692</v>
      </c>
      <c r="AD3" s="341" t="s">
        <v>4693</v>
      </c>
      <c r="AE3" s="342" t="s">
        <v>4694</v>
      </c>
      <c r="AF3" s="342" t="s">
        <v>4700</v>
      </c>
      <c r="AG3" s="342" t="s">
        <v>4701</v>
      </c>
      <c r="AH3" s="343" t="s">
        <v>4695</v>
      </c>
      <c r="AI3" s="344" t="s">
        <v>3328</v>
      </c>
    </row>
    <row r="4" spans="1:35">
      <c r="A4" s="291"/>
      <c r="B4" s="292"/>
      <c r="C4" s="293"/>
      <c r="D4" s="297" t="s">
        <v>4702</v>
      </c>
      <c r="E4" s="298" t="s">
        <v>4703</v>
      </c>
      <c r="F4" s="297" t="s">
        <v>4702</v>
      </c>
      <c r="G4" s="298" t="s">
        <v>4703</v>
      </c>
      <c r="H4" s="299" t="s">
        <v>4702</v>
      </c>
      <c r="I4" s="298" t="s">
        <v>4703</v>
      </c>
      <c r="J4" s="297"/>
      <c r="K4" s="326"/>
      <c r="L4" s="327"/>
      <c r="N4" s="291"/>
      <c r="O4" s="292"/>
      <c r="P4" s="293"/>
      <c r="Q4" s="297" t="s">
        <v>4702</v>
      </c>
      <c r="R4" s="297" t="s">
        <v>4702</v>
      </c>
      <c r="S4" s="299" t="s">
        <v>4702</v>
      </c>
      <c r="T4" s="299"/>
      <c r="U4" s="299"/>
      <c r="V4" s="297"/>
      <c r="W4" s="326"/>
      <c r="X4" s="327"/>
      <c r="Z4" s="291"/>
      <c r="AA4" s="292"/>
      <c r="AB4" s="293"/>
      <c r="AC4" s="297" t="s">
        <v>4702</v>
      </c>
      <c r="AD4" s="297" t="s">
        <v>4702</v>
      </c>
      <c r="AE4" s="299" t="s">
        <v>4702</v>
      </c>
      <c r="AF4" s="299"/>
      <c r="AG4" s="299"/>
      <c r="AH4" s="297"/>
      <c r="AI4" s="326"/>
    </row>
    <row r="5" ht="15" spans="1:35">
      <c r="A5" s="300">
        <v>45663</v>
      </c>
      <c r="B5" s="301"/>
      <c r="C5" s="301"/>
      <c r="D5" s="301"/>
      <c r="E5" s="301"/>
      <c r="F5" s="301"/>
      <c r="G5" s="301"/>
      <c r="H5" s="301"/>
      <c r="I5" s="301"/>
      <c r="J5" s="301">
        <v>88842</v>
      </c>
      <c r="K5" s="320"/>
      <c r="L5" s="327">
        <v>4500155298</v>
      </c>
      <c r="N5" s="300">
        <v>45824</v>
      </c>
      <c r="O5" s="302">
        <v>1000029021</v>
      </c>
      <c r="P5" s="302" t="s">
        <v>4704</v>
      </c>
      <c r="Q5" s="302">
        <v>130000</v>
      </c>
      <c r="R5" s="302"/>
      <c r="S5" s="302"/>
      <c r="T5" s="302"/>
      <c r="U5" s="302"/>
      <c r="V5" s="302"/>
      <c r="W5" s="328"/>
      <c r="X5" s="329"/>
      <c r="Z5" s="347">
        <v>46052</v>
      </c>
      <c r="AA5" s="348">
        <v>1000036343</v>
      </c>
      <c r="AB5" s="348" t="s">
        <v>4705</v>
      </c>
      <c r="AC5" s="348">
        <v>80000</v>
      </c>
      <c r="AD5" s="348"/>
      <c r="AE5" s="348"/>
      <c r="AF5" s="348"/>
      <c r="AG5" s="348"/>
      <c r="AH5" s="348"/>
      <c r="AI5" s="348"/>
    </row>
    <row r="6" s="281" customFormat="1" ht="15" spans="1:35">
      <c r="A6" s="300">
        <v>45709</v>
      </c>
      <c r="B6" s="302">
        <v>1000025891</v>
      </c>
      <c r="C6" s="302" t="s">
        <v>4704</v>
      </c>
      <c r="D6" s="302">
        <v>120000</v>
      </c>
      <c r="E6" s="302"/>
      <c r="F6" s="302"/>
      <c r="G6" s="302"/>
      <c r="H6" s="302"/>
      <c r="I6" s="302"/>
      <c r="J6" s="302"/>
      <c r="K6" s="328"/>
      <c r="L6" s="329"/>
      <c r="N6" s="300">
        <v>45824</v>
      </c>
      <c r="O6" s="302">
        <v>1000029022</v>
      </c>
      <c r="P6" s="302" t="s">
        <v>4704</v>
      </c>
      <c r="Q6" s="302"/>
      <c r="R6" s="302">
        <v>50000</v>
      </c>
      <c r="S6" s="302"/>
      <c r="T6" s="302"/>
      <c r="U6" s="302"/>
      <c r="V6" s="302"/>
      <c r="W6" s="328"/>
      <c r="X6" s="329"/>
      <c r="Z6" s="347">
        <v>46052</v>
      </c>
      <c r="AA6" s="348">
        <v>1000036344</v>
      </c>
      <c r="AB6" s="348" t="s">
        <v>4705</v>
      </c>
      <c r="AC6" s="348"/>
      <c r="AD6" s="348">
        <v>70000</v>
      </c>
      <c r="AE6" s="348"/>
      <c r="AF6" s="348"/>
      <c r="AG6" s="348"/>
      <c r="AH6" s="348"/>
      <c r="AI6" s="348"/>
    </row>
    <row r="7" s="281" customFormat="1" ht="15" spans="1:35">
      <c r="A7" s="300">
        <v>45709</v>
      </c>
      <c r="B7" s="302">
        <v>1000025893</v>
      </c>
      <c r="C7" s="302" t="s">
        <v>4704</v>
      </c>
      <c r="D7" s="302"/>
      <c r="E7" s="302"/>
      <c r="F7" s="302"/>
      <c r="G7" s="302"/>
      <c r="H7" s="302">
        <v>120000</v>
      </c>
      <c r="I7" s="302"/>
      <c r="J7" s="302"/>
      <c r="K7" s="328"/>
      <c r="L7" s="329"/>
      <c r="N7" s="300">
        <v>45824</v>
      </c>
      <c r="O7" s="302">
        <v>1000029023</v>
      </c>
      <c r="P7" s="302" t="s">
        <v>4704</v>
      </c>
      <c r="Q7" s="302"/>
      <c r="R7" s="302"/>
      <c r="S7" s="302">
        <v>150000</v>
      </c>
      <c r="T7" s="302"/>
      <c r="U7" s="302"/>
      <c r="V7" s="302"/>
      <c r="W7" s="328"/>
      <c r="X7" s="329"/>
      <c r="Z7" s="347">
        <v>46052</v>
      </c>
      <c r="AA7" s="348">
        <v>1000036345</v>
      </c>
      <c r="AB7" s="348" t="s">
        <v>4705</v>
      </c>
      <c r="AC7" s="348"/>
      <c r="AD7" s="348"/>
      <c r="AE7" s="348">
        <v>150000</v>
      </c>
      <c r="AF7" s="348"/>
      <c r="AG7" s="348"/>
      <c r="AH7" s="348"/>
      <c r="AI7" s="348"/>
    </row>
    <row r="8" s="281" customFormat="1" ht="15" spans="1:35">
      <c r="A8" s="300">
        <v>45712</v>
      </c>
      <c r="B8" s="302">
        <v>1000025981</v>
      </c>
      <c r="C8" s="302" t="s">
        <v>4704</v>
      </c>
      <c r="D8" s="302"/>
      <c r="E8" s="302"/>
      <c r="F8" s="302"/>
      <c r="G8" s="302"/>
      <c r="H8" s="302">
        <v>80000</v>
      </c>
      <c r="I8" s="302"/>
      <c r="J8" s="302"/>
      <c r="K8" s="328"/>
      <c r="L8" s="329"/>
      <c r="N8" s="300">
        <v>45824</v>
      </c>
      <c r="O8" s="302">
        <v>1000029024</v>
      </c>
      <c r="P8" s="302" t="s">
        <v>4704</v>
      </c>
      <c r="Q8" s="302"/>
      <c r="R8" s="302"/>
      <c r="S8" s="302"/>
      <c r="T8" s="302">
        <v>150000</v>
      </c>
      <c r="U8" s="302"/>
      <c r="V8" s="302"/>
      <c r="W8" s="328"/>
      <c r="X8" s="329"/>
      <c r="Z8" s="347">
        <v>46052</v>
      </c>
      <c r="AA8" s="348">
        <v>1000036346</v>
      </c>
      <c r="AB8" s="348" t="s">
        <v>4705</v>
      </c>
      <c r="AC8" s="348"/>
      <c r="AD8" s="348"/>
      <c r="AE8" s="348"/>
      <c r="AF8" s="348">
        <v>6000</v>
      </c>
      <c r="AG8" s="348"/>
      <c r="AH8" s="348"/>
      <c r="AI8" s="348"/>
    </row>
    <row r="9" s="281" customFormat="1" ht="18" customHeight="1" spans="1:35">
      <c r="A9" s="303">
        <v>45743</v>
      </c>
      <c r="B9" s="304">
        <v>1000026680</v>
      </c>
      <c r="C9" s="302" t="s">
        <v>4704</v>
      </c>
      <c r="D9" s="304"/>
      <c r="E9" s="304"/>
      <c r="F9" s="304">
        <v>30000</v>
      </c>
      <c r="G9" s="304"/>
      <c r="H9" s="304"/>
      <c r="I9" s="304"/>
      <c r="J9" s="304"/>
      <c r="K9" s="330"/>
      <c r="L9" s="331"/>
      <c r="N9" s="303"/>
      <c r="O9" s="304"/>
      <c r="P9" s="302"/>
      <c r="Q9" s="304"/>
      <c r="R9" s="304"/>
      <c r="S9" s="304"/>
      <c r="T9" s="304"/>
      <c r="U9" s="304">
        <v>4626</v>
      </c>
      <c r="V9" s="304"/>
      <c r="W9" s="330"/>
      <c r="X9" s="346" t="s">
        <v>4706</v>
      </c>
      <c r="Z9" s="347">
        <v>46052</v>
      </c>
      <c r="AA9" s="348">
        <v>1000036347</v>
      </c>
      <c r="AB9" s="348" t="s">
        <v>4705</v>
      </c>
      <c r="AC9" s="348"/>
      <c r="AD9" s="348"/>
      <c r="AE9" s="348"/>
      <c r="AF9" s="348"/>
      <c r="AG9" s="348">
        <v>7000</v>
      </c>
      <c r="AH9" s="348"/>
      <c r="AI9" s="348"/>
    </row>
    <row r="10" s="281" customFormat="1" ht="15" spans="1:35">
      <c r="A10" s="303">
        <v>45713</v>
      </c>
      <c r="B10" s="304"/>
      <c r="C10" s="302" t="s">
        <v>4704</v>
      </c>
      <c r="D10" s="304"/>
      <c r="E10" s="304"/>
      <c r="F10" s="304"/>
      <c r="G10" s="304"/>
      <c r="H10" s="304"/>
      <c r="I10" s="304"/>
      <c r="J10" s="304">
        <v>20400</v>
      </c>
      <c r="K10" s="330"/>
      <c r="L10" s="331">
        <v>4500158495</v>
      </c>
      <c r="N10" s="303">
        <v>45839</v>
      </c>
      <c r="O10" s="304">
        <v>1000029524</v>
      </c>
      <c r="P10" s="302" t="s">
        <v>4704</v>
      </c>
      <c r="Q10" s="304"/>
      <c r="R10" s="304"/>
      <c r="S10" s="304"/>
      <c r="T10" s="304"/>
      <c r="U10" s="304"/>
      <c r="V10" s="304"/>
      <c r="W10" s="330">
        <v>300</v>
      </c>
      <c r="X10" s="331"/>
      <c r="Z10" s="349"/>
      <c r="AA10" s="302"/>
      <c r="AB10" s="302"/>
      <c r="AC10" s="302"/>
      <c r="AD10" s="302"/>
      <c r="AE10" s="302"/>
      <c r="AF10" s="302"/>
      <c r="AG10" s="302"/>
      <c r="AH10" s="302"/>
      <c r="AI10" s="302"/>
    </row>
    <row r="11" s="281" customFormat="1" ht="15" spans="1:35">
      <c r="A11" s="303">
        <v>45743</v>
      </c>
      <c r="B11" s="304">
        <v>1000026679</v>
      </c>
      <c r="C11" s="302" t="s">
        <v>4704</v>
      </c>
      <c r="D11" s="304">
        <v>50000</v>
      </c>
      <c r="E11" s="304"/>
      <c r="F11" s="304"/>
      <c r="G11" s="304"/>
      <c r="H11" s="304"/>
      <c r="I11" s="304"/>
      <c r="J11" s="304"/>
      <c r="K11" s="330"/>
      <c r="L11" s="331"/>
      <c r="N11" s="303">
        <v>45856</v>
      </c>
      <c r="O11" s="304">
        <v>1000030271</v>
      </c>
      <c r="P11" s="302" t="s">
        <v>4704</v>
      </c>
      <c r="Q11" s="304">
        <v>50000</v>
      </c>
      <c r="R11" s="304"/>
      <c r="S11" s="304"/>
      <c r="T11" s="304"/>
      <c r="U11" s="304"/>
      <c r="V11" s="304"/>
      <c r="W11" s="330"/>
      <c r="X11" s="331"/>
      <c r="Z11" s="349"/>
      <c r="AA11" s="302"/>
      <c r="AB11" s="302"/>
      <c r="AC11" s="302"/>
      <c r="AD11" s="302"/>
      <c r="AE11" s="302"/>
      <c r="AF11" s="302"/>
      <c r="AG11" s="302"/>
      <c r="AH11" s="302"/>
      <c r="AI11" s="302"/>
    </row>
    <row r="12" s="281" customFormat="1" ht="15" spans="1:35">
      <c r="A12" s="303">
        <v>45743</v>
      </c>
      <c r="B12" s="304">
        <v>1000026681</v>
      </c>
      <c r="C12" s="302" t="s">
        <v>4704</v>
      </c>
      <c r="D12" s="304"/>
      <c r="E12" s="304"/>
      <c r="F12" s="304"/>
      <c r="G12" s="304"/>
      <c r="H12" s="304">
        <v>80000</v>
      </c>
      <c r="I12" s="304"/>
      <c r="J12" s="304"/>
      <c r="K12" s="330"/>
      <c r="L12" s="331"/>
      <c r="N12" s="303">
        <v>45856</v>
      </c>
      <c r="O12" s="304">
        <v>1000030272</v>
      </c>
      <c r="P12" s="302" t="s">
        <v>4704</v>
      </c>
      <c r="Q12" s="304"/>
      <c r="R12" s="304">
        <v>30000</v>
      </c>
      <c r="S12" s="304"/>
      <c r="T12" s="304"/>
      <c r="U12" s="304"/>
      <c r="V12" s="304"/>
      <c r="W12" s="330"/>
      <c r="X12" s="331"/>
      <c r="Z12" s="349"/>
      <c r="AA12" s="302"/>
      <c r="AB12" s="302"/>
      <c r="AC12" s="302"/>
      <c r="AD12" s="302"/>
      <c r="AE12" s="302"/>
      <c r="AF12" s="302"/>
      <c r="AG12" s="302"/>
      <c r="AH12" s="302"/>
      <c r="AI12" s="302"/>
    </row>
    <row r="13" s="281" customFormat="1" ht="15" spans="1:35">
      <c r="A13" s="303">
        <v>45768</v>
      </c>
      <c r="B13" s="304"/>
      <c r="C13" s="304"/>
      <c r="D13" s="304"/>
      <c r="E13" s="304"/>
      <c r="F13" s="304"/>
      <c r="G13" s="304"/>
      <c r="H13" s="304"/>
      <c r="I13" s="304">
        <v>30000</v>
      </c>
      <c r="J13" s="304"/>
      <c r="K13" s="330"/>
      <c r="L13" s="331"/>
      <c r="N13" s="303">
        <v>45856</v>
      </c>
      <c r="O13" s="304">
        <v>1000030273</v>
      </c>
      <c r="P13" s="302" t="s">
        <v>4704</v>
      </c>
      <c r="Q13" s="304"/>
      <c r="R13" s="304"/>
      <c r="S13" s="304">
        <v>100000</v>
      </c>
      <c r="T13" s="304"/>
      <c r="U13" s="304"/>
      <c r="V13" s="304"/>
      <c r="W13" s="330"/>
      <c r="X13" s="331"/>
      <c r="Z13" s="349"/>
      <c r="AA13" s="302"/>
      <c r="AB13" s="302"/>
      <c r="AC13" s="302"/>
      <c r="AD13" s="302"/>
      <c r="AE13" s="302"/>
      <c r="AF13" s="302"/>
      <c r="AG13" s="302"/>
      <c r="AH13" s="302"/>
      <c r="AI13" s="302"/>
    </row>
    <row r="14" s="281" customFormat="1" ht="15" spans="1:35">
      <c r="A14" s="303">
        <v>45768</v>
      </c>
      <c r="B14" s="304">
        <v>1000027200</v>
      </c>
      <c r="C14" s="304"/>
      <c r="D14" s="304"/>
      <c r="E14" s="304"/>
      <c r="F14" s="304">
        <v>30000</v>
      </c>
      <c r="G14" s="304"/>
      <c r="H14" s="304"/>
      <c r="I14" s="304"/>
      <c r="J14" s="304"/>
      <c r="K14" s="330"/>
      <c r="L14" s="331"/>
      <c r="N14" s="303">
        <v>45856</v>
      </c>
      <c r="O14" s="304">
        <v>1000030274</v>
      </c>
      <c r="P14" s="302" t="s">
        <v>4704</v>
      </c>
      <c r="Q14" s="304"/>
      <c r="R14" s="304"/>
      <c r="S14" s="304"/>
      <c r="T14" s="304">
        <v>100000</v>
      </c>
      <c r="U14" s="304"/>
      <c r="V14" s="304"/>
      <c r="W14" s="330"/>
      <c r="X14" s="331"/>
      <c r="Z14" s="349"/>
      <c r="AA14" s="302"/>
      <c r="AB14" s="302"/>
      <c r="AC14" s="302"/>
      <c r="AD14" s="302"/>
      <c r="AE14" s="302"/>
      <c r="AF14" s="302"/>
      <c r="AG14" s="302"/>
      <c r="AH14" s="302"/>
      <c r="AI14" s="302"/>
    </row>
    <row r="15" s="281" customFormat="1" ht="15" spans="1:35">
      <c r="A15" s="303">
        <v>45768</v>
      </c>
      <c r="B15" s="304">
        <v>1000027201</v>
      </c>
      <c r="C15" s="304"/>
      <c r="D15" s="304"/>
      <c r="E15" s="304"/>
      <c r="F15" s="304"/>
      <c r="G15" s="304">
        <v>30000</v>
      </c>
      <c r="H15" s="304"/>
      <c r="I15" s="304"/>
      <c r="J15" s="304"/>
      <c r="K15" s="330"/>
      <c r="L15" s="331"/>
      <c r="N15" s="303">
        <v>45910</v>
      </c>
      <c r="O15" s="304">
        <v>1000031901</v>
      </c>
      <c r="P15" s="304"/>
      <c r="Q15" s="304">
        <v>50000</v>
      </c>
      <c r="R15" s="304"/>
      <c r="S15" s="304"/>
      <c r="T15" s="304"/>
      <c r="U15" s="304"/>
      <c r="V15" s="304"/>
      <c r="W15" s="330"/>
      <c r="X15" s="331"/>
      <c r="Z15" s="349"/>
      <c r="AA15" s="302"/>
      <c r="AB15" s="302"/>
      <c r="AC15" s="302"/>
      <c r="AD15" s="302"/>
      <c r="AE15" s="302"/>
      <c r="AF15" s="302"/>
      <c r="AG15" s="302"/>
      <c r="AH15" s="302"/>
      <c r="AI15" s="302"/>
    </row>
    <row r="16" s="281" customFormat="1" ht="15" spans="1:35">
      <c r="A16" s="303">
        <v>45807</v>
      </c>
      <c r="B16" s="304">
        <v>1000028598</v>
      </c>
      <c r="C16" s="304"/>
      <c r="D16" s="304"/>
      <c r="E16" s="304">
        <v>150000</v>
      </c>
      <c r="F16" s="304"/>
      <c r="G16" s="304"/>
      <c r="H16" s="304"/>
      <c r="I16" s="304"/>
      <c r="J16" s="304"/>
      <c r="K16" s="330"/>
      <c r="L16" s="331"/>
      <c r="N16" s="303">
        <v>45910</v>
      </c>
      <c r="O16" s="304">
        <v>1000031902</v>
      </c>
      <c r="P16" s="304"/>
      <c r="Q16" s="304"/>
      <c r="R16" s="304"/>
      <c r="S16" s="304">
        <v>50000</v>
      </c>
      <c r="T16" s="304"/>
      <c r="U16" s="304"/>
      <c r="V16" s="304"/>
      <c r="W16" s="330"/>
      <c r="X16" s="331"/>
      <c r="Z16" s="349"/>
      <c r="AA16" s="302"/>
      <c r="AB16" s="302"/>
      <c r="AC16" s="302"/>
      <c r="AD16" s="302"/>
      <c r="AE16" s="302"/>
      <c r="AF16" s="302"/>
      <c r="AG16" s="302"/>
      <c r="AH16" s="302"/>
      <c r="AI16" s="302"/>
    </row>
    <row r="17" s="281" customFormat="1" ht="15" spans="1:35">
      <c r="A17" s="303">
        <v>45807</v>
      </c>
      <c r="B17" s="304">
        <v>1000028599</v>
      </c>
      <c r="C17" s="304"/>
      <c r="D17" s="304"/>
      <c r="E17" s="304"/>
      <c r="F17" s="304"/>
      <c r="G17" s="304">
        <v>30000</v>
      </c>
      <c r="H17" s="304"/>
      <c r="I17" s="304"/>
      <c r="J17" s="304"/>
      <c r="K17" s="330"/>
      <c r="L17" s="331"/>
      <c r="N17" s="303">
        <v>45910</v>
      </c>
      <c r="O17" s="304">
        <v>1000031903</v>
      </c>
      <c r="P17" s="304"/>
      <c r="Q17" s="304"/>
      <c r="R17" s="304"/>
      <c r="S17" s="304"/>
      <c r="T17" s="304">
        <v>50000</v>
      </c>
      <c r="U17" s="304"/>
      <c r="V17" s="304"/>
      <c r="W17" s="330"/>
      <c r="X17" s="331"/>
      <c r="Z17" s="349"/>
      <c r="AA17" s="302"/>
      <c r="AB17" s="302"/>
      <c r="AC17" s="302"/>
      <c r="AD17" s="302"/>
      <c r="AE17" s="302"/>
      <c r="AF17" s="302"/>
      <c r="AG17" s="302"/>
      <c r="AH17" s="302"/>
      <c r="AI17" s="302"/>
    </row>
    <row r="18" s="281" customFormat="1" ht="15" spans="1:35">
      <c r="A18" s="303">
        <v>45807</v>
      </c>
      <c r="B18" s="304">
        <v>1000028600</v>
      </c>
      <c r="C18" s="304"/>
      <c r="D18" s="304"/>
      <c r="E18" s="304"/>
      <c r="F18" s="304"/>
      <c r="G18" s="304"/>
      <c r="H18" s="304"/>
      <c r="I18" s="304">
        <v>150000</v>
      </c>
      <c r="J18" s="304"/>
      <c r="K18" s="330"/>
      <c r="L18" s="331"/>
      <c r="N18" s="303">
        <v>45957</v>
      </c>
      <c r="O18" s="304">
        <v>1000033360</v>
      </c>
      <c r="P18" s="304" t="s">
        <v>4704</v>
      </c>
      <c r="Q18" s="304">
        <v>50000</v>
      </c>
      <c r="R18" s="304"/>
      <c r="S18" s="304"/>
      <c r="T18" s="304"/>
      <c r="U18" s="304"/>
      <c r="V18" s="304"/>
      <c r="W18" s="330"/>
      <c r="X18" s="331"/>
      <c r="Z18" s="349"/>
      <c r="AA18" s="302"/>
      <c r="AB18" s="302"/>
      <c r="AC18" s="302"/>
      <c r="AD18" s="302"/>
      <c r="AE18" s="302"/>
      <c r="AF18" s="302"/>
      <c r="AG18" s="302"/>
      <c r="AH18" s="302"/>
      <c r="AI18" s="302"/>
    </row>
    <row r="19" s="281" customFormat="1" ht="15" spans="1:24">
      <c r="A19" s="303">
        <v>45856</v>
      </c>
      <c r="B19" s="304">
        <v>1000030266</v>
      </c>
      <c r="C19" s="304"/>
      <c r="D19" s="304"/>
      <c r="E19" s="305">
        <v>100000</v>
      </c>
      <c r="F19" s="304"/>
      <c r="G19" s="304"/>
      <c r="H19" s="304"/>
      <c r="I19" s="304"/>
      <c r="J19" s="304"/>
      <c r="K19" s="330"/>
      <c r="L19" s="331"/>
      <c r="N19" s="303">
        <v>45957</v>
      </c>
      <c r="O19" s="304">
        <v>1000033361</v>
      </c>
      <c r="P19" s="304" t="s">
        <v>4704</v>
      </c>
      <c r="Q19" s="304"/>
      <c r="R19" s="304"/>
      <c r="S19" s="304"/>
      <c r="T19" s="304">
        <v>50000</v>
      </c>
      <c r="U19" s="304"/>
      <c r="V19" s="304"/>
      <c r="W19" s="330"/>
      <c r="X19" s="331"/>
    </row>
    <row r="20" s="281" customFormat="1" ht="15" spans="1:24">
      <c r="A20" s="303">
        <v>45856</v>
      </c>
      <c r="B20" s="304">
        <v>1000030267</v>
      </c>
      <c r="C20" s="304"/>
      <c r="D20" s="304"/>
      <c r="E20" s="304"/>
      <c r="F20" s="304"/>
      <c r="G20" s="304"/>
      <c r="H20" s="304"/>
      <c r="I20" s="304">
        <v>100000</v>
      </c>
      <c r="J20" s="304"/>
      <c r="K20" s="330"/>
      <c r="L20" s="331"/>
      <c r="N20" s="303">
        <v>46000</v>
      </c>
      <c r="O20" s="304">
        <v>1000034824</v>
      </c>
      <c r="P20" s="304" t="s">
        <v>4704</v>
      </c>
      <c r="Q20" s="304"/>
      <c r="R20" s="304">
        <v>30000</v>
      </c>
      <c r="S20" s="304"/>
      <c r="T20" s="304"/>
      <c r="U20" s="304"/>
      <c r="V20" s="304"/>
      <c r="W20" s="330"/>
      <c r="X20" s="331"/>
    </row>
    <row r="21" s="281" customFormat="1" ht="15" spans="1:24">
      <c r="A21" s="303">
        <v>45910</v>
      </c>
      <c r="B21" s="304">
        <v>1000031889</v>
      </c>
      <c r="C21" s="304"/>
      <c r="D21" s="304"/>
      <c r="E21" s="304">
        <v>150000</v>
      </c>
      <c r="F21" s="304"/>
      <c r="G21" s="304"/>
      <c r="H21" s="304"/>
      <c r="I21" s="304"/>
      <c r="J21" s="304"/>
      <c r="K21" s="330"/>
      <c r="L21" s="331"/>
      <c r="N21" s="303">
        <v>46000</v>
      </c>
      <c r="O21" s="304">
        <v>1000034825</v>
      </c>
      <c r="P21" s="304" t="s">
        <v>4704</v>
      </c>
      <c r="Q21" s="304"/>
      <c r="R21" s="304"/>
      <c r="S21" s="304"/>
      <c r="T21" s="304">
        <v>50000</v>
      </c>
      <c r="U21" s="304"/>
      <c r="V21" s="304"/>
      <c r="W21" s="330"/>
      <c r="X21" s="331"/>
    </row>
    <row r="22" s="281" customFormat="1" ht="15" spans="1:24">
      <c r="A22" s="303">
        <v>45910</v>
      </c>
      <c r="B22" s="304">
        <v>1000031890</v>
      </c>
      <c r="C22" s="304"/>
      <c r="D22" s="304"/>
      <c r="E22" s="304"/>
      <c r="F22" s="304"/>
      <c r="G22" s="304">
        <v>30000</v>
      </c>
      <c r="H22" s="304"/>
      <c r="I22" s="304"/>
      <c r="J22" s="304"/>
      <c r="K22" s="330"/>
      <c r="L22" s="331"/>
      <c r="N22" s="306">
        <v>46021</v>
      </c>
      <c r="O22" s="307">
        <v>1000035449</v>
      </c>
      <c r="P22" s="307" t="s">
        <v>4704</v>
      </c>
      <c r="Q22" s="307">
        <v>60000</v>
      </c>
      <c r="R22" s="307"/>
      <c r="S22" s="307"/>
      <c r="T22" s="307"/>
      <c r="U22" s="307"/>
      <c r="V22" s="307"/>
      <c r="W22" s="332"/>
      <c r="X22" s="331"/>
    </row>
    <row r="23" s="281" customFormat="1" ht="15" spans="1:24">
      <c r="A23" s="303">
        <v>45910</v>
      </c>
      <c r="B23" s="304">
        <v>1000031891</v>
      </c>
      <c r="C23" s="304"/>
      <c r="D23" s="304"/>
      <c r="E23" s="304"/>
      <c r="F23" s="304"/>
      <c r="G23" s="304"/>
      <c r="H23" s="304"/>
      <c r="I23" s="304">
        <v>150000</v>
      </c>
      <c r="J23" s="304"/>
      <c r="K23" s="330"/>
      <c r="L23" s="331"/>
      <c r="N23" s="306">
        <v>46021</v>
      </c>
      <c r="O23" s="307">
        <v>1000035450</v>
      </c>
      <c r="P23" s="307" t="s">
        <v>4704</v>
      </c>
      <c r="Q23" s="307"/>
      <c r="R23" s="307"/>
      <c r="S23" s="307">
        <v>80000</v>
      </c>
      <c r="T23" s="307"/>
      <c r="U23" s="307"/>
      <c r="V23" s="307"/>
      <c r="W23" s="332"/>
      <c r="X23" s="331"/>
    </row>
    <row r="24" s="281" customFormat="1" ht="15" spans="1:24">
      <c r="A24" s="303">
        <v>45957</v>
      </c>
      <c r="B24" s="304">
        <v>1000033362</v>
      </c>
      <c r="C24" s="304" t="s">
        <v>4704</v>
      </c>
      <c r="D24" s="304"/>
      <c r="E24" s="304">
        <v>80000</v>
      </c>
      <c r="F24" s="304"/>
      <c r="G24" s="304"/>
      <c r="H24" s="304"/>
      <c r="I24" s="304"/>
      <c r="J24" s="304"/>
      <c r="K24" s="330"/>
      <c r="L24" s="331"/>
      <c r="N24" s="306">
        <v>46021</v>
      </c>
      <c r="O24" s="307">
        <v>1000035451</v>
      </c>
      <c r="P24" s="307" t="s">
        <v>4704</v>
      </c>
      <c r="Q24" s="307"/>
      <c r="R24" s="307"/>
      <c r="S24" s="307"/>
      <c r="T24" s="307">
        <v>50000</v>
      </c>
      <c r="U24" s="307"/>
      <c r="V24" s="307"/>
      <c r="W24" s="332"/>
      <c r="X24" s="331"/>
    </row>
    <row r="25" s="281" customFormat="1" ht="15" spans="1:24">
      <c r="A25" s="303">
        <v>45957</v>
      </c>
      <c r="B25" s="304">
        <v>1000033363</v>
      </c>
      <c r="C25" s="304" t="s">
        <v>4704</v>
      </c>
      <c r="D25" s="304"/>
      <c r="E25" s="304"/>
      <c r="F25" s="304"/>
      <c r="G25" s="304"/>
      <c r="H25" s="304"/>
      <c r="I25" s="304">
        <v>80000</v>
      </c>
      <c r="J25" s="304"/>
      <c r="K25" s="330"/>
      <c r="L25" s="331"/>
      <c r="N25" s="303"/>
      <c r="O25" s="304"/>
      <c r="P25" s="304"/>
      <c r="Q25" s="304"/>
      <c r="R25" s="304"/>
      <c r="S25" s="304"/>
      <c r="T25" s="304"/>
      <c r="U25" s="304"/>
      <c r="V25" s="304"/>
      <c r="W25" s="330"/>
      <c r="X25" s="331"/>
    </row>
    <row r="26" s="281" customFormat="1" ht="15" spans="1:24">
      <c r="A26" s="303">
        <v>46000</v>
      </c>
      <c r="B26" s="304">
        <v>1000034822</v>
      </c>
      <c r="C26" s="304" t="s">
        <v>4704</v>
      </c>
      <c r="D26" s="304"/>
      <c r="E26" s="304">
        <v>50000</v>
      </c>
      <c r="F26" s="304"/>
      <c r="G26" s="304"/>
      <c r="H26" s="304"/>
      <c r="I26" s="304"/>
      <c r="J26" s="304"/>
      <c r="K26" s="330"/>
      <c r="L26" s="331"/>
      <c r="N26" s="303"/>
      <c r="O26" s="304"/>
      <c r="P26" s="304"/>
      <c r="Q26" s="304"/>
      <c r="R26" s="304"/>
      <c r="S26" s="304"/>
      <c r="T26" s="304"/>
      <c r="U26" s="304"/>
      <c r="V26" s="304"/>
      <c r="W26" s="330"/>
      <c r="X26" s="331"/>
    </row>
    <row r="27" s="281" customFormat="1" ht="15" spans="1:24">
      <c r="A27" s="303">
        <v>46000</v>
      </c>
      <c r="B27" s="304">
        <v>1000034823</v>
      </c>
      <c r="C27" s="304" t="s">
        <v>4704</v>
      </c>
      <c r="D27" s="304"/>
      <c r="E27" s="304"/>
      <c r="F27" s="304"/>
      <c r="G27" s="304">
        <v>30000</v>
      </c>
      <c r="H27" s="304"/>
      <c r="I27" s="304"/>
      <c r="J27" s="304"/>
      <c r="K27" s="330"/>
      <c r="L27" s="331"/>
      <c r="N27" s="303"/>
      <c r="O27" s="304"/>
      <c r="P27" s="304"/>
      <c r="Q27" s="304"/>
      <c r="R27" s="304"/>
      <c r="S27" s="304"/>
      <c r="T27" s="304"/>
      <c r="U27" s="304"/>
      <c r="V27" s="304"/>
      <c r="W27" s="330"/>
      <c r="X27" s="331"/>
    </row>
    <row r="28" s="281" customFormat="1" ht="15" spans="1:24">
      <c r="A28" s="303">
        <v>46021</v>
      </c>
      <c r="B28" s="304">
        <v>1000035448</v>
      </c>
      <c r="C28" s="304"/>
      <c r="D28" s="304"/>
      <c r="E28" s="304"/>
      <c r="F28" s="304"/>
      <c r="G28" s="304"/>
      <c r="H28" s="304"/>
      <c r="I28" s="304">
        <v>80000</v>
      </c>
      <c r="J28" s="304"/>
      <c r="K28" s="330"/>
      <c r="L28" s="331"/>
      <c r="N28" s="303"/>
      <c r="O28" s="304"/>
      <c r="P28" s="304"/>
      <c r="Q28" s="304"/>
      <c r="R28" s="304"/>
      <c r="S28" s="304"/>
      <c r="T28" s="304"/>
      <c r="U28" s="304"/>
      <c r="V28" s="304"/>
      <c r="W28" s="330"/>
      <c r="X28" s="331"/>
    </row>
    <row r="29" s="281" customFormat="1" ht="15" spans="1:24">
      <c r="A29" s="306">
        <v>46044</v>
      </c>
      <c r="B29" s="307">
        <v>1000036123</v>
      </c>
      <c r="C29" s="307"/>
      <c r="D29" s="307"/>
      <c r="E29" s="307">
        <v>100000</v>
      </c>
      <c r="F29" s="307"/>
      <c r="G29" s="307"/>
      <c r="H29" s="307"/>
      <c r="I29" s="307"/>
      <c r="J29" s="307"/>
      <c r="K29" s="332"/>
      <c r="L29" s="331"/>
      <c r="N29" s="303"/>
      <c r="O29" s="304"/>
      <c r="P29" s="304"/>
      <c r="Q29" s="304"/>
      <c r="R29" s="304"/>
      <c r="S29" s="304"/>
      <c r="T29" s="304"/>
      <c r="U29" s="304"/>
      <c r="V29" s="304"/>
      <c r="W29" s="330"/>
      <c r="X29" s="331"/>
    </row>
    <row r="30" s="281" customFormat="1" ht="15" spans="1:24">
      <c r="A30" s="306">
        <v>46044</v>
      </c>
      <c r="B30" s="307">
        <v>1000036124</v>
      </c>
      <c r="C30" s="307"/>
      <c r="D30" s="307"/>
      <c r="E30" s="307"/>
      <c r="F30" s="307"/>
      <c r="G30" s="307"/>
      <c r="H30" s="307"/>
      <c r="I30" s="307">
        <v>50000</v>
      </c>
      <c r="J30" s="307"/>
      <c r="K30" s="332"/>
      <c r="L30" s="331"/>
      <c r="N30" s="303"/>
      <c r="O30" s="304"/>
      <c r="P30" s="304"/>
      <c r="Q30" s="304"/>
      <c r="R30" s="304"/>
      <c r="S30" s="304"/>
      <c r="T30" s="304"/>
      <c r="U30" s="304"/>
      <c r="V30" s="304"/>
      <c r="W30" s="330"/>
      <c r="X30" s="331"/>
    </row>
    <row r="31" s="281" customFormat="1" ht="15" spans="1:24">
      <c r="A31" s="303"/>
      <c r="B31" s="304"/>
      <c r="C31" s="304"/>
      <c r="D31" s="304"/>
      <c r="E31" s="304"/>
      <c r="F31" s="304"/>
      <c r="G31" s="304"/>
      <c r="H31" s="304"/>
      <c r="I31" s="304"/>
      <c r="J31" s="304"/>
      <c r="K31" s="330"/>
      <c r="L31" s="331"/>
      <c r="N31" s="303"/>
      <c r="O31" s="304"/>
      <c r="P31" s="304"/>
      <c r="Q31" s="304"/>
      <c r="R31" s="304"/>
      <c r="S31" s="304"/>
      <c r="T31" s="304"/>
      <c r="U31" s="304"/>
      <c r="V31" s="304"/>
      <c r="W31" s="330"/>
      <c r="X31" s="331"/>
    </row>
    <row r="32" s="281" customFormat="1" ht="15" spans="1:24">
      <c r="A32" s="303"/>
      <c r="B32" s="304"/>
      <c r="C32" s="304"/>
      <c r="D32" s="304"/>
      <c r="E32" s="304"/>
      <c r="F32" s="304"/>
      <c r="G32" s="304"/>
      <c r="H32" s="304"/>
      <c r="I32" s="304"/>
      <c r="J32" s="304"/>
      <c r="K32" s="330"/>
      <c r="L32" s="331"/>
      <c r="N32" s="303"/>
      <c r="O32" s="304"/>
      <c r="P32" s="304"/>
      <c r="Q32" s="304"/>
      <c r="R32" s="304"/>
      <c r="S32" s="304"/>
      <c r="T32" s="304"/>
      <c r="U32" s="304"/>
      <c r="V32" s="304"/>
      <c r="W32" s="330"/>
      <c r="X32" s="331"/>
    </row>
    <row r="33" s="281" customFormat="1" ht="15" spans="1:24">
      <c r="A33" s="303"/>
      <c r="B33" s="304"/>
      <c r="C33" s="304"/>
      <c r="D33" s="304"/>
      <c r="E33" s="304"/>
      <c r="F33" s="304"/>
      <c r="G33" s="304"/>
      <c r="H33" s="304"/>
      <c r="I33" s="304"/>
      <c r="J33" s="304"/>
      <c r="K33" s="330"/>
      <c r="L33" s="331"/>
      <c r="N33" s="303"/>
      <c r="O33" s="304"/>
      <c r="P33" s="304"/>
      <c r="Q33" s="304"/>
      <c r="R33" s="304"/>
      <c r="S33" s="304"/>
      <c r="T33" s="304"/>
      <c r="U33" s="304"/>
      <c r="V33" s="304"/>
      <c r="W33" s="330"/>
      <c r="X33" s="331"/>
    </row>
    <row r="34" ht="13.5" spans="1:24">
      <c r="A34" s="308"/>
      <c r="B34" s="309"/>
      <c r="C34" s="309"/>
      <c r="D34" s="309"/>
      <c r="E34" s="309"/>
      <c r="F34" s="309"/>
      <c r="G34" s="309"/>
      <c r="H34" s="309"/>
      <c r="I34" s="309"/>
      <c r="J34" s="309"/>
      <c r="K34" s="333"/>
      <c r="L34" s="334"/>
      <c r="N34" s="335"/>
      <c r="O34" s="304"/>
      <c r="P34" s="304"/>
      <c r="Q34" s="304"/>
      <c r="R34" s="304"/>
      <c r="S34" s="304"/>
      <c r="T34" s="304"/>
      <c r="U34" s="304"/>
      <c r="V34" s="304"/>
      <c r="W34" s="330"/>
      <c r="X34" s="331"/>
    </row>
    <row r="35" ht="14.25" spans="1:24">
      <c r="A35" s="310" t="s">
        <v>4707</v>
      </c>
      <c r="B35" s="311"/>
      <c r="C35" s="311"/>
      <c r="D35" s="311">
        <f t="shared" ref="D35:K35" si="0">SUM(D5:D34)</f>
        <v>170000</v>
      </c>
      <c r="E35" s="311">
        <f t="shared" si="0"/>
        <v>630000</v>
      </c>
      <c r="F35" s="311">
        <f t="shared" si="0"/>
        <v>60000</v>
      </c>
      <c r="G35" s="311">
        <f t="shared" si="0"/>
        <v>120000</v>
      </c>
      <c r="H35" s="311">
        <f t="shared" si="0"/>
        <v>280000</v>
      </c>
      <c r="I35" s="311">
        <f t="shared" si="0"/>
        <v>640000</v>
      </c>
      <c r="J35" s="311">
        <f t="shared" si="0"/>
        <v>109242</v>
      </c>
      <c r="K35" s="336">
        <f t="shared" si="0"/>
        <v>0</v>
      </c>
      <c r="L35" s="337"/>
      <c r="N35" s="310" t="s">
        <v>4707</v>
      </c>
      <c r="O35" s="311"/>
      <c r="P35" s="311"/>
      <c r="Q35" s="311">
        <f t="shared" ref="Q35:W35" si="1">SUM(Q5:Q34)</f>
        <v>340000</v>
      </c>
      <c r="R35" s="311">
        <f t="shared" si="1"/>
        <v>110000</v>
      </c>
      <c r="S35" s="311">
        <f t="shared" si="1"/>
        <v>380000</v>
      </c>
      <c r="T35" s="311">
        <f t="shared" si="1"/>
        <v>450000</v>
      </c>
      <c r="U35" s="311">
        <f t="shared" si="1"/>
        <v>4626</v>
      </c>
      <c r="V35" s="311">
        <f t="shared" si="1"/>
        <v>0</v>
      </c>
      <c r="W35" s="311">
        <f t="shared" si="1"/>
        <v>300</v>
      </c>
      <c r="X35" s="337"/>
    </row>
    <row r="36" ht="18" customHeight="1" spans="1:24">
      <c r="A36" s="312" t="s">
        <v>4708</v>
      </c>
      <c r="B36" s="313"/>
      <c r="C36" s="313"/>
      <c r="D36" s="313">
        <f>'92119'!AH607</f>
        <v>162677</v>
      </c>
      <c r="E36" s="313">
        <f>'92119'!AI607</f>
        <v>596041</v>
      </c>
      <c r="F36" s="313">
        <f>'92119'!AJ607</f>
        <v>58362</v>
      </c>
      <c r="G36" s="313">
        <f>'92119'!AK607</f>
        <v>110612</v>
      </c>
      <c r="H36" s="313">
        <f>'92119'!AM607</f>
        <v>276091</v>
      </c>
      <c r="I36" s="313">
        <f>'92119'!AN607</f>
        <v>608613</v>
      </c>
      <c r="J36" s="313">
        <f>'92119'!AL607</f>
        <v>115638</v>
      </c>
      <c r="K36" s="338"/>
      <c r="L36" s="327"/>
      <c r="N36" s="312" t="s">
        <v>4708</v>
      </c>
      <c r="O36" s="313"/>
      <c r="P36" s="313"/>
      <c r="Q36" s="313">
        <f>'92125'!AD311</f>
        <v>358214</v>
      </c>
      <c r="R36" s="313">
        <f>'92125'!AE311</f>
        <v>108588</v>
      </c>
      <c r="S36" s="313">
        <f>'92125'!AG311</f>
        <v>412700</v>
      </c>
      <c r="T36" s="313">
        <f>'92125'!AU311</f>
        <v>471842</v>
      </c>
      <c r="U36" s="313">
        <f>'92125'!AJ311</f>
        <v>4626</v>
      </c>
      <c r="V36" s="313"/>
      <c r="W36" s="338">
        <f>'92125'!AK311</f>
        <v>128</v>
      </c>
      <c r="X36" s="327"/>
    </row>
    <row r="37" ht="18" customHeight="1" spans="1:24">
      <c r="A37" s="314" t="s">
        <v>4709</v>
      </c>
      <c r="B37" s="315"/>
      <c r="C37" s="315"/>
      <c r="D37" s="316">
        <f t="shared" ref="D37:J37" si="2">D35-D36</f>
        <v>7323</v>
      </c>
      <c r="E37" s="316">
        <f>E35-E36+D37</f>
        <v>41282</v>
      </c>
      <c r="F37" s="316">
        <f t="shared" si="2"/>
        <v>1638</v>
      </c>
      <c r="G37" s="316">
        <f>G35-G36+F37</f>
        <v>11026</v>
      </c>
      <c r="H37" s="316">
        <f t="shared" si="2"/>
        <v>3909</v>
      </c>
      <c r="I37" s="316">
        <f>I35-I36+H37</f>
        <v>35296</v>
      </c>
      <c r="J37" s="316">
        <f t="shared" si="2"/>
        <v>-6396</v>
      </c>
      <c r="K37" s="339"/>
      <c r="L37" s="340"/>
      <c r="N37" s="314" t="s">
        <v>4709</v>
      </c>
      <c r="O37" s="315"/>
      <c r="P37" s="315"/>
      <c r="Q37" s="316">
        <f>Q35-Q36</f>
        <v>-18214</v>
      </c>
      <c r="R37" s="316">
        <f>R35-R36</f>
        <v>1412</v>
      </c>
      <c r="S37" s="316">
        <f>S35-S36</f>
        <v>-32700</v>
      </c>
      <c r="T37" s="316">
        <f>T35-T36</f>
        <v>-21842</v>
      </c>
      <c r="U37" s="316">
        <f>U35-U36</f>
        <v>0</v>
      </c>
      <c r="V37" s="316"/>
      <c r="W37" s="339">
        <f>W35-W36</f>
        <v>172</v>
      </c>
      <c r="X37" s="340"/>
    </row>
  </sheetData>
  <mergeCells count="14">
    <mergeCell ref="A1:K1"/>
    <mergeCell ref="N1:W1"/>
    <mergeCell ref="Z1:AI1"/>
    <mergeCell ref="A2:A4"/>
    <mergeCell ref="B2:B4"/>
    <mergeCell ref="C2:C4"/>
    <mergeCell ref="L1:L2"/>
    <mergeCell ref="N2:N4"/>
    <mergeCell ref="O2:O4"/>
    <mergeCell ref="P2:P4"/>
    <mergeCell ref="X1:X2"/>
    <mergeCell ref="Z2:Z4"/>
    <mergeCell ref="AA2:AA4"/>
    <mergeCell ref="AB2:AB4"/>
  </mergeCells>
  <pageMargins left="0.388888888888889" right="0.388888888888889" top="0.979166666666667" bottom="0.979166666666667" header="0.509027777777778" footer="0.509027777777778"/>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H64659"/>
  <sheetViews>
    <sheetView zoomScale="70" zoomScaleNormal="70" workbookViewId="0">
      <pane xSplit="15" ySplit="3" topLeftCell="S8" activePane="bottomRight" state="frozen"/>
      <selection/>
      <selection pane="topRight"/>
      <selection pane="bottomLeft"/>
      <selection pane="bottomRight" activeCell="O20" sqref="O20:O21"/>
    </sheetView>
  </sheetViews>
  <sheetFormatPr defaultColWidth="9" defaultRowHeight="15"/>
  <cols>
    <col min="1" max="1" width="15.875" style="1" customWidth="1"/>
    <col min="2" max="2" width="14.1" style="3" customWidth="1"/>
    <col min="3" max="3" width="11.125" style="3" customWidth="1"/>
    <col min="4" max="4" width="14.425" style="1" customWidth="1"/>
    <col min="5" max="5" width="13.0416666666667" style="1" customWidth="1"/>
    <col min="6" max="7" width="13.85" style="3" customWidth="1"/>
    <col min="8" max="8" width="17.4166666666667" style="3" customWidth="1"/>
    <col min="9" max="9" width="17.2833333333333" style="1" customWidth="1"/>
    <col min="10" max="10" width="11.9583333333333" style="1" customWidth="1"/>
    <col min="11" max="11" width="6.70833333333333" style="1" customWidth="1"/>
    <col min="12" max="12" width="6.875" style="1" customWidth="1"/>
    <col min="13" max="13" width="9.13333333333333" style="1" customWidth="1"/>
    <col min="14" max="14" width="14.1416666666667" style="1" customWidth="1"/>
    <col min="15" max="15" width="16.7083333333333" style="11" customWidth="1"/>
    <col min="16" max="16" width="13.5666666666667" style="1" customWidth="1"/>
    <col min="17" max="17" width="8.45" style="3" customWidth="1"/>
    <col min="18" max="18" width="10.575" style="183" customWidth="1"/>
    <col min="19" max="20" width="16.5416666666667" style="1" customWidth="1"/>
    <col min="21" max="21" width="15.8333333333333" style="184" customWidth="1"/>
    <col min="22" max="23" width="15.8333333333333" style="1" customWidth="1"/>
    <col min="24" max="24" width="25.7166666666667" style="1" hidden="1" customWidth="1"/>
    <col min="25" max="25" width="9.71666666666667" style="12" hidden="1" customWidth="1"/>
    <col min="26" max="26" width="10.7166666666667" style="183" hidden="1" customWidth="1"/>
    <col min="27" max="27" width="14.6416666666667" style="3" hidden="1" customWidth="1"/>
    <col min="28" max="30" width="7.425" style="183" hidden="1" customWidth="1"/>
    <col min="31" max="31" width="9.28333333333333" style="183" hidden="1" customWidth="1"/>
    <col min="32" max="33" width="12.3666666666667" style="3" hidden="1" customWidth="1"/>
    <col min="34" max="35" width="12.3666666666667" style="13" hidden="1" customWidth="1"/>
    <col min="36" max="37" width="12.3666666666667" style="14" hidden="1" customWidth="1"/>
    <col min="38" max="38" width="12.3666666666667" style="15" hidden="1" customWidth="1"/>
    <col min="39" max="40" width="12.3666666666667" style="16" hidden="1" customWidth="1"/>
    <col min="41" max="44" width="12.3666666666667" style="17" hidden="1" customWidth="1"/>
    <col min="45" max="45" width="9.54166666666667" style="18" hidden="1" customWidth="1"/>
    <col min="46" max="46" width="10.375" style="3" hidden="1" customWidth="1"/>
    <col min="47" max="53" width="13" style="15" hidden="1" customWidth="1"/>
    <col min="54" max="54" width="10.8333333333333" style="1" hidden="1" customWidth="1"/>
    <col min="55" max="55" width="11.7083333333333" style="1" hidden="1" customWidth="1"/>
    <col min="56" max="219" width="9" style="1"/>
    <col min="220" max="16384" width="9" style="10"/>
  </cols>
  <sheetData>
    <row r="1" s="1" customFormat="1" ht="69" customHeight="1" spans="1:55">
      <c r="A1" s="21" t="s">
        <v>506</v>
      </c>
      <c r="B1" s="21"/>
      <c r="C1" s="21"/>
      <c r="D1" s="21"/>
      <c r="E1" s="21"/>
      <c r="F1" s="22"/>
      <c r="G1" s="21"/>
      <c r="H1" s="21"/>
      <c r="I1" s="21"/>
      <c r="J1" s="21"/>
      <c r="K1" s="21"/>
      <c r="L1" s="46"/>
      <c r="M1" s="46"/>
      <c r="N1" s="46"/>
      <c r="O1" s="46"/>
      <c r="P1" s="46"/>
      <c r="Q1" s="217"/>
      <c r="R1" s="218"/>
      <c r="S1" s="46"/>
      <c r="T1" s="46"/>
      <c r="U1" s="184"/>
      <c r="V1" s="46"/>
      <c r="W1" s="46"/>
      <c r="X1" s="46"/>
      <c r="Y1" s="47"/>
      <c r="Z1" s="218"/>
      <c r="AA1" s="217"/>
      <c r="AB1" s="218"/>
      <c r="AC1" s="218"/>
      <c r="AD1" s="218"/>
      <c r="AE1" s="218"/>
      <c r="AF1" s="217"/>
      <c r="AG1" s="217"/>
      <c r="AH1" s="48"/>
      <c r="AI1" s="48"/>
      <c r="AJ1" s="64"/>
      <c r="AK1" s="64"/>
      <c r="AL1" s="65"/>
      <c r="AM1" s="66"/>
      <c r="AN1" s="66"/>
      <c r="AO1" s="67"/>
      <c r="AP1" s="67"/>
      <c r="AQ1" s="67"/>
      <c r="AR1" s="67"/>
      <c r="AS1" s="73"/>
      <c r="AT1" s="217"/>
      <c r="AU1" s="74"/>
      <c r="AV1" s="75"/>
      <c r="AW1" s="75"/>
      <c r="AX1" s="75"/>
      <c r="AY1" s="75"/>
      <c r="AZ1" s="75"/>
      <c r="BA1" s="75"/>
      <c r="BB1" s="2"/>
      <c r="BC1" s="2"/>
    </row>
    <row r="2" s="2" customFormat="1" ht="34" customHeight="1" spans="1:53">
      <c r="A2" s="24">
        <v>45660</v>
      </c>
      <c r="B2" s="23"/>
      <c r="C2" s="23"/>
      <c r="D2" s="24"/>
      <c r="E2" s="24"/>
      <c r="F2" s="25"/>
      <c r="G2" s="25"/>
      <c r="H2" s="26"/>
      <c r="I2" s="26" t="s">
        <v>507</v>
      </c>
      <c r="J2" s="26"/>
      <c r="K2" s="49"/>
      <c r="L2" s="50" t="s">
        <v>508</v>
      </c>
      <c r="M2" s="49"/>
      <c r="N2" s="49"/>
      <c r="O2" s="51"/>
      <c r="P2" s="50" t="s">
        <v>509</v>
      </c>
      <c r="Q2" s="49"/>
      <c r="R2" s="49"/>
      <c r="S2" s="49"/>
      <c r="T2" s="49"/>
      <c r="U2" s="184"/>
      <c r="V2" s="49"/>
      <c r="W2" s="49"/>
      <c r="X2" s="49"/>
      <c r="Y2" s="52"/>
      <c r="Z2" s="235"/>
      <c r="AA2" s="236"/>
      <c r="AB2" s="49"/>
      <c r="AC2" s="49"/>
      <c r="AD2" s="49"/>
      <c r="AE2" s="49"/>
      <c r="AF2" s="236"/>
      <c r="AG2" s="236"/>
      <c r="AH2" s="53" t="s">
        <v>510</v>
      </c>
      <c r="AI2" s="53"/>
      <c r="AJ2" s="53"/>
      <c r="AK2" s="53"/>
      <c r="AL2" s="53"/>
      <c r="AM2" s="68" t="s">
        <v>511</v>
      </c>
      <c r="AN2" s="68"/>
      <c r="AO2" s="68"/>
      <c r="AP2" s="69" t="s">
        <v>512</v>
      </c>
      <c r="AQ2" s="69"/>
      <c r="AR2" s="69"/>
      <c r="AS2" s="76" t="s">
        <v>513</v>
      </c>
      <c r="AT2" s="262"/>
      <c r="AU2" s="77" t="s">
        <v>514</v>
      </c>
      <c r="AV2" s="77"/>
      <c r="AW2" s="77"/>
      <c r="AX2" s="77"/>
      <c r="AY2" s="77"/>
      <c r="AZ2" s="77"/>
      <c r="BA2" s="77"/>
    </row>
    <row r="3" s="3" customFormat="1" ht="42" customHeight="1" spans="1:55">
      <c r="A3" s="27" t="s">
        <v>515</v>
      </c>
      <c r="B3" s="27" t="s">
        <v>21</v>
      </c>
      <c r="C3" s="27" t="s">
        <v>516</v>
      </c>
      <c r="D3" s="28" t="s">
        <v>517</v>
      </c>
      <c r="E3" s="27" t="s">
        <v>518</v>
      </c>
      <c r="F3" s="27" t="s">
        <v>519</v>
      </c>
      <c r="G3" s="27" t="s">
        <v>520</v>
      </c>
      <c r="H3" s="28" t="s">
        <v>22</v>
      </c>
      <c r="I3" s="29" t="s">
        <v>23</v>
      </c>
      <c r="J3" s="30" t="s">
        <v>521</v>
      </c>
      <c r="K3" s="29" t="s">
        <v>522</v>
      </c>
      <c r="L3" s="27" t="s">
        <v>523</v>
      </c>
      <c r="M3" s="27" t="s">
        <v>27</v>
      </c>
      <c r="N3" s="27" t="s">
        <v>524</v>
      </c>
      <c r="O3" s="27" t="s">
        <v>525</v>
      </c>
      <c r="P3" s="202" t="s">
        <v>526</v>
      </c>
      <c r="Q3" s="27" t="s">
        <v>31</v>
      </c>
      <c r="R3" s="27" t="s">
        <v>527</v>
      </c>
      <c r="S3" s="219" t="s">
        <v>4710</v>
      </c>
      <c r="T3" s="219" t="s">
        <v>4711</v>
      </c>
      <c r="U3" s="27"/>
      <c r="V3" s="202"/>
      <c r="W3" s="202"/>
      <c r="X3" s="220" t="s">
        <v>533</v>
      </c>
      <c r="Y3" s="28" t="s">
        <v>534</v>
      </c>
      <c r="Z3" s="27" t="s">
        <v>535</v>
      </c>
      <c r="AA3" s="237" t="s">
        <v>536</v>
      </c>
      <c r="AB3" s="238" t="s">
        <v>537</v>
      </c>
      <c r="AC3" s="238" t="s">
        <v>538</v>
      </c>
      <c r="AD3" s="27" t="s">
        <v>539</v>
      </c>
      <c r="AE3" s="27" t="s">
        <v>540</v>
      </c>
      <c r="AF3" s="238" t="s">
        <v>70</v>
      </c>
      <c r="AG3" s="238" t="s">
        <v>541</v>
      </c>
      <c r="AH3" s="28" t="s">
        <v>542</v>
      </c>
      <c r="AI3" s="28" t="s">
        <v>4712</v>
      </c>
      <c r="AJ3" s="28" t="s">
        <v>544</v>
      </c>
      <c r="AK3" s="28" t="s">
        <v>4713</v>
      </c>
      <c r="AL3" s="71" t="s">
        <v>40</v>
      </c>
      <c r="AM3" s="28" t="s">
        <v>546</v>
      </c>
      <c r="AN3" s="28" t="s">
        <v>4714</v>
      </c>
      <c r="AO3" s="71" t="s">
        <v>548</v>
      </c>
      <c r="AP3" s="71" t="s">
        <v>549</v>
      </c>
      <c r="AQ3" s="71" t="s">
        <v>551</v>
      </c>
      <c r="AR3" s="71" t="s">
        <v>553</v>
      </c>
      <c r="AS3" s="78" t="s">
        <v>554</v>
      </c>
      <c r="AT3" s="78" t="s">
        <v>46</v>
      </c>
      <c r="AU3" s="79" t="s">
        <v>555</v>
      </c>
      <c r="AV3" s="79" t="s">
        <v>556</v>
      </c>
      <c r="AW3" s="79" t="s">
        <v>557</v>
      </c>
      <c r="AX3" s="79" t="s">
        <v>558</v>
      </c>
      <c r="AY3" s="79" t="s">
        <v>559</v>
      </c>
      <c r="AZ3" s="79" t="s">
        <v>560</v>
      </c>
      <c r="BA3" s="79" t="s">
        <v>561</v>
      </c>
      <c r="BB3" s="269" t="s">
        <v>562</v>
      </c>
      <c r="BC3" s="269" t="s">
        <v>563</v>
      </c>
    </row>
    <row r="4" s="4" customFormat="1" ht="42" customHeight="1" spans="1:55">
      <c r="A4" s="185">
        <v>45642</v>
      </c>
      <c r="B4" s="31" t="s">
        <v>4715</v>
      </c>
      <c r="C4" s="32" t="s">
        <v>469</v>
      </c>
      <c r="D4" s="33">
        <v>4500153901</v>
      </c>
      <c r="E4" s="186"/>
      <c r="F4" s="33" t="s">
        <v>4716</v>
      </c>
      <c r="G4" s="35" t="s">
        <v>575</v>
      </c>
      <c r="H4" s="35" t="s">
        <v>575</v>
      </c>
      <c r="I4" s="36" t="s">
        <v>576</v>
      </c>
      <c r="J4" s="37">
        <v>3996</v>
      </c>
      <c r="K4" s="37">
        <v>0</v>
      </c>
      <c r="L4" s="37">
        <v>12</v>
      </c>
      <c r="M4" s="37">
        <f t="shared" ref="M4:M17" si="0">J4/L4</f>
        <v>333</v>
      </c>
      <c r="N4" s="55">
        <v>45793</v>
      </c>
      <c r="O4" s="55">
        <v>45789</v>
      </c>
      <c r="P4" s="56"/>
      <c r="Q4" s="56"/>
      <c r="R4" s="56"/>
      <c r="S4" s="221" t="s">
        <v>4717</v>
      </c>
      <c r="T4" s="221" t="s">
        <v>585</v>
      </c>
      <c r="U4" s="222"/>
      <c r="V4" s="223"/>
      <c r="W4" s="223"/>
      <c r="X4" s="224" t="s">
        <v>4718</v>
      </c>
      <c r="Y4" s="56" t="s">
        <v>782</v>
      </c>
      <c r="Z4" s="239">
        <v>3.4</v>
      </c>
      <c r="AA4" s="239">
        <f t="shared" ref="AA4:AA6" si="1">Z4*J4</f>
        <v>13586.4</v>
      </c>
      <c r="AB4" s="56"/>
      <c r="AC4" s="56"/>
      <c r="AD4" s="56" t="s">
        <v>610</v>
      </c>
      <c r="AE4" s="56"/>
      <c r="AF4" s="37"/>
      <c r="AG4" s="240" t="s">
        <v>590</v>
      </c>
      <c r="AH4" s="57">
        <f>J4</f>
        <v>3996</v>
      </c>
      <c r="AI4" s="57"/>
      <c r="AJ4" s="57"/>
      <c r="AK4" s="57"/>
      <c r="AL4" s="28"/>
      <c r="AM4" s="72">
        <f>J4</f>
        <v>3996</v>
      </c>
      <c r="AN4" s="72"/>
      <c r="AO4" s="72"/>
      <c r="AP4" s="72">
        <f>J4</f>
        <v>3996</v>
      </c>
      <c r="AQ4" s="72"/>
      <c r="AR4" s="72"/>
      <c r="AS4" s="81"/>
      <c r="AT4" s="248" t="s">
        <v>577</v>
      </c>
      <c r="AU4" s="82">
        <f>J4/60*10</f>
        <v>666</v>
      </c>
      <c r="AV4" s="82">
        <f>J4/60*10</f>
        <v>666</v>
      </c>
      <c r="AW4" s="82">
        <f>J4/60*8</f>
        <v>532.8</v>
      </c>
      <c r="AX4" s="82">
        <f>J4/60*2</f>
        <v>133.2</v>
      </c>
      <c r="AY4" s="82">
        <f>J4/60*10</f>
        <v>666</v>
      </c>
      <c r="AZ4" s="82">
        <f>J4/60*10</f>
        <v>666</v>
      </c>
      <c r="BA4" s="82">
        <f t="shared" ref="BA4:BA6" si="2">J4/60*10</f>
        <v>666</v>
      </c>
      <c r="BB4" s="263">
        <f>SUM(AU4:BA4)</f>
        <v>3996</v>
      </c>
      <c r="BC4" s="175">
        <f>J4-BB4</f>
        <v>0</v>
      </c>
    </row>
    <row r="5" s="4" customFormat="1" ht="39" customHeight="1" spans="1:60">
      <c r="A5" s="185">
        <v>45775</v>
      </c>
      <c r="B5" s="31" t="s">
        <v>1647</v>
      </c>
      <c r="C5" s="32" t="s">
        <v>922</v>
      </c>
      <c r="D5" s="33">
        <v>4500164804</v>
      </c>
      <c r="E5" s="186" t="s">
        <v>4719</v>
      </c>
      <c r="F5" s="33" t="s">
        <v>4720</v>
      </c>
      <c r="G5" s="35" t="s">
        <v>633</v>
      </c>
      <c r="H5" s="35" t="s">
        <v>634</v>
      </c>
      <c r="I5" s="38" t="s">
        <v>576</v>
      </c>
      <c r="J5" s="37">
        <v>1600</v>
      </c>
      <c r="K5" s="37">
        <v>0</v>
      </c>
      <c r="L5" s="37">
        <v>4</v>
      </c>
      <c r="M5" s="37">
        <f t="shared" si="0"/>
        <v>400</v>
      </c>
      <c r="N5" s="55">
        <v>45813</v>
      </c>
      <c r="O5" s="55">
        <v>45810</v>
      </c>
      <c r="P5" s="56"/>
      <c r="Q5" s="56"/>
      <c r="R5" s="56"/>
      <c r="S5" s="221" t="s">
        <v>1388</v>
      </c>
      <c r="T5" s="128" t="s">
        <v>4721</v>
      </c>
      <c r="U5" s="222"/>
      <c r="V5" s="223"/>
      <c r="W5" s="223"/>
      <c r="X5" s="224" t="s">
        <v>4722</v>
      </c>
      <c r="Y5" s="56" t="s">
        <v>1195</v>
      </c>
      <c r="Z5" s="239">
        <v>3.5816</v>
      </c>
      <c r="AA5" s="239">
        <f t="shared" si="1"/>
        <v>5730.56</v>
      </c>
      <c r="AB5" s="56"/>
      <c r="AC5" s="56"/>
      <c r="AD5" s="56"/>
      <c r="AE5" s="56" t="s">
        <v>611</v>
      </c>
      <c r="AF5" s="37"/>
      <c r="AG5" s="240" t="s">
        <v>590</v>
      </c>
      <c r="AH5" s="57"/>
      <c r="AI5" s="57"/>
      <c r="AJ5" s="57">
        <f>J5</f>
        <v>1600</v>
      </c>
      <c r="AK5" s="57"/>
      <c r="AL5" s="28"/>
      <c r="AM5" s="57">
        <f>J5</f>
        <v>1600</v>
      </c>
      <c r="AN5" s="72"/>
      <c r="AO5" s="72"/>
      <c r="AP5" s="72"/>
      <c r="AQ5" s="72"/>
      <c r="AR5" s="72">
        <f>J5</f>
        <v>1600</v>
      </c>
      <c r="AS5" s="72"/>
      <c r="AT5" s="72"/>
      <c r="AU5" s="81"/>
      <c r="AV5" s="248" t="s">
        <v>577</v>
      </c>
      <c r="AW5" s="82">
        <f>J5/60*10</f>
        <v>266.666666666667</v>
      </c>
      <c r="AX5" s="82">
        <f>J5/60*10</f>
        <v>266.666666666667</v>
      </c>
      <c r="AY5" s="82">
        <f>J5/60*8</f>
        <v>213.333333333333</v>
      </c>
      <c r="AZ5" s="82">
        <f>J5/60*2</f>
        <v>53.3333333333333</v>
      </c>
      <c r="BA5" s="82">
        <f t="shared" si="2"/>
        <v>266.666666666667</v>
      </c>
      <c r="BB5" s="82">
        <f>J5/60*10</f>
        <v>266.666666666667</v>
      </c>
      <c r="BC5" s="82">
        <f>J5/60*10</f>
        <v>266.666666666667</v>
      </c>
      <c r="BD5" s="263">
        <f>SUM(AW5:BC5)</f>
        <v>1600</v>
      </c>
      <c r="BE5" s="175">
        <f>J5-BD5</f>
        <v>0</v>
      </c>
      <c r="BF5" s="86" t="s">
        <v>1132</v>
      </c>
      <c r="BG5" s="86" t="e">
        <f>VLOOKUP(D5&amp;H5&amp;J5&amp;Y5,#REF!,14,FALSE)</f>
        <v>#REF!</v>
      </c>
      <c r="BH5" s="86"/>
    </row>
    <row r="6" s="4" customFormat="1" ht="39" customHeight="1" spans="1:60">
      <c r="A6" s="185">
        <v>45832</v>
      </c>
      <c r="B6" s="31" t="s">
        <v>1560</v>
      </c>
      <c r="C6" s="32" t="s">
        <v>600</v>
      </c>
      <c r="D6" s="33">
        <v>4500169184</v>
      </c>
      <c r="E6" s="186" t="s">
        <v>4723</v>
      </c>
      <c r="F6" s="33" t="s">
        <v>4724</v>
      </c>
      <c r="G6" s="35" t="s">
        <v>1563</v>
      </c>
      <c r="H6" s="35" t="s">
        <v>1563</v>
      </c>
      <c r="I6" s="38" t="s">
        <v>576</v>
      </c>
      <c r="J6" s="37">
        <v>1791</v>
      </c>
      <c r="K6" s="37">
        <v>0</v>
      </c>
      <c r="L6" s="37">
        <v>3</v>
      </c>
      <c r="M6" s="37">
        <f t="shared" si="0"/>
        <v>597</v>
      </c>
      <c r="N6" s="55">
        <v>45881</v>
      </c>
      <c r="O6" s="55">
        <f>N6-4</f>
        <v>45877</v>
      </c>
      <c r="P6" s="56"/>
      <c r="Q6" s="56"/>
      <c r="R6" s="56"/>
      <c r="S6" s="221" t="s">
        <v>1846</v>
      </c>
      <c r="T6" s="128" t="s">
        <v>4725</v>
      </c>
      <c r="U6" s="222"/>
      <c r="V6" s="223"/>
      <c r="W6" s="223"/>
      <c r="X6" s="224" t="s">
        <v>4726</v>
      </c>
      <c r="Y6" s="56" t="s">
        <v>4727</v>
      </c>
      <c r="Z6" s="239">
        <v>2.2101</v>
      </c>
      <c r="AA6" s="239">
        <f t="shared" si="1"/>
        <v>3958.2891</v>
      </c>
      <c r="AB6" s="56"/>
      <c r="AC6" s="56"/>
      <c r="AD6" s="56"/>
      <c r="AE6" s="56"/>
      <c r="AF6" s="37"/>
      <c r="AG6" s="240" t="s">
        <v>590</v>
      </c>
      <c r="AH6" s="57"/>
      <c r="AI6" s="57">
        <f t="shared" ref="AI6:AI8" si="3">J6</f>
        <v>1791</v>
      </c>
      <c r="AJ6" s="57"/>
      <c r="AK6" s="57"/>
      <c r="AL6" s="28"/>
      <c r="AM6" s="72"/>
      <c r="AN6" s="72">
        <f>J6</f>
        <v>1791</v>
      </c>
      <c r="AO6" s="72"/>
      <c r="AP6" s="72"/>
      <c r="AQ6" s="72">
        <f>J6</f>
        <v>1791</v>
      </c>
      <c r="AR6" s="72"/>
      <c r="AS6" s="72"/>
      <c r="AT6" s="72"/>
      <c r="AU6" s="81"/>
      <c r="AV6" s="248" t="s">
        <v>577</v>
      </c>
      <c r="AW6" s="82">
        <f>J6/60*10</f>
        <v>298.5</v>
      </c>
      <c r="AX6" s="82">
        <f>J6/60*10</f>
        <v>298.5</v>
      </c>
      <c r="AY6" s="82">
        <f>J6/60*8</f>
        <v>238.8</v>
      </c>
      <c r="AZ6" s="82">
        <f>J6/60*2</f>
        <v>59.7</v>
      </c>
      <c r="BA6" s="82">
        <f t="shared" si="2"/>
        <v>298.5</v>
      </c>
      <c r="BB6" s="82">
        <f>J6/60*10</f>
        <v>298.5</v>
      </c>
      <c r="BC6" s="82">
        <f>J6/60*10</f>
        <v>298.5</v>
      </c>
      <c r="BD6" s="263">
        <f>SUM(AW6:BC6)</f>
        <v>1791</v>
      </c>
      <c r="BE6" s="175">
        <f>J6-BD6</f>
        <v>0</v>
      </c>
      <c r="BF6" s="86"/>
      <c r="BG6" s="86"/>
      <c r="BH6" s="274"/>
    </row>
    <row r="7" s="4" customFormat="1" ht="39" customHeight="1" spans="1:49">
      <c r="A7" s="185">
        <v>45657</v>
      </c>
      <c r="B7" s="31" t="s">
        <v>696</v>
      </c>
      <c r="C7" s="32" t="s">
        <v>697</v>
      </c>
      <c r="D7" s="33">
        <v>4500155082</v>
      </c>
      <c r="E7" s="186" t="s">
        <v>4728</v>
      </c>
      <c r="F7" s="33" t="s">
        <v>4729</v>
      </c>
      <c r="G7" s="34" t="s">
        <v>3596</v>
      </c>
      <c r="H7" s="35" t="s">
        <v>3338</v>
      </c>
      <c r="I7" s="203" t="s">
        <v>3346</v>
      </c>
      <c r="J7" s="37">
        <v>4734</v>
      </c>
      <c r="K7" s="37">
        <v>0</v>
      </c>
      <c r="L7" s="37">
        <v>6</v>
      </c>
      <c r="M7" s="37">
        <f t="shared" si="0"/>
        <v>789</v>
      </c>
      <c r="N7" s="55">
        <v>45852</v>
      </c>
      <c r="O7" s="55">
        <v>45848</v>
      </c>
      <c r="P7" s="56"/>
      <c r="Q7" s="56"/>
      <c r="R7" s="56"/>
      <c r="S7" s="221" t="s">
        <v>1851</v>
      </c>
      <c r="T7" s="128" t="s">
        <v>4725</v>
      </c>
      <c r="U7" s="222"/>
      <c r="V7" s="223"/>
      <c r="W7" s="223" t="s">
        <v>3572</v>
      </c>
      <c r="X7" s="224" t="s">
        <v>4730</v>
      </c>
      <c r="Y7" s="56" t="s">
        <v>782</v>
      </c>
      <c r="Z7" s="239">
        <v>4.6</v>
      </c>
      <c r="AA7" s="239">
        <f>J7*Z7</f>
        <v>21776.4</v>
      </c>
      <c r="AB7" s="37"/>
      <c r="AC7" s="240"/>
      <c r="AD7" s="57"/>
      <c r="AE7" s="57"/>
      <c r="AF7" s="28">
        <f>J7</f>
        <v>4734</v>
      </c>
      <c r="AG7" s="72">
        <f>J7</f>
        <v>4734</v>
      </c>
      <c r="AH7" s="72"/>
      <c r="AI7" s="72">
        <f t="shared" si="3"/>
        <v>4734</v>
      </c>
      <c r="AJ7" s="72"/>
      <c r="AK7" s="72"/>
      <c r="AL7" s="81"/>
      <c r="AM7" s="81"/>
      <c r="AN7" s="248" t="s">
        <v>577</v>
      </c>
      <c r="AO7" s="82">
        <f>J7/6</f>
        <v>789</v>
      </c>
      <c r="AP7" s="82">
        <f>J7/6</f>
        <v>789</v>
      </c>
      <c r="AQ7" s="82">
        <f>J7/6</f>
        <v>789</v>
      </c>
      <c r="AR7" s="82">
        <f>J7/6</f>
        <v>789</v>
      </c>
      <c r="AS7" s="82">
        <f>J7/6</f>
        <v>789</v>
      </c>
      <c r="AT7" s="82">
        <f>J7/6</f>
        <v>789</v>
      </c>
      <c r="AU7" s="263">
        <f>SUM(AO7:AT7)</f>
        <v>4734</v>
      </c>
      <c r="AV7" s="175">
        <f>J7-AU7</f>
        <v>0</v>
      </c>
      <c r="AW7" s="263"/>
    </row>
    <row r="8" s="4" customFormat="1" ht="39" customHeight="1" spans="1:49">
      <c r="A8" s="185">
        <v>45657</v>
      </c>
      <c r="B8" s="31" t="s">
        <v>696</v>
      </c>
      <c r="C8" s="32" t="s">
        <v>697</v>
      </c>
      <c r="D8" s="33">
        <v>4500155082</v>
      </c>
      <c r="E8" s="186" t="s">
        <v>4728</v>
      </c>
      <c r="F8" s="33" t="s">
        <v>4731</v>
      </c>
      <c r="G8" s="34" t="s">
        <v>3596</v>
      </c>
      <c r="H8" s="35" t="s">
        <v>3338</v>
      </c>
      <c r="I8" s="203" t="s">
        <v>3346</v>
      </c>
      <c r="J8" s="37">
        <v>1266</v>
      </c>
      <c r="K8" s="37">
        <v>0</v>
      </c>
      <c r="L8" s="37">
        <v>6</v>
      </c>
      <c r="M8" s="37">
        <f t="shared" si="0"/>
        <v>211</v>
      </c>
      <c r="N8" s="55">
        <v>45852</v>
      </c>
      <c r="O8" s="55">
        <v>45848</v>
      </c>
      <c r="P8" s="56"/>
      <c r="Q8" s="56"/>
      <c r="R8" s="56"/>
      <c r="S8" s="221" t="s">
        <v>1851</v>
      </c>
      <c r="T8" s="128" t="s">
        <v>4725</v>
      </c>
      <c r="U8" s="222"/>
      <c r="V8" s="223"/>
      <c r="W8" s="223" t="s">
        <v>3572</v>
      </c>
      <c r="X8" s="224" t="s">
        <v>4730</v>
      </c>
      <c r="Y8" s="56" t="s">
        <v>782</v>
      </c>
      <c r="Z8" s="239">
        <v>4.6</v>
      </c>
      <c r="AA8" s="239">
        <f>J8*Z8</f>
        <v>5823.6</v>
      </c>
      <c r="AB8" s="37"/>
      <c r="AC8" s="240"/>
      <c r="AD8" s="57"/>
      <c r="AE8" s="57"/>
      <c r="AF8" s="28">
        <f>J8</f>
        <v>1266</v>
      </c>
      <c r="AG8" s="72">
        <f>J8</f>
        <v>1266</v>
      </c>
      <c r="AH8" s="72"/>
      <c r="AI8" s="72">
        <f t="shared" si="3"/>
        <v>1266</v>
      </c>
      <c r="AJ8" s="72"/>
      <c r="AK8" s="72"/>
      <c r="AL8" s="81"/>
      <c r="AM8" s="81"/>
      <c r="AN8" s="248" t="s">
        <v>577</v>
      </c>
      <c r="AO8" s="82">
        <f>J8/6</f>
        <v>211</v>
      </c>
      <c r="AP8" s="82">
        <f>J8/6</f>
        <v>211</v>
      </c>
      <c r="AQ8" s="82">
        <f>J8/6</f>
        <v>211</v>
      </c>
      <c r="AR8" s="82">
        <f>J8/6</f>
        <v>211</v>
      </c>
      <c r="AS8" s="82">
        <f>J8/6</f>
        <v>211</v>
      </c>
      <c r="AT8" s="82">
        <f>J8/6</f>
        <v>211</v>
      </c>
      <c r="AU8" s="263">
        <f>SUM(AO8:AT8)</f>
        <v>1266</v>
      </c>
      <c r="AV8" s="175">
        <f>J8-AU8</f>
        <v>0</v>
      </c>
      <c r="AW8" s="263"/>
    </row>
    <row r="9" s="181" customFormat="1" ht="39" customHeight="1" spans="1:60">
      <c r="A9" s="187">
        <v>45726</v>
      </c>
      <c r="B9" s="188" t="s">
        <v>696</v>
      </c>
      <c r="C9" s="189" t="s">
        <v>697</v>
      </c>
      <c r="D9" s="190">
        <v>4500159526</v>
      </c>
      <c r="E9" s="191" t="s">
        <v>4732</v>
      </c>
      <c r="F9" s="192" t="s">
        <v>4733</v>
      </c>
      <c r="G9" s="193" t="s">
        <v>575</v>
      </c>
      <c r="H9" s="193" t="s">
        <v>700</v>
      </c>
      <c r="I9" s="204" t="s">
        <v>701</v>
      </c>
      <c r="J9" s="205">
        <v>2088</v>
      </c>
      <c r="K9" s="206">
        <v>0</v>
      </c>
      <c r="L9" s="206">
        <v>1</v>
      </c>
      <c r="M9" s="207">
        <f t="shared" si="0"/>
        <v>2088</v>
      </c>
      <c r="N9" s="208">
        <v>45775</v>
      </c>
      <c r="O9" s="208">
        <v>45771</v>
      </c>
      <c r="P9" s="56"/>
      <c r="Q9" s="56"/>
      <c r="R9" s="56"/>
      <c r="S9" s="225" t="s">
        <v>702</v>
      </c>
      <c r="T9" s="226" t="s">
        <v>841</v>
      </c>
      <c r="U9" s="222"/>
      <c r="V9" s="227"/>
      <c r="W9" s="228" t="s">
        <v>842</v>
      </c>
      <c r="X9" s="229" t="s">
        <v>843</v>
      </c>
      <c r="Y9" s="230" t="s">
        <v>248</v>
      </c>
      <c r="Z9" s="241">
        <v>8.499</v>
      </c>
      <c r="AA9" s="241">
        <f t="shared" ref="AA9:AA17" si="4">Z9*J9</f>
        <v>17745.912</v>
      </c>
      <c r="AB9" s="229">
        <f>2088</f>
        <v>2088</v>
      </c>
      <c r="AC9" s="229">
        <f>AB9-J9</f>
        <v>0</v>
      </c>
      <c r="AD9" s="230" t="s">
        <v>610</v>
      </c>
      <c r="AE9" s="230" t="s">
        <v>611</v>
      </c>
      <c r="AF9" s="207"/>
      <c r="AG9" s="249" t="s">
        <v>590</v>
      </c>
      <c r="AH9" s="250">
        <f>J9</f>
        <v>2088</v>
      </c>
      <c r="AI9" s="250"/>
      <c r="AJ9" s="250"/>
      <c r="AK9" s="250"/>
      <c r="AL9" s="251"/>
      <c r="AM9" s="252">
        <f>J9</f>
        <v>2088</v>
      </c>
      <c r="AN9" s="252"/>
      <c r="AO9" s="252"/>
      <c r="AP9" s="252">
        <f>J9</f>
        <v>2088</v>
      </c>
      <c r="AQ9" s="252"/>
      <c r="AR9" s="252"/>
      <c r="AS9" s="252"/>
      <c r="AT9" s="252"/>
      <c r="AU9" s="264"/>
      <c r="AV9" s="265" t="s">
        <v>577</v>
      </c>
      <c r="AW9" s="270">
        <f t="shared" ref="AW9:AW17" si="5">J9/60*10</f>
        <v>348</v>
      </c>
      <c r="AX9" s="270">
        <f t="shared" ref="AX9:AX17" si="6">J9/60*10</f>
        <v>348</v>
      </c>
      <c r="AY9" s="270">
        <f t="shared" ref="AY9:AY17" si="7">J9/60*8</f>
        <v>278.4</v>
      </c>
      <c r="AZ9" s="270">
        <f t="shared" ref="AZ9:AZ17" si="8">J9/60*2</f>
        <v>69.6</v>
      </c>
      <c r="BA9" s="270">
        <f t="shared" ref="BA9:BA17" si="9">J9/60*10</f>
        <v>348</v>
      </c>
      <c r="BB9" s="270">
        <f t="shared" ref="BB9:BB17" si="10">J9/60*10</f>
        <v>348</v>
      </c>
      <c r="BC9" s="270">
        <f t="shared" ref="BC9:BC17" si="11">J9/60*10</f>
        <v>348</v>
      </c>
      <c r="BD9" s="271">
        <f t="shared" ref="BD9:BD17" si="12">SUM(AW9:BC9)</f>
        <v>2088</v>
      </c>
      <c r="BE9" s="275">
        <f t="shared" ref="BE9:BE17" si="13">J9-BD9</f>
        <v>0</v>
      </c>
      <c r="BF9" s="276"/>
      <c r="BG9" s="276"/>
      <c r="BH9" s="277"/>
    </row>
    <row r="10" s="181" customFormat="1" ht="39" customHeight="1" spans="1:60">
      <c r="A10" s="187">
        <v>45726</v>
      </c>
      <c r="B10" s="188" t="s">
        <v>696</v>
      </c>
      <c r="C10" s="189" t="s">
        <v>697</v>
      </c>
      <c r="D10" s="190">
        <v>4500159511</v>
      </c>
      <c r="E10" s="194" t="s">
        <v>698</v>
      </c>
      <c r="F10" s="192" t="s">
        <v>4734</v>
      </c>
      <c r="G10" s="193" t="s">
        <v>575</v>
      </c>
      <c r="H10" s="193" t="s">
        <v>700</v>
      </c>
      <c r="I10" s="204" t="s">
        <v>701</v>
      </c>
      <c r="J10" s="206">
        <v>1827</v>
      </c>
      <c r="K10" s="206">
        <v>0</v>
      </c>
      <c r="L10" s="206">
        <v>1</v>
      </c>
      <c r="M10" s="207">
        <f t="shared" si="0"/>
        <v>1827</v>
      </c>
      <c r="N10" s="208">
        <v>45806</v>
      </c>
      <c r="O10" s="208">
        <v>45803</v>
      </c>
      <c r="P10" s="56"/>
      <c r="Q10" s="56"/>
      <c r="R10" s="230"/>
      <c r="S10" s="225" t="s">
        <v>702</v>
      </c>
      <c r="T10" s="226" t="s">
        <v>4735</v>
      </c>
      <c r="U10" s="222"/>
      <c r="V10" s="227"/>
      <c r="W10" s="228" t="s">
        <v>4736</v>
      </c>
      <c r="X10" s="229" t="s">
        <v>843</v>
      </c>
      <c r="Y10" s="230" t="s">
        <v>248</v>
      </c>
      <c r="Z10" s="241">
        <v>8.499</v>
      </c>
      <c r="AA10" s="241">
        <f t="shared" si="4"/>
        <v>15527.673</v>
      </c>
      <c r="AB10" s="242">
        <f>2538</f>
        <v>2538</v>
      </c>
      <c r="AC10" s="242">
        <v>0</v>
      </c>
      <c r="AD10" s="230" t="s">
        <v>610</v>
      </c>
      <c r="AE10" s="230" t="s">
        <v>611</v>
      </c>
      <c r="AF10" s="207"/>
      <c r="AG10" s="249" t="s">
        <v>590</v>
      </c>
      <c r="AH10" s="250">
        <f>J10</f>
        <v>1827</v>
      </c>
      <c r="AI10" s="250"/>
      <c r="AJ10" s="250"/>
      <c r="AK10" s="250"/>
      <c r="AL10" s="251"/>
      <c r="AM10" s="252">
        <f>J10</f>
        <v>1827</v>
      </c>
      <c r="AN10" s="252"/>
      <c r="AO10" s="252"/>
      <c r="AP10" s="252">
        <f>J10</f>
        <v>1827</v>
      </c>
      <c r="AQ10" s="252"/>
      <c r="AR10" s="252"/>
      <c r="AS10" s="252"/>
      <c r="AT10" s="252"/>
      <c r="AU10" s="264"/>
      <c r="AV10" s="265" t="s">
        <v>577</v>
      </c>
      <c r="AW10" s="270">
        <f t="shared" si="5"/>
        <v>304.5</v>
      </c>
      <c r="AX10" s="270">
        <f t="shared" si="6"/>
        <v>304.5</v>
      </c>
      <c r="AY10" s="270">
        <f t="shared" si="7"/>
        <v>243.6</v>
      </c>
      <c r="AZ10" s="270">
        <f t="shared" si="8"/>
        <v>60.9</v>
      </c>
      <c r="BA10" s="270">
        <f t="shared" si="9"/>
        <v>304.5</v>
      </c>
      <c r="BB10" s="270">
        <f t="shared" si="10"/>
        <v>304.5</v>
      </c>
      <c r="BC10" s="270">
        <f t="shared" si="11"/>
        <v>304.5</v>
      </c>
      <c r="BD10" s="271">
        <f t="shared" si="12"/>
        <v>1827</v>
      </c>
      <c r="BE10" s="275">
        <f t="shared" si="13"/>
        <v>0</v>
      </c>
      <c r="BF10" s="276" t="s">
        <v>1132</v>
      </c>
      <c r="BG10" s="276" t="str">
        <f>VLOOKUP(D10&amp;F10&amp;H10&amp;J10&amp;Y10,转B版本!C:AK,35,FALSE)</f>
        <v>全套A版本</v>
      </c>
      <c r="BH10" s="277" t="s">
        <v>1072</v>
      </c>
    </row>
    <row r="11" s="181" customFormat="1" ht="39" customHeight="1" spans="1:60">
      <c r="A11" s="187">
        <v>45726</v>
      </c>
      <c r="B11" s="188" t="s">
        <v>696</v>
      </c>
      <c r="C11" s="189" t="s">
        <v>697</v>
      </c>
      <c r="D11" s="190">
        <v>4500159511</v>
      </c>
      <c r="E11" s="194" t="s">
        <v>839</v>
      </c>
      <c r="F11" s="192" t="s">
        <v>4737</v>
      </c>
      <c r="G11" s="193" t="s">
        <v>575</v>
      </c>
      <c r="H11" s="193" t="s">
        <v>700</v>
      </c>
      <c r="I11" s="204" t="s">
        <v>701</v>
      </c>
      <c r="J11" s="206">
        <v>711</v>
      </c>
      <c r="K11" s="206">
        <v>0</v>
      </c>
      <c r="L11" s="206">
        <v>1</v>
      </c>
      <c r="M11" s="207">
        <f t="shared" si="0"/>
        <v>711</v>
      </c>
      <c r="N11" s="208">
        <v>45806</v>
      </c>
      <c r="O11" s="208">
        <v>45803</v>
      </c>
      <c r="P11" s="56"/>
      <c r="Q11" s="56"/>
      <c r="R11" s="230"/>
      <c r="S11" s="225" t="s">
        <v>702</v>
      </c>
      <c r="T11" s="226" t="s">
        <v>841</v>
      </c>
      <c r="U11" s="222"/>
      <c r="V11" s="227"/>
      <c r="W11" s="228" t="s">
        <v>4736</v>
      </c>
      <c r="X11" s="229" t="s">
        <v>843</v>
      </c>
      <c r="Y11" s="230" t="s">
        <v>248</v>
      </c>
      <c r="Z11" s="241">
        <v>8.499</v>
      </c>
      <c r="AA11" s="241">
        <f t="shared" si="4"/>
        <v>6042.789</v>
      </c>
      <c r="AB11" s="243"/>
      <c r="AC11" s="243"/>
      <c r="AD11" s="230" t="s">
        <v>610</v>
      </c>
      <c r="AE11" s="230" t="s">
        <v>611</v>
      </c>
      <c r="AF11" s="207"/>
      <c r="AG11" s="249" t="s">
        <v>590</v>
      </c>
      <c r="AH11" s="250">
        <f>J11</f>
        <v>711</v>
      </c>
      <c r="AI11" s="250"/>
      <c r="AJ11" s="250"/>
      <c r="AK11" s="250"/>
      <c r="AL11" s="251"/>
      <c r="AM11" s="252">
        <f>J11</f>
        <v>711</v>
      </c>
      <c r="AN11" s="252"/>
      <c r="AO11" s="252"/>
      <c r="AP11" s="252">
        <f>J11</f>
        <v>711</v>
      </c>
      <c r="AQ11" s="252"/>
      <c r="AR11" s="252"/>
      <c r="AS11" s="252"/>
      <c r="AT11" s="252"/>
      <c r="AU11" s="264"/>
      <c r="AV11" s="265" t="s">
        <v>577</v>
      </c>
      <c r="AW11" s="270">
        <f t="shared" si="5"/>
        <v>118.5</v>
      </c>
      <c r="AX11" s="270">
        <f t="shared" si="6"/>
        <v>118.5</v>
      </c>
      <c r="AY11" s="270">
        <f t="shared" si="7"/>
        <v>94.8</v>
      </c>
      <c r="AZ11" s="270">
        <f t="shared" si="8"/>
        <v>23.7</v>
      </c>
      <c r="BA11" s="270">
        <f t="shared" si="9"/>
        <v>118.5</v>
      </c>
      <c r="BB11" s="270">
        <f t="shared" si="10"/>
        <v>118.5</v>
      </c>
      <c r="BC11" s="270">
        <f t="shared" si="11"/>
        <v>118.5</v>
      </c>
      <c r="BD11" s="271">
        <f t="shared" si="12"/>
        <v>711</v>
      </c>
      <c r="BE11" s="275">
        <f t="shared" si="13"/>
        <v>0</v>
      </c>
      <c r="BF11" s="276" t="s">
        <v>1132</v>
      </c>
      <c r="BG11" s="276" t="str">
        <f>VLOOKUP(D11&amp;F11&amp;H11&amp;J11&amp;Y11,转B版本!C:AK,35,FALSE)</f>
        <v>全套A版本</v>
      </c>
      <c r="BH11" s="277" t="s">
        <v>1072</v>
      </c>
    </row>
    <row r="12" s="181" customFormat="1" ht="39" customHeight="1" spans="1:60">
      <c r="A12" s="187">
        <v>45902</v>
      </c>
      <c r="B12" s="188" t="s">
        <v>976</v>
      </c>
      <c r="C12" s="189" t="s">
        <v>600</v>
      </c>
      <c r="D12" s="190">
        <v>4500178517</v>
      </c>
      <c r="E12" s="194" t="s">
        <v>4738</v>
      </c>
      <c r="F12" s="190" t="s">
        <v>4739</v>
      </c>
      <c r="G12" s="193" t="s">
        <v>815</v>
      </c>
      <c r="H12" s="193" t="s">
        <v>815</v>
      </c>
      <c r="I12" s="209" t="s">
        <v>576</v>
      </c>
      <c r="J12" s="206">
        <v>1120</v>
      </c>
      <c r="K12" s="206">
        <v>0</v>
      </c>
      <c r="L12" s="206">
        <v>4</v>
      </c>
      <c r="M12" s="207">
        <f t="shared" si="0"/>
        <v>280</v>
      </c>
      <c r="N12" s="208">
        <v>45972</v>
      </c>
      <c r="O12" s="208">
        <v>45968</v>
      </c>
      <c r="P12" s="56"/>
      <c r="Q12" s="230"/>
      <c r="R12" s="230"/>
      <c r="S12" s="225" t="s">
        <v>4740</v>
      </c>
      <c r="T12" s="128" t="s">
        <v>4725</v>
      </c>
      <c r="U12" s="222"/>
      <c r="V12" s="227"/>
      <c r="W12" s="227"/>
      <c r="X12" s="229" t="s">
        <v>981</v>
      </c>
      <c r="Y12" s="230" t="s">
        <v>3294</v>
      </c>
      <c r="Z12" s="241">
        <v>2.3829</v>
      </c>
      <c r="AA12" s="241">
        <f t="shared" si="4"/>
        <v>2668.848</v>
      </c>
      <c r="AB12" s="230"/>
      <c r="AC12" s="230"/>
      <c r="AD12" s="230"/>
      <c r="AE12" s="230" t="s">
        <v>611</v>
      </c>
      <c r="AF12" s="207"/>
      <c r="AG12" s="249" t="s">
        <v>590</v>
      </c>
      <c r="AH12" s="253"/>
      <c r="AI12" s="250">
        <f t="shared" ref="AI12:AI15" si="14">J12</f>
        <v>1120</v>
      </c>
      <c r="AJ12" s="253"/>
      <c r="AK12" s="250"/>
      <c r="AL12" s="251"/>
      <c r="AM12" s="254"/>
      <c r="AN12" s="252">
        <f t="shared" ref="AN12:AN17" si="15">J12</f>
        <v>1120</v>
      </c>
      <c r="AO12" s="252"/>
      <c r="AP12" s="254"/>
      <c r="AQ12" s="252">
        <f t="shared" ref="AQ12:AQ17" si="16">J12</f>
        <v>1120</v>
      </c>
      <c r="AR12" s="254"/>
      <c r="AS12" s="252"/>
      <c r="AT12" s="252"/>
      <c r="AU12" s="264"/>
      <c r="AV12" s="265" t="s">
        <v>577</v>
      </c>
      <c r="AW12" s="270">
        <f t="shared" si="5"/>
        <v>186.666666666667</v>
      </c>
      <c r="AX12" s="270">
        <f t="shared" si="6"/>
        <v>186.666666666667</v>
      </c>
      <c r="AY12" s="270">
        <f t="shared" si="7"/>
        <v>149.333333333333</v>
      </c>
      <c r="AZ12" s="270">
        <f t="shared" si="8"/>
        <v>37.3333333333333</v>
      </c>
      <c r="BA12" s="270">
        <f t="shared" si="9"/>
        <v>186.666666666667</v>
      </c>
      <c r="BB12" s="270">
        <f t="shared" si="10"/>
        <v>186.666666666667</v>
      </c>
      <c r="BC12" s="270">
        <f t="shared" si="11"/>
        <v>186.666666666667</v>
      </c>
      <c r="BD12" s="271">
        <f t="shared" si="12"/>
        <v>1120</v>
      </c>
      <c r="BE12" s="275">
        <f t="shared" si="13"/>
        <v>0</v>
      </c>
      <c r="BF12" s="276"/>
      <c r="BG12" s="276"/>
      <c r="BH12" s="277"/>
    </row>
    <row r="13" s="181" customFormat="1" ht="39" customHeight="1" spans="1:60">
      <c r="A13" s="187">
        <v>45902</v>
      </c>
      <c r="B13" s="188" t="s">
        <v>976</v>
      </c>
      <c r="C13" s="189" t="s">
        <v>600</v>
      </c>
      <c r="D13" s="190">
        <v>4500178515</v>
      </c>
      <c r="E13" s="194" t="s">
        <v>4741</v>
      </c>
      <c r="F13" s="190" t="s">
        <v>4742</v>
      </c>
      <c r="G13" s="193" t="s">
        <v>815</v>
      </c>
      <c r="H13" s="193" t="s">
        <v>815</v>
      </c>
      <c r="I13" s="209" t="s">
        <v>576</v>
      </c>
      <c r="J13" s="206">
        <v>2080</v>
      </c>
      <c r="K13" s="206">
        <v>0</v>
      </c>
      <c r="L13" s="206">
        <v>4</v>
      </c>
      <c r="M13" s="207">
        <f t="shared" si="0"/>
        <v>520</v>
      </c>
      <c r="N13" s="208">
        <v>45972</v>
      </c>
      <c r="O13" s="208">
        <v>45968</v>
      </c>
      <c r="P13" s="56"/>
      <c r="Q13" s="230"/>
      <c r="R13" s="230"/>
      <c r="S13" s="225" t="s">
        <v>4740</v>
      </c>
      <c r="T13" s="128" t="s">
        <v>4725</v>
      </c>
      <c r="U13" s="222"/>
      <c r="V13" s="227"/>
      <c r="W13" s="227"/>
      <c r="X13" s="229" t="s">
        <v>981</v>
      </c>
      <c r="Y13" s="230" t="s">
        <v>3294</v>
      </c>
      <c r="Z13" s="241">
        <v>2.3829</v>
      </c>
      <c r="AA13" s="241">
        <f t="shared" si="4"/>
        <v>4956.432</v>
      </c>
      <c r="AB13" s="230"/>
      <c r="AC13" s="230"/>
      <c r="AD13" s="230"/>
      <c r="AE13" s="230" t="s">
        <v>611</v>
      </c>
      <c r="AF13" s="207"/>
      <c r="AG13" s="249" t="s">
        <v>590</v>
      </c>
      <c r="AH13" s="253"/>
      <c r="AI13" s="250">
        <f t="shared" si="14"/>
        <v>2080</v>
      </c>
      <c r="AJ13" s="253"/>
      <c r="AK13" s="250"/>
      <c r="AL13" s="251"/>
      <c r="AM13" s="254"/>
      <c r="AN13" s="252">
        <f t="shared" si="15"/>
        <v>2080</v>
      </c>
      <c r="AO13" s="252"/>
      <c r="AP13" s="254"/>
      <c r="AQ13" s="252">
        <f t="shared" si="16"/>
        <v>2080</v>
      </c>
      <c r="AR13" s="254"/>
      <c r="AS13" s="252"/>
      <c r="AT13" s="252"/>
      <c r="AU13" s="264"/>
      <c r="AV13" s="265" t="s">
        <v>577</v>
      </c>
      <c r="AW13" s="270">
        <f t="shared" si="5"/>
        <v>346.666666666667</v>
      </c>
      <c r="AX13" s="270">
        <f t="shared" si="6"/>
        <v>346.666666666667</v>
      </c>
      <c r="AY13" s="270">
        <f t="shared" si="7"/>
        <v>277.333333333333</v>
      </c>
      <c r="AZ13" s="270">
        <f t="shared" si="8"/>
        <v>69.3333333333333</v>
      </c>
      <c r="BA13" s="270">
        <f t="shared" si="9"/>
        <v>346.666666666667</v>
      </c>
      <c r="BB13" s="270">
        <f t="shared" si="10"/>
        <v>346.666666666667</v>
      </c>
      <c r="BC13" s="270">
        <f t="shared" si="11"/>
        <v>346.666666666667</v>
      </c>
      <c r="BD13" s="271">
        <f t="shared" si="12"/>
        <v>2080</v>
      </c>
      <c r="BE13" s="275">
        <f t="shared" si="13"/>
        <v>0</v>
      </c>
      <c r="BF13" s="276"/>
      <c r="BG13" s="276"/>
      <c r="BH13" s="277"/>
    </row>
    <row r="14" s="182" customFormat="1" ht="39" customHeight="1" spans="1:59">
      <c r="A14" s="195">
        <v>45946</v>
      </c>
      <c r="B14" s="196" t="s">
        <v>4743</v>
      </c>
      <c r="C14" s="197" t="s">
        <v>1084</v>
      </c>
      <c r="D14" s="198">
        <v>4500182154</v>
      </c>
      <c r="E14" s="199" t="s">
        <v>4744</v>
      </c>
      <c r="F14" s="198" t="s">
        <v>4745</v>
      </c>
      <c r="G14" s="200" t="s">
        <v>633</v>
      </c>
      <c r="H14" s="200" t="s">
        <v>634</v>
      </c>
      <c r="I14" s="210" t="s">
        <v>576</v>
      </c>
      <c r="J14" s="211">
        <v>1200</v>
      </c>
      <c r="K14" s="211">
        <v>0</v>
      </c>
      <c r="L14" s="211">
        <v>4</v>
      </c>
      <c r="M14" s="212">
        <f t="shared" si="0"/>
        <v>300</v>
      </c>
      <c r="N14" s="213">
        <v>45978</v>
      </c>
      <c r="O14" s="213">
        <v>45974</v>
      </c>
      <c r="P14" s="56"/>
      <c r="Q14" s="215"/>
      <c r="R14" s="215"/>
      <c r="S14" s="231" t="s">
        <v>4746</v>
      </c>
      <c r="T14" s="231" t="s">
        <v>4747</v>
      </c>
      <c r="U14" s="222"/>
      <c r="V14" s="232"/>
      <c r="W14" s="232"/>
      <c r="X14" s="233" t="s">
        <v>4748</v>
      </c>
      <c r="Y14" s="215" t="s">
        <v>1195</v>
      </c>
      <c r="Z14" s="244">
        <v>3.5816</v>
      </c>
      <c r="AA14" s="244">
        <f t="shared" si="4"/>
        <v>4297.92</v>
      </c>
      <c r="AB14" s="215"/>
      <c r="AC14" s="215"/>
      <c r="AD14" s="245" t="s">
        <v>610</v>
      </c>
      <c r="AE14" s="215"/>
      <c r="AF14" s="212"/>
      <c r="AG14" s="255" t="s">
        <v>590</v>
      </c>
      <c r="AH14" s="256"/>
      <c r="AI14" s="257"/>
      <c r="AJ14" s="256"/>
      <c r="AK14" s="257">
        <f>J14</f>
        <v>1200</v>
      </c>
      <c r="AL14" s="258"/>
      <c r="AM14" s="259"/>
      <c r="AN14" s="260">
        <f t="shared" si="15"/>
        <v>1200</v>
      </c>
      <c r="AO14" s="260"/>
      <c r="AP14" s="259"/>
      <c r="AQ14" s="260">
        <f t="shared" si="16"/>
        <v>1200</v>
      </c>
      <c r="AR14" s="259"/>
      <c r="AS14" s="260"/>
      <c r="AT14" s="266"/>
      <c r="AU14" s="267"/>
      <c r="AV14" s="267" t="s">
        <v>577</v>
      </c>
      <c r="AW14" s="272">
        <f t="shared" si="5"/>
        <v>200</v>
      </c>
      <c r="AX14" s="272">
        <f t="shared" si="6"/>
        <v>200</v>
      </c>
      <c r="AY14" s="272">
        <f t="shared" si="7"/>
        <v>160</v>
      </c>
      <c r="AZ14" s="272">
        <f t="shared" si="8"/>
        <v>40</v>
      </c>
      <c r="BA14" s="272">
        <f t="shared" si="9"/>
        <v>200</v>
      </c>
      <c r="BB14" s="272">
        <f t="shared" si="10"/>
        <v>200</v>
      </c>
      <c r="BC14" s="272">
        <f t="shared" si="11"/>
        <v>200</v>
      </c>
      <c r="BD14" s="273">
        <f t="shared" si="12"/>
        <v>1200</v>
      </c>
      <c r="BE14" s="278">
        <f t="shared" si="13"/>
        <v>0</v>
      </c>
      <c r="BF14" s="279"/>
      <c r="BG14" s="280"/>
    </row>
    <row r="15" s="182" customFormat="1" ht="39" customHeight="1" spans="1:60">
      <c r="A15" s="195">
        <v>45929</v>
      </c>
      <c r="B15" s="196" t="s">
        <v>1560</v>
      </c>
      <c r="C15" s="197" t="s">
        <v>600</v>
      </c>
      <c r="D15" s="198">
        <v>4500180967</v>
      </c>
      <c r="E15" s="199" t="s">
        <v>4749</v>
      </c>
      <c r="F15" s="198" t="s">
        <v>4750</v>
      </c>
      <c r="G15" s="200" t="s">
        <v>1563</v>
      </c>
      <c r="H15" s="200" t="s">
        <v>1563</v>
      </c>
      <c r="I15" s="214" t="s">
        <v>576</v>
      </c>
      <c r="J15" s="211">
        <v>897</v>
      </c>
      <c r="K15" s="211">
        <v>0</v>
      </c>
      <c r="L15" s="211">
        <v>3</v>
      </c>
      <c r="M15" s="212">
        <f t="shared" si="0"/>
        <v>299</v>
      </c>
      <c r="N15" s="213">
        <v>45973</v>
      </c>
      <c r="O15" s="213">
        <v>45969</v>
      </c>
      <c r="P15" s="56"/>
      <c r="Q15" s="215"/>
      <c r="R15" s="215"/>
      <c r="S15" s="231" t="s">
        <v>4746</v>
      </c>
      <c r="T15" s="231" t="s">
        <v>4751</v>
      </c>
      <c r="U15" s="222"/>
      <c r="V15" s="232"/>
      <c r="W15" s="232"/>
      <c r="X15" s="233" t="s">
        <v>4752</v>
      </c>
      <c r="Y15" s="215" t="s">
        <v>1567</v>
      </c>
      <c r="Z15" s="244">
        <v>2.2319</v>
      </c>
      <c r="AA15" s="244">
        <f t="shared" si="4"/>
        <v>2002.0143</v>
      </c>
      <c r="AB15" s="215"/>
      <c r="AC15" s="215"/>
      <c r="AD15" s="246" t="s">
        <v>610</v>
      </c>
      <c r="AE15" s="215"/>
      <c r="AF15" s="212"/>
      <c r="AG15" s="255" t="s">
        <v>590</v>
      </c>
      <c r="AH15" s="253"/>
      <c r="AI15" s="257">
        <f t="shared" si="14"/>
        <v>897</v>
      </c>
      <c r="AJ15" s="253"/>
      <c r="AK15" s="260"/>
      <c r="AL15" s="260"/>
      <c r="AM15" s="254"/>
      <c r="AN15" s="260">
        <f t="shared" si="15"/>
        <v>897</v>
      </c>
      <c r="AO15" s="260"/>
      <c r="AP15" s="254"/>
      <c r="AQ15" s="267">
        <f t="shared" si="16"/>
        <v>897</v>
      </c>
      <c r="AR15" s="254"/>
      <c r="AS15" s="260"/>
      <c r="AT15" s="260"/>
      <c r="AU15" s="266"/>
      <c r="AV15" s="268" t="s">
        <v>577</v>
      </c>
      <c r="AW15" s="272">
        <f t="shared" si="5"/>
        <v>149.5</v>
      </c>
      <c r="AX15" s="272">
        <f t="shared" si="6"/>
        <v>149.5</v>
      </c>
      <c r="AY15" s="272">
        <f t="shared" si="7"/>
        <v>119.6</v>
      </c>
      <c r="AZ15" s="272">
        <f t="shared" si="8"/>
        <v>29.9</v>
      </c>
      <c r="BA15" s="272">
        <f t="shared" si="9"/>
        <v>149.5</v>
      </c>
      <c r="BB15" s="272">
        <f t="shared" si="10"/>
        <v>149.5</v>
      </c>
      <c r="BC15" s="272">
        <f t="shared" si="11"/>
        <v>149.5</v>
      </c>
      <c r="BD15" s="273">
        <f t="shared" si="12"/>
        <v>897</v>
      </c>
      <c r="BE15" s="278">
        <f t="shared" si="13"/>
        <v>0</v>
      </c>
      <c r="BF15" s="279"/>
      <c r="BG15" s="279"/>
      <c r="BH15" s="280"/>
    </row>
    <row r="16" s="182" customFormat="1" ht="39" customHeight="1" spans="1:60">
      <c r="A16" s="195">
        <v>45965</v>
      </c>
      <c r="B16" s="196" t="s">
        <v>2908</v>
      </c>
      <c r="C16" s="197" t="s">
        <v>1505</v>
      </c>
      <c r="D16" s="198">
        <v>4500184399</v>
      </c>
      <c r="E16" s="199"/>
      <c r="F16" s="198" t="s">
        <v>4753</v>
      </c>
      <c r="G16" s="200" t="s">
        <v>735</v>
      </c>
      <c r="H16" s="200" t="s">
        <v>575</v>
      </c>
      <c r="I16" s="214" t="s">
        <v>576</v>
      </c>
      <c r="J16" s="211">
        <v>72</v>
      </c>
      <c r="K16" s="211">
        <v>0</v>
      </c>
      <c r="L16" s="211">
        <v>12</v>
      </c>
      <c r="M16" s="212">
        <f t="shared" si="0"/>
        <v>6</v>
      </c>
      <c r="N16" s="213">
        <v>46009</v>
      </c>
      <c r="O16" s="213">
        <v>46006</v>
      </c>
      <c r="P16" s="215"/>
      <c r="Q16" s="215"/>
      <c r="R16" s="215"/>
      <c r="S16" s="234" t="s">
        <v>3306</v>
      </c>
      <c r="T16" s="234"/>
      <c r="U16" s="234" t="s">
        <v>2913</v>
      </c>
      <c r="V16" s="232"/>
      <c r="W16" s="232"/>
      <c r="X16" s="233" t="s">
        <v>2914</v>
      </c>
      <c r="Y16" s="215" t="s">
        <v>740</v>
      </c>
      <c r="Z16" s="244">
        <v>3.6923</v>
      </c>
      <c r="AA16" s="244">
        <f t="shared" si="4"/>
        <v>265.8456</v>
      </c>
      <c r="AB16" s="215"/>
      <c r="AC16" s="215"/>
      <c r="AD16" s="215"/>
      <c r="AE16" s="215"/>
      <c r="AF16" s="212"/>
      <c r="AG16" s="255" t="s">
        <v>590</v>
      </c>
      <c r="AH16" s="253"/>
      <c r="AI16" s="257"/>
      <c r="AJ16" s="253"/>
      <c r="AK16" s="257">
        <f>J16</f>
        <v>72</v>
      </c>
      <c r="AL16" s="258"/>
      <c r="AM16" s="254"/>
      <c r="AN16" s="261">
        <f t="shared" si="15"/>
        <v>72</v>
      </c>
      <c r="AO16" s="260"/>
      <c r="AP16" s="254"/>
      <c r="AQ16" s="267">
        <f t="shared" si="16"/>
        <v>72</v>
      </c>
      <c r="AR16" s="254"/>
      <c r="AS16" s="260"/>
      <c r="AT16" s="260"/>
      <c r="AU16" s="266"/>
      <c r="AV16" s="267" t="s">
        <v>577</v>
      </c>
      <c r="AW16" s="272">
        <f t="shared" si="5"/>
        <v>12</v>
      </c>
      <c r="AX16" s="272">
        <f t="shared" si="6"/>
        <v>12</v>
      </c>
      <c r="AY16" s="272">
        <f t="shared" si="7"/>
        <v>9.6</v>
      </c>
      <c r="AZ16" s="272">
        <f t="shared" si="8"/>
        <v>2.4</v>
      </c>
      <c r="BA16" s="272">
        <f t="shared" si="9"/>
        <v>12</v>
      </c>
      <c r="BB16" s="272">
        <f t="shared" si="10"/>
        <v>12</v>
      </c>
      <c r="BC16" s="272">
        <f t="shared" si="11"/>
        <v>12</v>
      </c>
      <c r="BD16" s="273">
        <f t="shared" si="12"/>
        <v>72</v>
      </c>
      <c r="BE16" s="278">
        <f t="shared" si="13"/>
        <v>0</v>
      </c>
      <c r="BF16" s="279"/>
      <c r="BG16" s="279"/>
      <c r="BH16" s="280"/>
    </row>
    <row r="17" s="182" customFormat="1" ht="39" customHeight="1" spans="1:60">
      <c r="A17" s="195">
        <v>45825</v>
      </c>
      <c r="B17" s="196" t="s">
        <v>1981</v>
      </c>
      <c r="C17" s="197" t="s">
        <v>1982</v>
      </c>
      <c r="D17" s="198">
        <v>4500170226</v>
      </c>
      <c r="E17" s="199"/>
      <c r="F17" s="198" t="s">
        <v>4754</v>
      </c>
      <c r="G17" s="200" t="s">
        <v>575</v>
      </c>
      <c r="H17" s="200" t="s">
        <v>575</v>
      </c>
      <c r="I17" s="214" t="s">
        <v>576</v>
      </c>
      <c r="J17" s="211">
        <v>4008</v>
      </c>
      <c r="K17" s="211">
        <v>0</v>
      </c>
      <c r="L17" s="211">
        <v>12</v>
      </c>
      <c r="M17" s="212">
        <f t="shared" si="0"/>
        <v>334</v>
      </c>
      <c r="N17" s="213">
        <v>45971</v>
      </c>
      <c r="O17" s="213">
        <v>45978</v>
      </c>
      <c r="P17" s="216" t="s">
        <v>4755</v>
      </c>
      <c r="Q17" s="215"/>
      <c r="R17" s="215"/>
      <c r="S17" s="234" t="s">
        <v>1823</v>
      </c>
      <c r="T17" s="234"/>
      <c r="U17" s="234" t="s">
        <v>4756</v>
      </c>
      <c r="V17" s="232"/>
      <c r="W17" s="232"/>
      <c r="X17" s="233" t="s">
        <v>4757</v>
      </c>
      <c r="Y17" s="215" t="s">
        <v>1558</v>
      </c>
      <c r="Z17" s="244">
        <v>3.5363</v>
      </c>
      <c r="AA17" s="244">
        <f t="shared" si="4"/>
        <v>14173.4904</v>
      </c>
      <c r="AB17" s="215"/>
      <c r="AC17" s="247">
        <f>AB17-J17</f>
        <v>-4008</v>
      </c>
      <c r="AD17" s="215" t="s">
        <v>610</v>
      </c>
      <c r="AE17" s="215" t="s">
        <v>611</v>
      </c>
      <c r="AF17" s="212"/>
      <c r="AG17" s="255" t="s">
        <v>590</v>
      </c>
      <c r="AH17" s="257"/>
      <c r="AI17" s="257">
        <f>J17</f>
        <v>4008</v>
      </c>
      <c r="AJ17" s="257"/>
      <c r="AK17" s="257"/>
      <c r="AL17" s="258"/>
      <c r="AM17" s="260"/>
      <c r="AN17" s="260">
        <f t="shared" si="15"/>
        <v>4008</v>
      </c>
      <c r="AO17" s="260"/>
      <c r="AP17" s="260"/>
      <c r="AQ17" s="260">
        <f t="shared" si="16"/>
        <v>4008</v>
      </c>
      <c r="AR17" s="260"/>
      <c r="AS17" s="260"/>
      <c r="AT17" s="260"/>
      <c r="AU17" s="266"/>
      <c r="AV17" s="267" t="s">
        <v>577</v>
      </c>
      <c r="AW17" s="272">
        <f t="shared" si="5"/>
        <v>668</v>
      </c>
      <c r="AX17" s="272">
        <f t="shared" si="6"/>
        <v>668</v>
      </c>
      <c r="AY17" s="272">
        <f t="shared" si="7"/>
        <v>534.4</v>
      </c>
      <c r="AZ17" s="272">
        <f t="shared" si="8"/>
        <v>133.6</v>
      </c>
      <c r="BA17" s="272">
        <f t="shared" si="9"/>
        <v>668</v>
      </c>
      <c r="BB17" s="272">
        <f t="shared" si="10"/>
        <v>668</v>
      </c>
      <c r="BC17" s="272">
        <f t="shared" si="11"/>
        <v>668</v>
      </c>
      <c r="BD17" s="273">
        <f t="shared" si="12"/>
        <v>4008</v>
      </c>
      <c r="BE17" s="278">
        <f t="shared" si="13"/>
        <v>0</v>
      </c>
      <c r="BF17" s="279"/>
      <c r="BG17" s="279"/>
      <c r="BH17" s="280"/>
    </row>
    <row r="18" ht="26.25" customHeight="1" spans="1:46">
      <c r="A18" s="201"/>
      <c r="H18" s="175"/>
      <c r="I18" s="175"/>
      <c r="N18" s="176"/>
      <c r="P18" s="201"/>
      <c r="Q18" s="183"/>
      <c r="S18" s="201"/>
      <c r="T18" s="201"/>
      <c r="V18" s="201"/>
      <c r="W18" s="201"/>
      <c r="X18" s="201"/>
      <c r="AA18" s="183"/>
      <c r="AF18" s="183"/>
      <c r="AG18" s="183"/>
      <c r="AH18" s="177"/>
      <c r="AI18" s="177"/>
      <c r="AJ18" s="178"/>
      <c r="AK18" s="178"/>
      <c r="AS18" s="179"/>
      <c r="AT18" s="183"/>
    </row>
    <row r="19" ht="26.25" customHeight="1" spans="1:46">
      <c r="A19" s="201"/>
      <c r="I19" s="175"/>
      <c r="J19" s="175"/>
      <c r="N19" s="176"/>
      <c r="P19" s="201"/>
      <c r="Q19" s="183"/>
      <c r="S19" s="201"/>
      <c r="T19" s="201"/>
      <c r="V19" s="201"/>
      <c r="W19" s="201"/>
      <c r="X19" s="201"/>
      <c r="AA19" s="183"/>
      <c r="AF19" s="183"/>
      <c r="AG19" s="183"/>
      <c r="AH19" s="177"/>
      <c r="AI19" s="177"/>
      <c r="AJ19" s="178"/>
      <c r="AK19" s="178"/>
      <c r="AS19" s="179"/>
      <c r="AT19" s="183"/>
    </row>
    <row r="20" ht="26.25" customHeight="1" spans="1:46">
      <c r="A20" s="201"/>
      <c r="N20" s="176"/>
      <c r="P20" s="201"/>
      <c r="Q20" s="183"/>
      <c r="S20" s="201"/>
      <c r="T20" s="201"/>
      <c r="V20" s="201"/>
      <c r="W20" s="201"/>
      <c r="X20" s="201"/>
      <c r="AA20" s="183"/>
      <c r="AF20" s="183"/>
      <c r="AG20" s="183"/>
      <c r="AH20" s="177"/>
      <c r="AI20" s="177"/>
      <c r="AJ20" s="178"/>
      <c r="AK20" s="178"/>
      <c r="AS20" s="179"/>
      <c r="AT20" s="183"/>
    </row>
    <row r="21" ht="26.25" customHeight="1" spans="1:46">
      <c r="A21" s="201"/>
      <c r="N21" s="176"/>
      <c r="P21" s="201"/>
      <c r="Q21" s="183"/>
      <c r="S21" s="201"/>
      <c r="T21" s="201"/>
      <c r="V21" s="201"/>
      <c r="W21" s="201"/>
      <c r="X21" s="201"/>
      <c r="AA21" s="183"/>
      <c r="AF21" s="183"/>
      <c r="AG21" s="183"/>
      <c r="AH21" s="177"/>
      <c r="AI21" s="177"/>
      <c r="AJ21" s="178"/>
      <c r="AK21" s="178"/>
      <c r="AS21" s="179"/>
      <c r="AT21" s="183"/>
    </row>
    <row r="22" ht="26.25" customHeight="1" spans="1:46">
      <c r="A22" s="201"/>
      <c r="N22" s="176"/>
      <c r="P22" s="201"/>
      <c r="Q22" s="183"/>
      <c r="S22" s="201"/>
      <c r="T22" s="201"/>
      <c r="V22" s="201"/>
      <c r="W22" s="201"/>
      <c r="X22" s="201"/>
      <c r="AA22" s="183"/>
      <c r="AF22" s="183"/>
      <c r="AG22" s="183"/>
      <c r="AH22" s="177"/>
      <c r="AI22" s="177"/>
      <c r="AJ22" s="178"/>
      <c r="AK22" s="178"/>
      <c r="AS22" s="179"/>
      <c r="AT22" s="183"/>
    </row>
    <row r="23" ht="26.25" customHeight="1" spans="1:46">
      <c r="A23" s="201"/>
      <c r="N23" s="176"/>
      <c r="P23" s="201"/>
      <c r="Q23" s="183"/>
      <c r="S23" s="201"/>
      <c r="T23" s="201"/>
      <c r="V23" s="201"/>
      <c r="W23" s="201"/>
      <c r="X23" s="201"/>
      <c r="AA23" s="183"/>
      <c r="AF23" s="183"/>
      <c r="AG23" s="183"/>
      <c r="AH23" s="177"/>
      <c r="AI23" s="177"/>
      <c r="AJ23" s="178"/>
      <c r="AK23" s="178"/>
      <c r="AS23" s="179"/>
      <c r="AT23" s="183"/>
    </row>
    <row r="24" ht="26.25" customHeight="1" spans="1:46">
      <c r="A24" s="201"/>
      <c r="N24" s="176"/>
      <c r="P24" s="201"/>
      <c r="Q24" s="183"/>
      <c r="S24" s="201"/>
      <c r="T24" s="201"/>
      <c r="V24" s="201"/>
      <c r="W24" s="201"/>
      <c r="X24" s="201"/>
      <c r="AA24" s="183"/>
      <c r="AF24" s="183"/>
      <c r="AG24" s="183"/>
      <c r="AH24" s="177"/>
      <c r="AI24" s="177"/>
      <c r="AJ24" s="178"/>
      <c r="AK24" s="178"/>
      <c r="AS24" s="179"/>
      <c r="AT24" s="183"/>
    </row>
    <row r="25" ht="26.25" customHeight="1" spans="1:46">
      <c r="A25" s="201"/>
      <c r="N25" s="176"/>
      <c r="P25" s="201"/>
      <c r="Q25" s="183"/>
      <c r="S25" s="201"/>
      <c r="T25" s="201"/>
      <c r="V25" s="201"/>
      <c r="W25" s="201"/>
      <c r="X25" s="201"/>
      <c r="AA25" s="183"/>
      <c r="AF25" s="183"/>
      <c r="AG25" s="183"/>
      <c r="AH25" s="177"/>
      <c r="AI25" s="177"/>
      <c r="AJ25" s="178"/>
      <c r="AK25" s="178"/>
      <c r="AS25" s="179"/>
      <c r="AT25" s="183"/>
    </row>
    <row r="26" ht="26.25" customHeight="1" spans="1:46">
      <c r="A26" s="201"/>
      <c r="N26" s="176"/>
      <c r="P26" s="201"/>
      <c r="Q26" s="183"/>
      <c r="S26" s="201"/>
      <c r="T26" s="201"/>
      <c r="V26" s="201"/>
      <c r="W26" s="201"/>
      <c r="X26" s="201"/>
      <c r="AA26" s="183"/>
      <c r="AF26" s="183"/>
      <c r="AG26" s="183"/>
      <c r="AH26" s="177"/>
      <c r="AI26" s="177"/>
      <c r="AJ26" s="178"/>
      <c r="AK26" s="178"/>
      <c r="AT26" s="183"/>
    </row>
    <row r="27" ht="26.25" customHeight="1" spans="1:46">
      <c r="A27" s="201"/>
      <c r="N27" s="176"/>
      <c r="P27" s="201"/>
      <c r="Q27" s="183"/>
      <c r="S27" s="201"/>
      <c r="T27" s="201"/>
      <c r="V27" s="201"/>
      <c r="W27" s="201"/>
      <c r="X27" s="201"/>
      <c r="AA27" s="183"/>
      <c r="AF27" s="183"/>
      <c r="AG27" s="183"/>
      <c r="AH27" s="177"/>
      <c r="AI27" s="177"/>
      <c r="AJ27" s="178"/>
      <c r="AK27" s="178"/>
      <c r="AT27" s="183"/>
    </row>
    <row r="28" ht="26.25" customHeight="1" spans="1:46">
      <c r="A28" s="201"/>
      <c r="N28" s="176"/>
      <c r="P28" s="201"/>
      <c r="Q28" s="183"/>
      <c r="S28" s="201"/>
      <c r="T28" s="201"/>
      <c r="V28" s="201"/>
      <c r="W28" s="201"/>
      <c r="X28" s="201"/>
      <c r="AA28" s="183"/>
      <c r="AF28" s="183"/>
      <c r="AG28" s="183"/>
      <c r="AH28" s="177"/>
      <c r="AI28" s="177"/>
      <c r="AJ28" s="178"/>
      <c r="AK28" s="178"/>
      <c r="AT28" s="183"/>
    </row>
    <row r="29" ht="26.25" customHeight="1" spans="1:46">
      <c r="A29" s="201"/>
      <c r="N29" s="176"/>
      <c r="P29" s="201"/>
      <c r="Q29" s="183"/>
      <c r="S29" s="201"/>
      <c r="T29" s="201"/>
      <c r="V29" s="201"/>
      <c r="W29" s="201"/>
      <c r="X29" s="201"/>
      <c r="AA29" s="183"/>
      <c r="AF29" s="183"/>
      <c r="AG29" s="183"/>
      <c r="AH29" s="177"/>
      <c r="AI29" s="177"/>
      <c r="AJ29" s="178"/>
      <c r="AK29" s="178"/>
      <c r="AT29" s="183"/>
    </row>
    <row r="30" ht="26.25" customHeight="1" spans="1:46">
      <c r="A30" s="201"/>
      <c r="N30" s="176"/>
      <c r="P30" s="201"/>
      <c r="Q30" s="183"/>
      <c r="S30" s="201"/>
      <c r="T30" s="201"/>
      <c r="V30" s="201"/>
      <c r="W30" s="201"/>
      <c r="X30" s="201"/>
      <c r="AA30" s="183"/>
      <c r="AF30" s="183"/>
      <c r="AG30" s="183"/>
      <c r="AH30" s="177"/>
      <c r="AI30" s="177"/>
      <c r="AJ30" s="178"/>
      <c r="AK30" s="178"/>
      <c r="AT30" s="183"/>
    </row>
    <row r="31" ht="26.25" customHeight="1" spans="1:46">
      <c r="A31" s="201"/>
      <c r="N31" s="176"/>
      <c r="P31" s="201"/>
      <c r="Q31" s="183"/>
      <c r="S31" s="201"/>
      <c r="T31" s="201"/>
      <c r="V31" s="201"/>
      <c r="W31" s="201"/>
      <c r="X31" s="201"/>
      <c r="AA31" s="183"/>
      <c r="AF31" s="183"/>
      <c r="AG31" s="183"/>
      <c r="AH31" s="177"/>
      <c r="AI31" s="177"/>
      <c r="AJ31" s="178"/>
      <c r="AK31" s="178"/>
      <c r="AT31" s="183"/>
    </row>
    <row r="32" ht="26.25" customHeight="1" spans="1:46">
      <c r="A32" s="201"/>
      <c r="N32" s="176"/>
      <c r="P32" s="201"/>
      <c r="Q32" s="183"/>
      <c r="S32" s="201"/>
      <c r="T32" s="201"/>
      <c r="V32" s="201"/>
      <c r="W32" s="201"/>
      <c r="X32" s="201"/>
      <c r="AA32" s="183"/>
      <c r="AF32" s="183"/>
      <c r="AG32" s="183"/>
      <c r="AH32" s="177"/>
      <c r="AI32" s="177"/>
      <c r="AJ32" s="178"/>
      <c r="AK32" s="178"/>
      <c r="AT32" s="183"/>
    </row>
    <row r="33" ht="26.25" customHeight="1" spans="1:46">
      <c r="A33" s="201"/>
      <c r="N33" s="176"/>
      <c r="P33" s="201"/>
      <c r="Q33" s="183"/>
      <c r="S33" s="201"/>
      <c r="T33" s="201"/>
      <c r="V33" s="201"/>
      <c r="W33" s="201"/>
      <c r="X33" s="201"/>
      <c r="AA33" s="183"/>
      <c r="AF33" s="183"/>
      <c r="AG33" s="183"/>
      <c r="AH33" s="177"/>
      <c r="AI33" s="177"/>
      <c r="AJ33" s="178"/>
      <c r="AK33" s="178"/>
      <c r="AT33" s="183"/>
    </row>
    <row r="34" ht="26.25" customHeight="1" spans="1:46">
      <c r="A34" s="201"/>
      <c r="N34" s="176"/>
      <c r="P34" s="201"/>
      <c r="Q34" s="183"/>
      <c r="S34" s="201"/>
      <c r="T34" s="201"/>
      <c r="V34" s="201"/>
      <c r="W34" s="201"/>
      <c r="X34" s="201"/>
      <c r="AA34" s="183"/>
      <c r="AF34" s="183"/>
      <c r="AG34" s="183"/>
      <c r="AH34" s="177"/>
      <c r="AI34" s="177"/>
      <c r="AJ34" s="178"/>
      <c r="AK34" s="178"/>
      <c r="AT34" s="183"/>
    </row>
    <row r="35" ht="26.25" customHeight="1" spans="1:46">
      <c r="A35" s="201"/>
      <c r="N35" s="176"/>
      <c r="P35" s="201"/>
      <c r="Q35" s="183"/>
      <c r="S35" s="201"/>
      <c r="T35" s="201"/>
      <c r="V35" s="201"/>
      <c r="W35" s="201"/>
      <c r="X35" s="201"/>
      <c r="AA35" s="183"/>
      <c r="AF35" s="183"/>
      <c r="AG35" s="183"/>
      <c r="AH35" s="177"/>
      <c r="AI35" s="177"/>
      <c r="AJ35" s="178"/>
      <c r="AK35" s="178"/>
      <c r="AT35" s="183"/>
    </row>
    <row r="36" ht="26.25" customHeight="1" spans="1:46">
      <c r="A36" s="201"/>
      <c r="N36" s="176"/>
      <c r="P36" s="201"/>
      <c r="Q36" s="183"/>
      <c r="S36" s="201"/>
      <c r="T36" s="201"/>
      <c r="V36" s="201"/>
      <c r="W36" s="201"/>
      <c r="X36" s="201"/>
      <c r="AA36" s="183"/>
      <c r="AF36" s="183"/>
      <c r="AG36" s="183"/>
      <c r="AH36" s="177"/>
      <c r="AI36" s="177"/>
      <c r="AJ36" s="178"/>
      <c r="AK36" s="178"/>
      <c r="AT36" s="183"/>
    </row>
    <row r="37" ht="26.25" customHeight="1" spans="1:46">
      <c r="A37" s="201"/>
      <c r="N37" s="176"/>
      <c r="P37" s="201"/>
      <c r="Q37" s="183"/>
      <c r="S37" s="201"/>
      <c r="T37" s="201"/>
      <c r="V37" s="201"/>
      <c r="W37" s="201"/>
      <c r="X37" s="201"/>
      <c r="AA37" s="183"/>
      <c r="AF37" s="183"/>
      <c r="AG37" s="183"/>
      <c r="AH37" s="177"/>
      <c r="AI37" s="177"/>
      <c r="AJ37" s="178"/>
      <c r="AK37" s="178"/>
      <c r="AT37" s="183"/>
    </row>
    <row r="38" ht="26.25" customHeight="1" spans="1:46">
      <c r="A38" s="201"/>
      <c r="N38" s="176"/>
      <c r="P38" s="201"/>
      <c r="Q38" s="183"/>
      <c r="S38" s="201"/>
      <c r="T38" s="201"/>
      <c r="V38" s="201"/>
      <c r="W38" s="201"/>
      <c r="X38" s="201"/>
      <c r="AA38" s="183"/>
      <c r="AF38" s="183"/>
      <c r="AG38" s="183"/>
      <c r="AH38" s="177"/>
      <c r="AI38" s="177"/>
      <c r="AJ38" s="178"/>
      <c r="AK38" s="178"/>
      <c r="AT38" s="183"/>
    </row>
    <row r="39" ht="26.25" customHeight="1" spans="1:46">
      <c r="A39" s="201"/>
      <c r="N39" s="176"/>
      <c r="P39" s="201"/>
      <c r="Q39" s="183"/>
      <c r="S39" s="201"/>
      <c r="T39" s="201"/>
      <c r="V39" s="201"/>
      <c r="W39" s="201"/>
      <c r="X39" s="201"/>
      <c r="AA39" s="183"/>
      <c r="AF39" s="183"/>
      <c r="AG39" s="183"/>
      <c r="AH39" s="177"/>
      <c r="AI39" s="177"/>
      <c r="AJ39" s="178"/>
      <c r="AK39" s="178"/>
      <c r="AT39" s="183"/>
    </row>
    <row r="40" ht="26.25" customHeight="1" spans="1:46">
      <c r="A40" s="201"/>
      <c r="N40" s="176"/>
      <c r="P40" s="201"/>
      <c r="Q40" s="183"/>
      <c r="S40" s="201"/>
      <c r="T40" s="201"/>
      <c r="V40" s="201"/>
      <c r="W40" s="201"/>
      <c r="X40" s="201"/>
      <c r="AA40" s="183"/>
      <c r="AF40" s="183"/>
      <c r="AG40" s="183"/>
      <c r="AH40" s="177"/>
      <c r="AI40" s="177"/>
      <c r="AJ40" s="178"/>
      <c r="AK40" s="178"/>
      <c r="AT40" s="183"/>
    </row>
    <row r="41" ht="26.25" customHeight="1" spans="1:46">
      <c r="A41" s="201"/>
      <c r="N41" s="176"/>
      <c r="P41" s="201"/>
      <c r="Q41" s="183"/>
      <c r="S41" s="201"/>
      <c r="T41" s="201"/>
      <c r="V41" s="201"/>
      <c r="W41" s="201"/>
      <c r="X41" s="201"/>
      <c r="AA41" s="183"/>
      <c r="AF41" s="183"/>
      <c r="AG41" s="183"/>
      <c r="AH41" s="177"/>
      <c r="AI41" s="177"/>
      <c r="AJ41" s="178"/>
      <c r="AK41" s="178"/>
      <c r="AT41" s="183"/>
    </row>
    <row r="42" ht="26.25" customHeight="1" spans="1:46">
      <c r="A42" s="201"/>
      <c r="N42" s="176"/>
      <c r="P42" s="201"/>
      <c r="Q42" s="183"/>
      <c r="S42" s="201"/>
      <c r="T42" s="201"/>
      <c r="V42" s="201"/>
      <c r="W42" s="201"/>
      <c r="X42" s="201"/>
      <c r="AA42" s="183"/>
      <c r="AF42" s="183"/>
      <c r="AG42" s="183"/>
      <c r="AH42" s="177"/>
      <c r="AI42" s="177"/>
      <c r="AJ42" s="178"/>
      <c r="AK42" s="178"/>
      <c r="AT42" s="183"/>
    </row>
    <row r="43" ht="26.25" customHeight="1" spans="1:46">
      <c r="A43" s="201"/>
      <c r="N43" s="176"/>
      <c r="P43" s="201"/>
      <c r="Q43" s="183"/>
      <c r="S43" s="201"/>
      <c r="T43" s="201"/>
      <c r="V43" s="201"/>
      <c r="W43" s="201"/>
      <c r="X43" s="201"/>
      <c r="AA43" s="183"/>
      <c r="AF43" s="183"/>
      <c r="AG43" s="183"/>
      <c r="AH43" s="177"/>
      <c r="AI43" s="177"/>
      <c r="AJ43" s="178"/>
      <c r="AK43" s="178"/>
      <c r="AT43" s="183"/>
    </row>
    <row r="44" ht="26.25" customHeight="1" spans="1:46">
      <c r="A44" s="201"/>
      <c r="N44" s="176"/>
      <c r="P44" s="201"/>
      <c r="Q44" s="183"/>
      <c r="S44" s="201"/>
      <c r="T44" s="201"/>
      <c r="V44" s="201"/>
      <c r="W44" s="201"/>
      <c r="X44" s="201"/>
      <c r="AA44" s="183"/>
      <c r="AF44" s="183"/>
      <c r="AG44" s="183"/>
      <c r="AH44" s="177"/>
      <c r="AI44" s="177"/>
      <c r="AJ44" s="178"/>
      <c r="AK44" s="178"/>
      <c r="AT44" s="183"/>
    </row>
    <row r="45" ht="26.25" customHeight="1" spans="1:46">
      <c r="A45" s="201"/>
      <c r="N45" s="176"/>
      <c r="P45" s="201"/>
      <c r="Q45" s="183"/>
      <c r="S45" s="201"/>
      <c r="T45" s="201"/>
      <c r="V45" s="201"/>
      <c r="W45" s="201"/>
      <c r="X45" s="201"/>
      <c r="AA45" s="183"/>
      <c r="AF45" s="183"/>
      <c r="AG45" s="183"/>
      <c r="AH45" s="177"/>
      <c r="AI45" s="177"/>
      <c r="AJ45" s="178"/>
      <c r="AK45" s="178"/>
      <c r="AT45" s="183"/>
    </row>
    <row r="46" ht="26.25" customHeight="1" spans="1:46">
      <c r="A46" s="201"/>
      <c r="N46" s="176"/>
      <c r="P46" s="201"/>
      <c r="Q46" s="183"/>
      <c r="S46" s="201"/>
      <c r="T46" s="201"/>
      <c r="V46" s="201"/>
      <c r="W46" s="201"/>
      <c r="X46" s="201"/>
      <c r="AA46" s="183"/>
      <c r="AF46" s="183"/>
      <c r="AG46" s="183"/>
      <c r="AH46" s="177"/>
      <c r="AI46" s="177"/>
      <c r="AJ46" s="178"/>
      <c r="AK46" s="178"/>
      <c r="AT46" s="183"/>
    </row>
    <row r="47" ht="26.25" customHeight="1" spans="1:46">
      <c r="A47" s="201"/>
      <c r="N47" s="176"/>
      <c r="P47" s="201"/>
      <c r="Q47" s="183"/>
      <c r="S47" s="201"/>
      <c r="T47" s="201"/>
      <c r="V47" s="201"/>
      <c r="W47" s="201"/>
      <c r="X47" s="201"/>
      <c r="AA47" s="183"/>
      <c r="AF47" s="183"/>
      <c r="AG47" s="183"/>
      <c r="AH47" s="177"/>
      <c r="AI47" s="177"/>
      <c r="AJ47" s="178"/>
      <c r="AK47" s="178"/>
      <c r="AT47" s="183"/>
    </row>
    <row r="48" ht="26.25" customHeight="1" spans="1:46">
      <c r="A48" s="201"/>
      <c r="N48" s="176"/>
      <c r="P48" s="201"/>
      <c r="Q48" s="183"/>
      <c r="S48" s="201"/>
      <c r="T48" s="201"/>
      <c r="V48" s="201"/>
      <c r="W48" s="201"/>
      <c r="X48" s="201"/>
      <c r="AA48" s="183"/>
      <c r="AF48" s="183"/>
      <c r="AG48" s="183"/>
      <c r="AH48" s="177"/>
      <c r="AI48" s="177"/>
      <c r="AJ48" s="178"/>
      <c r="AK48" s="178"/>
      <c r="AT48" s="183"/>
    </row>
    <row r="49" ht="26.25" customHeight="1" spans="1:46">
      <c r="A49" s="201"/>
      <c r="N49" s="176"/>
      <c r="P49" s="201"/>
      <c r="Q49" s="183"/>
      <c r="S49" s="201"/>
      <c r="T49" s="201"/>
      <c r="V49" s="201"/>
      <c r="W49" s="201"/>
      <c r="X49" s="201"/>
      <c r="AA49" s="183"/>
      <c r="AF49" s="183"/>
      <c r="AG49" s="183"/>
      <c r="AH49" s="177"/>
      <c r="AI49" s="177"/>
      <c r="AJ49" s="178"/>
      <c r="AK49" s="178"/>
      <c r="AT49" s="183"/>
    </row>
    <row r="50" ht="26.25" customHeight="1" spans="1:46">
      <c r="A50" s="201"/>
      <c r="N50" s="176"/>
      <c r="P50" s="201"/>
      <c r="Q50" s="183"/>
      <c r="S50" s="201"/>
      <c r="T50" s="201"/>
      <c r="V50" s="201"/>
      <c r="W50" s="201"/>
      <c r="X50" s="201"/>
      <c r="AA50" s="183"/>
      <c r="AF50" s="183"/>
      <c r="AG50" s="183"/>
      <c r="AH50" s="177"/>
      <c r="AI50" s="177"/>
      <c r="AJ50" s="178"/>
      <c r="AK50" s="178"/>
      <c r="AT50" s="183"/>
    </row>
    <row r="51" ht="26.25" customHeight="1" spans="1:46">
      <c r="A51" s="201"/>
      <c r="N51" s="176"/>
      <c r="P51" s="201"/>
      <c r="Q51" s="183"/>
      <c r="S51" s="201"/>
      <c r="T51" s="201"/>
      <c r="V51" s="201"/>
      <c r="W51" s="201"/>
      <c r="X51" s="201"/>
      <c r="AA51" s="183"/>
      <c r="AF51" s="183"/>
      <c r="AG51" s="183"/>
      <c r="AH51" s="177"/>
      <c r="AI51" s="177"/>
      <c r="AJ51" s="178"/>
      <c r="AK51" s="178"/>
      <c r="AT51" s="183"/>
    </row>
    <row r="52" ht="26.25" customHeight="1" spans="1:46">
      <c r="A52" s="201"/>
      <c r="N52" s="176"/>
      <c r="P52" s="201"/>
      <c r="Q52" s="183"/>
      <c r="S52" s="201"/>
      <c r="T52" s="201"/>
      <c r="V52" s="201"/>
      <c r="W52" s="201"/>
      <c r="X52" s="201"/>
      <c r="AA52" s="183"/>
      <c r="AF52" s="183"/>
      <c r="AG52" s="183"/>
      <c r="AH52" s="177"/>
      <c r="AI52" s="177"/>
      <c r="AJ52" s="178"/>
      <c r="AK52" s="178"/>
      <c r="AT52" s="183"/>
    </row>
    <row r="53" ht="26.25" customHeight="1" spans="1:46">
      <c r="A53" s="201"/>
      <c r="N53" s="176"/>
      <c r="P53" s="201"/>
      <c r="Q53" s="183"/>
      <c r="S53" s="201"/>
      <c r="T53" s="201"/>
      <c r="V53" s="201"/>
      <c r="W53" s="201"/>
      <c r="X53" s="201"/>
      <c r="AA53" s="183"/>
      <c r="AF53" s="183"/>
      <c r="AG53" s="183"/>
      <c r="AH53" s="177"/>
      <c r="AI53" s="177"/>
      <c r="AJ53" s="178"/>
      <c r="AK53" s="178"/>
      <c r="AT53" s="183"/>
    </row>
    <row r="54" ht="26.25" customHeight="1" spans="1:46">
      <c r="A54" s="201"/>
      <c r="N54" s="176"/>
      <c r="P54" s="201"/>
      <c r="Q54" s="183"/>
      <c r="S54" s="201"/>
      <c r="T54" s="201"/>
      <c r="V54" s="201"/>
      <c r="W54" s="201"/>
      <c r="X54" s="201"/>
      <c r="AA54" s="183"/>
      <c r="AF54" s="183"/>
      <c r="AG54" s="183"/>
      <c r="AH54" s="177"/>
      <c r="AI54" s="177"/>
      <c r="AJ54" s="178"/>
      <c r="AK54" s="178"/>
      <c r="AT54" s="183"/>
    </row>
    <row r="55" ht="26.25" customHeight="1" spans="1:46">
      <c r="A55" s="201"/>
      <c r="N55" s="176"/>
      <c r="P55" s="201"/>
      <c r="Q55" s="183"/>
      <c r="S55" s="201"/>
      <c r="T55" s="201"/>
      <c r="V55" s="201"/>
      <c r="W55" s="201"/>
      <c r="X55" s="201"/>
      <c r="AA55" s="183"/>
      <c r="AF55" s="183"/>
      <c r="AG55" s="183"/>
      <c r="AH55" s="177"/>
      <c r="AI55" s="177"/>
      <c r="AJ55" s="178"/>
      <c r="AK55" s="178"/>
      <c r="AT55" s="183"/>
    </row>
    <row r="56" ht="26.25" customHeight="1" spans="1:46">
      <c r="A56" s="201"/>
      <c r="P56" s="201"/>
      <c r="Q56" s="183"/>
      <c r="S56" s="201"/>
      <c r="T56" s="201"/>
      <c r="V56" s="201"/>
      <c r="W56" s="201"/>
      <c r="X56" s="201"/>
      <c r="AA56" s="183"/>
      <c r="AF56" s="183"/>
      <c r="AG56" s="183"/>
      <c r="AH56" s="177"/>
      <c r="AI56" s="177"/>
      <c r="AJ56" s="178"/>
      <c r="AK56" s="178"/>
      <c r="AT56" s="183"/>
    </row>
    <row r="57" ht="26.25" customHeight="1" spans="1:46">
      <c r="A57" s="201"/>
      <c r="P57" s="201"/>
      <c r="Q57" s="183"/>
      <c r="S57" s="201"/>
      <c r="T57" s="201"/>
      <c r="V57" s="201"/>
      <c r="W57" s="201"/>
      <c r="X57" s="201"/>
      <c r="AA57" s="183"/>
      <c r="AF57" s="183"/>
      <c r="AG57" s="183"/>
      <c r="AH57" s="177"/>
      <c r="AI57" s="177"/>
      <c r="AJ57" s="178"/>
      <c r="AK57" s="178"/>
      <c r="AT57" s="183"/>
    </row>
    <row r="58" ht="26.25" customHeight="1" spans="1:46">
      <c r="A58" s="201"/>
      <c r="P58" s="201"/>
      <c r="Q58" s="183"/>
      <c r="S58" s="201"/>
      <c r="T58" s="201"/>
      <c r="V58" s="201"/>
      <c r="W58" s="201"/>
      <c r="X58" s="201"/>
      <c r="AA58" s="183"/>
      <c r="AF58" s="183"/>
      <c r="AG58" s="183"/>
      <c r="AH58" s="177"/>
      <c r="AI58" s="177"/>
      <c r="AJ58" s="178"/>
      <c r="AK58" s="178"/>
      <c r="AT58" s="183"/>
    </row>
    <row r="59" ht="26.25" customHeight="1" spans="1:46">
      <c r="A59" s="201"/>
      <c r="P59" s="201"/>
      <c r="Q59" s="183"/>
      <c r="S59" s="201"/>
      <c r="T59" s="201"/>
      <c r="AT59" s="183"/>
    </row>
    <row r="60" ht="26.25" customHeight="1" spans="1:46">
      <c r="A60" s="201"/>
      <c r="P60" s="201"/>
      <c r="Q60" s="183"/>
      <c r="S60" s="201"/>
      <c r="T60" s="201"/>
      <c r="AT60" s="183"/>
    </row>
    <row r="61" ht="26.25" customHeight="1" spans="1:46">
      <c r="A61" s="201"/>
      <c r="P61" s="201"/>
      <c r="Q61" s="183"/>
      <c r="S61" s="201"/>
      <c r="T61" s="201"/>
      <c r="AT61" s="183"/>
    </row>
    <row r="62" ht="26.25" customHeight="1" spans="1:46">
      <c r="A62" s="201"/>
      <c r="P62" s="201"/>
      <c r="Q62" s="183"/>
      <c r="S62" s="201"/>
      <c r="T62" s="201"/>
      <c r="AT62" s="183"/>
    </row>
    <row r="63" ht="26.25" customHeight="1" spans="1:46">
      <c r="A63" s="201"/>
      <c r="P63" s="201"/>
      <c r="Q63" s="183"/>
      <c r="S63" s="201"/>
      <c r="T63" s="201"/>
      <c r="AT63" s="183"/>
    </row>
    <row r="64" ht="26.25" customHeight="1" spans="1:46">
      <c r="A64" s="201"/>
      <c r="P64" s="201"/>
      <c r="Q64" s="183"/>
      <c r="S64" s="201"/>
      <c r="T64" s="201"/>
      <c r="AT64" s="183"/>
    </row>
    <row r="65" ht="26.25" customHeight="1" spans="1:46">
      <c r="A65" s="201"/>
      <c r="P65" s="201"/>
      <c r="Q65" s="183"/>
      <c r="S65" s="201"/>
      <c r="T65" s="201"/>
      <c r="AT65" s="183"/>
    </row>
    <row r="66" ht="26.25" customHeight="1" spans="1:46">
      <c r="A66" s="201"/>
      <c r="P66" s="201"/>
      <c r="Q66" s="183"/>
      <c r="S66" s="201"/>
      <c r="T66" s="201"/>
      <c r="AT66" s="183"/>
    </row>
    <row r="67" ht="26.25" customHeight="1" spans="1:46">
      <c r="A67" s="201"/>
      <c r="P67" s="201"/>
      <c r="Q67" s="183"/>
      <c r="S67" s="201"/>
      <c r="T67" s="201"/>
      <c r="AT67" s="183"/>
    </row>
    <row r="68" ht="26.25" customHeight="1" spans="1:46">
      <c r="A68" s="201"/>
      <c r="P68" s="201"/>
      <c r="Q68" s="183"/>
      <c r="S68" s="201"/>
      <c r="T68" s="201"/>
      <c r="AT68" s="183"/>
    </row>
    <row r="69" ht="26.25" customHeight="1" spans="1:46">
      <c r="A69" s="201"/>
      <c r="P69" s="201"/>
      <c r="Q69" s="183"/>
      <c r="S69" s="201"/>
      <c r="T69" s="201"/>
      <c r="AT69" s="183"/>
    </row>
    <row r="70" ht="26.25" customHeight="1" spans="1:46">
      <c r="A70" s="201"/>
      <c r="P70" s="201"/>
      <c r="Q70" s="183"/>
      <c r="S70" s="201"/>
      <c r="T70" s="201"/>
      <c r="AT70" s="183"/>
    </row>
    <row r="71" ht="26.25" customHeight="1" spans="1:17">
      <c r="A71" s="201"/>
      <c r="P71" s="201"/>
      <c r="Q71" s="183"/>
    </row>
    <row r="72" ht="26.25" customHeight="1" spans="1:17">
      <c r="A72" s="201"/>
      <c r="P72" s="201"/>
      <c r="Q72" s="183"/>
    </row>
    <row r="73" ht="26.25" customHeight="1" spans="1:17">
      <c r="A73" s="201"/>
      <c r="P73" s="201"/>
      <c r="Q73" s="183"/>
    </row>
    <row r="74" ht="26.25" customHeight="1" spans="1:17">
      <c r="A74" s="201"/>
      <c r="P74" s="201"/>
      <c r="Q74" s="183"/>
    </row>
    <row r="75" ht="26.25" customHeight="1" spans="1:17">
      <c r="A75" s="201"/>
      <c r="P75" s="201"/>
      <c r="Q75" s="183"/>
    </row>
    <row r="76" ht="26.25" customHeight="1" spans="1:17">
      <c r="A76" s="201"/>
      <c r="P76" s="201"/>
      <c r="Q76" s="183"/>
    </row>
    <row r="77" ht="26.25" customHeight="1" spans="1:17">
      <c r="A77" s="201"/>
      <c r="P77" s="201"/>
      <c r="Q77" s="183"/>
    </row>
    <row r="78" ht="26.25" customHeight="1" spans="1:17">
      <c r="A78" s="201"/>
      <c r="P78" s="201"/>
      <c r="Q78" s="183"/>
    </row>
    <row r="79" ht="26.25" customHeight="1" spans="1:17">
      <c r="A79" s="201"/>
      <c r="P79" s="201"/>
      <c r="Q79" s="183"/>
    </row>
    <row r="80" ht="26.25" customHeight="1" spans="1:17">
      <c r="A80" s="201"/>
      <c r="P80" s="201"/>
      <c r="Q80" s="183"/>
    </row>
    <row r="81" ht="26.25" customHeight="1" spans="1:17">
      <c r="A81" s="201"/>
      <c r="P81" s="201"/>
      <c r="Q81" s="183"/>
    </row>
    <row r="82" ht="26.25" customHeight="1" spans="1:17">
      <c r="A82" s="201"/>
      <c r="P82" s="201"/>
      <c r="Q82" s="183"/>
    </row>
    <row r="83" ht="26.25" customHeight="1" spans="1:17">
      <c r="A83" s="201"/>
      <c r="P83" s="201"/>
      <c r="Q83" s="183"/>
    </row>
    <row r="84" ht="26.25" customHeight="1" spans="1:17">
      <c r="A84" s="201"/>
      <c r="P84" s="201"/>
      <c r="Q84" s="183"/>
    </row>
    <row r="85" ht="26.25" customHeight="1" spans="1:17">
      <c r="A85" s="201"/>
      <c r="P85" s="201"/>
      <c r="Q85" s="183"/>
    </row>
    <row r="86" ht="26.25" customHeight="1" spans="1:17">
      <c r="A86" s="201"/>
      <c r="P86" s="201"/>
      <c r="Q86" s="183"/>
    </row>
    <row r="87" ht="26.25" customHeight="1" spans="1:17">
      <c r="A87" s="201"/>
      <c r="P87" s="201"/>
      <c r="Q87" s="183"/>
    </row>
    <row r="88" ht="26.25" customHeight="1" spans="1:17">
      <c r="A88" s="201"/>
      <c r="P88" s="201"/>
      <c r="Q88" s="183"/>
    </row>
    <row r="89" ht="26.25" customHeight="1" spans="1:17">
      <c r="A89" s="201"/>
      <c r="P89" s="201"/>
      <c r="Q89" s="183"/>
    </row>
    <row r="90" ht="26.25" customHeight="1" spans="1:17">
      <c r="A90" s="201"/>
      <c r="P90" s="201"/>
      <c r="Q90" s="183"/>
    </row>
    <row r="91" ht="26.25" customHeight="1" spans="1:17">
      <c r="A91" s="201"/>
      <c r="P91" s="201"/>
      <c r="Q91" s="183"/>
    </row>
    <row r="92" ht="26.25" customHeight="1" spans="1:17">
      <c r="A92" s="201"/>
      <c r="P92" s="201"/>
      <c r="Q92" s="183"/>
    </row>
    <row r="93" ht="26.25" customHeight="1" spans="1:17">
      <c r="A93" s="201"/>
      <c r="P93" s="201"/>
      <c r="Q93" s="183"/>
    </row>
    <row r="94" ht="26.25" customHeight="1" spans="1:17">
      <c r="A94" s="201"/>
      <c r="P94" s="201"/>
      <c r="Q94" s="183"/>
    </row>
    <row r="95" ht="26.25" customHeight="1" spans="1:17">
      <c r="A95" s="201"/>
      <c r="P95" s="201"/>
      <c r="Q95" s="183"/>
    </row>
    <row r="96" ht="26.25" customHeight="1" spans="1:17">
      <c r="A96" s="201"/>
      <c r="P96" s="201"/>
      <c r="Q96" s="183"/>
    </row>
    <row r="97" ht="26.25" customHeight="1" spans="1:17">
      <c r="A97" s="201"/>
      <c r="P97" s="201"/>
      <c r="Q97" s="183"/>
    </row>
    <row r="98" ht="26.25" customHeight="1" spans="1:17">
      <c r="A98" s="201"/>
      <c r="P98" s="201"/>
      <c r="Q98" s="183"/>
    </row>
    <row r="99" ht="26.25" customHeight="1" spans="1:17">
      <c r="A99" s="201"/>
      <c r="P99" s="201"/>
      <c r="Q99" s="183"/>
    </row>
    <row r="100" ht="26.25" customHeight="1" spans="1:17">
      <c r="A100" s="201"/>
      <c r="P100" s="201"/>
      <c r="Q100" s="183"/>
    </row>
    <row r="101" ht="26.25" customHeight="1" spans="1:17">
      <c r="A101" s="201"/>
      <c r="P101" s="201"/>
      <c r="Q101" s="183"/>
    </row>
    <row r="102" ht="26.25" customHeight="1" spans="1:17">
      <c r="A102" s="201"/>
      <c r="P102" s="201"/>
      <c r="Q102" s="183"/>
    </row>
    <row r="103" ht="26.25" customHeight="1" spans="1:17">
      <c r="A103" s="201"/>
      <c r="P103" s="201"/>
      <c r="Q103" s="183"/>
    </row>
    <row r="104" ht="26.25" customHeight="1" spans="1:17">
      <c r="A104" s="201"/>
      <c r="P104" s="201"/>
      <c r="Q104" s="183"/>
    </row>
    <row r="105" ht="26.25" customHeight="1" spans="1:17">
      <c r="A105" s="201"/>
      <c r="P105" s="201"/>
      <c r="Q105" s="183"/>
    </row>
    <row r="106" ht="26.25" customHeight="1" spans="1:17">
      <c r="A106" s="201"/>
      <c r="P106" s="201"/>
      <c r="Q106" s="183"/>
    </row>
    <row r="107" ht="26.25" customHeight="1" spans="1:17">
      <c r="A107" s="201"/>
      <c r="P107" s="201"/>
      <c r="Q107" s="183"/>
    </row>
    <row r="108" ht="26.25" customHeight="1" spans="1:17">
      <c r="A108" s="201"/>
      <c r="P108" s="201"/>
      <c r="Q108" s="183"/>
    </row>
    <row r="109" ht="26.25" customHeight="1" spans="1:17">
      <c r="A109" s="201"/>
      <c r="P109" s="201"/>
      <c r="Q109" s="183"/>
    </row>
    <row r="110" ht="26.25" customHeight="1" spans="1:17">
      <c r="A110" s="201"/>
      <c r="P110" s="201"/>
      <c r="Q110" s="183"/>
    </row>
    <row r="111" ht="26.25" customHeight="1" spans="1:17">
      <c r="A111" s="201"/>
      <c r="P111" s="201"/>
      <c r="Q111" s="183"/>
    </row>
    <row r="112" ht="26.25" customHeight="1" spans="1:17">
      <c r="A112" s="201"/>
      <c r="P112" s="201"/>
      <c r="Q112" s="183"/>
    </row>
    <row r="113" ht="26.25" customHeight="1" spans="1:17">
      <c r="A113" s="201"/>
      <c r="P113" s="201"/>
      <c r="Q113" s="183"/>
    </row>
    <row r="114" ht="26.25" customHeight="1" spans="1:17">
      <c r="A114" s="201"/>
      <c r="P114" s="201"/>
      <c r="Q114" s="183"/>
    </row>
    <row r="115" ht="26.25" customHeight="1" spans="1:17">
      <c r="A115" s="201"/>
      <c r="P115" s="201"/>
      <c r="Q115" s="183"/>
    </row>
    <row r="116" ht="26.25" customHeight="1" spans="1:17">
      <c r="A116" s="201"/>
      <c r="P116" s="201"/>
      <c r="Q116" s="183"/>
    </row>
    <row r="117" ht="26.25" customHeight="1" spans="1:17">
      <c r="A117" s="201"/>
      <c r="P117" s="201"/>
      <c r="Q117" s="183"/>
    </row>
    <row r="118" ht="26.25" customHeight="1" spans="1:17">
      <c r="A118" s="201"/>
      <c r="P118" s="201"/>
      <c r="Q118" s="183"/>
    </row>
    <row r="119" ht="26.25" customHeight="1" spans="1:17">
      <c r="A119" s="201"/>
      <c r="P119" s="201"/>
      <c r="Q119" s="183"/>
    </row>
    <row r="120" ht="26.25" customHeight="1" spans="1:17">
      <c r="A120" s="201"/>
      <c r="P120" s="201"/>
      <c r="Q120" s="183"/>
    </row>
    <row r="121" ht="26.25" customHeight="1" spans="1:17">
      <c r="A121" s="201"/>
      <c r="P121" s="201"/>
      <c r="Q121" s="183"/>
    </row>
    <row r="122" ht="26.25" customHeight="1" spans="1:17">
      <c r="A122" s="201"/>
      <c r="P122" s="201"/>
      <c r="Q122" s="183"/>
    </row>
    <row r="123" ht="26.25" customHeight="1" spans="1:17">
      <c r="A123" s="201"/>
      <c r="P123" s="201"/>
      <c r="Q123" s="183"/>
    </row>
    <row r="124" ht="26.25" customHeight="1" spans="1:17">
      <c r="A124" s="201"/>
      <c r="P124" s="201"/>
      <c r="Q124" s="183"/>
    </row>
    <row r="125" ht="26.25" customHeight="1" spans="1:17">
      <c r="A125" s="201"/>
      <c r="P125" s="201"/>
      <c r="Q125" s="183"/>
    </row>
    <row r="126" ht="26.25" customHeight="1" spans="1:17">
      <c r="A126" s="201"/>
      <c r="P126" s="201"/>
      <c r="Q126" s="183"/>
    </row>
    <row r="127" ht="26.25" customHeight="1" spans="1:17">
      <c r="A127" s="201"/>
      <c r="P127" s="201"/>
      <c r="Q127" s="183"/>
    </row>
    <row r="128" ht="26.25" customHeight="1" spans="1:17">
      <c r="A128" s="201"/>
      <c r="P128" s="201"/>
      <c r="Q128" s="183"/>
    </row>
    <row r="129" ht="26.25" customHeight="1" spans="1:17">
      <c r="A129" s="201"/>
      <c r="P129" s="201"/>
      <c r="Q129" s="183"/>
    </row>
    <row r="130" ht="26.25" customHeight="1" spans="1:17">
      <c r="A130" s="201"/>
      <c r="P130" s="201"/>
      <c r="Q130" s="183"/>
    </row>
    <row r="131" ht="26.25" customHeight="1" spans="1:17">
      <c r="A131" s="201"/>
      <c r="P131" s="201"/>
      <c r="Q131" s="183"/>
    </row>
    <row r="132" ht="26.25" customHeight="1" spans="1:17">
      <c r="A132" s="201"/>
      <c r="P132" s="201"/>
      <c r="Q132" s="183"/>
    </row>
    <row r="133" ht="26.25" customHeight="1" spans="1:17">
      <c r="A133" s="201"/>
      <c r="P133" s="201"/>
      <c r="Q133" s="183"/>
    </row>
    <row r="134" ht="26.25" customHeight="1" spans="1:17">
      <c r="A134" s="201"/>
      <c r="P134" s="201"/>
      <c r="Q134" s="183"/>
    </row>
    <row r="135" ht="26.25" customHeight="1" spans="1:17">
      <c r="A135" s="201"/>
      <c r="P135" s="201"/>
      <c r="Q135" s="183"/>
    </row>
    <row r="136" ht="26.25" customHeight="1" spans="1:17">
      <c r="A136" s="201"/>
      <c r="P136" s="201"/>
      <c r="Q136" s="183"/>
    </row>
    <row r="137" ht="26.25" customHeight="1" spans="1:17">
      <c r="A137" s="201"/>
      <c r="P137" s="201"/>
      <c r="Q137" s="183"/>
    </row>
    <row r="138" ht="26.25" customHeight="1" spans="1:17">
      <c r="A138" s="201"/>
      <c r="P138" s="201"/>
      <c r="Q138" s="183"/>
    </row>
    <row r="139" ht="26.25" customHeight="1" spans="1:17">
      <c r="A139" s="201"/>
      <c r="P139" s="201"/>
      <c r="Q139" s="183"/>
    </row>
    <row r="140" ht="26.25" customHeight="1" spans="1:17">
      <c r="A140" s="201"/>
      <c r="P140" s="201"/>
      <c r="Q140" s="183"/>
    </row>
    <row r="141" ht="26.25" customHeight="1" spans="1:17">
      <c r="A141" s="201"/>
      <c r="P141" s="201"/>
      <c r="Q141" s="183"/>
    </row>
    <row r="142" ht="26.25" customHeight="1" spans="1:17">
      <c r="A142" s="201"/>
      <c r="P142" s="201"/>
      <c r="Q142" s="183"/>
    </row>
    <row r="143" ht="26.25" customHeight="1" spans="1:17">
      <c r="A143" s="201"/>
      <c r="P143" s="201"/>
      <c r="Q143" s="183"/>
    </row>
    <row r="144" ht="26.25" customHeight="1" spans="1:17">
      <c r="A144" s="201"/>
      <c r="P144" s="201"/>
      <c r="Q144" s="183"/>
    </row>
    <row r="145" ht="26.25" customHeight="1" spans="1:17">
      <c r="A145" s="201"/>
      <c r="P145" s="201"/>
      <c r="Q145" s="183"/>
    </row>
    <row r="146" ht="26.25" customHeight="1" spans="1:17">
      <c r="A146" s="201"/>
      <c r="P146" s="201"/>
      <c r="Q146" s="183"/>
    </row>
    <row r="147" ht="26.25" customHeight="1" spans="1:17">
      <c r="A147" s="201"/>
      <c r="P147" s="201"/>
      <c r="Q147" s="183"/>
    </row>
    <row r="148" ht="26.25" customHeight="1" spans="1:17">
      <c r="A148" s="201"/>
      <c r="P148" s="201"/>
      <c r="Q148" s="183"/>
    </row>
    <row r="149" ht="26.25" customHeight="1" spans="1:17">
      <c r="A149" s="201"/>
      <c r="P149" s="201"/>
      <c r="Q149" s="183"/>
    </row>
    <row r="150" ht="26.25" customHeight="1" spans="1:17">
      <c r="A150" s="201"/>
      <c r="P150" s="201"/>
      <c r="Q150" s="183"/>
    </row>
    <row r="151" ht="26.25" customHeight="1" spans="1:17">
      <c r="A151" s="201"/>
      <c r="P151" s="201"/>
      <c r="Q151" s="183"/>
    </row>
    <row r="152" ht="26.25" customHeight="1" spans="1:17">
      <c r="A152" s="201"/>
      <c r="P152" s="201"/>
      <c r="Q152" s="183"/>
    </row>
    <row r="153" ht="26.25" customHeight="1" spans="1:17">
      <c r="A153" s="201"/>
      <c r="P153" s="201"/>
      <c r="Q153" s="183"/>
    </row>
    <row r="154" ht="26.25" customHeight="1" spans="1:17">
      <c r="A154" s="201"/>
      <c r="P154" s="201"/>
      <c r="Q154" s="183"/>
    </row>
    <row r="155" ht="26.25" customHeight="1" spans="1:17">
      <c r="A155" s="201"/>
      <c r="P155" s="201"/>
      <c r="Q155" s="183"/>
    </row>
    <row r="156" ht="26.25" customHeight="1" spans="1:17">
      <c r="A156" s="201"/>
      <c r="P156" s="201"/>
      <c r="Q156" s="183"/>
    </row>
    <row r="157" ht="26.25" customHeight="1" spans="1:17">
      <c r="A157" s="201"/>
      <c r="P157" s="201"/>
      <c r="Q157" s="183"/>
    </row>
    <row r="158" ht="26.25" customHeight="1" spans="1:17">
      <c r="A158" s="201"/>
      <c r="P158" s="201"/>
      <c r="Q158" s="183"/>
    </row>
    <row r="159" ht="26.25" customHeight="1" spans="1:17">
      <c r="A159" s="201"/>
      <c r="P159" s="201"/>
      <c r="Q159" s="183"/>
    </row>
    <row r="160" ht="26.25" customHeight="1" spans="1:17">
      <c r="A160" s="201"/>
      <c r="P160" s="201"/>
      <c r="Q160" s="183"/>
    </row>
    <row r="161" ht="26.25" customHeight="1" spans="1:17">
      <c r="A161" s="201"/>
      <c r="P161" s="201"/>
      <c r="Q161" s="183"/>
    </row>
    <row r="162" ht="26.25" customHeight="1" spans="1:17">
      <c r="A162" s="201"/>
      <c r="P162" s="201"/>
      <c r="Q162" s="183"/>
    </row>
    <row r="163" ht="26.25" customHeight="1" spans="1:17">
      <c r="A163" s="201"/>
      <c r="P163" s="201"/>
      <c r="Q163" s="183"/>
    </row>
    <row r="164" ht="26.25" customHeight="1" spans="1:17">
      <c r="A164" s="201"/>
      <c r="P164" s="201"/>
      <c r="Q164" s="183"/>
    </row>
    <row r="165" ht="26.25" customHeight="1" spans="1:17">
      <c r="A165" s="201"/>
      <c r="P165" s="201"/>
      <c r="Q165" s="183"/>
    </row>
    <row r="166" ht="26.25" customHeight="1" spans="1:17">
      <c r="A166" s="201"/>
      <c r="P166" s="201"/>
      <c r="Q166" s="183"/>
    </row>
    <row r="167" ht="26.25" customHeight="1" spans="1:17">
      <c r="A167" s="201"/>
      <c r="P167" s="201"/>
      <c r="Q167" s="183"/>
    </row>
    <row r="168" ht="26.25" customHeight="1" spans="1:17">
      <c r="A168" s="201"/>
      <c r="P168" s="201"/>
      <c r="Q168" s="183"/>
    </row>
    <row r="169" ht="26.25" customHeight="1" spans="1:17">
      <c r="A169" s="201"/>
      <c r="P169" s="201"/>
      <c r="Q169" s="183"/>
    </row>
    <row r="170" ht="26.25" customHeight="1" spans="16:17">
      <c r="P170" s="201"/>
      <c r="Q170" s="183"/>
    </row>
    <row r="171" ht="26.25" customHeight="1" spans="16:17">
      <c r="P171" s="201"/>
      <c r="Q171" s="183"/>
    </row>
    <row r="172" ht="26.25" customHeight="1" spans="16:17">
      <c r="P172" s="201"/>
      <c r="Q172" s="183"/>
    </row>
    <row r="173" ht="26.25" customHeight="1" spans="16:17">
      <c r="P173" s="201"/>
      <c r="Q173" s="183"/>
    </row>
    <row r="174" ht="26.25" customHeight="1" spans="16:17">
      <c r="P174" s="201"/>
      <c r="Q174" s="183"/>
    </row>
    <row r="175" ht="26.25" customHeight="1" spans="16:17">
      <c r="P175" s="201"/>
      <c r="Q175" s="183"/>
    </row>
    <row r="176" ht="26.25" customHeight="1" spans="16:17">
      <c r="P176" s="201"/>
      <c r="Q176" s="183"/>
    </row>
    <row r="177" ht="26.25" customHeight="1" spans="16:17">
      <c r="P177" s="201"/>
      <c r="Q177" s="183"/>
    </row>
    <row r="178" ht="26.25" customHeight="1" spans="16:17">
      <c r="P178" s="201"/>
      <c r="Q178" s="183"/>
    </row>
    <row r="179" ht="26.25" customHeight="1" spans="16:17">
      <c r="P179" s="201"/>
      <c r="Q179" s="183"/>
    </row>
    <row r="180" ht="26.25" customHeight="1" spans="16:17">
      <c r="P180" s="201"/>
      <c r="Q180" s="183"/>
    </row>
    <row r="181" ht="26.25" customHeight="1" spans="16:17">
      <c r="P181" s="201"/>
      <c r="Q181" s="183"/>
    </row>
    <row r="182" ht="26.25" customHeight="1" spans="16:17">
      <c r="P182" s="201"/>
      <c r="Q182" s="183"/>
    </row>
    <row r="183" ht="26.25" customHeight="1" spans="16:17">
      <c r="P183" s="201"/>
      <c r="Q183" s="183"/>
    </row>
    <row r="184" ht="26.25" customHeight="1" spans="16:17">
      <c r="P184" s="201"/>
      <c r="Q184" s="183"/>
    </row>
    <row r="185" ht="26.25" customHeight="1" spans="16:17">
      <c r="P185" s="201"/>
      <c r="Q185" s="183"/>
    </row>
    <row r="186" ht="26.25" customHeight="1" spans="16:17">
      <c r="P186" s="201"/>
      <c r="Q186" s="183"/>
    </row>
    <row r="187" ht="26.25" customHeight="1" spans="16:17">
      <c r="P187" s="201"/>
      <c r="Q187" s="183"/>
    </row>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sheetData>
  <autoFilter xmlns:etc="http://www.wps.cn/officeDocument/2017/etCustomData" ref="A3:BH17" etc:filterBottomFollowUsedRange="0">
    <extLst/>
  </autoFilter>
  <mergeCells count="11">
    <mergeCell ref="A1:K1"/>
    <mergeCell ref="AU1:BA1"/>
    <mergeCell ref="A2:E2"/>
    <mergeCell ref="I2:J2"/>
    <mergeCell ref="L2:N2"/>
    <mergeCell ref="P2:R2"/>
    <mergeCell ref="AH2:AL2"/>
    <mergeCell ref="AM2:AO2"/>
    <mergeCell ref="AP2:AQ2"/>
    <mergeCell ref="AB10:AB11"/>
    <mergeCell ref="AC10:AC11"/>
  </mergeCells>
  <conditionalFormatting sqref="S4">
    <cfRule type="containsText" dxfId="0" priority="41" operator="between" text="欠">
      <formula>NOT(ISERROR(SEARCH("欠",S4)))</formula>
    </cfRule>
  </conditionalFormatting>
  <conditionalFormatting sqref="V4">
    <cfRule type="containsText" dxfId="0" priority="42" operator="between" text="欠">
      <formula>NOT(ISERROR(SEARCH("欠",V4)))</formula>
    </cfRule>
  </conditionalFormatting>
  <conditionalFormatting sqref="S5">
    <cfRule type="containsText" dxfId="0" priority="38" operator="between" text="欠">
      <formula>NOT(ISERROR(SEARCH("欠",S5)))</formula>
    </cfRule>
  </conditionalFormatting>
  <conditionalFormatting sqref="V5">
    <cfRule type="containsText" dxfId="0" priority="39" operator="between" text="欠">
      <formula>NOT(ISERROR(SEARCH("欠",V5)))</formula>
    </cfRule>
  </conditionalFormatting>
  <conditionalFormatting sqref="S6">
    <cfRule type="containsText" dxfId="0" priority="28" operator="between" text="欠">
      <formula>NOT(ISERROR(SEARCH("欠",S6)))</formula>
    </cfRule>
  </conditionalFormatting>
  <conditionalFormatting sqref="V6">
    <cfRule type="containsText" dxfId="0" priority="30" operator="between" text="欠">
      <formula>NOT(ISERROR(SEARCH("欠",V6)))</formula>
    </cfRule>
  </conditionalFormatting>
  <conditionalFormatting sqref="V7">
    <cfRule type="containsText" dxfId="0" priority="27" operator="between" text="欠">
      <formula>NOT(ISERROR(SEARCH("欠",V7)))</formula>
    </cfRule>
  </conditionalFormatting>
  <conditionalFormatting sqref="V8">
    <cfRule type="containsText" dxfId="0" priority="26" operator="between" text="欠">
      <formula>NOT(ISERROR(SEARCH("欠",V8)))</formula>
    </cfRule>
  </conditionalFormatting>
  <conditionalFormatting sqref="S9">
    <cfRule type="containsText" dxfId="0" priority="23" operator="between" text="欠">
      <formula>NOT(ISERROR(SEARCH("欠",S9)))</formula>
    </cfRule>
  </conditionalFormatting>
  <conditionalFormatting sqref="V9">
    <cfRule type="containsText" dxfId="0" priority="21" operator="between" text="欠">
      <formula>NOT(ISERROR(SEARCH("欠",V9)))</formula>
    </cfRule>
  </conditionalFormatting>
  <conditionalFormatting sqref="V10">
    <cfRule type="containsText" dxfId="0" priority="17" operator="between" text="欠">
      <formula>NOT(ISERROR(SEARCH("欠",V10)))</formula>
    </cfRule>
  </conditionalFormatting>
  <conditionalFormatting sqref="V11">
    <cfRule type="containsText" dxfId="0" priority="16" operator="between" text="欠">
      <formula>NOT(ISERROR(SEARCH("欠",V11)))</formula>
    </cfRule>
  </conditionalFormatting>
  <conditionalFormatting sqref="S16">
    <cfRule type="containsText" dxfId="0" priority="4" operator="between" text="欠">
      <formula>NOT(ISERROR(SEARCH("欠",S16)))</formula>
    </cfRule>
  </conditionalFormatting>
  <conditionalFormatting sqref="U16">
    <cfRule type="containsText" dxfId="0" priority="6" operator="between" text="欠">
      <formula>NOT(ISERROR(SEARCH("欠",U16)))</formula>
    </cfRule>
  </conditionalFormatting>
  <conditionalFormatting sqref="V16">
    <cfRule type="containsText" dxfId="0" priority="5" operator="between" text="欠">
      <formula>NOT(ISERROR(SEARCH("欠",V16)))</formula>
    </cfRule>
  </conditionalFormatting>
  <conditionalFormatting sqref="S17">
    <cfRule type="containsText" dxfId="0" priority="1" operator="between" text="欠">
      <formula>NOT(ISERROR(SEARCH("欠",S17)))</formula>
    </cfRule>
  </conditionalFormatting>
  <conditionalFormatting sqref="U17">
    <cfRule type="containsText" dxfId="0" priority="3" operator="between" text="欠">
      <formula>NOT(ISERROR(SEARCH("欠",U17)))</formula>
    </cfRule>
  </conditionalFormatting>
  <conditionalFormatting sqref="V17">
    <cfRule type="containsText" dxfId="0" priority="2" operator="between" text="欠">
      <formula>NOT(ISERROR(SEARCH("欠",V17)))</formula>
    </cfRule>
  </conditionalFormatting>
  <conditionalFormatting sqref="S7:S8">
    <cfRule type="containsText" dxfId="0" priority="25" operator="between" text="欠">
      <formula>NOT(ISERROR(SEARCH("欠",S7)))</formula>
    </cfRule>
  </conditionalFormatting>
  <conditionalFormatting sqref="S10:S11">
    <cfRule type="containsText" dxfId="0" priority="19" operator="between" text="欠">
      <formula>NOT(ISERROR(SEARCH("欠",S10)))</formula>
    </cfRule>
  </conditionalFormatting>
  <conditionalFormatting sqref="S12:S13">
    <cfRule type="containsText" dxfId="0" priority="13" operator="between" text="欠">
      <formula>NOT(ISERROR(SEARCH("欠",S12)))</formula>
    </cfRule>
  </conditionalFormatting>
  <conditionalFormatting sqref="S14:S15">
    <cfRule type="containsText" dxfId="0" priority="10" operator="between" text="欠">
      <formula>NOT(ISERROR(SEARCH("欠",S14)))</formula>
    </cfRule>
  </conditionalFormatting>
  <conditionalFormatting sqref="U4:U15">
    <cfRule type="containsText" dxfId="0" priority="40" operator="between" text="欠">
      <formula>NOT(ISERROR(SEARCH("欠",U4)))</formula>
    </cfRule>
  </conditionalFormatting>
  <conditionalFormatting sqref="V12:V13">
    <cfRule type="containsText" dxfId="0" priority="15" operator="between" text="欠">
      <formula>NOT(ISERROR(SEARCH("欠",V12)))</formula>
    </cfRule>
  </conditionalFormatting>
  <conditionalFormatting sqref="V14:V15">
    <cfRule type="containsText" dxfId="0" priority="11" operator="between" text="欠">
      <formula>NOT(ISERROR(SEARCH("欠",V14)))</formula>
    </cfRule>
  </conditionalFormatting>
  <conditionalFormatting sqref="S1:S3 S18:S1048576">
    <cfRule type="containsText" dxfId="0" priority="124" operator="between" text="欠">
      <formula>NOT(ISERROR(SEARCH("欠",S1)))</formula>
    </cfRule>
  </conditionalFormatting>
  <conditionalFormatting sqref="U1:U3 U18:U1048576">
    <cfRule type="containsText" dxfId="0" priority="122" operator="between" text="欠">
      <formula>NOT(ISERROR(SEARCH("欠",U1)))</formula>
    </cfRule>
    <cfRule type="containsText" dxfId="0" priority="123" operator="between" text="欠">
      <formula>NOT(ISERROR(SEARCH("欠",U1)))</formula>
    </cfRule>
    <cfRule type="containsText" dxfId="0" priority="125" operator="between" text="欠">
      <formula>NOT(ISERROR(SEARCH("欠",U1)))</formula>
    </cfRule>
  </conditionalFormatting>
  <conditionalFormatting sqref="V1:V3 V18:V1048576">
    <cfRule type="containsText" dxfId="0" priority="126" operator="between" text="欠">
      <formula>NOT(ISERROR(SEARCH("欠",V1)))</formula>
    </cfRule>
  </conditionalFormatting>
  <pageMargins left="0" right="0.0791666666666667" top="0.388888888888889" bottom="0.509027777777778" header="0.5" footer="0.5"/>
  <pageSetup paperSize="9" scale="26" orientation="portrait" horizontalDpi="600"/>
  <headerFooter alignWithMargins="0" scaleWithDoc="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M64780"/>
  <sheetViews>
    <sheetView zoomScale="55" zoomScaleNormal="55" workbookViewId="0">
      <pane xSplit="13" ySplit="3" topLeftCell="N36" activePane="bottomRight" state="frozen"/>
      <selection/>
      <selection pane="topRight"/>
      <selection pane="bottomLeft"/>
      <selection pane="bottomRight" activeCell="D38" sqref="D38"/>
    </sheetView>
  </sheetViews>
  <sheetFormatPr defaultColWidth="9" defaultRowHeight="23.25"/>
  <cols>
    <col min="1" max="1" width="18.175" style="3" customWidth="1"/>
    <col min="2" max="3" width="11.125" style="3" customWidth="1"/>
    <col min="4" max="4" width="14.425" style="1" customWidth="1"/>
    <col min="5" max="5" width="13.85" style="3" customWidth="1"/>
    <col min="6" max="6" width="17.4166666666667" style="3" customWidth="1"/>
    <col min="7" max="7" width="17.2833333333333" style="1" customWidth="1"/>
    <col min="8" max="8" width="11.9583333333333" style="1" customWidth="1"/>
    <col min="9" max="9" width="6.70833333333333" style="1" customWidth="1"/>
    <col min="10" max="10" width="6.875" style="1" customWidth="1"/>
    <col min="11" max="11" width="9.13333333333333" style="1" customWidth="1"/>
    <col min="12" max="12" width="14.1416666666667" style="1" customWidth="1"/>
    <col min="13" max="13" width="16.7083333333333" style="11" customWidth="1"/>
    <col min="14" max="14" width="16.3583333333333" style="12" customWidth="1"/>
    <col min="15" max="16" width="12.3666666666667" style="13" hidden="1" customWidth="1"/>
    <col min="17" max="18" width="12.3666666666667" style="14" hidden="1" customWidth="1"/>
    <col min="19" max="19" width="12.3666666666667" style="15" hidden="1" customWidth="1"/>
    <col min="20" max="21" width="12.3666666666667" style="16" hidden="1" customWidth="1"/>
    <col min="22" max="27" width="12.3666666666667" style="17" hidden="1" customWidth="1"/>
    <col min="28" max="28" width="9.54166666666667" style="18" hidden="1" customWidth="1"/>
    <col min="29" max="35" width="13" style="15" hidden="1" customWidth="1"/>
    <col min="36" max="36" width="11.9916666666667" style="1" hidden="1" customWidth="1"/>
    <col min="37" max="37" width="79.2" style="19" customWidth="1"/>
    <col min="38" max="38" width="30.8" style="20" customWidth="1"/>
    <col min="39" max="39" width="22" style="1" customWidth="1"/>
    <col min="40" max="197" width="9" style="1"/>
    <col min="198" max="16384" width="9" style="10"/>
  </cols>
  <sheetData>
    <row r="1" s="1" customFormat="1" ht="69" customHeight="1" spans="1:38">
      <c r="A1" s="21"/>
      <c r="B1" s="21"/>
      <c r="C1" s="21"/>
      <c r="D1" s="21"/>
      <c r="E1" s="22"/>
      <c r="F1" s="21"/>
      <c r="G1" s="21"/>
      <c r="H1" s="21"/>
      <c r="I1" s="21"/>
      <c r="J1" s="46"/>
      <c r="K1" s="46"/>
      <c r="L1" s="46"/>
      <c r="M1" s="46"/>
      <c r="N1" s="47"/>
      <c r="O1" s="48"/>
      <c r="P1" s="48"/>
      <c r="Q1" s="64"/>
      <c r="R1" s="64"/>
      <c r="S1" s="65"/>
      <c r="T1" s="66"/>
      <c r="U1" s="66"/>
      <c r="V1" s="67"/>
      <c r="W1" s="67"/>
      <c r="X1" s="67"/>
      <c r="Y1" s="67"/>
      <c r="Z1" s="67"/>
      <c r="AA1" s="67"/>
      <c r="AB1" s="73"/>
      <c r="AC1" s="74"/>
      <c r="AD1" s="75"/>
      <c r="AE1" s="75"/>
      <c r="AF1" s="75"/>
      <c r="AG1" s="75"/>
      <c r="AH1" s="75"/>
      <c r="AI1" s="75"/>
      <c r="AK1" s="19"/>
      <c r="AL1" s="20"/>
    </row>
    <row r="2" s="2" customFormat="1" ht="34" customHeight="1" spans="1:38">
      <c r="A2" s="23"/>
      <c r="B2" s="23"/>
      <c r="C2" s="23"/>
      <c r="D2" s="24"/>
      <c r="E2" s="25"/>
      <c r="F2" s="26"/>
      <c r="G2" s="26" t="s">
        <v>507</v>
      </c>
      <c r="H2" s="26"/>
      <c r="I2" s="49"/>
      <c r="J2" s="50" t="s">
        <v>508</v>
      </c>
      <c r="K2" s="49"/>
      <c r="L2" s="49"/>
      <c r="M2" s="51"/>
      <c r="N2" s="52"/>
      <c r="O2" s="53" t="s">
        <v>510</v>
      </c>
      <c r="P2" s="53"/>
      <c r="Q2" s="53"/>
      <c r="R2" s="53"/>
      <c r="S2" s="53"/>
      <c r="T2" s="68" t="s">
        <v>511</v>
      </c>
      <c r="U2" s="68"/>
      <c r="V2" s="68"/>
      <c r="W2" s="69" t="s">
        <v>512</v>
      </c>
      <c r="X2" s="69"/>
      <c r="Y2" s="69"/>
      <c r="Z2" s="69"/>
      <c r="AA2" s="69"/>
      <c r="AB2" s="76" t="s">
        <v>513</v>
      </c>
      <c r="AC2" s="77" t="s">
        <v>514</v>
      </c>
      <c r="AD2" s="77"/>
      <c r="AE2" s="77"/>
      <c r="AF2" s="77"/>
      <c r="AG2" s="77"/>
      <c r="AH2" s="77"/>
      <c r="AI2" s="77"/>
      <c r="AK2" s="19"/>
      <c r="AL2" s="20"/>
    </row>
    <row r="3" s="3" customFormat="1" ht="56" customHeight="1" spans="1:38">
      <c r="A3" s="27" t="s">
        <v>21</v>
      </c>
      <c r="B3" s="27" t="s">
        <v>516</v>
      </c>
      <c r="C3" s="27"/>
      <c r="D3" s="28" t="s">
        <v>517</v>
      </c>
      <c r="E3" s="27" t="s">
        <v>519</v>
      </c>
      <c r="F3" s="28" t="s">
        <v>22</v>
      </c>
      <c r="G3" s="29" t="s">
        <v>23</v>
      </c>
      <c r="H3" s="30" t="s">
        <v>521</v>
      </c>
      <c r="I3" s="29" t="s">
        <v>522</v>
      </c>
      <c r="J3" s="27" t="s">
        <v>523</v>
      </c>
      <c r="K3" s="27" t="s">
        <v>27</v>
      </c>
      <c r="L3" s="27" t="s">
        <v>524</v>
      </c>
      <c r="M3" s="27" t="s">
        <v>525</v>
      </c>
      <c r="N3" s="28" t="s">
        <v>534</v>
      </c>
      <c r="O3" s="28" t="s">
        <v>542</v>
      </c>
      <c r="P3" s="54" t="s">
        <v>4758</v>
      </c>
      <c r="Q3" s="28" t="s">
        <v>544</v>
      </c>
      <c r="R3" s="54" t="s">
        <v>4759</v>
      </c>
      <c r="S3" s="70" t="s">
        <v>40</v>
      </c>
      <c r="T3" s="28" t="s">
        <v>546</v>
      </c>
      <c r="U3" s="28" t="s">
        <v>4760</v>
      </c>
      <c r="V3" s="70" t="s">
        <v>548</v>
      </c>
      <c r="W3" s="71" t="s">
        <v>549</v>
      </c>
      <c r="X3" s="71" t="s">
        <v>4761</v>
      </c>
      <c r="Y3" s="70" t="s">
        <v>551</v>
      </c>
      <c r="Z3" s="71" t="s">
        <v>4762</v>
      </c>
      <c r="AA3" s="70" t="s">
        <v>553</v>
      </c>
      <c r="AB3" s="78" t="s">
        <v>554</v>
      </c>
      <c r="AC3" s="79" t="s">
        <v>4763</v>
      </c>
      <c r="AD3" s="79" t="s">
        <v>4764</v>
      </c>
      <c r="AE3" s="79" t="s">
        <v>4765</v>
      </c>
      <c r="AF3" s="80" t="s">
        <v>558</v>
      </c>
      <c r="AG3" s="79" t="s">
        <v>4766</v>
      </c>
      <c r="AH3" s="79" t="s">
        <v>4767</v>
      </c>
      <c r="AI3" s="79" t="s">
        <v>4768</v>
      </c>
      <c r="AJ3" s="83" t="s">
        <v>4769</v>
      </c>
      <c r="AK3" s="84" t="s">
        <v>4770</v>
      </c>
      <c r="AL3" s="85" t="s">
        <v>565</v>
      </c>
    </row>
    <row r="4" s="4" customFormat="1" ht="39" customHeight="1" spans="1:39">
      <c r="A4" s="31" t="s">
        <v>742</v>
      </c>
      <c r="B4" s="32" t="s">
        <v>743</v>
      </c>
      <c r="C4" s="32" t="str">
        <f>D4&amp;E4&amp;F4&amp;H4&amp;N4</f>
        <v>45001613124500161312-5092119-S001348Ever Li</v>
      </c>
      <c r="D4" s="33">
        <v>4500161312</v>
      </c>
      <c r="E4" s="34" t="s">
        <v>1074</v>
      </c>
      <c r="F4" s="35" t="s">
        <v>575</v>
      </c>
      <c r="G4" s="36" t="s">
        <v>576</v>
      </c>
      <c r="H4" s="37">
        <v>348</v>
      </c>
      <c r="I4" s="37">
        <v>0</v>
      </c>
      <c r="J4" s="37">
        <v>12</v>
      </c>
      <c r="K4" s="37">
        <f t="shared" ref="K4:K42" si="0">H4/J4</f>
        <v>29</v>
      </c>
      <c r="L4" s="55">
        <v>45799</v>
      </c>
      <c r="M4" s="55">
        <v>45796</v>
      </c>
      <c r="N4" s="56" t="s">
        <v>740</v>
      </c>
      <c r="O4" s="57"/>
      <c r="P4" s="57"/>
      <c r="Q4" s="35">
        <f>H4</f>
        <v>348</v>
      </c>
      <c r="R4" s="28"/>
      <c r="S4" s="28"/>
      <c r="T4" s="72">
        <f>H4</f>
        <v>348</v>
      </c>
      <c r="U4" s="72"/>
      <c r="V4" s="72"/>
      <c r="W4" s="72">
        <f>H4</f>
        <v>348</v>
      </c>
      <c r="X4" s="72"/>
      <c r="Y4" s="72"/>
      <c r="Z4" s="72"/>
      <c r="AA4" s="72"/>
      <c r="AB4" s="81"/>
      <c r="AC4" s="82">
        <f t="shared" ref="AC4:AC21" si="1">H4/60*10</f>
        <v>58</v>
      </c>
      <c r="AD4" s="82">
        <f t="shared" ref="AD4:AD21" si="2">H4/60*10</f>
        <v>58</v>
      </c>
      <c r="AE4" s="82">
        <f t="shared" ref="AE4:AE21" si="3">H4/60*8</f>
        <v>46.4</v>
      </c>
      <c r="AF4" s="82">
        <f t="shared" ref="AF4:AF21" si="4">H4/60*2</f>
        <v>11.6</v>
      </c>
      <c r="AG4" s="82">
        <f t="shared" ref="AG4:AG21" si="5">H4/60*10</f>
        <v>58</v>
      </c>
      <c r="AH4" s="82">
        <f t="shared" ref="AH4:AH21" si="6">H4/60*10</f>
        <v>58</v>
      </c>
      <c r="AI4" s="82">
        <f t="shared" ref="AI4:AI21" si="7">H4/60*10</f>
        <v>58</v>
      </c>
      <c r="AJ4" s="86">
        <f t="shared" ref="AJ4:AJ67" si="8">H4</f>
        <v>348</v>
      </c>
      <c r="AK4" s="87" t="s">
        <v>1266</v>
      </c>
      <c r="AL4" s="86" t="s">
        <v>610</v>
      </c>
      <c r="AM4" s="88" t="s">
        <v>4771</v>
      </c>
    </row>
    <row r="5" s="4" customFormat="1" ht="39" customHeight="1" spans="1:39">
      <c r="A5" s="31" t="s">
        <v>1078</v>
      </c>
      <c r="B5" s="32" t="s">
        <v>1079</v>
      </c>
      <c r="C5" s="32" t="str">
        <f t="shared" ref="C5:C36" si="9">D5&amp;E5&amp;F5&amp;H5&amp;N5</f>
        <v>45001613024500161302-3092119-S001588Ever Li</v>
      </c>
      <c r="D5" s="33">
        <v>4500161302</v>
      </c>
      <c r="E5" s="34" t="s">
        <v>1081</v>
      </c>
      <c r="F5" s="35" t="s">
        <v>575</v>
      </c>
      <c r="G5" s="36" t="s">
        <v>576</v>
      </c>
      <c r="H5" s="37">
        <v>588</v>
      </c>
      <c r="I5" s="37">
        <v>0</v>
      </c>
      <c r="J5" s="37">
        <v>12</v>
      </c>
      <c r="K5" s="37">
        <f t="shared" si="0"/>
        <v>49</v>
      </c>
      <c r="L5" s="55">
        <v>45799</v>
      </c>
      <c r="M5" s="55">
        <v>45796</v>
      </c>
      <c r="N5" s="56" t="s">
        <v>740</v>
      </c>
      <c r="O5" s="57"/>
      <c r="P5" s="57"/>
      <c r="Q5" s="35">
        <f>H5</f>
        <v>588</v>
      </c>
      <c r="R5" s="28"/>
      <c r="S5" s="28"/>
      <c r="T5" s="72">
        <f>H5</f>
        <v>588</v>
      </c>
      <c r="U5" s="72"/>
      <c r="V5" s="72"/>
      <c r="W5" s="72">
        <f>H5</f>
        <v>588</v>
      </c>
      <c r="X5" s="72"/>
      <c r="Y5" s="72"/>
      <c r="Z5" s="72"/>
      <c r="AA5" s="72"/>
      <c r="AB5" s="81"/>
      <c r="AC5" s="82">
        <f t="shared" si="1"/>
        <v>98</v>
      </c>
      <c r="AD5" s="82">
        <f t="shared" si="2"/>
        <v>98</v>
      </c>
      <c r="AE5" s="82">
        <f t="shared" si="3"/>
        <v>78.4</v>
      </c>
      <c r="AF5" s="82">
        <f t="shared" si="4"/>
        <v>19.6</v>
      </c>
      <c r="AG5" s="82">
        <f t="shared" si="5"/>
        <v>98</v>
      </c>
      <c r="AH5" s="82">
        <f t="shared" si="6"/>
        <v>98</v>
      </c>
      <c r="AI5" s="82">
        <f t="shared" si="7"/>
        <v>98</v>
      </c>
      <c r="AJ5" s="86">
        <f t="shared" si="8"/>
        <v>588</v>
      </c>
      <c r="AK5" s="87" t="s">
        <v>1266</v>
      </c>
      <c r="AL5" s="86"/>
      <c r="AM5" s="88" t="s">
        <v>4771</v>
      </c>
    </row>
    <row r="6" s="4" customFormat="1" ht="39" customHeight="1" spans="1:39">
      <c r="A6" s="31" t="s">
        <v>1065</v>
      </c>
      <c r="B6" s="32" t="s">
        <v>771</v>
      </c>
      <c r="C6" s="32" t="str">
        <f t="shared" si="9"/>
        <v>45001623144500162314-2092119-S006-NB-MTS384Jade Wang</v>
      </c>
      <c r="D6" s="33">
        <v>4500162314</v>
      </c>
      <c r="E6" s="34" t="s">
        <v>1067</v>
      </c>
      <c r="F6" s="35" t="s">
        <v>634</v>
      </c>
      <c r="G6" s="38" t="s">
        <v>576</v>
      </c>
      <c r="H6" s="37">
        <v>384</v>
      </c>
      <c r="I6" s="37">
        <v>0</v>
      </c>
      <c r="J6" s="37">
        <v>4</v>
      </c>
      <c r="K6" s="37">
        <f t="shared" si="0"/>
        <v>96</v>
      </c>
      <c r="L6" s="55">
        <v>45799</v>
      </c>
      <c r="M6" s="55">
        <v>45796</v>
      </c>
      <c r="N6" s="56" t="s">
        <v>1070</v>
      </c>
      <c r="O6" s="57">
        <f>H6</f>
        <v>384</v>
      </c>
      <c r="P6" s="57"/>
      <c r="Q6" s="57"/>
      <c r="R6" s="57"/>
      <c r="S6" s="28"/>
      <c r="T6" s="57">
        <f>K6</f>
        <v>96</v>
      </c>
      <c r="U6" s="72"/>
      <c r="V6" s="72"/>
      <c r="W6" s="72"/>
      <c r="X6" s="72"/>
      <c r="Y6" s="72">
        <f>H6</f>
        <v>384</v>
      </c>
      <c r="Z6" s="72"/>
      <c r="AA6" s="72"/>
      <c r="AB6" s="81"/>
      <c r="AC6" s="82">
        <f t="shared" si="1"/>
        <v>64</v>
      </c>
      <c r="AD6" s="82">
        <f t="shared" si="2"/>
        <v>64</v>
      </c>
      <c r="AE6" s="82">
        <f t="shared" si="3"/>
        <v>51.2</v>
      </c>
      <c r="AF6" s="82">
        <f t="shared" si="4"/>
        <v>12.8</v>
      </c>
      <c r="AG6" s="82">
        <f t="shared" si="5"/>
        <v>64</v>
      </c>
      <c r="AH6" s="82">
        <f t="shared" si="6"/>
        <v>64</v>
      </c>
      <c r="AI6" s="82">
        <f t="shared" si="7"/>
        <v>64</v>
      </c>
      <c r="AJ6" s="86">
        <f t="shared" si="8"/>
        <v>384</v>
      </c>
      <c r="AK6" s="87" t="s">
        <v>1266</v>
      </c>
      <c r="AL6" s="86"/>
      <c r="AM6" s="88" t="s">
        <v>4771</v>
      </c>
    </row>
    <row r="7" s="4" customFormat="1" ht="39" customHeight="1" spans="1:39">
      <c r="A7" s="31" t="s">
        <v>994</v>
      </c>
      <c r="B7" s="32" t="s">
        <v>762</v>
      </c>
      <c r="C7" s="32" t="str">
        <f t="shared" si="9"/>
        <v>45001635424500163542-1092124-S001420May Wu</v>
      </c>
      <c r="D7" s="33">
        <v>4500163542</v>
      </c>
      <c r="E7" s="34" t="s">
        <v>1257</v>
      </c>
      <c r="F7" s="35" t="s">
        <v>1258</v>
      </c>
      <c r="G7" s="36" t="s">
        <v>701</v>
      </c>
      <c r="H7" s="37">
        <v>420</v>
      </c>
      <c r="I7" s="37">
        <v>0</v>
      </c>
      <c r="J7" s="37">
        <v>1</v>
      </c>
      <c r="K7" s="37">
        <f t="shared" si="0"/>
        <v>420</v>
      </c>
      <c r="L7" s="55">
        <v>45800</v>
      </c>
      <c r="M7" s="55">
        <v>45796</v>
      </c>
      <c r="N7" s="56" t="s">
        <v>718</v>
      </c>
      <c r="O7" s="57">
        <f>H7</f>
        <v>420</v>
      </c>
      <c r="P7" s="57"/>
      <c r="Q7" s="35"/>
      <c r="R7" s="57"/>
      <c r="S7" s="28"/>
      <c r="T7" s="72">
        <f t="shared" ref="T7:T70" si="10">H7</f>
        <v>420</v>
      </c>
      <c r="U7" s="72"/>
      <c r="V7" s="72"/>
      <c r="W7" s="72">
        <f t="shared" ref="W7:W9" si="11">H7</f>
        <v>420</v>
      </c>
      <c r="X7" s="72"/>
      <c r="Y7" s="72"/>
      <c r="Z7" s="72"/>
      <c r="AA7" s="72"/>
      <c r="AB7" s="81"/>
      <c r="AC7" s="82">
        <f t="shared" si="1"/>
        <v>70</v>
      </c>
      <c r="AD7" s="82">
        <f t="shared" si="2"/>
        <v>70</v>
      </c>
      <c r="AE7" s="82">
        <f t="shared" si="3"/>
        <v>56</v>
      </c>
      <c r="AF7" s="82">
        <f t="shared" si="4"/>
        <v>14</v>
      </c>
      <c r="AG7" s="82">
        <f t="shared" si="5"/>
        <v>70</v>
      </c>
      <c r="AH7" s="82">
        <f t="shared" si="6"/>
        <v>70</v>
      </c>
      <c r="AI7" s="82">
        <f t="shared" si="7"/>
        <v>70</v>
      </c>
      <c r="AJ7" s="86">
        <f t="shared" si="8"/>
        <v>420</v>
      </c>
      <c r="AK7" s="87" t="s">
        <v>1266</v>
      </c>
      <c r="AL7" s="86"/>
      <c r="AM7" s="88" t="s">
        <v>4771</v>
      </c>
    </row>
    <row r="8" s="4" customFormat="1" ht="39" customHeight="1" spans="1:39">
      <c r="A8" s="31" t="s">
        <v>1092</v>
      </c>
      <c r="B8" s="32" t="s">
        <v>1093</v>
      </c>
      <c r="C8" s="32" t="str">
        <f t="shared" si="9"/>
        <v>45001625474500162547-7092119-S001240Ann</v>
      </c>
      <c r="D8" s="33">
        <v>4500162547</v>
      </c>
      <c r="E8" s="34" t="s">
        <v>1094</v>
      </c>
      <c r="F8" s="35" t="s">
        <v>575</v>
      </c>
      <c r="G8" s="36" t="s">
        <v>576</v>
      </c>
      <c r="H8" s="37">
        <v>240</v>
      </c>
      <c r="I8" s="37">
        <v>0</v>
      </c>
      <c r="J8" s="37">
        <v>12</v>
      </c>
      <c r="K8" s="37">
        <f t="shared" si="0"/>
        <v>20</v>
      </c>
      <c r="L8" s="55">
        <v>45800</v>
      </c>
      <c r="M8" s="55">
        <v>45796</v>
      </c>
      <c r="N8" s="56" t="s">
        <v>248</v>
      </c>
      <c r="O8" s="57">
        <f>H8</f>
        <v>240</v>
      </c>
      <c r="P8" s="57"/>
      <c r="Q8" s="57"/>
      <c r="R8" s="57"/>
      <c r="S8" s="28"/>
      <c r="T8" s="72">
        <f t="shared" si="10"/>
        <v>240</v>
      </c>
      <c r="U8" s="72"/>
      <c r="V8" s="72"/>
      <c r="W8" s="72">
        <f t="shared" si="11"/>
        <v>240</v>
      </c>
      <c r="X8" s="72"/>
      <c r="Y8" s="72"/>
      <c r="Z8" s="72"/>
      <c r="AA8" s="72"/>
      <c r="AB8" s="81"/>
      <c r="AC8" s="82">
        <f t="shared" si="1"/>
        <v>40</v>
      </c>
      <c r="AD8" s="82">
        <f t="shared" si="2"/>
        <v>40</v>
      </c>
      <c r="AE8" s="82">
        <f t="shared" si="3"/>
        <v>32</v>
      </c>
      <c r="AF8" s="82">
        <f t="shared" si="4"/>
        <v>8</v>
      </c>
      <c r="AG8" s="82">
        <f t="shared" si="5"/>
        <v>40</v>
      </c>
      <c r="AH8" s="82">
        <f t="shared" si="6"/>
        <v>40</v>
      </c>
      <c r="AI8" s="82">
        <f t="shared" si="7"/>
        <v>40</v>
      </c>
      <c r="AJ8" s="86">
        <f t="shared" si="8"/>
        <v>240</v>
      </c>
      <c r="AK8" s="87" t="s">
        <v>1266</v>
      </c>
      <c r="AL8" s="86"/>
      <c r="AM8" s="88" t="s">
        <v>4771</v>
      </c>
    </row>
    <row r="9" s="4" customFormat="1" ht="39" customHeight="1" spans="1:39">
      <c r="A9" s="31" t="s">
        <v>1097</v>
      </c>
      <c r="B9" s="32" t="s">
        <v>1098</v>
      </c>
      <c r="C9" s="32" t="str">
        <f t="shared" si="9"/>
        <v>45001631494500163149-3092119-S001300Jade Wang</v>
      </c>
      <c r="D9" s="33">
        <v>4500163149</v>
      </c>
      <c r="E9" s="34" t="s">
        <v>1100</v>
      </c>
      <c r="F9" s="35" t="s">
        <v>575</v>
      </c>
      <c r="G9" s="36" t="s">
        <v>576</v>
      </c>
      <c r="H9" s="37">
        <v>300</v>
      </c>
      <c r="I9" s="37">
        <v>0</v>
      </c>
      <c r="J9" s="37">
        <v>12</v>
      </c>
      <c r="K9" s="37">
        <f t="shared" si="0"/>
        <v>25</v>
      </c>
      <c r="L9" s="55">
        <v>45799</v>
      </c>
      <c r="M9" s="55">
        <v>45801</v>
      </c>
      <c r="N9" s="56" t="s">
        <v>1070</v>
      </c>
      <c r="O9" s="57"/>
      <c r="P9" s="57"/>
      <c r="Q9" s="35">
        <f t="shared" ref="Q9:Q14" si="12">H9</f>
        <v>300</v>
      </c>
      <c r="R9" s="57"/>
      <c r="S9" s="28"/>
      <c r="T9" s="72">
        <f t="shared" si="10"/>
        <v>300</v>
      </c>
      <c r="U9" s="72"/>
      <c r="V9" s="72"/>
      <c r="W9" s="72">
        <f t="shared" si="11"/>
        <v>300</v>
      </c>
      <c r="X9" s="72"/>
      <c r="Y9" s="72"/>
      <c r="Z9" s="72"/>
      <c r="AA9" s="72"/>
      <c r="AB9" s="81"/>
      <c r="AC9" s="82">
        <f t="shared" si="1"/>
        <v>50</v>
      </c>
      <c r="AD9" s="82">
        <f t="shared" si="2"/>
        <v>50</v>
      </c>
      <c r="AE9" s="82">
        <f t="shared" si="3"/>
        <v>40</v>
      </c>
      <c r="AF9" s="82">
        <f t="shared" si="4"/>
        <v>10</v>
      </c>
      <c r="AG9" s="82">
        <f t="shared" si="5"/>
        <v>50</v>
      </c>
      <c r="AH9" s="82">
        <f t="shared" si="6"/>
        <v>50</v>
      </c>
      <c r="AI9" s="82">
        <f t="shared" si="7"/>
        <v>50</v>
      </c>
      <c r="AJ9" s="86">
        <f t="shared" si="8"/>
        <v>300</v>
      </c>
      <c r="AK9" s="87" t="s">
        <v>1266</v>
      </c>
      <c r="AL9" s="86"/>
      <c r="AM9" s="88" t="s">
        <v>4771</v>
      </c>
    </row>
    <row r="10" s="4" customFormat="1" ht="39" customHeight="1" spans="1:39">
      <c r="A10" s="31" t="s">
        <v>1083</v>
      </c>
      <c r="B10" s="32" t="s">
        <v>1084</v>
      </c>
      <c r="C10" s="32" t="str">
        <f t="shared" si="9"/>
        <v>45001639934500163993-1092119-S006-NB-MTS2040Christine He</v>
      </c>
      <c r="D10" s="33">
        <v>4500163993</v>
      </c>
      <c r="E10" s="34" t="s">
        <v>1086</v>
      </c>
      <c r="F10" s="35" t="s">
        <v>634</v>
      </c>
      <c r="G10" s="38" t="s">
        <v>576</v>
      </c>
      <c r="H10" s="37">
        <v>2040</v>
      </c>
      <c r="I10" s="37">
        <v>0</v>
      </c>
      <c r="J10" s="37">
        <v>4</v>
      </c>
      <c r="K10" s="37">
        <f t="shared" si="0"/>
        <v>510</v>
      </c>
      <c r="L10" s="55">
        <v>45801</v>
      </c>
      <c r="M10" s="55">
        <v>45797</v>
      </c>
      <c r="N10" s="56" t="s">
        <v>1091</v>
      </c>
      <c r="O10" s="57"/>
      <c r="P10" s="57"/>
      <c r="Q10" s="57">
        <f t="shared" si="12"/>
        <v>2040</v>
      </c>
      <c r="R10" s="57"/>
      <c r="S10" s="28"/>
      <c r="T10" s="57">
        <f t="shared" si="10"/>
        <v>2040</v>
      </c>
      <c r="U10" s="72"/>
      <c r="V10" s="72"/>
      <c r="W10" s="72"/>
      <c r="X10" s="72"/>
      <c r="Y10" s="72">
        <f t="shared" ref="Y10:Y14" si="13">H10</f>
        <v>2040</v>
      </c>
      <c r="Z10" s="72"/>
      <c r="AA10" s="72"/>
      <c r="AB10" s="81"/>
      <c r="AC10" s="82">
        <f t="shared" si="1"/>
        <v>340</v>
      </c>
      <c r="AD10" s="82">
        <f t="shared" si="2"/>
        <v>340</v>
      </c>
      <c r="AE10" s="82">
        <f t="shared" si="3"/>
        <v>272</v>
      </c>
      <c r="AF10" s="82">
        <f t="shared" si="4"/>
        <v>68</v>
      </c>
      <c r="AG10" s="82">
        <f t="shared" si="5"/>
        <v>340</v>
      </c>
      <c r="AH10" s="82">
        <f t="shared" si="6"/>
        <v>340</v>
      </c>
      <c r="AI10" s="82">
        <f t="shared" si="7"/>
        <v>340</v>
      </c>
      <c r="AJ10" s="86">
        <f t="shared" si="8"/>
        <v>2040</v>
      </c>
      <c r="AK10" s="87" t="s">
        <v>1266</v>
      </c>
      <c r="AL10" s="86"/>
      <c r="AM10" s="88" t="s">
        <v>4771</v>
      </c>
    </row>
    <row r="11" s="4" customFormat="1" ht="39" customHeight="1" spans="1:39">
      <c r="A11" s="31" t="s">
        <v>1104</v>
      </c>
      <c r="B11" s="32" t="s">
        <v>697</v>
      </c>
      <c r="C11" s="32" t="str">
        <f t="shared" si="9"/>
        <v>45001622834500162283-2092119-S001252Ann</v>
      </c>
      <c r="D11" s="33">
        <v>4500162283</v>
      </c>
      <c r="E11" s="34" t="s">
        <v>1105</v>
      </c>
      <c r="F11" s="35" t="s">
        <v>575</v>
      </c>
      <c r="G11" s="36" t="s">
        <v>576</v>
      </c>
      <c r="H11" s="37">
        <v>252</v>
      </c>
      <c r="I11" s="37">
        <v>0</v>
      </c>
      <c r="J11" s="37">
        <v>12</v>
      </c>
      <c r="K11" s="37">
        <f t="shared" si="0"/>
        <v>21</v>
      </c>
      <c r="L11" s="55">
        <v>45803</v>
      </c>
      <c r="M11" s="55">
        <v>45799</v>
      </c>
      <c r="N11" s="56" t="s">
        <v>248</v>
      </c>
      <c r="O11" s="57">
        <f t="shared" ref="O11:O16" si="14">H11</f>
        <v>252</v>
      </c>
      <c r="P11" s="57"/>
      <c r="Q11" s="57"/>
      <c r="R11" s="57"/>
      <c r="S11" s="28"/>
      <c r="T11" s="72">
        <f t="shared" si="10"/>
        <v>252</v>
      </c>
      <c r="U11" s="72"/>
      <c r="V11" s="72"/>
      <c r="W11" s="72">
        <f t="shared" ref="W11:W16" si="15">H11</f>
        <v>252</v>
      </c>
      <c r="X11" s="72"/>
      <c r="Y11" s="72"/>
      <c r="Z11" s="72"/>
      <c r="AA11" s="72"/>
      <c r="AB11" s="81"/>
      <c r="AC11" s="82">
        <f t="shared" si="1"/>
        <v>42</v>
      </c>
      <c r="AD11" s="82">
        <f t="shared" si="2"/>
        <v>42</v>
      </c>
      <c r="AE11" s="82">
        <f t="shared" si="3"/>
        <v>33.6</v>
      </c>
      <c r="AF11" s="82">
        <f t="shared" si="4"/>
        <v>8.4</v>
      </c>
      <c r="AG11" s="82">
        <f t="shared" si="5"/>
        <v>42</v>
      </c>
      <c r="AH11" s="82">
        <f t="shared" si="6"/>
        <v>42</v>
      </c>
      <c r="AI11" s="82">
        <f t="shared" si="7"/>
        <v>42</v>
      </c>
      <c r="AJ11" s="86">
        <f t="shared" si="8"/>
        <v>252</v>
      </c>
      <c r="AK11" s="87" t="s">
        <v>1266</v>
      </c>
      <c r="AL11" s="86"/>
      <c r="AM11" s="88" t="s">
        <v>4771</v>
      </c>
    </row>
    <row r="12" s="4" customFormat="1" ht="39" customHeight="1" spans="1:39">
      <c r="A12" s="31" t="s">
        <v>1110</v>
      </c>
      <c r="B12" s="32" t="s">
        <v>1111</v>
      </c>
      <c r="C12" s="32" t="str">
        <f t="shared" si="9"/>
        <v>45001615734500161573-11092119-S005-NB120Sheba</v>
      </c>
      <c r="D12" s="33">
        <v>4500161573</v>
      </c>
      <c r="E12" s="34" t="s">
        <v>1113</v>
      </c>
      <c r="F12" s="35" t="s">
        <v>964</v>
      </c>
      <c r="G12" s="36" t="s">
        <v>576</v>
      </c>
      <c r="H12" s="37">
        <v>120</v>
      </c>
      <c r="I12" s="37">
        <v>0</v>
      </c>
      <c r="J12" s="37">
        <v>6</v>
      </c>
      <c r="K12" s="37">
        <f t="shared" si="0"/>
        <v>20</v>
      </c>
      <c r="L12" s="55">
        <v>45803</v>
      </c>
      <c r="M12" s="55">
        <v>45799</v>
      </c>
      <c r="N12" s="56" t="s">
        <v>352</v>
      </c>
      <c r="O12" s="57"/>
      <c r="P12" s="57"/>
      <c r="Q12" s="57">
        <f t="shared" si="12"/>
        <v>120</v>
      </c>
      <c r="R12" s="57"/>
      <c r="S12" s="28"/>
      <c r="T12" s="72">
        <f t="shared" si="10"/>
        <v>120</v>
      </c>
      <c r="U12" s="72"/>
      <c r="V12" s="72"/>
      <c r="W12" s="72"/>
      <c r="X12" s="72"/>
      <c r="Y12" s="72">
        <f t="shared" si="13"/>
        <v>120</v>
      </c>
      <c r="Z12" s="72"/>
      <c r="AA12" s="72"/>
      <c r="AB12" s="81"/>
      <c r="AC12" s="82">
        <f t="shared" si="1"/>
        <v>20</v>
      </c>
      <c r="AD12" s="82">
        <f t="shared" si="2"/>
        <v>20</v>
      </c>
      <c r="AE12" s="82">
        <f t="shared" si="3"/>
        <v>16</v>
      </c>
      <c r="AF12" s="82">
        <f t="shared" si="4"/>
        <v>4</v>
      </c>
      <c r="AG12" s="82">
        <f t="shared" si="5"/>
        <v>20</v>
      </c>
      <c r="AH12" s="82">
        <f t="shared" si="6"/>
        <v>20</v>
      </c>
      <c r="AI12" s="82">
        <f t="shared" si="7"/>
        <v>20</v>
      </c>
      <c r="AJ12" s="86">
        <f t="shared" si="8"/>
        <v>120</v>
      </c>
      <c r="AK12" s="87" t="s">
        <v>1266</v>
      </c>
      <c r="AL12" s="86"/>
      <c r="AM12" s="88" t="s">
        <v>4771</v>
      </c>
    </row>
    <row r="13" s="4" customFormat="1" ht="39" customHeight="1" spans="1:39">
      <c r="A13" s="39" t="s">
        <v>1133</v>
      </c>
      <c r="B13" s="40" t="s">
        <v>1032</v>
      </c>
      <c r="C13" s="32" t="str">
        <f t="shared" si="9"/>
        <v>45001622224500162222-3092119-S005-NB900Zoe Zhou</v>
      </c>
      <c r="D13" s="41">
        <v>4500162222</v>
      </c>
      <c r="E13" s="41" t="s">
        <v>1135</v>
      </c>
      <c r="F13" s="35" t="s">
        <v>964</v>
      </c>
      <c r="G13" s="42" t="s">
        <v>576</v>
      </c>
      <c r="H13" s="37">
        <v>900</v>
      </c>
      <c r="I13" s="58">
        <v>0</v>
      </c>
      <c r="J13" s="58">
        <v>6</v>
      </c>
      <c r="K13" s="37">
        <f t="shared" si="0"/>
        <v>150</v>
      </c>
      <c r="L13" s="59">
        <v>45803</v>
      </c>
      <c r="M13" s="59">
        <v>45799</v>
      </c>
      <c r="N13" s="60" t="s">
        <v>1140</v>
      </c>
      <c r="O13" s="57"/>
      <c r="P13" s="57"/>
      <c r="Q13" s="57">
        <f t="shared" si="12"/>
        <v>900</v>
      </c>
      <c r="R13" s="57"/>
      <c r="S13" s="28"/>
      <c r="T13" s="72">
        <f t="shared" si="10"/>
        <v>900</v>
      </c>
      <c r="U13" s="72"/>
      <c r="V13" s="72"/>
      <c r="W13" s="72"/>
      <c r="X13" s="72"/>
      <c r="Y13" s="72">
        <f t="shared" si="13"/>
        <v>900</v>
      </c>
      <c r="Z13" s="72"/>
      <c r="AA13" s="72"/>
      <c r="AB13" s="81"/>
      <c r="AC13" s="82">
        <f t="shared" si="1"/>
        <v>150</v>
      </c>
      <c r="AD13" s="82">
        <f t="shared" si="2"/>
        <v>150</v>
      </c>
      <c r="AE13" s="82">
        <f t="shared" si="3"/>
        <v>120</v>
      </c>
      <c r="AF13" s="82">
        <f t="shared" si="4"/>
        <v>30</v>
      </c>
      <c r="AG13" s="82">
        <f t="shared" si="5"/>
        <v>150</v>
      </c>
      <c r="AH13" s="82">
        <f t="shared" si="6"/>
        <v>150</v>
      </c>
      <c r="AI13" s="82">
        <f t="shared" si="7"/>
        <v>150</v>
      </c>
      <c r="AJ13" s="86">
        <f t="shared" si="8"/>
        <v>900</v>
      </c>
      <c r="AK13" s="87" t="s">
        <v>1266</v>
      </c>
      <c r="AL13" s="86"/>
      <c r="AM13" s="88" t="s">
        <v>4771</v>
      </c>
    </row>
    <row r="14" s="4" customFormat="1" ht="39" customHeight="1" spans="1:39">
      <c r="A14" s="43" t="s">
        <v>1141</v>
      </c>
      <c r="B14" s="40" t="s">
        <v>911</v>
      </c>
      <c r="C14" s="32" t="str">
        <f t="shared" si="9"/>
        <v>45001605154500160515-3092119-S005-NB816Luna Lin</v>
      </c>
      <c r="D14" s="41">
        <v>4500160515</v>
      </c>
      <c r="E14" s="44" t="s">
        <v>1143</v>
      </c>
      <c r="F14" s="35" t="s">
        <v>964</v>
      </c>
      <c r="G14" s="42" t="s">
        <v>576</v>
      </c>
      <c r="H14" s="37">
        <v>816</v>
      </c>
      <c r="I14" s="58">
        <v>0</v>
      </c>
      <c r="J14" s="58">
        <v>6</v>
      </c>
      <c r="K14" s="37">
        <f t="shared" si="0"/>
        <v>136</v>
      </c>
      <c r="L14" s="59">
        <v>45803</v>
      </c>
      <c r="M14" s="59">
        <v>45799</v>
      </c>
      <c r="N14" s="61" t="s">
        <v>1146</v>
      </c>
      <c r="O14" s="57"/>
      <c r="P14" s="57"/>
      <c r="Q14" s="57">
        <f t="shared" si="12"/>
        <v>816</v>
      </c>
      <c r="R14" s="57"/>
      <c r="S14" s="28"/>
      <c r="T14" s="72">
        <f t="shared" si="10"/>
        <v>816</v>
      </c>
      <c r="U14" s="72"/>
      <c r="V14" s="72"/>
      <c r="W14" s="72"/>
      <c r="X14" s="72"/>
      <c r="Y14" s="72">
        <f t="shared" si="13"/>
        <v>816</v>
      </c>
      <c r="Z14" s="72"/>
      <c r="AA14" s="72"/>
      <c r="AB14" s="81"/>
      <c r="AC14" s="82">
        <f t="shared" si="1"/>
        <v>136</v>
      </c>
      <c r="AD14" s="82">
        <f t="shared" si="2"/>
        <v>136</v>
      </c>
      <c r="AE14" s="82">
        <f t="shared" si="3"/>
        <v>108.8</v>
      </c>
      <c r="AF14" s="82">
        <f t="shared" si="4"/>
        <v>27.2</v>
      </c>
      <c r="AG14" s="82">
        <f t="shared" si="5"/>
        <v>136</v>
      </c>
      <c r="AH14" s="82">
        <f t="shared" si="6"/>
        <v>136</v>
      </c>
      <c r="AI14" s="82">
        <f t="shared" si="7"/>
        <v>136</v>
      </c>
      <c r="AJ14" s="86">
        <f t="shared" si="8"/>
        <v>816</v>
      </c>
      <c r="AK14" s="87" t="s">
        <v>1266</v>
      </c>
      <c r="AL14" s="86"/>
      <c r="AM14" s="88" t="s">
        <v>4771</v>
      </c>
    </row>
    <row r="15" s="4" customFormat="1" ht="39" customHeight="1" spans="1:39">
      <c r="A15" s="43" t="s">
        <v>748</v>
      </c>
      <c r="B15" s="40" t="s">
        <v>749</v>
      </c>
      <c r="C15" s="32" t="str">
        <f t="shared" si="9"/>
        <v>45001629684500162968-2092119-S0011428Lydia Wu</v>
      </c>
      <c r="D15" s="41">
        <v>4500162968</v>
      </c>
      <c r="E15" s="44" t="s">
        <v>1119</v>
      </c>
      <c r="F15" s="35" t="s">
        <v>575</v>
      </c>
      <c r="G15" s="36" t="s">
        <v>576</v>
      </c>
      <c r="H15" s="37">
        <v>1428</v>
      </c>
      <c r="I15" s="37">
        <v>0</v>
      </c>
      <c r="J15" s="37">
        <v>12</v>
      </c>
      <c r="K15" s="37">
        <f t="shared" si="0"/>
        <v>119</v>
      </c>
      <c r="L15" s="59">
        <v>45803</v>
      </c>
      <c r="M15" s="59">
        <v>45799</v>
      </c>
      <c r="N15" s="61" t="s">
        <v>755</v>
      </c>
      <c r="O15" s="57">
        <f t="shared" si="14"/>
        <v>1428</v>
      </c>
      <c r="P15" s="57"/>
      <c r="Q15" s="57"/>
      <c r="R15" s="57"/>
      <c r="S15" s="28"/>
      <c r="T15" s="72">
        <f t="shared" si="10"/>
        <v>1428</v>
      </c>
      <c r="U15" s="72"/>
      <c r="V15" s="72"/>
      <c r="W15" s="72">
        <f t="shared" si="15"/>
        <v>1428</v>
      </c>
      <c r="X15" s="72"/>
      <c r="Y15" s="72"/>
      <c r="Z15" s="72"/>
      <c r="AA15" s="72"/>
      <c r="AB15" s="81"/>
      <c r="AC15" s="82">
        <f t="shared" si="1"/>
        <v>238</v>
      </c>
      <c r="AD15" s="82">
        <f t="shared" si="2"/>
        <v>238</v>
      </c>
      <c r="AE15" s="82">
        <f t="shared" si="3"/>
        <v>190.4</v>
      </c>
      <c r="AF15" s="82">
        <f t="shared" si="4"/>
        <v>47.6</v>
      </c>
      <c r="AG15" s="82">
        <f t="shared" si="5"/>
        <v>238</v>
      </c>
      <c r="AH15" s="82">
        <f t="shared" si="6"/>
        <v>238</v>
      </c>
      <c r="AI15" s="82">
        <f t="shared" si="7"/>
        <v>238</v>
      </c>
      <c r="AJ15" s="86">
        <f t="shared" si="8"/>
        <v>1428</v>
      </c>
      <c r="AK15" s="87" t="s">
        <v>1266</v>
      </c>
      <c r="AL15" s="86"/>
      <c r="AM15" s="88" t="s">
        <v>4771</v>
      </c>
    </row>
    <row r="16" s="4" customFormat="1" ht="39" customHeight="1" spans="1:39">
      <c r="A16" s="43" t="s">
        <v>757</v>
      </c>
      <c r="B16" s="40" t="s">
        <v>580</v>
      </c>
      <c r="C16" s="32" t="str">
        <f t="shared" si="9"/>
        <v>45001629694500162969-1092119-S00172Lydia Wu</v>
      </c>
      <c r="D16" s="41">
        <v>4500162969</v>
      </c>
      <c r="E16" s="44" t="s">
        <v>1124</v>
      </c>
      <c r="F16" s="35" t="s">
        <v>575</v>
      </c>
      <c r="G16" s="36" t="s">
        <v>576</v>
      </c>
      <c r="H16" s="37">
        <v>72</v>
      </c>
      <c r="I16" s="37">
        <v>0</v>
      </c>
      <c r="J16" s="37">
        <v>12</v>
      </c>
      <c r="K16" s="37">
        <f t="shared" si="0"/>
        <v>6</v>
      </c>
      <c r="L16" s="59">
        <v>45803</v>
      </c>
      <c r="M16" s="59">
        <v>45799</v>
      </c>
      <c r="N16" s="61" t="s">
        <v>755</v>
      </c>
      <c r="O16" s="57">
        <f t="shared" si="14"/>
        <v>72</v>
      </c>
      <c r="P16" s="57"/>
      <c r="Q16" s="57"/>
      <c r="R16" s="57"/>
      <c r="S16" s="28"/>
      <c r="T16" s="72">
        <f t="shared" si="10"/>
        <v>72</v>
      </c>
      <c r="U16" s="72"/>
      <c r="V16" s="72"/>
      <c r="W16" s="72">
        <f t="shared" si="15"/>
        <v>72</v>
      </c>
      <c r="X16" s="72"/>
      <c r="Y16" s="72"/>
      <c r="Z16" s="72"/>
      <c r="AA16" s="72"/>
      <c r="AB16" s="81"/>
      <c r="AC16" s="82">
        <f t="shared" si="1"/>
        <v>12</v>
      </c>
      <c r="AD16" s="82">
        <f t="shared" si="2"/>
        <v>12</v>
      </c>
      <c r="AE16" s="82">
        <f t="shared" si="3"/>
        <v>9.6</v>
      </c>
      <c r="AF16" s="82">
        <f t="shared" si="4"/>
        <v>2.4</v>
      </c>
      <c r="AG16" s="82">
        <f t="shared" si="5"/>
        <v>12</v>
      </c>
      <c r="AH16" s="82">
        <f t="shared" si="6"/>
        <v>12</v>
      </c>
      <c r="AI16" s="82">
        <f t="shared" si="7"/>
        <v>12</v>
      </c>
      <c r="AJ16" s="86">
        <f t="shared" si="8"/>
        <v>72</v>
      </c>
      <c r="AK16" s="87" t="s">
        <v>1266</v>
      </c>
      <c r="AL16" s="86"/>
      <c r="AM16" s="88" t="s">
        <v>4771</v>
      </c>
    </row>
    <row r="17" s="4" customFormat="1" ht="39" customHeight="1" spans="1:39">
      <c r="A17" s="43" t="s">
        <v>629</v>
      </c>
      <c r="B17" s="40" t="s">
        <v>630</v>
      </c>
      <c r="C17" s="32" t="str">
        <f t="shared" si="9"/>
        <v>45001647834500164783-9092119-S006-NB-MTS1800Amy Xiao</v>
      </c>
      <c r="D17" s="41">
        <v>4500164783</v>
      </c>
      <c r="E17" s="44" t="s">
        <v>1148</v>
      </c>
      <c r="F17" s="35" t="s">
        <v>634</v>
      </c>
      <c r="G17" s="38" t="s">
        <v>576</v>
      </c>
      <c r="H17" s="37">
        <v>1800</v>
      </c>
      <c r="I17" s="37">
        <v>0</v>
      </c>
      <c r="J17" s="37">
        <v>4</v>
      </c>
      <c r="K17" s="37">
        <f t="shared" si="0"/>
        <v>450</v>
      </c>
      <c r="L17" s="59">
        <v>45804</v>
      </c>
      <c r="M17" s="59">
        <v>45800</v>
      </c>
      <c r="N17" s="61" t="s">
        <v>1152</v>
      </c>
      <c r="O17" s="57"/>
      <c r="P17" s="57"/>
      <c r="Q17" s="57">
        <f>H17</f>
        <v>1800</v>
      </c>
      <c r="R17" s="57"/>
      <c r="S17" s="28"/>
      <c r="T17" s="57">
        <f t="shared" si="10"/>
        <v>1800</v>
      </c>
      <c r="U17" s="72"/>
      <c r="V17" s="72"/>
      <c r="W17" s="72"/>
      <c r="X17" s="72"/>
      <c r="Y17" s="72">
        <f>H17</f>
        <v>1800</v>
      </c>
      <c r="Z17" s="72"/>
      <c r="AA17" s="72"/>
      <c r="AB17" s="81"/>
      <c r="AC17" s="82">
        <f t="shared" si="1"/>
        <v>300</v>
      </c>
      <c r="AD17" s="82">
        <f t="shared" si="2"/>
        <v>300</v>
      </c>
      <c r="AE17" s="82">
        <f t="shared" si="3"/>
        <v>240</v>
      </c>
      <c r="AF17" s="82">
        <f t="shared" si="4"/>
        <v>60</v>
      </c>
      <c r="AG17" s="82">
        <f t="shared" si="5"/>
        <v>300</v>
      </c>
      <c r="AH17" s="82">
        <f t="shared" si="6"/>
        <v>300</v>
      </c>
      <c r="AI17" s="82">
        <f t="shared" si="7"/>
        <v>300</v>
      </c>
      <c r="AJ17" s="86">
        <f t="shared" si="8"/>
        <v>1800</v>
      </c>
      <c r="AK17" s="87" t="s">
        <v>1266</v>
      </c>
      <c r="AL17" s="86"/>
      <c r="AM17" s="88" t="s">
        <v>4771</v>
      </c>
    </row>
    <row r="18" s="4" customFormat="1" ht="39" customHeight="1" spans="1:38">
      <c r="A18" s="43" t="s">
        <v>1126</v>
      </c>
      <c r="B18" s="40" t="s">
        <v>762</v>
      </c>
      <c r="C18" s="32" t="str">
        <f t="shared" si="9"/>
        <v>45001626224500162622-1092119-S001504Yoga Huang</v>
      </c>
      <c r="D18" s="41">
        <v>4500162622</v>
      </c>
      <c r="E18" s="44" t="s">
        <v>1128</v>
      </c>
      <c r="F18" s="35" t="s">
        <v>575</v>
      </c>
      <c r="G18" s="36" t="s">
        <v>576</v>
      </c>
      <c r="H18" s="37">
        <v>504</v>
      </c>
      <c r="I18" s="37">
        <v>0</v>
      </c>
      <c r="J18" s="37">
        <v>12</v>
      </c>
      <c r="K18" s="37">
        <f t="shared" si="0"/>
        <v>42</v>
      </c>
      <c r="L18" s="59">
        <v>45804</v>
      </c>
      <c r="M18" s="59">
        <v>45800</v>
      </c>
      <c r="N18" s="61" t="s">
        <v>820</v>
      </c>
      <c r="O18" s="57">
        <f t="shared" ref="O18:O21" si="16">H18</f>
        <v>504</v>
      </c>
      <c r="P18" s="57"/>
      <c r="Q18" s="57"/>
      <c r="R18" s="57"/>
      <c r="S18" s="28"/>
      <c r="T18" s="72">
        <f t="shared" si="10"/>
        <v>504</v>
      </c>
      <c r="U18" s="72"/>
      <c r="V18" s="72"/>
      <c r="W18" s="72">
        <f t="shared" ref="W18:W27" si="17">H18</f>
        <v>504</v>
      </c>
      <c r="X18" s="72"/>
      <c r="Y18" s="72"/>
      <c r="Z18" s="72"/>
      <c r="AA18" s="72"/>
      <c r="AB18" s="81"/>
      <c r="AC18" s="82">
        <f t="shared" si="1"/>
        <v>84</v>
      </c>
      <c r="AD18" s="82">
        <f t="shared" si="2"/>
        <v>84</v>
      </c>
      <c r="AE18" s="82">
        <f t="shared" si="3"/>
        <v>67.2</v>
      </c>
      <c r="AF18" s="82">
        <f t="shared" si="4"/>
        <v>16.8</v>
      </c>
      <c r="AG18" s="82">
        <f t="shared" si="5"/>
        <v>84</v>
      </c>
      <c r="AH18" s="82">
        <f t="shared" si="6"/>
        <v>84</v>
      </c>
      <c r="AI18" s="82">
        <f t="shared" si="7"/>
        <v>84</v>
      </c>
      <c r="AJ18" s="89">
        <f t="shared" si="8"/>
        <v>504</v>
      </c>
      <c r="AK18" s="90" t="s">
        <v>1266</v>
      </c>
      <c r="AL18" s="88"/>
    </row>
    <row r="19" s="4" customFormat="1" ht="39" customHeight="1" spans="1:38">
      <c r="A19" s="31" t="s">
        <v>1345</v>
      </c>
      <c r="B19" s="32" t="s">
        <v>600</v>
      </c>
      <c r="C19" s="32" t="str">
        <f t="shared" si="9"/>
        <v>45001607264500160726-23092119-S001540Mila Yao</v>
      </c>
      <c r="D19" s="33">
        <v>4500160726</v>
      </c>
      <c r="E19" s="33" t="s">
        <v>1347</v>
      </c>
      <c r="F19" s="35" t="s">
        <v>575</v>
      </c>
      <c r="G19" s="36" t="s">
        <v>576</v>
      </c>
      <c r="H19" s="37">
        <v>540</v>
      </c>
      <c r="I19" s="37">
        <v>0</v>
      </c>
      <c r="J19" s="37">
        <v>12</v>
      </c>
      <c r="K19" s="37">
        <f t="shared" si="0"/>
        <v>45</v>
      </c>
      <c r="L19" s="55">
        <v>45783</v>
      </c>
      <c r="M19" s="62">
        <v>45806</v>
      </c>
      <c r="N19" s="56" t="s">
        <v>810</v>
      </c>
      <c r="O19" s="57">
        <f t="shared" si="16"/>
        <v>540</v>
      </c>
      <c r="P19" s="57"/>
      <c r="Q19" s="57"/>
      <c r="R19" s="57"/>
      <c r="S19" s="28"/>
      <c r="T19" s="72">
        <f t="shared" si="10"/>
        <v>540</v>
      </c>
      <c r="U19" s="72"/>
      <c r="V19" s="72"/>
      <c r="W19" s="72">
        <f t="shared" si="17"/>
        <v>540</v>
      </c>
      <c r="X19" s="72"/>
      <c r="Y19" s="72"/>
      <c r="Z19" s="72"/>
      <c r="AA19" s="72"/>
      <c r="AB19" s="81"/>
      <c r="AC19" s="82">
        <f t="shared" si="1"/>
        <v>90</v>
      </c>
      <c r="AD19" s="82">
        <f t="shared" si="2"/>
        <v>90</v>
      </c>
      <c r="AE19" s="82">
        <f t="shared" si="3"/>
        <v>72</v>
      </c>
      <c r="AF19" s="82">
        <f t="shared" si="4"/>
        <v>18</v>
      </c>
      <c r="AG19" s="82">
        <f t="shared" si="5"/>
        <v>90</v>
      </c>
      <c r="AH19" s="82">
        <f t="shared" si="6"/>
        <v>90</v>
      </c>
      <c r="AI19" s="82">
        <f t="shared" si="7"/>
        <v>90</v>
      </c>
      <c r="AJ19" s="89">
        <f t="shared" si="8"/>
        <v>540</v>
      </c>
      <c r="AK19" s="90" t="s">
        <v>1266</v>
      </c>
      <c r="AL19" s="88" t="s">
        <v>610</v>
      </c>
    </row>
    <row r="20" s="4" customFormat="1" ht="39" customHeight="1" spans="1:38">
      <c r="A20" s="31" t="s">
        <v>696</v>
      </c>
      <c r="B20" s="32" t="s">
        <v>697</v>
      </c>
      <c r="C20" s="32" t="str">
        <f t="shared" si="9"/>
        <v>45001595114500159511-7092124-S001-921191827Ann</v>
      </c>
      <c r="D20" s="33">
        <v>4500159511</v>
      </c>
      <c r="E20" s="34" t="s">
        <v>4734</v>
      </c>
      <c r="F20" s="35" t="s">
        <v>700</v>
      </c>
      <c r="G20" s="45" t="s">
        <v>701</v>
      </c>
      <c r="H20" s="37">
        <v>1827</v>
      </c>
      <c r="I20" s="37">
        <v>0</v>
      </c>
      <c r="J20" s="37">
        <v>1</v>
      </c>
      <c r="K20" s="37">
        <f t="shared" si="0"/>
        <v>1827</v>
      </c>
      <c r="L20" s="55">
        <v>45806</v>
      </c>
      <c r="M20" s="55">
        <v>45803</v>
      </c>
      <c r="N20" s="56" t="s">
        <v>248</v>
      </c>
      <c r="O20" s="57">
        <f t="shared" si="16"/>
        <v>1827</v>
      </c>
      <c r="P20" s="57"/>
      <c r="Q20" s="57"/>
      <c r="R20" s="57"/>
      <c r="S20" s="28"/>
      <c r="T20" s="72">
        <f t="shared" si="10"/>
        <v>1827</v>
      </c>
      <c r="U20" s="72"/>
      <c r="V20" s="72"/>
      <c r="W20" s="72">
        <f t="shared" si="17"/>
        <v>1827</v>
      </c>
      <c r="X20" s="72"/>
      <c r="Y20" s="72"/>
      <c r="Z20" s="72"/>
      <c r="AA20" s="72"/>
      <c r="AB20" s="81"/>
      <c r="AC20" s="82">
        <f t="shared" si="1"/>
        <v>304.5</v>
      </c>
      <c r="AD20" s="82">
        <f t="shared" si="2"/>
        <v>304.5</v>
      </c>
      <c r="AE20" s="82">
        <f t="shared" si="3"/>
        <v>243.6</v>
      </c>
      <c r="AF20" s="82">
        <f t="shared" si="4"/>
        <v>60.9</v>
      </c>
      <c r="AG20" s="82">
        <f t="shared" si="5"/>
        <v>304.5</v>
      </c>
      <c r="AH20" s="82">
        <f t="shared" si="6"/>
        <v>304.5</v>
      </c>
      <c r="AI20" s="82">
        <f t="shared" si="7"/>
        <v>304.5</v>
      </c>
      <c r="AJ20" s="89">
        <f t="shared" si="8"/>
        <v>1827</v>
      </c>
      <c r="AK20" s="90" t="s">
        <v>1266</v>
      </c>
      <c r="AL20" s="88"/>
    </row>
    <row r="21" s="4" customFormat="1" ht="39" customHeight="1" spans="1:38">
      <c r="A21" s="31" t="s">
        <v>696</v>
      </c>
      <c r="B21" s="32" t="s">
        <v>697</v>
      </c>
      <c r="C21" s="32" t="str">
        <f t="shared" si="9"/>
        <v>45001595114500159511-15092124-S001-92119711Ann</v>
      </c>
      <c r="D21" s="33">
        <v>4500159511</v>
      </c>
      <c r="E21" s="34" t="s">
        <v>4737</v>
      </c>
      <c r="F21" s="35" t="s">
        <v>700</v>
      </c>
      <c r="G21" s="45" t="s">
        <v>701</v>
      </c>
      <c r="H21" s="37">
        <v>711</v>
      </c>
      <c r="I21" s="37">
        <v>0</v>
      </c>
      <c r="J21" s="37">
        <v>1</v>
      </c>
      <c r="K21" s="37">
        <f t="shared" si="0"/>
        <v>711</v>
      </c>
      <c r="L21" s="55">
        <v>45806</v>
      </c>
      <c r="M21" s="55">
        <v>45803</v>
      </c>
      <c r="N21" s="56" t="s">
        <v>248</v>
      </c>
      <c r="O21" s="57">
        <f t="shared" si="16"/>
        <v>711</v>
      </c>
      <c r="P21" s="57"/>
      <c r="Q21" s="57"/>
      <c r="R21" s="57"/>
      <c r="S21" s="28"/>
      <c r="T21" s="72">
        <f t="shared" si="10"/>
        <v>711</v>
      </c>
      <c r="U21" s="72"/>
      <c r="V21" s="72"/>
      <c r="W21" s="72">
        <f t="shared" si="17"/>
        <v>711</v>
      </c>
      <c r="X21" s="72"/>
      <c r="Y21" s="72"/>
      <c r="Z21" s="72"/>
      <c r="AA21" s="72"/>
      <c r="AB21" s="81"/>
      <c r="AC21" s="82">
        <f t="shared" si="1"/>
        <v>118.5</v>
      </c>
      <c r="AD21" s="82">
        <f t="shared" si="2"/>
        <v>118.5</v>
      </c>
      <c r="AE21" s="82">
        <f t="shared" si="3"/>
        <v>94.8</v>
      </c>
      <c r="AF21" s="82">
        <f t="shared" si="4"/>
        <v>23.7</v>
      </c>
      <c r="AG21" s="82">
        <f t="shared" si="5"/>
        <v>118.5</v>
      </c>
      <c r="AH21" s="82">
        <f t="shared" si="6"/>
        <v>118.5</v>
      </c>
      <c r="AI21" s="82">
        <f t="shared" si="7"/>
        <v>118.5</v>
      </c>
      <c r="AJ21" s="89">
        <f t="shared" si="8"/>
        <v>711</v>
      </c>
      <c r="AK21" s="90" t="s">
        <v>1266</v>
      </c>
      <c r="AL21" s="88"/>
    </row>
    <row r="22" s="4" customFormat="1" ht="39" customHeight="1" spans="1:38">
      <c r="A22" s="31" t="s">
        <v>1153</v>
      </c>
      <c r="B22" s="32" t="s">
        <v>1154</v>
      </c>
      <c r="C22" s="32" t="str">
        <f t="shared" si="9"/>
        <v>45001649394500164939-1092119D-S002396Crystal Chen</v>
      </c>
      <c r="D22" s="33">
        <v>4500164939</v>
      </c>
      <c r="E22" s="33" t="s">
        <v>1156</v>
      </c>
      <c r="F22" s="35" t="s">
        <v>674</v>
      </c>
      <c r="G22" s="36" t="s">
        <v>676</v>
      </c>
      <c r="H22" s="37">
        <v>396</v>
      </c>
      <c r="I22" s="37">
        <v>0</v>
      </c>
      <c r="J22" s="37">
        <v>12</v>
      </c>
      <c r="K22" s="37">
        <f t="shared" si="0"/>
        <v>33</v>
      </c>
      <c r="L22" s="55">
        <v>45806</v>
      </c>
      <c r="M22" s="55">
        <v>45803</v>
      </c>
      <c r="N22" s="56" t="s">
        <v>942</v>
      </c>
      <c r="O22" s="57"/>
      <c r="P22" s="57"/>
      <c r="Q22" s="57">
        <f t="shared" ref="Q22:Q26" si="18">H22</f>
        <v>396</v>
      </c>
      <c r="R22" s="57"/>
      <c r="S22" s="28"/>
      <c r="T22" s="72">
        <f t="shared" si="10"/>
        <v>396</v>
      </c>
      <c r="U22" s="72"/>
      <c r="V22" s="72"/>
      <c r="W22" s="72">
        <f t="shared" si="17"/>
        <v>396</v>
      </c>
      <c r="X22" s="72"/>
      <c r="Y22" s="72"/>
      <c r="Z22" s="72"/>
      <c r="AA22" s="72"/>
      <c r="AB22" s="81"/>
      <c r="AC22" s="82"/>
      <c r="AD22" s="82"/>
      <c r="AE22" s="82"/>
      <c r="AF22" s="82"/>
      <c r="AG22" s="82">
        <f>H22</f>
        <v>396</v>
      </c>
      <c r="AH22" s="82"/>
      <c r="AI22" s="82"/>
      <c r="AJ22" s="89">
        <f t="shared" si="8"/>
        <v>396</v>
      </c>
      <c r="AK22" s="90" t="s">
        <v>1266</v>
      </c>
      <c r="AL22" s="88"/>
    </row>
    <row r="23" s="4" customFormat="1" ht="39" customHeight="1" spans="1:38">
      <c r="A23" s="31" t="s">
        <v>1153</v>
      </c>
      <c r="B23" s="32" t="s">
        <v>1154</v>
      </c>
      <c r="C23" s="32" t="str">
        <f t="shared" si="9"/>
        <v>45001649394500164939-4092119E-S002240Crystal Chen</v>
      </c>
      <c r="D23" s="33">
        <v>4500164939</v>
      </c>
      <c r="E23" s="33" t="s">
        <v>1161</v>
      </c>
      <c r="F23" s="35" t="s">
        <v>648</v>
      </c>
      <c r="G23" s="38" t="s">
        <v>650</v>
      </c>
      <c r="H23" s="37">
        <v>240</v>
      </c>
      <c r="I23" s="37">
        <v>0</v>
      </c>
      <c r="J23" s="37">
        <v>12</v>
      </c>
      <c r="K23" s="37">
        <f t="shared" si="0"/>
        <v>20</v>
      </c>
      <c r="L23" s="55">
        <v>45806</v>
      </c>
      <c r="M23" s="55">
        <v>45803</v>
      </c>
      <c r="N23" s="56" t="s">
        <v>942</v>
      </c>
      <c r="O23" s="57"/>
      <c r="P23" s="57"/>
      <c r="Q23" s="57">
        <f t="shared" si="18"/>
        <v>240</v>
      </c>
      <c r="R23" s="57"/>
      <c r="S23" s="28"/>
      <c r="T23" s="72">
        <f t="shared" si="10"/>
        <v>240</v>
      </c>
      <c r="U23" s="72"/>
      <c r="V23" s="72"/>
      <c r="W23" s="72">
        <f t="shared" si="17"/>
        <v>240</v>
      </c>
      <c r="X23" s="72"/>
      <c r="Y23" s="72"/>
      <c r="Z23" s="72"/>
      <c r="AA23" s="72"/>
      <c r="AB23" s="81"/>
      <c r="AC23" s="82"/>
      <c r="AD23" s="82"/>
      <c r="AE23" s="82"/>
      <c r="AF23" s="82"/>
      <c r="AG23" s="82"/>
      <c r="AH23" s="82">
        <f>H23</f>
        <v>240</v>
      </c>
      <c r="AI23" s="82"/>
      <c r="AJ23" s="89">
        <f t="shared" si="8"/>
        <v>240</v>
      </c>
      <c r="AK23" s="90" t="s">
        <v>1266</v>
      </c>
      <c r="AL23" s="88"/>
    </row>
    <row r="24" s="4" customFormat="1" ht="39" customHeight="1" spans="1:38">
      <c r="A24" s="31" t="s">
        <v>1153</v>
      </c>
      <c r="B24" s="32" t="s">
        <v>1154</v>
      </c>
      <c r="C24" s="32" t="str">
        <f t="shared" si="9"/>
        <v>45001649394500164939-5092119A-S002396Crystal Chen</v>
      </c>
      <c r="D24" s="33">
        <v>4500164939</v>
      </c>
      <c r="E24" s="33" t="s">
        <v>1164</v>
      </c>
      <c r="F24" s="35" t="s">
        <v>666</v>
      </c>
      <c r="G24" s="36" t="s">
        <v>668</v>
      </c>
      <c r="H24" s="37">
        <v>396</v>
      </c>
      <c r="I24" s="37">
        <v>0</v>
      </c>
      <c r="J24" s="37">
        <v>12</v>
      </c>
      <c r="K24" s="37">
        <f t="shared" si="0"/>
        <v>33</v>
      </c>
      <c r="L24" s="55">
        <v>45806</v>
      </c>
      <c r="M24" s="55">
        <v>45803</v>
      </c>
      <c r="N24" s="56" t="s">
        <v>942</v>
      </c>
      <c r="O24" s="57"/>
      <c r="P24" s="57"/>
      <c r="Q24" s="57">
        <f t="shared" si="18"/>
        <v>396</v>
      </c>
      <c r="R24" s="57"/>
      <c r="S24" s="28"/>
      <c r="T24" s="72">
        <f t="shared" si="10"/>
        <v>396</v>
      </c>
      <c r="U24" s="72"/>
      <c r="V24" s="72"/>
      <c r="W24" s="72">
        <f t="shared" si="17"/>
        <v>396</v>
      </c>
      <c r="X24" s="72"/>
      <c r="Y24" s="72"/>
      <c r="Z24" s="72"/>
      <c r="AA24" s="72"/>
      <c r="AB24" s="81"/>
      <c r="AC24" s="82">
        <f>H24</f>
        <v>396</v>
      </c>
      <c r="AD24" s="82"/>
      <c r="AE24" s="82"/>
      <c r="AF24" s="82"/>
      <c r="AG24" s="82"/>
      <c r="AH24" s="82"/>
      <c r="AI24" s="82"/>
      <c r="AJ24" s="89">
        <f t="shared" si="8"/>
        <v>396</v>
      </c>
      <c r="AK24" s="90" t="s">
        <v>1266</v>
      </c>
      <c r="AL24" s="88"/>
    </row>
    <row r="25" s="4" customFormat="1" ht="39" customHeight="1" spans="1:38">
      <c r="A25" s="31" t="s">
        <v>1153</v>
      </c>
      <c r="B25" s="32" t="s">
        <v>1154</v>
      </c>
      <c r="C25" s="32" t="str">
        <f t="shared" si="9"/>
        <v>45001649394500164939-7092119B-S002240Crystal Chen</v>
      </c>
      <c r="D25" s="33">
        <v>4500164939</v>
      </c>
      <c r="E25" s="33" t="s">
        <v>1166</v>
      </c>
      <c r="F25" s="35" t="s">
        <v>662</v>
      </c>
      <c r="G25" s="36" t="s">
        <v>664</v>
      </c>
      <c r="H25" s="37">
        <v>240</v>
      </c>
      <c r="I25" s="37">
        <v>0</v>
      </c>
      <c r="J25" s="37">
        <v>12</v>
      </c>
      <c r="K25" s="37">
        <f t="shared" si="0"/>
        <v>20</v>
      </c>
      <c r="L25" s="55">
        <v>45806</v>
      </c>
      <c r="M25" s="55">
        <v>45803</v>
      </c>
      <c r="N25" s="56" t="s">
        <v>942</v>
      </c>
      <c r="O25" s="57"/>
      <c r="P25" s="57"/>
      <c r="Q25" s="57">
        <f t="shared" si="18"/>
        <v>240</v>
      </c>
      <c r="R25" s="57"/>
      <c r="S25" s="28"/>
      <c r="T25" s="72">
        <f t="shared" si="10"/>
        <v>240</v>
      </c>
      <c r="U25" s="72"/>
      <c r="V25" s="72"/>
      <c r="W25" s="72">
        <f t="shared" si="17"/>
        <v>240</v>
      </c>
      <c r="X25" s="72"/>
      <c r="Y25" s="72"/>
      <c r="Z25" s="72"/>
      <c r="AA25" s="72"/>
      <c r="AB25" s="81"/>
      <c r="AC25" s="82"/>
      <c r="AD25" s="82">
        <f>H25</f>
        <v>240</v>
      </c>
      <c r="AE25" s="82"/>
      <c r="AF25" s="82"/>
      <c r="AG25" s="82"/>
      <c r="AH25" s="82"/>
      <c r="AI25" s="82"/>
      <c r="AJ25" s="89">
        <f t="shared" si="8"/>
        <v>240</v>
      </c>
      <c r="AK25" s="90" t="s">
        <v>1266</v>
      </c>
      <c r="AL25" s="88"/>
    </row>
    <row r="26" s="4" customFormat="1" ht="39" customHeight="1" spans="1:38">
      <c r="A26" s="31" t="s">
        <v>1153</v>
      </c>
      <c r="B26" s="32" t="s">
        <v>1154</v>
      </c>
      <c r="C26" s="32" t="str">
        <f t="shared" si="9"/>
        <v>45001649394500164939-8092119H-S002240Crystal Chen</v>
      </c>
      <c r="D26" s="33">
        <v>4500164939</v>
      </c>
      <c r="E26" s="33" t="s">
        <v>1168</v>
      </c>
      <c r="F26" s="35" t="s">
        <v>670</v>
      </c>
      <c r="G26" s="36" t="s">
        <v>672</v>
      </c>
      <c r="H26" s="37">
        <v>240</v>
      </c>
      <c r="I26" s="37">
        <v>0</v>
      </c>
      <c r="J26" s="37">
        <v>12</v>
      </c>
      <c r="K26" s="37">
        <f t="shared" si="0"/>
        <v>20</v>
      </c>
      <c r="L26" s="55">
        <v>45806</v>
      </c>
      <c r="M26" s="55">
        <v>45803</v>
      </c>
      <c r="N26" s="56" t="s">
        <v>942</v>
      </c>
      <c r="O26" s="57"/>
      <c r="P26" s="57"/>
      <c r="Q26" s="57">
        <f t="shared" si="18"/>
        <v>240</v>
      </c>
      <c r="R26" s="57"/>
      <c r="S26" s="28"/>
      <c r="T26" s="72">
        <f t="shared" si="10"/>
        <v>240</v>
      </c>
      <c r="U26" s="72"/>
      <c r="V26" s="72"/>
      <c r="W26" s="72">
        <f t="shared" si="17"/>
        <v>240</v>
      </c>
      <c r="X26" s="72"/>
      <c r="Y26" s="72"/>
      <c r="Z26" s="72"/>
      <c r="AA26" s="72"/>
      <c r="AB26" s="81"/>
      <c r="AC26" s="82"/>
      <c r="AD26" s="82"/>
      <c r="AE26" s="82">
        <f>H26</f>
        <v>240</v>
      </c>
      <c r="AF26" s="82"/>
      <c r="AG26" s="82"/>
      <c r="AH26" s="82"/>
      <c r="AI26" s="82"/>
      <c r="AJ26" s="89">
        <f t="shared" si="8"/>
        <v>240</v>
      </c>
      <c r="AK26" s="90" t="s">
        <v>1266</v>
      </c>
      <c r="AL26" s="88"/>
    </row>
    <row r="27" s="4" customFormat="1" ht="39" customHeight="1" spans="1:38">
      <c r="A27" s="31" t="s">
        <v>177</v>
      </c>
      <c r="B27" s="32" t="s">
        <v>600</v>
      </c>
      <c r="C27" s="32" t="str">
        <f t="shared" si="9"/>
        <v>45001654204500165420-1092119-S0032728 Holly Zheng</v>
      </c>
      <c r="D27" s="33">
        <v>4500165420</v>
      </c>
      <c r="E27" s="33" t="s">
        <v>1171</v>
      </c>
      <c r="F27" s="35" t="s">
        <v>689</v>
      </c>
      <c r="G27" s="38" t="s">
        <v>576</v>
      </c>
      <c r="H27" s="37">
        <v>2728</v>
      </c>
      <c r="I27" s="37">
        <v>0</v>
      </c>
      <c r="J27" s="37">
        <v>8</v>
      </c>
      <c r="K27" s="37">
        <f t="shared" si="0"/>
        <v>341</v>
      </c>
      <c r="L27" s="55">
        <v>45806</v>
      </c>
      <c r="M27" s="55">
        <v>45803</v>
      </c>
      <c r="N27" s="56" t="s">
        <v>1175</v>
      </c>
      <c r="O27" s="57">
        <f>H27</f>
        <v>2728</v>
      </c>
      <c r="P27" s="57"/>
      <c r="Q27" s="57"/>
      <c r="R27" s="57"/>
      <c r="S27" s="28"/>
      <c r="T27" s="72">
        <f t="shared" si="10"/>
        <v>2728</v>
      </c>
      <c r="U27" s="72"/>
      <c r="V27" s="72"/>
      <c r="W27" s="72">
        <f t="shared" si="17"/>
        <v>2728</v>
      </c>
      <c r="X27" s="72"/>
      <c r="Y27" s="72"/>
      <c r="Z27" s="72"/>
      <c r="AA27" s="72"/>
      <c r="AB27" s="81"/>
      <c r="AC27" s="82">
        <f t="shared" ref="AC27:AC39" si="19">H27/60*10</f>
        <v>454.666666666667</v>
      </c>
      <c r="AD27" s="82">
        <f t="shared" ref="AD27:AD39" si="20">H27/60*10</f>
        <v>454.666666666667</v>
      </c>
      <c r="AE27" s="82">
        <f t="shared" ref="AE27:AE39" si="21">H27/60*8</f>
        <v>363.733333333333</v>
      </c>
      <c r="AF27" s="82">
        <f t="shared" ref="AF27:AF39" si="22">H27/60*2</f>
        <v>90.9333333333333</v>
      </c>
      <c r="AG27" s="82">
        <f t="shared" ref="AG27:AG39" si="23">H27/60*10</f>
        <v>454.666666666667</v>
      </c>
      <c r="AH27" s="82">
        <f t="shared" ref="AH27:AH39" si="24">H27/60*10</f>
        <v>454.666666666667</v>
      </c>
      <c r="AI27" s="82">
        <f t="shared" ref="AI27:AI39" si="25">H27/60*10</f>
        <v>454.666666666667</v>
      </c>
      <c r="AJ27" s="89">
        <f t="shared" si="8"/>
        <v>2728</v>
      </c>
      <c r="AK27" s="90" t="s">
        <v>1266</v>
      </c>
      <c r="AL27" s="88"/>
    </row>
    <row r="28" s="4" customFormat="1" ht="39" customHeight="1" spans="1:38">
      <c r="A28" s="31" t="s">
        <v>1176</v>
      </c>
      <c r="B28" s="32" t="s">
        <v>567</v>
      </c>
      <c r="C28" s="32" t="str">
        <f t="shared" si="9"/>
        <v>45001639124500163912-1092119-S001-NB1704Summer Mo</v>
      </c>
      <c r="D28" s="33">
        <v>4500163912</v>
      </c>
      <c r="E28" s="34" t="s">
        <v>1178</v>
      </c>
      <c r="F28" s="35" t="s">
        <v>569</v>
      </c>
      <c r="G28" s="38" t="s">
        <v>576</v>
      </c>
      <c r="H28" s="37">
        <v>1704</v>
      </c>
      <c r="I28" s="37">
        <v>0</v>
      </c>
      <c r="J28" s="37">
        <v>12</v>
      </c>
      <c r="K28" s="37">
        <f t="shared" si="0"/>
        <v>142</v>
      </c>
      <c r="L28" s="55">
        <v>45807</v>
      </c>
      <c r="M28" s="55">
        <v>45803</v>
      </c>
      <c r="N28" s="56" t="s">
        <v>968</v>
      </c>
      <c r="O28" s="57"/>
      <c r="P28" s="57"/>
      <c r="Q28" s="57">
        <f t="shared" ref="Q28:Q32" si="26">H28</f>
        <v>1704</v>
      </c>
      <c r="R28" s="57"/>
      <c r="S28" s="28"/>
      <c r="T28" s="57">
        <f t="shared" si="10"/>
        <v>1704</v>
      </c>
      <c r="U28" s="72"/>
      <c r="V28" s="72"/>
      <c r="W28" s="72"/>
      <c r="X28" s="72"/>
      <c r="Y28" s="72">
        <f t="shared" ref="Y28:Y32" si="27">H28</f>
        <v>1704</v>
      </c>
      <c r="Z28" s="72"/>
      <c r="AA28" s="72"/>
      <c r="AB28" s="81"/>
      <c r="AC28" s="82">
        <f t="shared" si="19"/>
        <v>284</v>
      </c>
      <c r="AD28" s="82">
        <f t="shared" si="20"/>
        <v>284</v>
      </c>
      <c r="AE28" s="82">
        <f t="shared" si="21"/>
        <v>227.2</v>
      </c>
      <c r="AF28" s="82">
        <f t="shared" si="22"/>
        <v>56.8</v>
      </c>
      <c r="AG28" s="82">
        <f t="shared" si="23"/>
        <v>284</v>
      </c>
      <c r="AH28" s="82">
        <f t="shared" si="24"/>
        <v>284</v>
      </c>
      <c r="AI28" s="82">
        <f t="shared" si="25"/>
        <v>284</v>
      </c>
      <c r="AJ28" s="89">
        <f t="shared" si="8"/>
        <v>1704</v>
      </c>
      <c r="AK28" s="90" t="s">
        <v>1266</v>
      </c>
      <c r="AL28" s="88"/>
    </row>
    <row r="29" s="4" customFormat="1" ht="39" customHeight="1" spans="1:38">
      <c r="A29" s="31" t="s">
        <v>1182</v>
      </c>
      <c r="B29" s="32" t="s">
        <v>762</v>
      </c>
      <c r="C29" s="32" t="str">
        <f t="shared" si="9"/>
        <v>45001632184500163218-2092119-S001600May Wu</v>
      </c>
      <c r="D29" s="33">
        <v>4500163218</v>
      </c>
      <c r="E29" s="34" t="s">
        <v>1184</v>
      </c>
      <c r="F29" s="35" t="s">
        <v>575</v>
      </c>
      <c r="G29" s="36" t="s">
        <v>576</v>
      </c>
      <c r="H29" s="37">
        <v>600</v>
      </c>
      <c r="I29" s="37">
        <v>0</v>
      </c>
      <c r="J29" s="37">
        <v>12</v>
      </c>
      <c r="K29" s="37">
        <f t="shared" si="0"/>
        <v>50</v>
      </c>
      <c r="L29" s="55">
        <v>45807</v>
      </c>
      <c r="M29" s="55">
        <v>45803</v>
      </c>
      <c r="N29" s="56" t="s">
        <v>718</v>
      </c>
      <c r="O29" s="57">
        <f t="shared" ref="O29:O36" si="28">H29</f>
        <v>600</v>
      </c>
      <c r="P29" s="57"/>
      <c r="Q29" s="57"/>
      <c r="R29" s="57"/>
      <c r="S29" s="28"/>
      <c r="T29" s="57">
        <f t="shared" si="10"/>
        <v>600</v>
      </c>
      <c r="U29" s="72"/>
      <c r="V29" s="72"/>
      <c r="W29" s="72">
        <f t="shared" ref="W29:W36" si="29">H29</f>
        <v>600</v>
      </c>
      <c r="X29" s="72"/>
      <c r="Y29" s="72"/>
      <c r="Z29" s="72"/>
      <c r="AA29" s="72"/>
      <c r="AB29" s="81"/>
      <c r="AC29" s="82">
        <f t="shared" si="19"/>
        <v>100</v>
      </c>
      <c r="AD29" s="82">
        <f t="shared" si="20"/>
        <v>100</v>
      </c>
      <c r="AE29" s="82">
        <f t="shared" si="21"/>
        <v>80</v>
      </c>
      <c r="AF29" s="82">
        <f t="shared" si="22"/>
        <v>20</v>
      </c>
      <c r="AG29" s="82">
        <f t="shared" si="23"/>
        <v>100</v>
      </c>
      <c r="AH29" s="82">
        <f t="shared" si="24"/>
        <v>100</v>
      </c>
      <c r="AI29" s="82">
        <f t="shared" si="25"/>
        <v>100</v>
      </c>
      <c r="AJ29" s="89">
        <f t="shared" si="8"/>
        <v>600</v>
      </c>
      <c r="AK29" s="90" t="s">
        <v>1266</v>
      </c>
      <c r="AL29" s="88"/>
    </row>
    <row r="30" s="4" customFormat="1" ht="39" customHeight="1" spans="1:38">
      <c r="A30" s="31" t="s">
        <v>629</v>
      </c>
      <c r="B30" s="32" t="s">
        <v>630</v>
      </c>
      <c r="C30" s="32" t="str">
        <f t="shared" si="9"/>
        <v>45001651084500165108-1092119-S006-NB-MTS400AMY XIAO</v>
      </c>
      <c r="D30" s="33">
        <v>4500165108</v>
      </c>
      <c r="E30" s="33" t="s">
        <v>1188</v>
      </c>
      <c r="F30" s="35" t="s">
        <v>634</v>
      </c>
      <c r="G30" s="38" t="s">
        <v>576</v>
      </c>
      <c r="H30" s="37">
        <v>400</v>
      </c>
      <c r="I30" s="37">
        <v>0</v>
      </c>
      <c r="J30" s="37">
        <v>4</v>
      </c>
      <c r="K30" s="37">
        <f t="shared" si="0"/>
        <v>100</v>
      </c>
      <c r="L30" s="55">
        <v>45807</v>
      </c>
      <c r="M30" s="55">
        <f t="shared" ref="M30:M44" si="30">L30-4</f>
        <v>45803</v>
      </c>
      <c r="N30" s="56" t="s">
        <v>1191</v>
      </c>
      <c r="O30" s="57"/>
      <c r="P30" s="57"/>
      <c r="Q30" s="57">
        <f t="shared" si="26"/>
        <v>400</v>
      </c>
      <c r="R30" s="57"/>
      <c r="S30" s="28"/>
      <c r="T30" s="57">
        <f t="shared" si="10"/>
        <v>400</v>
      </c>
      <c r="U30" s="72"/>
      <c r="V30" s="72"/>
      <c r="W30" s="72"/>
      <c r="X30" s="72"/>
      <c r="Y30" s="72">
        <f t="shared" si="27"/>
        <v>400</v>
      </c>
      <c r="Z30" s="72"/>
      <c r="AA30" s="72"/>
      <c r="AB30" s="81"/>
      <c r="AC30" s="82">
        <f t="shared" si="19"/>
        <v>66.6666666666667</v>
      </c>
      <c r="AD30" s="82">
        <f t="shared" si="20"/>
        <v>66.6666666666667</v>
      </c>
      <c r="AE30" s="82">
        <f t="shared" si="21"/>
        <v>53.3333333333333</v>
      </c>
      <c r="AF30" s="82">
        <f t="shared" si="22"/>
        <v>13.3333333333333</v>
      </c>
      <c r="AG30" s="82">
        <f t="shared" si="23"/>
        <v>66.6666666666667</v>
      </c>
      <c r="AH30" s="82">
        <f t="shared" si="24"/>
        <v>66.6666666666667</v>
      </c>
      <c r="AI30" s="82">
        <f t="shared" si="25"/>
        <v>66.6666666666667</v>
      </c>
      <c r="AJ30" s="89">
        <f t="shared" si="8"/>
        <v>400</v>
      </c>
      <c r="AK30" s="90" t="s">
        <v>1266</v>
      </c>
      <c r="AL30" s="88"/>
    </row>
    <row r="31" s="4" customFormat="1" ht="39" customHeight="1" spans="1:38">
      <c r="A31" s="31" t="s">
        <v>282</v>
      </c>
      <c r="B31" s="32" t="s">
        <v>567</v>
      </c>
      <c r="C31" s="32" t="str">
        <f t="shared" si="9"/>
        <v>45001653914500165391-2092119-S001-NB1500Summer Mo</v>
      </c>
      <c r="D31" s="33">
        <v>4500165391</v>
      </c>
      <c r="E31" s="33" t="s">
        <v>1246</v>
      </c>
      <c r="F31" s="35" t="s">
        <v>569</v>
      </c>
      <c r="G31" s="38" t="s">
        <v>576</v>
      </c>
      <c r="H31" s="37">
        <v>1500</v>
      </c>
      <c r="I31" s="37">
        <v>0</v>
      </c>
      <c r="J31" s="37">
        <v>12</v>
      </c>
      <c r="K31" s="37">
        <f t="shared" si="0"/>
        <v>125</v>
      </c>
      <c r="L31" s="55">
        <v>45807</v>
      </c>
      <c r="M31" s="55">
        <f t="shared" si="30"/>
        <v>45803</v>
      </c>
      <c r="N31" s="56" t="s">
        <v>968</v>
      </c>
      <c r="O31" s="57"/>
      <c r="P31" s="57"/>
      <c r="Q31" s="57">
        <f t="shared" si="26"/>
        <v>1500</v>
      </c>
      <c r="R31" s="57"/>
      <c r="S31" s="28"/>
      <c r="T31" s="57">
        <f t="shared" si="10"/>
        <v>1500</v>
      </c>
      <c r="U31" s="72"/>
      <c r="V31" s="72"/>
      <c r="W31" s="72"/>
      <c r="X31" s="72"/>
      <c r="Y31" s="72">
        <f t="shared" si="27"/>
        <v>1500</v>
      </c>
      <c r="Z31" s="72"/>
      <c r="AA31" s="72"/>
      <c r="AB31" s="81"/>
      <c r="AC31" s="82">
        <f t="shared" si="19"/>
        <v>250</v>
      </c>
      <c r="AD31" s="82">
        <f t="shared" si="20"/>
        <v>250</v>
      </c>
      <c r="AE31" s="82">
        <f t="shared" si="21"/>
        <v>200</v>
      </c>
      <c r="AF31" s="82">
        <f t="shared" si="22"/>
        <v>50</v>
      </c>
      <c r="AG31" s="82">
        <f t="shared" si="23"/>
        <v>250</v>
      </c>
      <c r="AH31" s="82">
        <f t="shared" si="24"/>
        <v>250</v>
      </c>
      <c r="AI31" s="82">
        <f t="shared" si="25"/>
        <v>250</v>
      </c>
      <c r="AJ31" s="89">
        <f t="shared" si="8"/>
        <v>1500</v>
      </c>
      <c r="AK31" s="90" t="s">
        <v>1266</v>
      </c>
      <c r="AL31" s="88"/>
    </row>
    <row r="32" s="4" customFormat="1" ht="39" customHeight="1" spans="1:38">
      <c r="A32" s="31" t="s">
        <v>1065</v>
      </c>
      <c r="B32" s="32" t="s">
        <v>771</v>
      </c>
      <c r="C32" s="32" t="str">
        <f t="shared" si="9"/>
        <v>45001633344500163334-1092119-S006-NB-MTS772SD83</v>
      </c>
      <c r="D32" s="33">
        <v>4500163334</v>
      </c>
      <c r="E32" s="33" t="s">
        <v>1193</v>
      </c>
      <c r="F32" s="35" t="s">
        <v>634</v>
      </c>
      <c r="G32" s="38" t="s">
        <v>576</v>
      </c>
      <c r="H32" s="37">
        <v>772</v>
      </c>
      <c r="I32" s="37">
        <v>0</v>
      </c>
      <c r="J32" s="37">
        <v>4</v>
      </c>
      <c r="K32" s="37">
        <f t="shared" si="0"/>
        <v>193</v>
      </c>
      <c r="L32" s="55">
        <v>45808</v>
      </c>
      <c r="M32" s="55">
        <v>45804</v>
      </c>
      <c r="N32" s="56" t="s">
        <v>1195</v>
      </c>
      <c r="O32" s="57"/>
      <c r="P32" s="57"/>
      <c r="Q32" s="57">
        <f t="shared" si="26"/>
        <v>772</v>
      </c>
      <c r="R32" s="57"/>
      <c r="S32" s="28"/>
      <c r="T32" s="57">
        <f t="shared" si="10"/>
        <v>772</v>
      </c>
      <c r="U32" s="72"/>
      <c r="V32" s="72"/>
      <c r="W32" s="72"/>
      <c r="X32" s="72"/>
      <c r="Y32" s="72">
        <f t="shared" si="27"/>
        <v>772</v>
      </c>
      <c r="Z32" s="72"/>
      <c r="AA32" s="72"/>
      <c r="AB32" s="81"/>
      <c r="AC32" s="82">
        <f t="shared" si="19"/>
        <v>128.666666666667</v>
      </c>
      <c r="AD32" s="82">
        <f t="shared" si="20"/>
        <v>128.666666666667</v>
      </c>
      <c r="AE32" s="82">
        <f t="shared" si="21"/>
        <v>102.933333333333</v>
      </c>
      <c r="AF32" s="82">
        <f t="shared" si="22"/>
        <v>25.7333333333333</v>
      </c>
      <c r="AG32" s="82">
        <f t="shared" si="23"/>
        <v>128.666666666667</v>
      </c>
      <c r="AH32" s="82">
        <f t="shared" si="24"/>
        <v>128.666666666667</v>
      </c>
      <c r="AI32" s="82">
        <f t="shared" si="25"/>
        <v>128.666666666667</v>
      </c>
      <c r="AJ32" s="89">
        <f t="shared" si="8"/>
        <v>772</v>
      </c>
      <c r="AK32" s="90" t="s">
        <v>1266</v>
      </c>
      <c r="AL32" s="88"/>
    </row>
    <row r="33" s="4" customFormat="1" ht="39" customHeight="1" spans="1:38">
      <c r="A33" s="31" t="s">
        <v>1552</v>
      </c>
      <c r="B33" s="32" t="s">
        <v>1553</v>
      </c>
      <c r="C33" s="32" t="str">
        <f t="shared" si="9"/>
        <v>45001642284500164228-5092119-S0052004Sharon Zhao</v>
      </c>
      <c r="D33" s="33">
        <v>4500164228</v>
      </c>
      <c r="E33" s="33" t="s">
        <v>1555</v>
      </c>
      <c r="F33" s="35" t="s">
        <v>972</v>
      </c>
      <c r="G33" s="36" t="s">
        <v>576</v>
      </c>
      <c r="H33" s="37">
        <v>2004</v>
      </c>
      <c r="I33" s="37">
        <v>0</v>
      </c>
      <c r="J33" s="37">
        <v>6</v>
      </c>
      <c r="K33" s="37">
        <f t="shared" si="0"/>
        <v>334</v>
      </c>
      <c r="L33" s="55">
        <v>45810</v>
      </c>
      <c r="M33" s="55">
        <f t="shared" si="30"/>
        <v>45806</v>
      </c>
      <c r="N33" s="56" t="s">
        <v>1558</v>
      </c>
      <c r="O33" s="57">
        <f t="shared" si="28"/>
        <v>2004</v>
      </c>
      <c r="P33" s="57"/>
      <c r="Q33" s="57"/>
      <c r="R33" s="57"/>
      <c r="S33" s="28"/>
      <c r="T33" s="72">
        <f t="shared" si="10"/>
        <v>2004</v>
      </c>
      <c r="U33" s="72"/>
      <c r="V33" s="72"/>
      <c r="W33" s="72">
        <f t="shared" si="29"/>
        <v>2004</v>
      </c>
      <c r="X33" s="72"/>
      <c r="Y33" s="72"/>
      <c r="Z33" s="72"/>
      <c r="AA33" s="72"/>
      <c r="AB33" s="81"/>
      <c r="AC33" s="82">
        <f t="shared" si="19"/>
        <v>334</v>
      </c>
      <c r="AD33" s="82">
        <f t="shared" si="20"/>
        <v>334</v>
      </c>
      <c r="AE33" s="82">
        <f t="shared" si="21"/>
        <v>267.2</v>
      </c>
      <c r="AF33" s="82">
        <f t="shared" si="22"/>
        <v>66.8</v>
      </c>
      <c r="AG33" s="82">
        <f t="shared" si="23"/>
        <v>334</v>
      </c>
      <c r="AH33" s="82">
        <f t="shared" si="24"/>
        <v>334</v>
      </c>
      <c r="AI33" s="82">
        <f t="shared" si="25"/>
        <v>334</v>
      </c>
      <c r="AJ33" s="89">
        <f t="shared" si="8"/>
        <v>2004</v>
      </c>
      <c r="AK33" s="90" t="s">
        <v>1266</v>
      </c>
      <c r="AL33" s="88"/>
    </row>
    <row r="34" s="4" customFormat="1" ht="39" customHeight="1" spans="1:38">
      <c r="A34" s="31" t="s">
        <v>748</v>
      </c>
      <c r="B34" s="32" t="s">
        <v>749</v>
      </c>
      <c r="C34" s="32" t="str">
        <f t="shared" si="9"/>
        <v>45001638644500163864-3092119-S0011404Lydia Wu</v>
      </c>
      <c r="D34" s="33">
        <v>4500163864</v>
      </c>
      <c r="E34" s="33" t="s">
        <v>1197</v>
      </c>
      <c r="F34" s="35" t="s">
        <v>575</v>
      </c>
      <c r="G34" s="36" t="s">
        <v>576</v>
      </c>
      <c r="H34" s="37">
        <v>1404</v>
      </c>
      <c r="I34" s="37">
        <v>0</v>
      </c>
      <c r="J34" s="37">
        <v>12</v>
      </c>
      <c r="K34" s="37">
        <f t="shared" si="0"/>
        <v>117</v>
      </c>
      <c r="L34" s="55">
        <v>45810</v>
      </c>
      <c r="M34" s="55">
        <f t="shared" si="30"/>
        <v>45806</v>
      </c>
      <c r="N34" s="56" t="s">
        <v>755</v>
      </c>
      <c r="O34" s="57">
        <f t="shared" si="28"/>
        <v>1404</v>
      </c>
      <c r="P34" s="57"/>
      <c r="Q34" s="57"/>
      <c r="R34" s="57"/>
      <c r="S34" s="28"/>
      <c r="T34" s="72">
        <f t="shared" si="10"/>
        <v>1404</v>
      </c>
      <c r="U34" s="72"/>
      <c r="V34" s="72"/>
      <c r="W34" s="72">
        <f t="shared" si="29"/>
        <v>1404</v>
      </c>
      <c r="X34" s="72"/>
      <c r="Y34" s="72"/>
      <c r="Z34" s="72"/>
      <c r="AA34" s="72"/>
      <c r="AB34" s="81"/>
      <c r="AC34" s="82">
        <f t="shared" si="19"/>
        <v>234</v>
      </c>
      <c r="AD34" s="82">
        <f t="shared" si="20"/>
        <v>234</v>
      </c>
      <c r="AE34" s="82">
        <f t="shared" si="21"/>
        <v>187.2</v>
      </c>
      <c r="AF34" s="82">
        <f t="shared" si="22"/>
        <v>46.8</v>
      </c>
      <c r="AG34" s="82">
        <f t="shared" si="23"/>
        <v>234</v>
      </c>
      <c r="AH34" s="82">
        <f t="shared" si="24"/>
        <v>234</v>
      </c>
      <c r="AI34" s="82">
        <f t="shared" si="25"/>
        <v>234</v>
      </c>
      <c r="AJ34" s="89">
        <f t="shared" si="8"/>
        <v>1404</v>
      </c>
      <c r="AK34" s="90" t="s">
        <v>1266</v>
      </c>
      <c r="AL34" s="88"/>
    </row>
    <row r="35" s="4" customFormat="1" ht="39" customHeight="1" spans="1:38">
      <c r="A35" s="31" t="s">
        <v>757</v>
      </c>
      <c r="B35" s="32" t="s">
        <v>580</v>
      </c>
      <c r="C35" s="32" t="str">
        <f t="shared" si="9"/>
        <v>45001638614500163861-3092119-S00196Lydia Wu</v>
      </c>
      <c r="D35" s="33">
        <v>4500163861</v>
      </c>
      <c r="E35" s="33" t="s">
        <v>1203</v>
      </c>
      <c r="F35" s="35" t="s">
        <v>575</v>
      </c>
      <c r="G35" s="36" t="s">
        <v>576</v>
      </c>
      <c r="H35" s="37">
        <v>96</v>
      </c>
      <c r="I35" s="37">
        <v>0</v>
      </c>
      <c r="J35" s="37">
        <v>12</v>
      </c>
      <c r="K35" s="37">
        <f t="shared" si="0"/>
        <v>8</v>
      </c>
      <c r="L35" s="55">
        <v>45810</v>
      </c>
      <c r="M35" s="55">
        <f t="shared" si="30"/>
        <v>45806</v>
      </c>
      <c r="N35" s="56" t="s">
        <v>755</v>
      </c>
      <c r="O35" s="57">
        <f t="shared" si="28"/>
        <v>96</v>
      </c>
      <c r="P35" s="57"/>
      <c r="Q35" s="57"/>
      <c r="R35" s="57"/>
      <c r="S35" s="28"/>
      <c r="T35" s="72">
        <f t="shared" si="10"/>
        <v>96</v>
      </c>
      <c r="U35" s="72"/>
      <c r="V35" s="72"/>
      <c r="W35" s="72">
        <f t="shared" si="29"/>
        <v>96</v>
      </c>
      <c r="X35" s="72"/>
      <c r="Y35" s="72"/>
      <c r="Z35" s="72"/>
      <c r="AA35" s="72"/>
      <c r="AB35" s="81"/>
      <c r="AC35" s="82">
        <f t="shared" si="19"/>
        <v>16</v>
      </c>
      <c r="AD35" s="82">
        <f t="shared" si="20"/>
        <v>16</v>
      </c>
      <c r="AE35" s="82">
        <f t="shared" si="21"/>
        <v>12.8</v>
      </c>
      <c r="AF35" s="82">
        <f t="shared" si="22"/>
        <v>3.2</v>
      </c>
      <c r="AG35" s="82">
        <f t="shared" si="23"/>
        <v>16</v>
      </c>
      <c r="AH35" s="82">
        <f t="shared" si="24"/>
        <v>16</v>
      </c>
      <c r="AI35" s="82">
        <f t="shared" si="25"/>
        <v>16</v>
      </c>
      <c r="AJ35" s="89">
        <f t="shared" si="8"/>
        <v>96</v>
      </c>
      <c r="AK35" s="90" t="s">
        <v>1266</v>
      </c>
      <c r="AL35" s="88"/>
    </row>
    <row r="36" s="4" customFormat="1" ht="39" customHeight="1" spans="1:38">
      <c r="A36" s="31" t="s">
        <v>1204</v>
      </c>
      <c r="B36" s="32" t="s">
        <v>1205</v>
      </c>
      <c r="C36" s="32" t="str">
        <f t="shared" si="9"/>
        <v>45001646164500164616-9092119-S001120Ann</v>
      </c>
      <c r="D36" s="33">
        <v>4500164616</v>
      </c>
      <c r="E36" s="33" t="s">
        <v>1206</v>
      </c>
      <c r="F36" s="35" t="s">
        <v>575</v>
      </c>
      <c r="G36" s="36" t="s">
        <v>576</v>
      </c>
      <c r="H36" s="37">
        <v>120</v>
      </c>
      <c r="I36" s="37">
        <v>0</v>
      </c>
      <c r="J36" s="37">
        <v>12</v>
      </c>
      <c r="K36" s="37">
        <f t="shared" si="0"/>
        <v>10</v>
      </c>
      <c r="L36" s="55">
        <v>45810</v>
      </c>
      <c r="M36" s="55">
        <f t="shared" si="30"/>
        <v>45806</v>
      </c>
      <c r="N36" s="56" t="s">
        <v>248</v>
      </c>
      <c r="O36" s="57">
        <f t="shared" si="28"/>
        <v>120</v>
      </c>
      <c r="P36" s="57"/>
      <c r="Q36" s="57"/>
      <c r="R36" s="57"/>
      <c r="S36" s="28"/>
      <c r="T36" s="72">
        <f t="shared" si="10"/>
        <v>120</v>
      </c>
      <c r="U36" s="72"/>
      <c r="V36" s="72"/>
      <c r="W36" s="72">
        <f t="shared" si="29"/>
        <v>120</v>
      </c>
      <c r="X36" s="72"/>
      <c r="Y36" s="72"/>
      <c r="Z36" s="72"/>
      <c r="AA36" s="72"/>
      <c r="AB36" s="81"/>
      <c r="AC36" s="82">
        <f t="shared" si="19"/>
        <v>20</v>
      </c>
      <c r="AD36" s="82">
        <f t="shared" si="20"/>
        <v>20</v>
      </c>
      <c r="AE36" s="82">
        <f t="shared" si="21"/>
        <v>16</v>
      </c>
      <c r="AF36" s="82">
        <f t="shared" si="22"/>
        <v>4</v>
      </c>
      <c r="AG36" s="82">
        <f t="shared" si="23"/>
        <v>20</v>
      </c>
      <c r="AH36" s="82">
        <f t="shared" si="24"/>
        <v>20</v>
      </c>
      <c r="AI36" s="82">
        <f t="shared" si="25"/>
        <v>20</v>
      </c>
      <c r="AJ36" s="89">
        <f t="shared" si="8"/>
        <v>120</v>
      </c>
      <c r="AK36" s="90" t="s">
        <v>1266</v>
      </c>
      <c r="AL36" s="88"/>
    </row>
    <row r="37" s="4" customFormat="1" ht="39" customHeight="1" spans="1:38">
      <c r="A37" s="31" t="s">
        <v>1210</v>
      </c>
      <c r="B37" s="32" t="s">
        <v>1084</v>
      </c>
      <c r="C37" s="32" t="str">
        <f t="shared" ref="C37:C72" si="31">D37&amp;E37&amp;F37&amp;H37&amp;N37</f>
        <v>45001647814500164781-4092119-S001-NB504Christine He</v>
      </c>
      <c r="D37" s="33">
        <v>4500164781</v>
      </c>
      <c r="E37" s="33" t="s">
        <v>1211</v>
      </c>
      <c r="F37" s="35" t="s">
        <v>569</v>
      </c>
      <c r="G37" s="38" t="s">
        <v>576</v>
      </c>
      <c r="H37" s="37">
        <v>504</v>
      </c>
      <c r="I37" s="37">
        <v>0</v>
      </c>
      <c r="J37" s="37">
        <v>12</v>
      </c>
      <c r="K37" s="37">
        <f t="shared" si="0"/>
        <v>42</v>
      </c>
      <c r="L37" s="55">
        <v>45810</v>
      </c>
      <c r="M37" s="55">
        <f t="shared" si="30"/>
        <v>45806</v>
      </c>
      <c r="N37" s="56" t="s">
        <v>1091</v>
      </c>
      <c r="O37" s="57"/>
      <c r="P37" s="57"/>
      <c r="Q37" s="57">
        <f t="shared" ref="Q37:Q43" si="32">H37</f>
        <v>504</v>
      </c>
      <c r="R37" s="57"/>
      <c r="S37" s="28"/>
      <c r="T37" s="57">
        <f t="shared" si="10"/>
        <v>504</v>
      </c>
      <c r="U37" s="72"/>
      <c r="V37" s="72"/>
      <c r="W37" s="72"/>
      <c r="X37" s="72"/>
      <c r="Y37" s="72">
        <f t="shared" ref="Y37:Y39" si="33">H37</f>
        <v>504</v>
      </c>
      <c r="Z37" s="72"/>
      <c r="AA37" s="72"/>
      <c r="AB37" s="81"/>
      <c r="AC37" s="82">
        <f t="shared" si="19"/>
        <v>84</v>
      </c>
      <c r="AD37" s="82">
        <f t="shared" si="20"/>
        <v>84</v>
      </c>
      <c r="AE37" s="82">
        <f t="shared" si="21"/>
        <v>67.2</v>
      </c>
      <c r="AF37" s="82">
        <f t="shared" si="22"/>
        <v>16.8</v>
      </c>
      <c r="AG37" s="82">
        <f t="shared" si="23"/>
        <v>84</v>
      </c>
      <c r="AH37" s="82">
        <f t="shared" si="24"/>
        <v>84</v>
      </c>
      <c r="AI37" s="82">
        <f t="shared" si="25"/>
        <v>84</v>
      </c>
      <c r="AJ37" s="89">
        <f t="shared" si="8"/>
        <v>504</v>
      </c>
      <c r="AK37" s="90" t="s">
        <v>1266</v>
      </c>
      <c r="AL37" s="88"/>
    </row>
    <row r="38" s="4" customFormat="1" ht="39" customHeight="1" spans="1:38">
      <c r="A38" s="31" t="s">
        <v>1215</v>
      </c>
      <c r="B38" s="32" t="s">
        <v>1032</v>
      </c>
      <c r="C38" s="32" t="str">
        <f t="shared" si="31"/>
        <v>45001632054500163205-13092119-S005-NB732Zoe Zhou</v>
      </c>
      <c r="D38" s="33">
        <v>4500163205</v>
      </c>
      <c r="E38" s="33" t="s">
        <v>1217</v>
      </c>
      <c r="F38" s="35" t="s">
        <v>964</v>
      </c>
      <c r="G38" s="42" t="s">
        <v>576</v>
      </c>
      <c r="H38" s="37">
        <v>732</v>
      </c>
      <c r="I38" s="58">
        <v>0</v>
      </c>
      <c r="J38" s="58">
        <v>6</v>
      </c>
      <c r="K38" s="37">
        <f t="shared" si="0"/>
        <v>122</v>
      </c>
      <c r="L38" s="55">
        <v>45811</v>
      </c>
      <c r="M38" s="55">
        <f t="shared" si="30"/>
        <v>45807</v>
      </c>
      <c r="N38" s="56" t="s">
        <v>1140</v>
      </c>
      <c r="O38" s="57"/>
      <c r="P38" s="57"/>
      <c r="Q38" s="57">
        <f t="shared" si="32"/>
        <v>732</v>
      </c>
      <c r="R38" s="57"/>
      <c r="S38" s="28"/>
      <c r="T38" s="72">
        <f t="shared" si="10"/>
        <v>732</v>
      </c>
      <c r="U38" s="72"/>
      <c r="V38" s="72"/>
      <c r="W38" s="72"/>
      <c r="X38" s="72"/>
      <c r="Y38" s="72">
        <f t="shared" si="33"/>
        <v>732</v>
      </c>
      <c r="Z38" s="72"/>
      <c r="AA38" s="72"/>
      <c r="AB38" s="81"/>
      <c r="AC38" s="82">
        <f t="shared" si="19"/>
        <v>122</v>
      </c>
      <c r="AD38" s="82">
        <f t="shared" si="20"/>
        <v>122</v>
      </c>
      <c r="AE38" s="82">
        <f t="shared" si="21"/>
        <v>97.6</v>
      </c>
      <c r="AF38" s="82">
        <f t="shared" si="22"/>
        <v>24.4</v>
      </c>
      <c r="AG38" s="82">
        <f t="shared" si="23"/>
        <v>122</v>
      </c>
      <c r="AH38" s="82">
        <f t="shared" si="24"/>
        <v>122</v>
      </c>
      <c r="AI38" s="82">
        <f t="shared" si="25"/>
        <v>122</v>
      </c>
      <c r="AJ38" s="89">
        <f t="shared" si="8"/>
        <v>732</v>
      </c>
      <c r="AK38" s="90" t="s">
        <v>1266</v>
      </c>
      <c r="AL38" s="88"/>
    </row>
    <row r="39" s="4" customFormat="1" ht="39" customHeight="1" spans="1:38">
      <c r="A39" s="31" t="s">
        <v>1250</v>
      </c>
      <c r="B39" s="32" t="s">
        <v>1251</v>
      </c>
      <c r="C39" s="32" t="str">
        <f t="shared" si="31"/>
        <v>45001642264500164226-26092119-S005-NB4200Luna Lin</v>
      </c>
      <c r="D39" s="33">
        <v>4500164226</v>
      </c>
      <c r="E39" s="33" t="s">
        <v>1253</v>
      </c>
      <c r="F39" s="35" t="s">
        <v>964</v>
      </c>
      <c r="G39" s="42" t="s">
        <v>576</v>
      </c>
      <c r="H39" s="37">
        <v>4200</v>
      </c>
      <c r="I39" s="58">
        <v>0</v>
      </c>
      <c r="J39" s="58">
        <v>6</v>
      </c>
      <c r="K39" s="37">
        <f t="shared" si="0"/>
        <v>700</v>
      </c>
      <c r="L39" s="55">
        <v>45811</v>
      </c>
      <c r="M39" s="55">
        <f t="shared" si="30"/>
        <v>45807</v>
      </c>
      <c r="N39" s="56" t="s">
        <v>1146</v>
      </c>
      <c r="O39" s="57"/>
      <c r="P39" s="57"/>
      <c r="Q39" s="57">
        <f t="shared" si="32"/>
        <v>4200</v>
      </c>
      <c r="R39" s="57"/>
      <c r="S39" s="28"/>
      <c r="T39" s="72">
        <f t="shared" si="10"/>
        <v>4200</v>
      </c>
      <c r="U39" s="72"/>
      <c r="V39" s="72"/>
      <c r="W39" s="72"/>
      <c r="X39" s="72"/>
      <c r="Y39" s="72">
        <f t="shared" si="33"/>
        <v>4200</v>
      </c>
      <c r="Z39" s="72"/>
      <c r="AA39" s="72"/>
      <c r="AB39" s="81"/>
      <c r="AC39" s="82">
        <f t="shared" si="19"/>
        <v>700</v>
      </c>
      <c r="AD39" s="82">
        <f t="shared" si="20"/>
        <v>700</v>
      </c>
      <c r="AE39" s="82">
        <f t="shared" si="21"/>
        <v>560</v>
      </c>
      <c r="AF39" s="82">
        <f t="shared" si="22"/>
        <v>140</v>
      </c>
      <c r="AG39" s="82">
        <f t="shared" si="23"/>
        <v>700</v>
      </c>
      <c r="AH39" s="82">
        <f t="shared" si="24"/>
        <v>700</v>
      </c>
      <c r="AI39" s="82">
        <f t="shared" si="25"/>
        <v>700</v>
      </c>
      <c r="AJ39" s="89">
        <f t="shared" si="8"/>
        <v>4200</v>
      </c>
      <c r="AK39" s="90" t="s">
        <v>1266</v>
      </c>
      <c r="AL39" s="88"/>
    </row>
    <row r="40" s="4" customFormat="1" ht="39" customHeight="1" spans="1:38">
      <c r="A40" s="31" t="s">
        <v>761</v>
      </c>
      <c r="B40" s="32" t="s">
        <v>762</v>
      </c>
      <c r="C40" s="32" t="str">
        <f t="shared" si="31"/>
        <v>45001650584500165058-1092119A-S0031104May Wu</v>
      </c>
      <c r="D40" s="33">
        <v>4500165058</v>
      </c>
      <c r="E40" s="33" t="s">
        <v>1262</v>
      </c>
      <c r="F40" s="35" t="s">
        <v>713</v>
      </c>
      <c r="G40" s="38" t="s">
        <v>668</v>
      </c>
      <c r="H40" s="37">
        <v>1104</v>
      </c>
      <c r="I40" s="37">
        <v>0</v>
      </c>
      <c r="J40" s="37">
        <v>6</v>
      </c>
      <c r="K40" s="37">
        <f t="shared" si="0"/>
        <v>184</v>
      </c>
      <c r="L40" s="55">
        <v>45811</v>
      </c>
      <c r="M40" s="55">
        <f t="shared" si="30"/>
        <v>45807</v>
      </c>
      <c r="N40" s="56" t="s">
        <v>718</v>
      </c>
      <c r="O40" s="57"/>
      <c r="P40" s="57"/>
      <c r="Q40" s="57">
        <f t="shared" si="32"/>
        <v>1104</v>
      </c>
      <c r="R40" s="57"/>
      <c r="S40" s="28"/>
      <c r="T40" s="72">
        <f t="shared" si="10"/>
        <v>1104</v>
      </c>
      <c r="U40" s="72"/>
      <c r="V40" s="72"/>
      <c r="W40" s="72">
        <f t="shared" ref="W40:W53" si="34">H40</f>
        <v>1104</v>
      </c>
      <c r="X40" s="72"/>
      <c r="Y40" s="72"/>
      <c r="Z40" s="72"/>
      <c r="AA40" s="72"/>
      <c r="AB40" s="81"/>
      <c r="AC40" s="82">
        <f>H40</f>
        <v>1104</v>
      </c>
      <c r="AD40" s="82"/>
      <c r="AE40" s="82"/>
      <c r="AF40" s="82"/>
      <c r="AG40" s="82"/>
      <c r="AH40" s="82"/>
      <c r="AI40" s="82"/>
      <c r="AJ40" s="89">
        <f t="shared" si="8"/>
        <v>1104</v>
      </c>
      <c r="AK40" s="90" t="s">
        <v>1266</v>
      </c>
      <c r="AL40" s="88"/>
    </row>
    <row r="41" s="4" customFormat="1" ht="39" customHeight="1" spans="1:38">
      <c r="A41" s="31" t="s">
        <v>761</v>
      </c>
      <c r="B41" s="32" t="s">
        <v>762</v>
      </c>
      <c r="C41" s="32" t="str">
        <f t="shared" si="31"/>
        <v>45001650584500165058-2092119B-S0031104May Wu</v>
      </c>
      <c r="D41" s="33">
        <v>4500165058</v>
      </c>
      <c r="E41" s="33" t="s">
        <v>1267</v>
      </c>
      <c r="F41" s="35" t="s">
        <v>722</v>
      </c>
      <c r="G41" s="38" t="s">
        <v>664</v>
      </c>
      <c r="H41" s="37">
        <v>1104</v>
      </c>
      <c r="I41" s="37">
        <v>0</v>
      </c>
      <c r="J41" s="37">
        <v>6</v>
      </c>
      <c r="K41" s="37">
        <f t="shared" si="0"/>
        <v>184</v>
      </c>
      <c r="L41" s="55">
        <v>45811</v>
      </c>
      <c r="M41" s="55">
        <f t="shared" si="30"/>
        <v>45807</v>
      </c>
      <c r="N41" s="56" t="s">
        <v>718</v>
      </c>
      <c r="O41" s="57"/>
      <c r="P41" s="57"/>
      <c r="Q41" s="57">
        <f t="shared" si="32"/>
        <v>1104</v>
      </c>
      <c r="R41" s="57"/>
      <c r="S41" s="28"/>
      <c r="T41" s="72">
        <f t="shared" si="10"/>
        <v>1104</v>
      </c>
      <c r="U41" s="72"/>
      <c r="V41" s="72"/>
      <c r="W41" s="72">
        <f t="shared" si="34"/>
        <v>1104</v>
      </c>
      <c r="X41" s="72"/>
      <c r="Y41" s="72"/>
      <c r="Z41" s="72"/>
      <c r="AA41" s="72"/>
      <c r="AB41" s="81"/>
      <c r="AC41" s="82"/>
      <c r="AD41" s="82">
        <f>H41</f>
        <v>1104</v>
      </c>
      <c r="AE41" s="82"/>
      <c r="AF41" s="82"/>
      <c r="AG41" s="82"/>
      <c r="AH41" s="82"/>
      <c r="AI41" s="82"/>
      <c r="AJ41" s="89">
        <f t="shared" si="8"/>
        <v>1104</v>
      </c>
      <c r="AK41" s="90" t="s">
        <v>1266</v>
      </c>
      <c r="AL41" s="88"/>
    </row>
    <row r="42" s="4" customFormat="1" ht="39" customHeight="1" spans="1:38">
      <c r="A42" s="31" t="s">
        <v>709</v>
      </c>
      <c r="B42" s="32" t="s">
        <v>710</v>
      </c>
      <c r="C42" s="32" t="str">
        <f t="shared" si="31"/>
        <v>45001650644500165064-1092119A-S003504May Wu</v>
      </c>
      <c r="D42" s="33">
        <v>4500165064</v>
      </c>
      <c r="E42" s="33" t="s">
        <v>1270</v>
      </c>
      <c r="F42" s="35" t="s">
        <v>713</v>
      </c>
      <c r="G42" s="38" t="s">
        <v>668</v>
      </c>
      <c r="H42" s="37">
        <v>504</v>
      </c>
      <c r="I42" s="37">
        <v>0</v>
      </c>
      <c r="J42" s="37">
        <v>6</v>
      </c>
      <c r="K42" s="37">
        <f t="shared" si="0"/>
        <v>84</v>
      </c>
      <c r="L42" s="55">
        <v>45811</v>
      </c>
      <c r="M42" s="55">
        <f t="shared" si="30"/>
        <v>45807</v>
      </c>
      <c r="N42" s="56" t="s">
        <v>718</v>
      </c>
      <c r="O42" s="57"/>
      <c r="P42" s="57"/>
      <c r="Q42" s="57">
        <f t="shared" si="32"/>
        <v>504</v>
      </c>
      <c r="R42" s="57"/>
      <c r="S42" s="28"/>
      <c r="T42" s="72">
        <f t="shared" si="10"/>
        <v>504</v>
      </c>
      <c r="U42" s="72"/>
      <c r="V42" s="72"/>
      <c r="W42" s="72">
        <f t="shared" si="34"/>
        <v>504</v>
      </c>
      <c r="X42" s="72"/>
      <c r="Y42" s="72"/>
      <c r="Z42" s="72"/>
      <c r="AA42" s="72"/>
      <c r="AB42" s="81"/>
      <c r="AC42" s="82">
        <f>H42</f>
        <v>504</v>
      </c>
      <c r="AD42" s="82"/>
      <c r="AE42" s="82"/>
      <c r="AF42" s="82"/>
      <c r="AG42" s="82"/>
      <c r="AH42" s="82"/>
      <c r="AI42" s="82"/>
      <c r="AJ42" s="89">
        <f t="shared" si="8"/>
        <v>504</v>
      </c>
      <c r="AK42" s="90" t="s">
        <v>1266</v>
      </c>
      <c r="AL42" s="88"/>
    </row>
    <row r="43" s="4" customFormat="1" ht="39" customHeight="1" spans="1:38">
      <c r="A43" s="31" t="s">
        <v>709</v>
      </c>
      <c r="B43" s="32" t="s">
        <v>710</v>
      </c>
      <c r="C43" s="32" t="str">
        <f t="shared" si="31"/>
        <v>45001650644500165064-2092119B-S003504May Wu</v>
      </c>
      <c r="D43" s="33">
        <v>4500165064</v>
      </c>
      <c r="E43" s="33" t="s">
        <v>1272</v>
      </c>
      <c r="F43" s="35" t="s">
        <v>722</v>
      </c>
      <c r="G43" s="38" t="s">
        <v>664</v>
      </c>
      <c r="H43" s="37">
        <v>504</v>
      </c>
      <c r="I43" s="37">
        <v>0</v>
      </c>
      <c r="J43" s="37">
        <v>6</v>
      </c>
      <c r="K43" s="37">
        <f t="shared" ref="K43:K73" si="35">H43/J43</f>
        <v>84</v>
      </c>
      <c r="L43" s="55">
        <v>45811</v>
      </c>
      <c r="M43" s="55">
        <f t="shared" si="30"/>
        <v>45807</v>
      </c>
      <c r="N43" s="56" t="s">
        <v>718</v>
      </c>
      <c r="O43" s="57"/>
      <c r="P43" s="57"/>
      <c r="Q43" s="57">
        <f t="shared" si="32"/>
        <v>504</v>
      </c>
      <c r="R43" s="57"/>
      <c r="S43" s="28"/>
      <c r="T43" s="72">
        <f t="shared" si="10"/>
        <v>504</v>
      </c>
      <c r="U43" s="72"/>
      <c r="V43" s="72"/>
      <c r="W43" s="72">
        <f t="shared" si="34"/>
        <v>504</v>
      </c>
      <c r="X43" s="72"/>
      <c r="Y43" s="72"/>
      <c r="Z43" s="72"/>
      <c r="AA43" s="72"/>
      <c r="AB43" s="81"/>
      <c r="AC43" s="82"/>
      <c r="AD43" s="82">
        <f>H43</f>
        <v>504</v>
      </c>
      <c r="AE43" s="82"/>
      <c r="AF43" s="82"/>
      <c r="AG43" s="82"/>
      <c r="AH43" s="82"/>
      <c r="AI43" s="82"/>
      <c r="AJ43" s="89">
        <f t="shared" si="8"/>
        <v>504</v>
      </c>
      <c r="AK43" s="90" t="s">
        <v>1266</v>
      </c>
      <c r="AL43" s="88"/>
    </row>
    <row r="44" s="4" customFormat="1" ht="39" customHeight="1" spans="1:38">
      <c r="A44" s="31" t="s">
        <v>1126</v>
      </c>
      <c r="B44" s="32" t="s">
        <v>762</v>
      </c>
      <c r="C44" s="32" t="str">
        <f t="shared" si="31"/>
        <v>45001647594500164759-9092119-S001504Yoga Huang</v>
      </c>
      <c r="D44" s="33">
        <v>4500164759</v>
      </c>
      <c r="E44" s="33" t="s">
        <v>1275</v>
      </c>
      <c r="F44" s="35" t="s">
        <v>575</v>
      </c>
      <c r="G44" s="36" t="s">
        <v>576</v>
      </c>
      <c r="H44" s="37">
        <v>504</v>
      </c>
      <c r="I44" s="37">
        <v>0</v>
      </c>
      <c r="J44" s="37">
        <v>12</v>
      </c>
      <c r="K44" s="37">
        <f t="shared" si="35"/>
        <v>42</v>
      </c>
      <c r="L44" s="55">
        <v>45812</v>
      </c>
      <c r="M44" s="55">
        <f t="shared" si="30"/>
        <v>45808</v>
      </c>
      <c r="N44" s="56" t="s">
        <v>820</v>
      </c>
      <c r="O44" s="57">
        <f t="shared" ref="O44:O53" si="36">H44</f>
        <v>504</v>
      </c>
      <c r="P44" s="57"/>
      <c r="Q44" s="57"/>
      <c r="R44" s="57"/>
      <c r="S44" s="28"/>
      <c r="T44" s="72">
        <f t="shared" si="10"/>
        <v>504</v>
      </c>
      <c r="U44" s="72"/>
      <c r="V44" s="72"/>
      <c r="W44" s="72">
        <f t="shared" si="34"/>
        <v>504</v>
      </c>
      <c r="X44" s="72"/>
      <c r="Y44" s="72"/>
      <c r="Z44" s="72"/>
      <c r="AA44" s="72"/>
      <c r="AB44" s="81"/>
      <c r="AC44" s="82">
        <f t="shared" ref="AC44:AC55" si="37">H44/60*10</f>
        <v>84</v>
      </c>
      <c r="AD44" s="82">
        <f t="shared" ref="AD44:AD55" si="38">H44/60*10</f>
        <v>84</v>
      </c>
      <c r="AE44" s="82">
        <f t="shared" ref="AE44:AE55" si="39">H44/60*8</f>
        <v>67.2</v>
      </c>
      <c r="AF44" s="82">
        <f t="shared" ref="AF44:AF55" si="40">H44/60*2</f>
        <v>16.8</v>
      </c>
      <c r="AG44" s="82">
        <f t="shared" ref="AG44:AG55" si="41">H44/60*10</f>
        <v>84</v>
      </c>
      <c r="AH44" s="82">
        <f t="shared" ref="AH44:AH55" si="42">H44/60*10</f>
        <v>84</v>
      </c>
      <c r="AI44" s="82">
        <f t="shared" ref="AI44:AI55" si="43">H44/60*10</f>
        <v>84</v>
      </c>
      <c r="AJ44" s="89">
        <f t="shared" si="8"/>
        <v>504</v>
      </c>
      <c r="AK44" s="90" t="s">
        <v>1266</v>
      </c>
      <c r="AL44" s="88"/>
    </row>
    <row r="45" s="4" customFormat="1" ht="39" customHeight="1" spans="1:38">
      <c r="A45" s="31" t="s">
        <v>1521</v>
      </c>
      <c r="B45" s="32" t="s">
        <v>1522</v>
      </c>
      <c r="C45" s="32" t="str">
        <f t="shared" si="31"/>
        <v>45001636914500163691-15092119-S0012004Ava Liang</v>
      </c>
      <c r="D45" s="33">
        <v>4500163691</v>
      </c>
      <c r="E45" s="34" t="s">
        <v>1524</v>
      </c>
      <c r="F45" s="35" t="s">
        <v>575</v>
      </c>
      <c r="G45" s="36" t="s">
        <v>576</v>
      </c>
      <c r="H45" s="37">
        <v>2004</v>
      </c>
      <c r="I45" s="37">
        <v>0</v>
      </c>
      <c r="J45" s="37">
        <v>12</v>
      </c>
      <c r="K45" s="37">
        <f t="shared" si="35"/>
        <v>167</v>
      </c>
      <c r="L45" s="55">
        <v>45797</v>
      </c>
      <c r="M45" s="63">
        <v>45813</v>
      </c>
      <c r="N45" s="56" t="s">
        <v>802</v>
      </c>
      <c r="O45" s="57"/>
      <c r="P45" s="57"/>
      <c r="Q45" s="35">
        <f>H45</f>
        <v>2004</v>
      </c>
      <c r="R45" s="57"/>
      <c r="S45" s="28"/>
      <c r="T45" s="72">
        <f t="shared" si="10"/>
        <v>2004</v>
      </c>
      <c r="U45" s="72"/>
      <c r="V45" s="72"/>
      <c r="W45" s="72">
        <f t="shared" si="34"/>
        <v>2004</v>
      </c>
      <c r="X45" s="72"/>
      <c r="Y45" s="72"/>
      <c r="Z45" s="72"/>
      <c r="AA45" s="72"/>
      <c r="AB45" s="81"/>
      <c r="AC45" s="82">
        <f t="shared" si="37"/>
        <v>334</v>
      </c>
      <c r="AD45" s="82">
        <f t="shared" si="38"/>
        <v>334</v>
      </c>
      <c r="AE45" s="82">
        <f t="shared" si="39"/>
        <v>267.2</v>
      </c>
      <c r="AF45" s="82">
        <f t="shared" si="40"/>
        <v>66.8</v>
      </c>
      <c r="AG45" s="82">
        <f t="shared" si="41"/>
        <v>334</v>
      </c>
      <c r="AH45" s="82">
        <f t="shared" si="42"/>
        <v>334</v>
      </c>
      <c r="AI45" s="82">
        <f t="shared" si="43"/>
        <v>334</v>
      </c>
      <c r="AJ45" s="89">
        <f t="shared" si="8"/>
        <v>2004</v>
      </c>
      <c r="AK45" s="90" t="s">
        <v>1266</v>
      </c>
      <c r="AL45" s="88"/>
    </row>
    <row r="46" s="4" customFormat="1" ht="39" customHeight="1" spans="1:38">
      <c r="A46" s="31" t="s">
        <v>1302</v>
      </c>
      <c r="B46" s="32" t="s">
        <v>1303</v>
      </c>
      <c r="C46" s="32" t="str">
        <f t="shared" si="31"/>
        <v>45001648614500164861-7092119-S0011260Ava Liang</v>
      </c>
      <c r="D46" s="33">
        <v>4500164861</v>
      </c>
      <c r="E46" s="33" t="s">
        <v>1305</v>
      </c>
      <c r="F46" s="35" t="s">
        <v>575</v>
      </c>
      <c r="G46" s="36" t="s">
        <v>576</v>
      </c>
      <c r="H46" s="37">
        <v>1260</v>
      </c>
      <c r="I46" s="37">
        <v>0</v>
      </c>
      <c r="J46" s="37">
        <v>12</v>
      </c>
      <c r="K46" s="37">
        <f t="shared" si="35"/>
        <v>105</v>
      </c>
      <c r="L46" s="55">
        <v>45813</v>
      </c>
      <c r="M46" s="55">
        <v>45810</v>
      </c>
      <c r="N46" s="56" t="s">
        <v>802</v>
      </c>
      <c r="O46" s="57"/>
      <c r="P46" s="57"/>
      <c r="Q46" s="57">
        <f>H46</f>
        <v>1260</v>
      </c>
      <c r="R46" s="57"/>
      <c r="S46" s="28"/>
      <c r="T46" s="57">
        <f t="shared" si="10"/>
        <v>1260</v>
      </c>
      <c r="U46" s="72"/>
      <c r="V46" s="72"/>
      <c r="W46" s="72">
        <f t="shared" si="34"/>
        <v>1260</v>
      </c>
      <c r="X46" s="72"/>
      <c r="Y46" s="72"/>
      <c r="Z46" s="72"/>
      <c r="AA46" s="72"/>
      <c r="AB46" s="81"/>
      <c r="AC46" s="82">
        <f t="shared" si="37"/>
        <v>210</v>
      </c>
      <c r="AD46" s="82">
        <f t="shared" si="38"/>
        <v>210</v>
      </c>
      <c r="AE46" s="82">
        <f t="shared" si="39"/>
        <v>168</v>
      </c>
      <c r="AF46" s="82">
        <f t="shared" si="40"/>
        <v>42</v>
      </c>
      <c r="AG46" s="82">
        <f t="shared" si="41"/>
        <v>210</v>
      </c>
      <c r="AH46" s="82">
        <f t="shared" si="42"/>
        <v>210</v>
      </c>
      <c r="AI46" s="82">
        <f t="shared" si="43"/>
        <v>210</v>
      </c>
      <c r="AJ46" s="89">
        <f t="shared" si="8"/>
        <v>1260</v>
      </c>
      <c r="AK46" s="90" t="s">
        <v>1266</v>
      </c>
      <c r="AL46" s="88"/>
    </row>
    <row r="47" s="4" customFormat="1" ht="39" customHeight="1" spans="1:38">
      <c r="A47" s="31" t="s">
        <v>429</v>
      </c>
      <c r="B47" s="32" t="s">
        <v>600</v>
      </c>
      <c r="C47" s="32" t="str">
        <f t="shared" si="31"/>
        <v>45001650314500165031-1092119-S001276Annie Huang</v>
      </c>
      <c r="D47" s="33">
        <v>4500165031</v>
      </c>
      <c r="E47" s="33" t="s">
        <v>1221</v>
      </c>
      <c r="F47" s="35" t="s">
        <v>575</v>
      </c>
      <c r="G47" s="36" t="s">
        <v>576</v>
      </c>
      <c r="H47" s="37">
        <v>276</v>
      </c>
      <c r="I47" s="37">
        <v>0</v>
      </c>
      <c r="J47" s="37">
        <v>12</v>
      </c>
      <c r="K47" s="37">
        <f t="shared" si="35"/>
        <v>23</v>
      </c>
      <c r="L47" s="55">
        <v>45813</v>
      </c>
      <c r="M47" s="55">
        <v>45810</v>
      </c>
      <c r="N47" s="56" t="s">
        <v>1225</v>
      </c>
      <c r="O47" s="57">
        <f t="shared" si="36"/>
        <v>276</v>
      </c>
      <c r="P47" s="57"/>
      <c r="Q47" s="57"/>
      <c r="R47" s="57"/>
      <c r="S47" s="28"/>
      <c r="T47" s="57">
        <f t="shared" si="10"/>
        <v>276</v>
      </c>
      <c r="U47" s="72"/>
      <c r="V47" s="72"/>
      <c r="W47" s="72">
        <f t="shared" si="34"/>
        <v>276</v>
      </c>
      <c r="X47" s="72"/>
      <c r="Y47" s="72"/>
      <c r="Z47" s="72"/>
      <c r="AA47" s="72"/>
      <c r="AB47" s="81"/>
      <c r="AC47" s="82">
        <f t="shared" si="37"/>
        <v>46</v>
      </c>
      <c r="AD47" s="82">
        <f t="shared" si="38"/>
        <v>46</v>
      </c>
      <c r="AE47" s="82">
        <f t="shared" si="39"/>
        <v>36.8</v>
      </c>
      <c r="AF47" s="82">
        <f t="shared" si="40"/>
        <v>9.2</v>
      </c>
      <c r="AG47" s="82">
        <f t="shared" si="41"/>
        <v>46</v>
      </c>
      <c r="AH47" s="82">
        <f t="shared" si="42"/>
        <v>46</v>
      </c>
      <c r="AI47" s="82">
        <f t="shared" si="43"/>
        <v>46</v>
      </c>
      <c r="AJ47" s="89">
        <f t="shared" si="8"/>
        <v>276</v>
      </c>
      <c r="AK47" s="90" t="s">
        <v>1266</v>
      </c>
      <c r="AL47" s="88"/>
    </row>
    <row r="48" s="4" customFormat="1" ht="39" customHeight="1" spans="1:38">
      <c r="A48" s="31" t="s">
        <v>429</v>
      </c>
      <c r="B48" s="32" t="s">
        <v>600</v>
      </c>
      <c r="C48" s="32" t="str">
        <f t="shared" si="31"/>
        <v>45001650314500165031-2092119-S001384Annie Huang</v>
      </c>
      <c r="D48" s="33">
        <v>4500165031</v>
      </c>
      <c r="E48" s="33" t="s">
        <v>1228</v>
      </c>
      <c r="F48" s="35" t="s">
        <v>575</v>
      </c>
      <c r="G48" s="36" t="s">
        <v>576</v>
      </c>
      <c r="H48" s="37">
        <v>384</v>
      </c>
      <c r="I48" s="37">
        <v>0</v>
      </c>
      <c r="J48" s="37">
        <v>12</v>
      </c>
      <c r="K48" s="37">
        <f t="shared" si="35"/>
        <v>32</v>
      </c>
      <c r="L48" s="55">
        <v>45813</v>
      </c>
      <c r="M48" s="55">
        <v>45810</v>
      </c>
      <c r="N48" s="56" t="s">
        <v>1225</v>
      </c>
      <c r="O48" s="57">
        <f t="shared" si="36"/>
        <v>384</v>
      </c>
      <c r="P48" s="57"/>
      <c r="Q48" s="57"/>
      <c r="R48" s="57"/>
      <c r="S48" s="28"/>
      <c r="T48" s="57">
        <f t="shared" si="10"/>
        <v>384</v>
      </c>
      <c r="U48" s="72"/>
      <c r="V48" s="72"/>
      <c r="W48" s="72">
        <f t="shared" si="34"/>
        <v>384</v>
      </c>
      <c r="X48" s="72"/>
      <c r="Y48" s="72"/>
      <c r="Z48" s="72"/>
      <c r="AA48" s="72"/>
      <c r="AB48" s="81"/>
      <c r="AC48" s="82">
        <f t="shared" si="37"/>
        <v>64</v>
      </c>
      <c r="AD48" s="82">
        <f t="shared" si="38"/>
        <v>64</v>
      </c>
      <c r="AE48" s="82">
        <f t="shared" si="39"/>
        <v>51.2</v>
      </c>
      <c r="AF48" s="82">
        <f t="shared" si="40"/>
        <v>12.8</v>
      </c>
      <c r="AG48" s="82">
        <f t="shared" si="41"/>
        <v>64</v>
      </c>
      <c r="AH48" s="82">
        <f t="shared" si="42"/>
        <v>64</v>
      </c>
      <c r="AI48" s="82">
        <f t="shared" si="43"/>
        <v>64</v>
      </c>
      <c r="AJ48" s="89">
        <f t="shared" si="8"/>
        <v>384</v>
      </c>
      <c r="AK48" s="90" t="s">
        <v>1266</v>
      </c>
      <c r="AL48" s="88"/>
    </row>
    <row r="49" s="4" customFormat="1" ht="39" customHeight="1" spans="1:38">
      <c r="A49" s="31" t="s">
        <v>429</v>
      </c>
      <c r="B49" s="32" t="s">
        <v>600</v>
      </c>
      <c r="C49" s="32" t="str">
        <f t="shared" si="31"/>
        <v>45001650314500165031-3092119-S001396Annie Huang</v>
      </c>
      <c r="D49" s="33">
        <v>4500165031</v>
      </c>
      <c r="E49" s="33" t="s">
        <v>1231</v>
      </c>
      <c r="F49" s="35" t="s">
        <v>575</v>
      </c>
      <c r="G49" s="36" t="s">
        <v>576</v>
      </c>
      <c r="H49" s="37">
        <v>396</v>
      </c>
      <c r="I49" s="37">
        <v>0</v>
      </c>
      <c r="J49" s="37">
        <v>12</v>
      </c>
      <c r="K49" s="37">
        <f t="shared" si="35"/>
        <v>33</v>
      </c>
      <c r="L49" s="55">
        <v>45813</v>
      </c>
      <c r="M49" s="55">
        <v>45810</v>
      </c>
      <c r="N49" s="56" t="s">
        <v>1225</v>
      </c>
      <c r="O49" s="57">
        <f t="shared" si="36"/>
        <v>396</v>
      </c>
      <c r="P49" s="57"/>
      <c r="Q49" s="57"/>
      <c r="R49" s="57"/>
      <c r="S49" s="28"/>
      <c r="T49" s="57">
        <f t="shared" si="10"/>
        <v>396</v>
      </c>
      <c r="U49" s="72"/>
      <c r="V49" s="72"/>
      <c r="W49" s="72">
        <f t="shared" si="34"/>
        <v>396</v>
      </c>
      <c r="X49" s="72"/>
      <c r="Y49" s="72"/>
      <c r="Z49" s="72"/>
      <c r="AA49" s="72"/>
      <c r="AB49" s="81"/>
      <c r="AC49" s="82">
        <f t="shared" si="37"/>
        <v>66</v>
      </c>
      <c r="AD49" s="82">
        <f t="shared" si="38"/>
        <v>66</v>
      </c>
      <c r="AE49" s="82">
        <f t="shared" si="39"/>
        <v>52.8</v>
      </c>
      <c r="AF49" s="82">
        <f t="shared" si="40"/>
        <v>13.2</v>
      </c>
      <c r="AG49" s="82">
        <f t="shared" si="41"/>
        <v>66</v>
      </c>
      <c r="AH49" s="82">
        <f t="shared" si="42"/>
        <v>66</v>
      </c>
      <c r="AI49" s="82">
        <f t="shared" si="43"/>
        <v>66</v>
      </c>
      <c r="AJ49" s="89">
        <f t="shared" si="8"/>
        <v>396</v>
      </c>
      <c r="AK49" s="90" t="s">
        <v>1266</v>
      </c>
      <c r="AL49" s="88"/>
    </row>
    <row r="50" s="4" customFormat="1" ht="39" customHeight="1" spans="1:38">
      <c r="A50" s="31" t="s">
        <v>429</v>
      </c>
      <c r="B50" s="32" t="s">
        <v>600</v>
      </c>
      <c r="C50" s="32" t="str">
        <f t="shared" si="31"/>
        <v>45001650314500165031-4092119-S001288Annie Huang</v>
      </c>
      <c r="D50" s="33">
        <v>4500165031</v>
      </c>
      <c r="E50" s="33" t="s">
        <v>1234</v>
      </c>
      <c r="F50" s="35" t="s">
        <v>575</v>
      </c>
      <c r="G50" s="36" t="s">
        <v>576</v>
      </c>
      <c r="H50" s="37">
        <v>288</v>
      </c>
      <c r="I50" s="37">
        <v>0</v>
      </c>
      <c r="J50" s="37">
        <v>12</v>
      </c>
      <c r="K50" s="37">
        <f t="shared" si="35"/>
        <v>24</v>
      </c>
      <c r="L50" s="55">
        <v>45813</v>
      </c>
      <c r="M50" s="55">
        <v>45810</v>
      </c>
      <c r="N50" s="56" t="s">
        <v>1225</v>
      </c>
      <c r="O50" s="57">
        <f t="shared" si="36"/>
        <v>288</v>
      </c>
      <c r="P50" s="57"/>
      <c r="Q50" s="57"/>
      <c r="R50" s="57"/>
      <c r="S50" s="28"/>
      <c r="T50" s="57">
        <f t="shared" si="10"/>
        <v>288</v>
      </c>
      <c r="U50" s="72"/>
      <c r="V50" s="72"/>
      <c r="W50" s="72">
        <f t="shared" si="34"/>
        <v>288</v>
      </c>
      <c r="X50" s="72"/>
      <c r="Y50" s="72"/>
      <c r="Z50" s="72"/>
      <c r="AA50" s="72"/>
      <c r="AB50" s="81"/>
      <c r="AC50" s="82">
        <f t="shared" si="37"/>
        <v>48</v>
      </c>
      <c r="AD50" s="82">
        <f t="shared" si="38"/>
        <v>48</v>
      </c>
      <c r="AE50" s="82">
        <f t="shared" si="39"/>
        <v>38.4</v>
      </c>
      <c r="AF50" s="82">
        <f t="shared" si="40"/>
        <v>9.6</v>
      </c>
      <c r="AG50" s="82">
        <f t="shared" si="41"/>
        <v>48</v>
      </c>
      <c r="AH50" s="82">
        <f t="shared" si="42"/>
        <v>48</v>
      </c>
      <c r="AI50" s="82">
        <f t="shared" si="43"/>
        <v>48</v>
      </c>
      <c r="AJ50" s="89">
        <f t="shared" si="8"/>
        <v>288</v>
      </c>
      <c r="AK50" s="90" t="s">
        <v>1266</v>
      </c>
      <c r="AL50" s="88"/>
    </row>
    <row r="51" s="4" customFormat="1" ht="39" customHeight="1" spans="1:38">
      <c r="A51" s="31" t="s">
        <v>429</v>
      </c>
      <c r="B51" s="32" t="s">
        <v>600</v>
      </c>
      <c r="C51" s="32" t="str">
        <f t="shared" si="31"/>
        <v>45001650314500165031-5092119-S001456Annie Huang</v>
      </c>
      <c r="D51" s="33">
        <v>4500165031</v>
      </c>
      <c r="E51" s="33" t="s">
        <v>1237</v>
      </c>
      <c r="F51" s="35" t="s">
        <v>575</v>
      </c>
      <c r="G51" s="36" t="s">
        <v>576</v>
      </c>
      <c r="H51" s="37">
        <v>456</v>
      </c>
      <c r="I51" s="37">
        <v>0</v>
      </c>
      <c r="J51" s="37">
        <v>12</v>
      </c>
      <c r="K51" s="37">
        <f t="shared" si="35"/>
        <v>38</v>
      </c>
      <c r="L51" s="55">
        <v>45813</v>
      </c>
      <c r="M51" s="55">
        <v>45810</v>
      </c>
      <c r="N51" s="56" t="s">
        <v>1225</v>
      </c>
      <c r="O51" s="57">
        <f t="shared" si="36"/>
        <v>456</v>
      </c>
      <c r="P51" s="57"/>
      <c r="Q51" s="57"/>
      <c r="R51" s="57"/>
      <c r="S51" s="28"/>
      <c r="T51" s="57">
        <f t="shared" si="10"/>
        <v>456</v>
      </c>
      <c r="U51" s="72"/>
      <c r="V51" s="72"/>
      <c r="W51" s="72">
        <f t="shared" si="34"/>
        <v>456</v>
      </c>
      <c r="X51" s="72"/>
      <c r="Y51" s="72"/>
      <c r="Z51" s="72"/>
      <c r="AA51" s="72"/>
      <c r="AB51" s="81"/>
      <c r="AC51" s="82">
        <f t="shared" si="37"/>
        <v>76</v>
      </c>
      <c r="AD51" s="82">
        <f t="shared" si="38"/>
        <v>76</v>
      </c>
      <c r="AE51" s="82">
        <f t="shared" si="39"/>
        <v>60.8</v>
      </c>
      <c r="AF51" s="82">
        <f t="shared" si="40"/>
        <v>15.2</v>
      </c>
      <c r="AG51" s="82">
        <f t="shared" si="41"/>
        <v>76</v>
      </c>
      <c r="AH51" s="82">
        <f t="shared" si="42"/>
        <v>76</v>
      </c>
      <c r="AI51" s="82">
        <f t="shared" si="43"/>
        <v>76</v>
      </c>
      <c r="AJ51" s="89">
        <f t="shared" si="8"/>
        <v>456</v>
      </c>
      <c r="AK51" s="90" t="s">
        <v>1266</v>
      </c>
      <c r="AL51" s="88"/>
    </row>
    <row r="52" s="4" customFormat="1" ht="39" customHeight="1" spans="1:38">
      <c r="A52" s="31" t="s">
        <v>429</v>
      </c>
      <c r="B52" s="32" t="s">
        <v>600</v>
      </c>
      <c r="C52" s="32" t="str">
        <f t="shared" si="31"/>
        <v>45001650314500165031-6092119-S001420Annie Huang</v>
      </c>
      <c r="D52" s="33">
        <v>4500165031</v>
      </c>
      <c r="E52" s="33" t="s">
        <v>1240</v>
      </c>
      <c r="F52" s="35" t="s">
        <v>575</v>
      </c>
      <c r="G52" s="36" t="s">
        <v>576</v>
      </c>
      <c r="H52" s="37">
        <v>420</v>
      </c>
      <c r="I52" s="37">
        <v>0</v>
      </c>
      <c r="J52" s="37">
        <v>12</v>
      </c>
      <c r="K52" s="37">
        <f t="shared" si="35"/>
        <v>35</v>
      </c>
      <c r="L52" s="55">
        <v>45813</v>
      </c>
      <c r="M52" s="55">
        <v>45810</v>
      </c>
      <c r="N52" s="56" t="s">
        <v>1225</v>
      </c>
      <c r="O52" s="57">
        <f t="shared" si="36"/>
        <v>420</v>
      </c>
      <c r="P52" s="57"/>
      <c r="Q52" s="57"/>
      <c r="R52" s="57"/>
      <c r="S52" s="28"/>
      <c r="T52" s="57">
        <f t="shared" si="10"/>
        <v>420</v>
      </c>
      <c r="U52" s="72"/>
      <c r="V52" s="72"/>
      <c r="W52" s="72">
        <f t="shared" si="34"/>
        <v>420</v>
      </c>
      <c r="X52" s="72"/>
      <c r="Y52" s="72"/>
      <c r="Z52" s="72"/>
      <c r="AA52" s="72"/>
      <c r="AB52" s="81"/>
      <c r="AC52" s="82">
        <f t="shared" si="37"/>
        <v>70</v>
      </c>
      <c r="AD52" s="82">
        <f t="shared" si="38"/>
        <v>70</v>
      </c>
      <c r="AE52" s="82">
        <f t="shared" si="39"/>
        <v>56</v>
      </c>
      <c r="AF52" s="82">
        <f t="shared" si="40"/>
        <v>14</v>
      </c>
      <c r="AG52" s="82">
        <f t="shared" si="41"/>
        <v>70</v>
      </c>
      <c r="AH52" s="82">
        <f t="shared" si="42"/>
        <v>70</v>
      </c>
      <c r="AI52" s="82">
        <f t="shared" si="43"/>
        <v>70</v>
      </c>
      <c r="AJ52" s="89">
        <f t="shared" si="8"/>
        <v>420</v>
      </c>
      <c r="AK52" s="90" t="s">
        <v>1266</v>
      </c>
      <c r="AL52" s="88"/>
    </row>
    <row r="53" s="4" customFormat="1" ht="39" customHeight="1" spans="1:38">
      <c r="A53" s="31" t="s">
        <v>429</v>
      </c>
      <c r="B53" s="32" t="s">
        <v>600</v>
      </c>
      <c r="C53" s="32" t="str">
        <f t="shared" si="31"/>
        <v>45001650314500165031-7092119-S001468Annie Huang</v>
      </c>
      <c r="D53" s="33">
        <v>4500165031</v>
      </c>
      <c r="E53" s="33" t="s">
        <v>1243</v>
      </c>
      <c r="F53" s="35" t="s">
        <v>575</v>
      </c>
      <c r="G53" s="36" t="s">
        <v>576</v>
      </c>
      <c r="H53" s="37">
        <v>468</v>
      </c>
      <c r="I53" s="37">
        <v>0</v>
      </c>
      <c r="J53" s="37">
        <v>12</v>
      </c>
      <c r="K53" s="37">
        <f t="shared" si="35"/>
        <v>39</v>
      </c>
      <c r="L53" s="55">
        <v>45813</v>
      </c>
      <c r="M53" s="55">
        <v>45810</v>
      </c>
      <c r="N53" s="56" t="s">
        <v>1225</v>
      </c>
      <c r="O53" s="57">
        <f t="shared" si="36"/>
        <v>468</v>
      </c>
      <c r="P53" s="57"/>
      <c r="Q53" s="57"/>
      <c r="R53" s="57"/>
      <c r="S53" s="28"/>
      <c r="T53" s="57">
        <f t="shared" si="10"/>
        <v>468</v>
      </c>
      <c r="U53" s="72"/>
      <c r="V53" s="72"/>
      <c r="W53" s="72">
        <f t="shared" si="34"/>
        <v>468</v>
      </c>
      <c r="X53" s="72"/>
      <c r="Y53" s="72"/>
      <c r="Z53" s="72"/>
      <c r="AA53" s="72"/>
      <c r="AB53" s="81"/>
      <c r="AC53" s="82">
        <f t="shared" si="37"/>
        <v>78</v>
      </c>
      <c r="AD53" s="82">
        <f t="shared" si="38"/>
        <v>78</v>
      </c>
      <c r="AE53" s="82">
        <f t="shared" si="39"/>
        <v>62.4</v>
      </c>
      <c r="AF53" s="82">
        <f t="shared" si="40"/>
        <v>15.6</v>
      </c>
      <c r="AG53" s="82">
        <f t="shared" si="41"/>
        <v>78</v>
      </c>
      <c r="AH53" s="82">
        <f t="shared" si="42"/>
        <v>78</v>
      </c>
      <c r="AI53" s="82">
        <f t="shared" si="43"/>
        <v>78</v>
      </c>
      <c r="AJ53" s="89">
        <f t="shared" si="8"/>
        <v>468</v>
      </c>
      <c r="AK53" s="90" t="s">
        <v>1266</v>
      </c>
      <c r="AL53" s="88"/>
    </row>
    <row r="54" s="4" customFormat="1" ht="39" customHeight="1" spans="1:38">
      <c r="A54" s="31" t="s">
        <v>1647</v>
      </c>
      <c r="B54" s="32" t="s">
        <v>922</v>
      </c>
      <c r="C54" s="32" t="str">
        <f t="shared" si="31"/>
        <v>45001648044500164804-1092119-S006-NB-MTS1600SD83</v>
      </c>
      <c r="D54" s="33">
        <v>4500164804</v>
      </c>
      <c r="E54" s="33" t="s">
        <v>4720</v>
      </c>
      <c r="F54" s="35" t="s">
        <v>634</v>
      </c>
      <c r="G54" s="38" t="s">
        <v>576</v>
      </c>
      <c r="H54" s="37">
        <v>1600</v>
      </c>
      <c r="I54" s="37">
        <v>0</v>
      </c>
      <c r="J54" s="37">
        <v>4</v>
      </c>
      <c r="K54" s="37">
        <f t="shared" si="35"/>
        <v>400</v>
      </c>
      <c r="L54" s="55">
        <v>45813</v>
      </c>
      <c r="M54" s="55">
        <v>45810</v>
      </c>
      <c r="N54" s="56" t="s">
        <v>1195</v>
      </c>
      <c r="O54" s="57"/>
      <c r="P54" s="57"/>
      <c r="Q54" s="57">
        <f t="shared" ref="Q54:Q57" si="44">H54</f>
        <v>1600</v>
      </c>
      <c r="R54" s="57"/>
      <c r="S54" s="28"/>
      <c r="T54" s="57">
        <f t="shared" si="10"/>
        <v>1600</v>
      </c>
      <c r="U54" s="72"/>
      <c r="V54" s="72"/>
      <c r="W54" s="72"/>
      <c r="X54" s="72"/>
      <c r="Y54" s="72">
        <f t="shared" ref="Y54:Y59" si="45">H54</f>
        <v>1600</v>
      </c>
      <c r="Z54" s="72"/>
      <c r="AA54" s="72"/>
      <c r="AB54" s="81"/>
      <c r="AC54" s="82">
        <f t="shared" si="37"/>
        <v>266.666666666667</v>
      </c>
      <c r="AD54" s="82">
        <f t="shared" si="38"/>
        <v>266.666666666667</v>
      </c>
      <c r="AE54" s="82">
        <f t="shared" si="39"/>
        <v>213.333333333333</v>
      </c>
      <c r="AF54" s="82">
        <f t="shared" si="40"/>
        <v>53.3333333333333</v>
      </c>
      <c r="AG54" s="82">
        <f t="shared" si="41"/>
        <v>266.666666666667</v>
      </c>
      <c r="AH54" s="82">
        <f t="shared" si="42"/>
        <v>266.666666666667</v>
      </c>
      <c r="AI54" s="82">
        <f t="shared" si="43"/>
        <v>266.666666666667</v>
      </c>
      <c r="AJ54" s="89">
        <f t="shared" si="8"/>
        <v>1600</v>
      </c>
      <c r="AK54" s="90" t="s">
        <v>1266</v>
      </c>
      <c r="AL54" s="88"/>
    </row>
    <row r="55" s="4" customFormat="1" ht="39" customHeight="1" spans="1:38">
      <c r="A55" s="31" t="s">
        <v>1278</v>
      </c>
      <c r="B55" s="32" t="s">
        <v>911</v>
      </c>
      <c r="C55" s="32" t="str">
        <f t="shared" si="31"/>
        <v>45001641184500164118-1092119-S005-NB600Sheba</v>
      </c>
      <c r="D55" s="33">
        <v>4500164118</v>
      </c>
      <c r="E55" s="33" t="s">
        <v>1280</v>
      </c>
      <c r="F55" s="35" t="s">
        <v>964</v>
      </c>
      <c r="G55" s="42" t="s">
        <v>576</v>
      </c>
      <c r="H55" s="37">
        <v>600</v>
      </c>
      <c r="I55" s="58">
        <v>0</v>
      </c>
      <c r="J55" s="58">
        <v>6</v>
      </c>
      <c r="K55" s="37">
        <f t="shared" si="35"/>
        <v>100</v>
      </c>
      <c r="L55" s="55">
        <v>45814</v>
      </c>
      <c r="M55" s="55">
        <v>45810</v>
      </c>
      <c r="N55" s="56" t="s">
        <v>352</v>
      </c>
      <c r="O55" s="57"/>
      <c r="P55" s="57"/>
      <c r="Q55" s="57">
        <f t="shared" si="44"/>
        <v>600</v>
      </c>
      <c r="R55" s="57"/>
      <c r="S55" s="28"/>
      <c r="T55" s="72">
        <f t="shared" si="10"/>
        <v>600</v>
      </c>
      <c r="U55" s="72"/>
      <c r="V55" s="72"/>
      <c r="W55" s="72"/>
      <c r="X55" s="72"/>
      <c r="Y55" s="72">
        <f t="shared" si="45"/>
        <v>600</v>
      </c>
      <c r="Z55" s="72"/>
      <c r="AA55" s="72"/>
      <c r="AB55" s="81"/>
      <c r="AC55" s="82">
        <f t="shared" si="37"/>
        <v>100</v>
      </c>
      <c r="AD55" s="82">
        <f t="shared" si="38"/>
        <v>100</v>
      </c>
      <c r="AE55" s="82">
        <f t="shared" si="39"/>
        <v>80</v>
      </c>
      <c r="AF55" s="82">
        <f t="shared" si="40"/>
        <v>20</v>
      </c>
      <c r="AG55" s="82">
        <f t="shared" si="41"/>
        <v>100</v>
      </c>
      <c r="AH55" s="82">
        <f t="shared" si="42"/>
        <v>100</v>
      </c>
      <c r="AI55" s="82">
        <f t="shared" si="43"/>
        <v>100</v>
      </c>
      <c r="AJ55" s="89">
        <f t="shared" si="8"/>
        <v>600</v>
      </c>
      <c r="AK55" s="90" t="s">
        <v>1266</v>
      </c>
      <c r="AL55" s="88"/>
    </row>
    <row r="56" s="4" customFormat="1" ht="39" customHeight="1" spans="1:38">
      <c r="A56" s="31" t="s">
        <v>1285</v>
      </c>
      <c r="B56" s="32" t="s">
        <v>762</v>
      </c>
      <c r="C56" s="32" t="str">
        <f t="shared" si="31"/>
        <v>45001642504500164250-9092119H-S002504Crystal Chen</v>
      </c>
      <c r="D56" s="33">
        <v>4500164250</v>
      </c>
      <c r="E56" s="33" t="s">
        <v>1287</v>
      </c>
      <c r="F56" s="35" t="s">
        <v>670</v>
      </c>
      <c r="G56" s="36" t="s">
        <v>672</v>
      </c>
      <c r="H56" s="37">
        <v>504</v>
      </c>
      <c r="I56" s="37">
        <v>0</v>
      </c>
      <c r="J56" s="37">
        <v>12</v>
      </c>
      <c r="K56" s="37">
        <f t="shared" si="35"/>
        <v>42</v>
      </c>
      <c r="L56" s="55">
        <v>45814</v>
      </c>
      <c r="M56" s="55">
        <v>45810</v>
      </c>
      <c r="N56" s="56" t="s">
        <v>942</v>
      </c>
      <c r="O56" s="57"/>
      <c r="P56" s="57"/>
      <c r="Q56" s="57">
        <f t="shared" si="44"/>
        <v>504</v>
      </c>
      <c r="R56" s="57"/>
      <c r="S56" s="28"/>
      <c r="T56" s="72">
        <f t="shared" si="10"/>
        <v>504</v>
      </c>
      <c r="U56" s="72"/>
      <c r="V56" s="72"/>
      <c r="W56" s="72">
        <f t="shared" ref="W56:W58" si="46">H56</f>
        <v>504</v>
      </c>
      <c r="X56" s="72"/>
      <c r="Y56" s="72"/>
      <c r="Z56" s="72"/>
      <c r="AA56" s="72"/>
      <c r="AB56" s="81"/>
      <c r="AC56" s="82"/>
      <c r="AD56" s="82"/>
      <c r="AE56" s="82">
        <f>H56</f>
        <v>504</v>
      </c>
      <c r="AF56" s="82"/>
      <c r="AG56" s="82"/>
      <c r="AH56" s="82"/>
      <c r="AI56" s="82"/>
      <c r="AJ56" s="89">
        <f t="shared" si="8"/>
        <v>504</v>
      </c>
      <c r="AK56" s="90" t="s">
        <v>1266</v>
      </c>
      <c r="AL56" s="88"/>
    </row>
    <row r="57" s="4" customFormat="1" ht="39" customHeight="1" spans="1:38">
      <c r="A57" s="31" t="s">
        <v>1285</v>
      </c>
      <c r="B57" s="32" t="s">
        <v>762</v>
      </c>
      <c r="C57" s="32" t="str">
        <f t="shared" si="31"/>
        <v>45001642504500164250-11092119A-S002504Crystal Chen</v>
      </c>
      <c r="D57" s="33">
        <v>4500164250</v>
      </c>
      <c r="E57" s="33" t="s">
        <v>1293</v>
      </c>
      <c r="F57" s="35" t="s">
        <v>666</v>
      </c>
      <c r="G57" s="36" t="s">
        <v>668</v>
      </c>
      <c r="H57" s="37">
        <v>504</v>
      </c>
      <c r="I57" s="37">
        <v>0</v>
      </c>
      <c r="J57" s="37">
        <v>12</v>
      </c>
      <c r="K57" s="37">
        <f t="shared" si="35"/>
        <v>42</v>
      </c>
      <c r="L57" s="55">
        <v>45814</v>
      </c>
      <c r="M57" s="55">
        <v>45810</v>
      </c>
      <c r="N57" s="56" t="s">
        <v>942</v>
      </c>
      <c r="O57" s="57"/>
      <c r="P57" s="57"/>
      <c r="Q57" s="57">
        <f t="shared" si="44"/>
        <v>504</v>
      </c>
      <c r="R57" s="57"/>
      <c r="S57" s="28"/>
      <c r="T57" s="72">
        <f t="shared" si="10"/>
        <v>504</v>
      </c>
      <c r="U57" s="72"/>
      <c r="V57" s="72"/>
      <c r="W57" s="72">
        <f t="shared" si="46"/>
        <v>504</v>
      </c>
      <c r="X57" s="72"/>
      <c r="Y57" s="72"/>
      <c r="Z57" s="72"/>
      <c r="AA57" s="72"/>
      <c r="AB57" s="81"/>
      <c r="AC57" s="82">
        <f>H57</f>
        <v>504</v>
      </c>
      <c r="AD57" s="82"/>
      <c r="AE57" s="82"/>
      <c r="AF57" s="82"/>
      <c r="AG57" s="82"/>
      <c r="AH57" s="82"/>
      <c r="AI57" s="82"/>
      <c r="AJ57" s="89">
        <f t="shared" si="8"/>
        <v>504</v>
      </c>
      <c r="AK57" s="90" t="s">
        <v>1266</v>
      </c>
      <c r="AL57" s="88"/>
    </row>
    <row r="58" s="4" customFormat="1" ht="39" customHeight="1" spans="1:38">
      <c r="A58" s="31" t="s">
        <v>994</v>
      </c>
      <c r="B58" s="32" t="s">
        <v>762</v>
      </c>
      <c r="C58" s="32" t="str">
        <f t="shared" si="31"/>
        <v>45001632224500163222-3092119-S001996CORA ZHOU</v>
      </c>
      <c r="D58" s="33">
        <v>4500163222</v>
      </c>
      <c r="E58" s="33" t="s">
        <v>1296</v>
      </c>
      <c r="F58" s="35" t="s">
        <v>575</v>
      </c>
      <c r="G58" s="36" t="s">
        <v>576</v>
      </c>
      <c r="H58" s="37">
        <v>996</v>
      </c>
      <c r="I58" s="37">
        <v>0</v>
      </c>
      <c r="J58" s="37">
        <v>12</v>
      </c>
      <c r="K58" s="37">
        <f t="shared" si="35"/>
        <v>83</v>
      </c>
      <c r="L58" s="55">
        <v>45814</v>
      </c>
      <c r="M58" s="55">
        <v>45810</v>
      </c>
      <c r="N58" s="56" t="s">
        <v>1298</v>
      </c>
      <c r="O58" s="57">
        <f t="shared" ref="O58:O63" si="47">H58</f>
        <v>996</v>
      </c>
      <c r="P58" s="57"/>
      <c r="Q58" s="57"/>
      <c r="R58" s="57"/>
      <c r="S58" s="28"/>
      <c r="T58" s="57">
        <f t="shared" si="10"/>
        <v>996</v>
      </c>
      <c r="U58" s="72"/>
      <c r="V58" s="72"/>
      <c r="W58" s="72">
        <f t="shared" si="46"/>
        <v>996</v>
      </c>
      <c r="X58" s="72"/>
      <c r="Y58" s="72"/>
      <c r="Z58" s="72"/>
      <c r="AA58" s="72"/>
      <c r="AB58" s="81"/>
      <c r="AC58" s="82">
        <f t="shared" ref="AC58:AC73" si="48">H58/60*10</f>
        <v>166</v>
      </c>
      <c r="AD58" s="82">
        <f t="shared" ref="AD58:AD73" si="49">H58/60*10</f>
        <v>166</v>
      </c>
      <c r="AE58" s="82">
        <f t="shared" ref="AE58:AE73" si="50">H58/60*8</f>
        <v>132.8</v>
      </c>
      <c r="AF58" s="82">
        <f t="shared" ref="AF58:AF73" si="51">H58/60*2</f>
        <v>33.2</v>
      </c>
      <c r="AG58" s="82">
        <f t="shared" ref="AG58:AG73" si="52">H58/60*10</f>
        <v>166</v>
      </c>
      <c r="AH58" s="82">
        <f t="shared" ref="AH58:AH73" si="53">H58/60*10</f>
        <v>166</v>
      </c>
      <c r="AI58" s="82">
        <f t="shared" ref="AI58:AI73" si="54">H58/60*10</f>
        <v>166</v>
      </c>
      <c r="AJ58" s="89">
        <f t="shared" si="8"/>
        <v>996</v>
      </c>
      <c r="AK58" s="90" t="s">
        <v>1266</v>
      </c>
      <c r="AL58" s="88"/>
    </row>
    <row r="59" s="4" customFormat="1" ht="39" customHeight="1" spans="1:38">
      <c r="A59" s="31" t="s">
        <v>1065</v>
      </c>
      <c r="B59" s="32" t="s">
        <v>771</v>
      </c>
      <c r="C59" s="32" t="str">
        <f t="shared" si="31"/>
        <v>45001633664500163366-2092119-S006-NB-MTS1044SD83</v>
      </c>
      <c r="D59" s="33">
        <v>4500163366</v>
      </c>
      <c r="E59" s="33" t="s">
        <v>1300</v>
      </c>
      <c r="F59" s="35" t="s">
        <v>634</v>
      </c>
      <c r="G59" s="38" t="s">
        <v>576</v>
      </c>
      <c r="H59" s="37">
        <v>1044</v>
      </c>
      <c r="I59" s="37">
        <v>0</v>
      </c>
      <c r="J59" s="37">
        <v>4</v>
      </c>
      <c r="K59" s="37">
        <f t="shared" si="35"/>
        <v>261</v>
      </c>
      <c r="L59" s="55">
        <v>45815</v>
      </c>
      <c r="M59" s="55">
        <v>45811</v>
      </c>
      <c r="N59" s="56" t="s">
        <v>1195</v>
      </c>
      <c r="O59" s="57"/>
      <c r="P59" s="57"/>
      <c r="Q59" s="57">
        <f>H59</f>
        <v>1044</v>
      </c>
      <c r="R59" s="57"/>
      <c r="S59" s="28"/>
      <c r="T59" s="57">
        <f t="shared" si="10"/>
        <v>1044</v>
      </c>
      <c r="U59" s="72"/>
      <c r="V59" s="72"/>
      <c r="W59" s="72"/>
      <c r="X59" s="72"/>
      <c r="Y59" s="72">
        <f t="shared" si="45"/>
        <v>1044</v>
      </c>
      <c r="Z59" s="72"/>
      <c r="AA59" s="72"/>
      <c r="AB59" s="81"/>
      <c r="AC59" s="82">
        <f t="shared" si="48"/>
        <v>174</v>
      </c>
      <c r="AD59" s="82">
        <f t="shared" si="49"/>
        <v>174</v>
      </c>
      <c r="AE59" s="82">
        <f t="shared" si="50"/>
        <v>139.2</v>
      </c>
      <c r="AF59" s="82">
        <f t="shared" si="51"/>
        <v>34.8</v>
      </c>
      <c r="AG59" s="82">
        <f t="shared" si="52"/>
        <v>174</v>
      </c>
      <c r="AH59" s="82">
        <f t="shared" si="53"/>
        <v>174</v>
      </c>
      <c r="AI59" s="82">
        <f t="shared" si="54"/>
        <v>174</v>
      </c>
      <c r="AJ59" s="89">
        <f t="shared" si="8"/>
        <v>1044</v>
      </c>
      <c r="AK59" s="90" t="s">
        <v>1266</v>
      </c>
      <c r="AL59" s="88"/>
    </row>
    <row r="60" s="4" customFormat="1" ht="39" customHeight="1" spans="1:38">
      <c r="A60" s="31" t="s">
        <v>1308</v>
      </c>
      <c r="B60" s="32" t="s">
        <v>1309</v>
      </c>
      <c r="C60" s="32" t="str">
        <f t="shared" si="31"/>
        <v>45001649954500164995-7092119-S0015004Snowy</v>
      </c>
      <c r="D60" s="33">
        <v>4500164995</v>
      </c>
      <c r="E60" s="33" t="s">
        <v>1311</v>
      </c>
      <c r="F60" s="35" t="s">
        <v>575</v>
      </c>
      <c r="G60" s="36" t="s">
        <v>576</v>
      </c>
      <c r="H60" s="37">
        <v>5004</v>
      </c>
      <c r="I60" s="37">
        <v>0</v>
      </c>
      <c r="J60" s="37">
        <v>12</v>
      </c>
      <c r="K60" s="37">
        <f t="shared" si="35"/>
        <v>417</v>
      </c>
      <c r="L60" s="62">
        <v>45817</v>
      </c>
      <c r="M60" s="62">
        <v>45813</v>
      </c>
      <c r="N60" s="56" t="s">
        <v>1064</v>
      </c>
      <c r="O60" s="57">
        <f t="shared" si="47"/>
        <v>5004</v>
      </c>
      <c r="P60" s="57"/>
      <c r="Q60" s="57"/>
      <c r="R60" s="57"/>
      <c r="S60" s="28"/>
      <c r="T60" s="57">
        <f t="shared" si="10"/>
        <v>5004</v>
      </c>
      <c r="U60" s="72"/>
      <c r="V60" s="72"/>
      <c r="W60" s="72">
        <f>H60</f>
        <v>5004</v>
      </c>
      <c r="X60" s="72"/>
      <c r="Y60" s="72"/>
      <c r="Z60" s="72"/>
      <c r="AA60" s="72"/>
      <c r="AB60" s="81"/>
      <c r="AC60" s="82">
        <f t="shared" si="48"/>
        <v>834</v>
      </c>
      <c r="AD60" s="82">
        <f t="shared" si="49"/>
        <v>834</v>
      </c>
      <c r="AE60" s="82">
        <f t="shared" si="50"/>
        <v>667.2</v>
      </c>
      <c r="AF60" s="82">
        <f t="shared" si="51"/>
        <v>166.8</v>
      </c>
      <c r="AG60" s="82">
        <f t="shared" si="52"/>
        <v>834</v>
      </c>
      <c r="AH60" s="82">
        <f t="shared" si="53"/>
        <v>834</v>
      </c>
      <c r="AI60" s="82">
        <f t="shared" si="54"/>
        <v>834</v>
      </c>
      <c r="AJ60" s="89">
        <f t="shared" si="8"/>
        <v>5004</v>
      </c>
      <c r="AK60" s="90" t="s">
        <v>1266</v>
      </c>
      <c r="AL60" s="88"/>
    </row>
    <row r="61" s="4" customFormat="1" ht="39" customHeight="1" spans="1:38">
      <c r="A61" s="31" t="s">
        <v>696</v>
      </c>
      <c r="B61" s="32" t="s">
        <v>697</v>
      </c>
      <c r="C61" s="32" t="str">
        <f t="shared" si="31"/>
        <v>45001549164500154916-1092119-S0013816Ann Zhang</v>
      </c>
      <c r="D61" s="33">
        <v>4500154916</v>
      </c>
      <c r="E61" s="33" t="s">
        <v>1849</v>
      </c>
      <c r="F61" s="35" t="s">
        <v>575</v>
      </c>
      <c r="G61" s="38" t="s">
        <v>576</v>
      </c>
      <c r="H61" s="37">
        <v>3816</v>
      </c>
      <c r="I61" s="37">
        <v>0</v>
      </c>
      <c r="J61" s="37">
        <v>12</v>
      </c>
      <c r="K61" s="37">
        <f t="shared" si="35"/>
        <v>318</v>
      </c>
      <c r="L61" s="55">
        <v>45817</v>
      </c>
      <c r="M61" s="55">
        <v>45813</v>
      </c>
      <c r="N61" s="56" t="s">
        <v>782</v>
      </c>
      <c r="O61" s="57">
        <f t="shared" si="47"/>
        <v>3816</v>
      </c>
      <c r="P61" s="57"/>
      <c r="Q61" s="57"/>
      <c r="R61" s="57"/>
      <c r="S61" s="28"/>
      <c r="T61" s="72">
        <f t="shared" si="10"/>
        <v>3816</v>
      </c>
      <c r="U61" s="72"/>
      <c r="V61" s="72"/>
      <c r="W61" s="72">
        <f>H61</f>
        <v>3816</v>
      </c>
      <c r="X61" s="72"/>
      <c r="Y61" s="72"/>
      <c r="Z61" s="72"/>
      <c r="AA61" s="72"/>
      <c r="AB61" s="81"/>
      <c r="AC61" s="82">
        <f t="shared" si="48"/>
        <v>636</v>
      </c>
      <c r="AD61" s="82">
        <f t="shared" si="49"/>
        <v>636</v>
      </c>
      <c r="AE61" s="82">
        <f t="shared" si="50"/>
        <v>508.8</v>
      </c>
      <c r="AF61" s="82">
        <f t="shared" si="51"/>
        <v>127.2</v>
      </c>
      <c r="AG61" s="82">
        <f t="shared" si="52"/>
        <v>636</v>
      </c>
      <c r="AH61" s="82">
        <f t="shared" si="53"/>
        <v>636</v>
      </c>
      <c r="AI61" s="82">
        <f t="shared" si="54"/>
        <v>636</v>
      </c>
      <c r="AJ61" s="89">
        <f t="shared" si="8"/>
        <v>3816</v>
      </c>
      <c r="AK61" s="90" t="s">
        <v>1266</v>
      </c>
      <c r="AL61" s="88"/>
    </row>
    <row r="62" s="4" customFormat="1" ht="39" customHeight="1" spans="1:38">
      <c r="A62" s="31" t="s">
        <v>696</v>
      </c>
      <c r="B62" s="32" t="s">
        <v>697</v>
      </c>
      <c r="C62" s="32" t="str">
        <f t="shared" si="31"/>
        <v>45001549164500154916-3092119-S0011260Ann Zhang</v>
      </c>
      <c r="D62" s="33">
        <v>4500154916</v>
      </c>
      <c r="E62" s="33" t="s">
        <v>1856</v>
      </c>
      <c r="F62" s="35" t="s">
        <v>575</v>
      </c>
      <c r="G62" s="38" t="s">
        <v>576</v>
      </c>
      <c r="H62" s="37">
        <v>1260</v>
      </c>
      <c r="I62" s="37">
        <v>0</v>
      </c>
      <c r="J62" s="37">
        <v>12</v>
      </c>
      <c r="K62" s="37">
        <f t="shared" si="35"/>
        <v>105</v>
      </c>
      <c r="L62" s="55">
        <v>45817</v>
      </c>
      <c r="M62" s="55">
        <v>45813</v>
      </c>
      <c r="N62" s="56" t="s">
        <v>782</v>
      </c>
      <c r="O62" s="57">
        <f t="shared" si="47"/>
        <v>1260</v>
      </c>
      <c r="P62" s="57"/>
      <c r="Q62" s="57"/>
      <c r="R62" s="57"/>
      <c r="S62" s="28"/>
      <c r="T62" s="72">
        <f t="shared" si="10"/>
        <v>1260</v>
      </c>
      <c r="U62" s="72"/>
      <c r="V62" s="72"/>
      <c r="W62" s="72"/>
      <c r="X62" s="72">
        <f t="shared" ref="X62:X68" si="55">H62</f>
        <v>1260</v>
      </c>
      <c r="Y62" s="72"/>
      <c r="Z62" s="72"/>
      <c r="AA62" s="72"/>
      <c r="AB62" s="81"/>
      <c r="AC62" s="82">
        <f t="shared" si="48"/>
        <v>210</v>
      </c>
      <c r="AD62" s="82">
        <f t="shared" si="49"/>
        <v>210</v>
      </c>
      <c r="AE62" s="82">
        <f t="shared" si="50"/>
        <v>168</v>
      </c>
      <c r="AF62" s="82">
        <f t="shared" si="51"/>
        <v>42</v>
      </c>
      <c r="AG62" s="82">
        <f t="shared" si="52"/>
        <v>210</v>
      </c>
      <c r="AH62" s="82">
        <f t="shared" si="53"/>
        <v>210</v>
      </c>
      <c r="AI62" s="82">
        <f t="shared" si="54"/>
        <v>210</v>
      </c>
      <c r="AJ62" s="89">
        <f t="shared" si="8"/>
        <v>1260</v>
      </c>
      <c r="AK62" s="90" t="s">
        <v>1322</v>
      </c>
      <c r="AL62" s="88"/>
    </row>
    <row r="63" s="4" customFormat="1" ht="39" customHeight="1" spans="1:38">
      <c r="A63" s="31" t="s">
        <v>1315</v>
      </c>
      <c r="B63" s="32" t="s">
        <v>1316</v>
      </c>
      <c r="C63" s="32" t="str">
        <f t="shared" si="31"/>
        <v>45001643194500164319-1092119-S0012004Emma Wu</v>
      </c>
      <c r="D63" s="33">
        <v>4500164319</v>
      </c>
      <c r="E63" s="33" t="s">
        <v>1318</v>
      </c>
      <c r="F63" s="35" t="s">
        <v>575</v>
      </c>
      <c r="G63" s="38" t="s">
        <v>576</v>
      </c>
      <c r="H63" s="37">
        <v>2004</v>
      </c>
      <c r="I63" s="37">
        <v>0</v>
      </c>
      <c r="J63" s="37">
        <v>12</v>
      </c>
      <c r="K63" s="37">
        <f t="shared" si="35"/>
        <v>167</v>
      </c>
      <c r="L63" s="55">
        <v>45817</v>
      </c>
      <c r="M63" s="55">
        <v>45813</v>
      </c>
      <c r="N63" s="56" t="s">
        <v>627</v>
      </c>
      <c r="O63" s="57">
        <f t="shared" si="47"/>
        <v>2004</v>
      </c>
      <c r="P63" s="57"/>
      <c r="Q63" s="57"/>
      <c r="R63" s="57"/>
      <c r="S63" s="28"/>
      <c r="T63" s="72">
        <f t="shared" si="10"/>
        <v>2004</v>
      </c>
      <c r="U63" s="72"/>
      <c r="V63" s="72"/>
      <c r="W63" s="72"/>
      <c r="X63" s="72">
        <f t="shared" si="55"/>
        <v>2004</v>
      </c>
      <c r="Y63" s="72"/>
      <c r="Z63" s="72"/>
      <c r="AA63" s="72"/>
      <c r="AB63" s="81"/>
      <c r="AC63" s="82">
        <f t="shared" si="48"/>
        <v>334</v>
      </c>
      <c r="AD63" s="82">
        <f t="shared" si="49"/>
        <v>334</v>
      </c>
      <c r="AE63" s="82">
        <f t="shared" si="50"/>
        <v>267.2</v>
      </c>
      <c r="AF63" s="82">
        <f t="shared" si="51"/>
        <v>66.8</v>
      </c>
      <c r="AG63" s="82">
        <f t="shared" si="52"/>
        <v>334</v>
      </c>
      <c r="AH63" s="82">
        <f t="shared" si="53"/>
        <v>334</v>
      </c>
      <c r="AI63" s="82">
        <f t="shared" si="54"/>
        <v>334</v>
      </c>
      <c r="AJ63" s="89">
        <f t="shared" si="8"/>
        <v>2004</v>
      </c>
      <c r="AK63" s="90" t="s">
        <v>1322</v>
      </c>
      <c r="AL63" s="88" t="s">
        <v>1323</v>
      </c>
    </row>
    <row r="64" s="4" customFormat="1" ht="39" customHeight="1" spans="1:38">
      <c r="A64" s="31" t="s">
        <v>1049</v>
      </c>
      <c r="B64" s="32" t="s">
        <v>567</v>
      </c>
      <c r="C64" s="32" t="str">
        <f t="shared" si="31"/>
        <v>45001642124500164212-1092119-S001-NB1368Lluvia Zeng</v>
      </c>
      <c r="D64" s="33">
        <v>4500164212</v>
      </c>
      <c r="E64" s="33" t="s">
        <v>1417</v>
      </c>
      <c r="F64" s="35" t="s">
        <v>569</v>
      </c>
      <c r="G64" s="38" t="s">
        <v>576</v>
      </c>
      <c r="H64" s="37">
        <v>1368</v>
      </c>
      <c r="I64" s="37">
        <v>0</v>
      </c>
      <c r="J64" s="37">
        <v>12</v>
      </c>
      <c r="K64" s="37">
        <f t="shared" si="35"/>
        <v>114</v>
      </c>
      <c r="L64" s="55">
        <v>45817</v>
      </c>
      <c r="M64" s="55">
        <v>45813</v>
      </c>
      <c r="N64" s="56" t="s">
        <v>1423</v>
      </c>
      <c r="O64" s="57"/>
      <c r="P64" s="57"/>
      <c r="Q64" s="57">
        <f>H64</f>
        <v>1368</v>
      </c>
      <c r="R64" s="57"/>
      <c r="S64" s="28"/>
      <c r="T64" s="57">
        <f t="shared" si="10"/>
        <v>1368</v>
      </c>
      <c r="U64" s="72"/>
      <c r="V64" s="72"/>
      <c r="W64" s="72"/>
      <c r="X64" s="72"/>
      <c r="Y64" s="72">
        <f>H64</f>
        <v>1368</v>
      </c>
      <c r="Z64" s="72"/>
      <c r="AA64" s="72"/>
      <c r="AB64" s="81"/>
      <c r="AC64" s="82">
        <f t="shared" si="48"/>
        <v>228</v>
      </c>
      <c r="AD64" s="82">
        <f t="shared" si="49"/>
        <v>228</v>
      </c>
      <c r="AE64" s="82">
        <f t="shared" si="50"/>
        <v>182.4</v>
      </c>
      <c r="AF64" s="82">
        <f t="shared" si="51"/>
        <v>45.6</v>
      </c>
      <c r="AG64" s="82">
        <f t="shared" si="52"/>
        <v>228</v>
      </c>
      <c r="AH64" s="82">
        <f t="shared" si="53"/>
        <v>228</v>
      </c>
      <c r="AI64" s="82">
        <f t="shared" si="54"/>
        <v>228</v>
      </c>
      <c r="AJ64" s="89">
        <f t="shared" si="8"/>
        <v>1368</v>
      </c>
      <c r="AK64" s="90" t="s">
        <v>1266</v>
      </c>
      <c r="AL64" s="88" t="s">
        <v>610</v>
      </c>
    </row>
    <row r="65" s="4" customFormat="1" ht="39" customHeight="1" spans="1:38">
      <c r="A65" s="31" t="s">
        <v>1324</v>
      </c>
      <c r="B65" s="32" t="s">
        <v>600</v>
      </c>
      <c r="C65" s="32" t="str">
        <f t="shared" si="31"/>
        <v>45001652094500165209-1092119-S00112Sia Liu</v>
      </c>
      <c r="D65" s="33">
        <v>4500165209</v>
      </c>
      <c r="E65" s="33" t="s">
        <v>1326</v>
      </c>
      <c r="F65" s="35" t="s">
        <v>575</v>
      </c>
      <c r="G65" s="38" t="s">
        <v>576</v>
      </c>
      <c r="H65" s="37">
        <v>12</v>
      </c>
      <c r="I65" s="37">
        <v>0</v>
      </c>
      <c r="J65" s="37">
        <v>12</v>
      </c>
      <c r="K65" s="37">
        <f t="shared" si="35"/>
        <v>1</v>
      </c>
      <c r="L65" s="55">
        <v>45817</v>
      </c>
      <c r="M65" s="55">
        <v>45813</v>
      </c>
      <c r="N65" s="56" t="s">
        <v>1328</v>
      </c>
      <c r="O65" s="57">
        <f t="shared" ref="O65:O68" si="56">H65</f>
        <v>12</v>
      </c>
      <c r="P65" s="57"/>
      <c r="Q65" s="57"/>
      <c r="R65" s="57"/>
      <c r="S65" s="28"/>
      <c r="T65" s="72">
        <f t="shared" si="10"/>
        <v>12</v>
      </c>
      <c r="U65" s="72"/>
      <c r="V65" s="72"/>
      <c r="W65" s="72"/>
      <c r="X65" s="72">
        <f t="shared" si="55"/>
        <v>12</v>
      </c>
      <c r="Y65" s="72"/>
      <c r="Z65" s="72"/>
      <c r="AA65" s="72"/>
      <c r="AB65" s="81"/>
      <c r="AC65" s="82">
        <f t="shared" si="48"/>
        <v>2</v>
      </c>
      <c r="AD65" s="82">
        <f t="shared" si="49"/>
        <v>2</v>
      </c>
      <c r="AE65" s="82">
        <f t="shared" si="50"/>
        <v>1.6</v>
      </c>
      <c r="AF65" s="82">
        <f t="shared" si="51"/>
        <v>0.4</v>
      </c>
      <c r="AG65" s="82">
        <f t="shared" si="52"/>
        <v>2</v>
      </c>
      <c r="AH65" s="82">
        <f t="shared" si="53"/>
        <v>2</v>
      </c>
      <c r="AI65" s="82">
        <f t="shared" si="54"/>
        <v>2</v>
      </c>
      <c r="AJ65" s="89">
        <f t="shared" si="8"/>
        <v>12</v>
      </c>
      <c r="AK65" s="90" t="s">
        <v>1322</v>
      </c>
      <c r="AL65" s="88"/>
    </row>
    <row r="66" s="4" customFormat="1" ht="39" customHeight="1" spans="1:38">
      <c r="A66" s="31" t="s">
        <v>1324</v>
      </c>
      <c r="B66" s="32" t="s">
        <v>600</v>
      </c>
      <c r="C66" s="32" t="str">
        <f t="shared" si="31"/>
        <v>45001652094500165209-6092119-S00136Sia Liu</v>
      </c>
      <c r="D66" s="33">
        <v>4500165209</v>
      </c>
      <c r="E66" s="33" t="s">
        <v>1331</v>
      </c>
      <c r="F66" s="35" t="s">
        <v>575</v>
      </c>
      <c r="G66" s="38" t="s">
        <v>576</v>
      </c>
      <c r="H66" s="37">
        <v>36</v>
      </c>
      <c r="I66" s="37">
        <v>0</v>
      </c>
      <c r="J66" s="37">
        <v>12</v>
      </c>
      <c r="K66" s="37">
        <f t="shared" si="35"/>
        <v>3</v>
      </c>
      <c r="L66" s="55">
        <v>45817</v>
      </c>
      <c r="M66" s="55">
        <v>45813</v>
      </c>
      <c r="N66" s="56" t="s">
        <v>1328</v>
      </c>
      <c r="O66" s="57">
        <f t="shared" si="56"/>
        <v>36</v>
      </c>
      <c r="P66" s="57"/>
      <c r="Q66" s="57"/>
      <c r="R66" s="57"/>
      <c r="S66" s="28"/>
      <c r="T66" s="72">
        <f t="shared" si="10"/>
        <v>36</v>
      </c>
      <c r="U66" s="72"/>
      <c r="V66" s="72"/>
      <c r="W66" s="72"/>
      <c r="X66" s="72">
        <f t="shared" si="55"/>
        <v>36</v>
      </c>
      <c r="Y66" s="72"/>
      <c r="Z66" s="72"/>
      <c r="AA66" s="72"/>
      <c r="AB66" s="81"/>
      <c r="AC66" s="82">
        <f t="shared" si="48"/>
        <v>6</v>
      </c>
      <c r="AD66" s="82">
        <f t="shared" si="49"/>
        <v>6</v>
      </c>
      <c r="AE66" s="82">
        <f t="shared" si="50"/>
        <v>4.8</v>
      </c>
      <c r="AF66" s="82">
        <f t="shared" si="51"/>
        <v>1.2</v>
      </c>
      <c r="AG66" s="82">
        <f t="shared" si="52"/>
        <v>6</v>
      </c>
      <c r="AH66" s="82">
        <f t="shared" si="53"/>
        <v>6</v>
      </c>
      <c r="AI66" s="82">
        <f t="shared" si="54"/>
        <v>6</v>
      </c>
      <c r="AJ66" s="89">
        <f t="shared" si="8"/>
        <v>36</v>
      </c>
      <c r="AK66" s="90" t="s">
        <v>1322</v>
      </c>
      <c r="AL66" s="88"/>
    </row>
    <row r="67" s="4" customFormat="1" ht="39" customHeight="1" spans="1:38">
      <c r="A67" s="31" t="s">
        <v>1324</v>
      </c>
      <c r="B67" s="32" t="s">
        <v>600</v>
      </c>
      <c r="C67" s="32" t="str">
        <f t="shared" si="31"/>
        <v>45001652094500165209-11092119-S00184Sia Liu</v>
      </c>
      <c r="D67" s="33">
        <v>4500165209</v>
      </c>
      <c r="E67" s="33" t="s">
        <v>1333</v>
      </c>
      <c r="F67" s="35" t="s">
        <v>575</v>
      </c>
      <c r="G67" s="38" t="s">
        <v>576</v>
      </c>
      <c r="H67" s="37">
        <v>84</v>
      </c>
      <c r="I67" s="37">
        <v>0</v>
      </c>
      <c r="J67" s="37">
        <v>12</v>
      </c>
      <c r="K67" s="37">
        <f t="shared" si="35"/>
        <v>7</v>
      </c>
      <c r="L67" s="55">
        <v>45817</v>
      </c>
      <c r="M67" s="55">
        <v>45813</v>
      </c>
      <c r="N67" s="56" t="s">
        <v>1328</v>
      </c>
      <c r="O67" s="57">
        <f t="shared" si="56"/>
        <v>84</v>
      </c>
      <c r="P67" s="57"/>
      <c r="Q67" s="57"/>
      <c r="R67" s="57"/>
      <c r="S67" s="28"/>
      <c r="T67" s="72">
        <f t="shared" si="10"/>
        <v>84</v>
      </c>
      <c r="U67" s="72"/>
      <c r="V67" s="72"/>
      <c r="W67" s="72"/>
      <c r="X67" s="72">
        <f t="shared" si="55"/>
        <v>84</v>
      </c>
      <c r="Y67" s="72"/>
      <c r="Z67" s="72"/>
      <c r="AA67" s="72"/>
      <c r="AB67" s="81"/>
      <c r="AC67" s="82">
        <f t="shared" si="48"/>
        <v>14</v>
      </c>
      <c r="AD67" s="82">
        <f t="shared" si="49"/>
        <v>14</v>
      </c>
      <c r="AE67" s="82">
        <f t="shared" si="50"/>
        <v>11.2</v>
      </c>
      <c r="AF67" s="82">
        <f t="shared" si="51"/>
        <v>2.8</v>
      </c>
      <c r="AG67" s="82">
        <f t="shared" si="52"/>
        <v>14</v>
      </c>
      <c r="AH67" s="82">
        <f t="shared" si="53"/>
        <v>14</v>
      </c>
      <c r="AI67" s="82">
        <f t="shared" si="54"/>
        <v>14</v>
      </c>
      <c r="AJ67" s="89">
        <f t="shared" si="8"/>
        <v>84</v>
      </c>
      <c r="AK67" s="90" t="s">
        <v>1322</v>
      </c>
      <c r="AL67" s="88"/>
    </row>
    <row r="68" s="4" customFormat="1" ht="39" customHeight="1" spans="1:38">
      <c r="A68" s="31" t="s">
        <v>1334</v>
      </c>
      <c r="B68" s="32" t="s">
        <v>1335</v>
      </c>
      <c r="C68" s="32" t="str">
        <f t="shared" si="31"/>
        <v>45001645964500164596-9092119-S001300Ann</v>
      </c>
      <c r="D68" s="33">
        <v>4500164596</v>
      </c>
      <c r="E68" s="33" t="s">
        <v>1336</v>
      </c>
      <c r="F68" s="35" t="s">
        <v>575</v>
      </c>
      <c r="G68" s="38" t="s">
        <v>576</v>
      </c>
      <c r="H68" s="37">
        <v>300</v>
      </c>
      <c r="I68" s="37">
        <v>0</v>
      </c>
      <c r="J68" s="37">
        <v>12</v>
      </c>
      <c r="K68" s="37">
        <f t="shared" si="35"/>
        <v>25</v>
      </c>
      <c r="L68" s="55">
        <v>45817</v>
      </c>
      <c r="M68" s="55">
        <v>45813</v>
      </c>
      <c r="N68" s="56" t="s">
        <v>248</v>
      </c>
      <c r="O68" s="57">
        <f t="shared" si="56"/>
        <v>300</v>
      </c>
      <c r="P68" s="57"/>
      <c r="Q68" s="57"/>
      <c r="R68" s="57"/>
      <c r="S68" s="28"/>
      <c r="T68" s="72">
        <f t="shared" si="10"/>
        <v>300</v>
      </c>
      <c r="U68" s="72"/>
      <c r="V68" s="72"/>
      <c r="W68" s="72"/>
      <c r="X68" s="72">
        <f t="shared" si="55"/>
        <v>300</v>
      </c>
      <c r="Y68" s="72"/>
      <c r="Z68" s="72"/>
      <c r="AA68" s="72"/>
      <c r="AB68" s="81"/>
      <c r="AC68" s="82">
        <f t="shared" si="48"/>
        <v>50</v>
      </c>
      <c r="AD68" s="82">
        <f t="shared" si="49"/>
        <v>50</v>
      </c>
      <c r="AE68" s="82">
        <f t="shared" si="50"/>
        <v>40</v>
      </c>
      <c r="AF68" s="82">
        <f t="shared" si="51"/>
        <v>10</v>
      </c>
      <c r="AG68" s="82">
        <f t="shared" si="52"/>
        <v>50</v>
      </c>
      <c r="AH68" s="82">
        <f t="shared" si="53"/>
        <v>50</v>
      </c>
      <c r="AI68" s="82">
        <f t="shared" si="54"/>
        <v>50</v>
      </c>
      <c r="AJ68" s="89">
        <f t="shared" ref="AJ68:AJ73" si="57">H68</f>
        <v>300</v>
      </c>
      <c r="AK68" s="90" t="s">
        <v>1322</v>
      </c>
      <c r="AL68" s="88"/>
    </row>
    <row r="69" s="5" customFormat="1" ht="39" customHeight="1" spans="1:38">
      <c r="A69" s="91" t="s">
        <v>1424</v>
      </c>
      <c r="B69" s="92" t="s">
        <v>1111</v>
      </c>
      <c r="C69" s="32" t="str">
        <f t="shared" si="31"/>
        <v>45001603784500160378-5092119-S005-NB504Sheba Ye</v>
      </c>
      <c r="D69" s="93">
        <v>4500160378</v>
      </c>
      <c r="E69" s="93" t="s">
        <v>1426</v>
      </c>
      <c r="F69" s="94" t="s">
        <v>964</v>
      </c>
      <c r="G69" s="95" t="s">
        <v>576</v>
      </c>
      <c r="H69" s="96">
        <v>504</v>
      </c>
      <c r="I69" s="124">
        <v>0</v>
      </c>
      <c r="J69" s="124">
        <v>6</v>
      </c>
      <c r="K69" s="96">
        <f t="shared" si="35"/>
        <v>84</v>
      </c>
      <c r="L69" s="125">
        <v>45818</v>
      </c>
      <c r="M69" s="125">
        <v>45814</v>
      </c>
      <c r="N69" s="126" t="s">
        <v>1430</v>
      </c>
      <c r="O69" s="127"/>
      <c r="P69" s="127"/>
      <c r="Q69" s="127">
        <f>H69</f>
        <v>504</v>
      </c>
      <c r="R69" s="127"/>
      <c r="S69" s="145"/>
      <c r="T69" s="146">
        <f t="shared" si="10"/>
        <v>504</v>
      </c>
      <c r="U69" s="146"/>
      <c r="V69" s="146"/>
      <c r="W69" s="146"/>
      <c r="X69" s="146"/>
      <c r="Y69" s="146">
        <f>H69</f>
        <v>504</v>
      </c>
      <c r="Z69" s="146"/>
      <c r="AA69" s="146"/>
      <c r="AB69" s="153"/>
      <c r="AC69" s="154">
        <f t="shared" si="48"/>
        <v>84</v>
      </c>
      <c r="AD69" s="154">
        <f t="shared" si="49"/>
        <v>84</v>
      </c>
      <c r="AE69" s="154">
        <f t="shared" si="50"/>
        <v>67.2</v>
      </c>
      <c r="AF69" s="154">
        <f t="shared" si="51"/>
        <v>16.8</v>
      </c>
      <c r="AG69" s="154">
        <f t="shared" si="52"/>
        <v>84</v>
      </c>
      <c r="AH69" s="154">
        <f t="shared" si="53"/>
        <v>84</v>
      </c>
      <c r="AI69" s="154">
        <f t="shared" si="54"/>
        <v>84</v>
      </c>
      <c r="AJ69" s="161">
        <f t="shared" si="57"/>
        <v>504</v>
      </c>
      <c r="AK69" s="162" t="s">
        <v>1322</v>
      </c>
      <c r="AL69" s="163" t="s">
        <v>1266</v>
      </c>
    </row>
    <row r="70" s="4" customFormat="1" ht="39" customHeight="1" spans="1:38">
      <c r="A70" s="31" t="s">
        <v>724</v>
      </c>
      <c r="B70" s="32" t="s">
        <v>725</v>
      </c>
      <c r="C70" s="32" t="str">
        <f t="shared" si="31"/>
        <v>45001658784500165878-1092119-S001504 Emma Wu</v>
      </c>
      <c r="D70" s="33">
        <v>4500165878</v>
      </c>
      <c r="E70" s="33" t="s">
        <v>1340</v>
      </c>
      <c r="F70" s="35" t="s">
        <v>575</v>
      </c>
      <c r="G70" s="38" t="s">
        <v>576</v>
      </c>
      <c r="H70" s="37">
        <v>504</v>
      </c>
      <c r="I70" s="37">
        <v>0</v>
      </c>
      <c r="J70" s="37">
        <v>12</v>
      </c>
      <c r="K70" s="37">
        <f t="shared" si="35"/>
        <v>42</v>
      </c>
      <c r="L70" s="55">
        <v>45818</v>
      </c>
      <c r="M70" s="55">
        <v>45814</v>
      </c>
      <c r="N70" s="56" t="s">
        <v>4772</v>
      </c>
      <c r="O70" s="57">
        <f>H70</f>
        <v>504</v>
      </c>
      <c r="P70" s="57"/>
      <c r="Q70" s="57"/>
      <c r="R70" s="57"/>
      <c r="S70" s="28"/>
      <c r="T70" s="72">
        <f t="shared" si="10"/>
        <v>504</v>
      </c>
      <c r="U70" s="72"/>
      <c r="V70" s="72"/>
      <c r="W70" s="72"/>
      <c r="X70" s="72">
        <f t="shared" ref="X70:X74" si="58">H70</f>
        <v>504</v>
      </c>
      <c r="Y70" s="72"/>
      <c r="Z70" s="72"/>
      <c r="AA70" s="72"/>
      <c r="AB70" s="81"/>
      <c r="AC70" s="82">
        <f t="shared" si="48"/>
        <v>84</v>
      </c>
      <c r="AD70" s="82">
        <f t="shared" si="49"/>
        <v>84</v>
      </c>
      <c r="AE70" s="82">
        <f t="shared" si="50"/>
        <v>67.2</v>
      </c>
      <c r="AF70" s="82">
        <f t="shared" si="51"/>
        <v>16.8</v>
      </c>
      <c r="AG70" s="82">
        <f t="shared" si="52"/>
        <v>84</v>
      </c>
      <c r="AH70" s="82">
        <f t="shared" si="53"/>
        <v>84</v>
      </c>
      <c r="AI70" s="82">
        <f t="shared" si="54"/>
        <v>84</v>
      </c>
      <c r="AJ70" s="89">
        <f t="shared" si="57"/>
        <v>504</v>
      </c>
      <c r="AK70" s="90" t="s">
        <v>1322</v>
      </c>
      <c r="AL70" s="88" t="s">
        <v>1323</v>
      </c>
    </row>
    <row r="71" s="4" customFormat="1" ht="39" customHeight="1" spans="1:38">
      <c r="A71" s="31" t="s">
        <v>1457</v>
      </c>
      <c r="B71" s="32" t="s">
        <v>1303</v>
      </c>
      <c r="C71" s="32" t="str">
        <f t="shared" si="31"/>
        <v>45001657924500165792-5092119-S0011404 Ava Liang</v>
      </c>
      <c r="D71" s="33">
        <v>4500165792</v>
      </c>
      <c r="E71" s="33" t="s">
        <v>1458</v>
      </c>
      <c r="F71" s="35" t="s">
        <v>575</v>
      </c>
      <c r="G71" s="38" t="s">
        <v>576</v>
      </c>
      <c r="H71" s="37">
        <v>1404</v>
      </c>
      <c r="I71" s="37">
        <v>0</v>
      </c>
      <c r="J71" s="37">
        <v>12</v>
      </c>
      <c r="K71" s="37">
        <f t="shared" si="35"/>
        <v>117</v>
      </c>
      <c r="L71" s="55">
        <v>45818</v>
      </c>
      <c r="M71" s="55">
        <v>45814</v>
      </c>
      <c r="N71" s="56" t="s">
        <v>4773</v>
      </c>
      <c r="O71" s="57"/>
      <c r="P71" s="57"/>
      <c r="Q71" s="57"/>
      <c r="R71" s="57">
        <f t="shared" ref="R71:R73" si="59">H71</f>
        <v>1404</v>
      </c>
      <c r="S71" s="28"/>
      <c r="T71" s="72">
        <f t="shared" ref="T71:T73" si="60">H71</f>
        <v>1404</v>
      </c>
      <c r="U71" s="72"/>
      <c r="V71" s="72"/>
      <c r="W71" s="72"/>
      <c r="X71" s="72">
        <f t="shared" si="58"/>
        <v>1404</v>
      </c>
      <c r="Y71" s="72"/>
      <c r="Z71" s="72"/>
      <c r="AA71" s="72"/>
      <c r="AB71" s="81"/>
      <c r="AC71" s="82">
        <f t="shared" si="48"/>
        <v>234</v>
      </c>
      <c r="AD71" s="82">
        <f t="shared" si="49"/>
        <v>234</v>
      </c>
      <c r="AE71" s="82">
        <f t="shared" si="50"/>
        <v>187.2</v>
      </c>
      <c r="AF71" s="82">
        <f t="shared" si="51"/>
        <v>46.8</v>
      </c>
      <c r="AG71" s="82">
        <f t="shared" si="52"/>
        <v>234</v>
      </c>
      <c r="AH71" s="82">
        <f t="shared" si="53"/>
        <v>234</v>
      </c>
      <c r="AI71" s="82">
        <f t="shared" si="54"/>
        <v>234</v>
      </c>
      <c r="AJ71" s="89">
        <f t="shared" si="57"/>
        <v>1404</v>
      </c>
      <c r="AK71" s="90" t="s">
        <v>1370</v>
      </c>
      <c r="AL71" s="88" t="s">
        <v>1323</v>
      </c>
    </row>
    <row r="72" s="4" customFormat="1" ht="39" customHeight="1" spans="1:38">
      <c r="A72" s="31" t="s">
        <v>1351</v>
      </c>
      <c r="B72" s="32" t="s">
        <v>567</v>
      </c>
      <c r="C72" s="32" t="str">
        <f t="shared" si="31"/>
        <v>45001652304500165230-5092119-S001-NB4032Summer Mo</v>
      </c>
      <c r="D72" s="33">
        <v>4500165230</v>
      </c>
      <c r="E72" s="33" t="s">
        <v>1353</v>
      </c>
      <c r="F72" s="35" t="s">
        <v>569</v>
      </c>
      <c r="G72" s="38" t="s">
        <v>576</v>
      </c>
      <c r="H72" s="37">
        <v>4032</v>
      </c>
      <c r="I72" s="37">
        <v>0</v>
      </c>
      <c r="J72" s="37">
        <v>12</v>
      </c>
      <c r="K72" s="37">
        <f t="shared" si="35"/>
        <v>336</v>
      </c>
      <c r="L72" s="55">
        <v>45819</v>
      </c>
      <c r="M72" s="55">
        <v>45815</v>
      </c>
      <c r="N72" s="56" t="s">
        <v>968</v>
      </c>
      <c r="O72" s="57"/>
      <c r="P72" s="57"/>
      <c r="Q72" s="57"/>
      <c r="R72" s="57">
        <f t="shared" si="59"/>
        <v>4032</v>
      </c>
      <c r="S72" s="28"/>
      <c r="T72" s="57">
        <f t="shared" si="60"/>
        <v>4032</v>
      </c>
      <c r="U72" s="72"/>
      <c r="V72" s="72"/>
      <c r="W72" s="72"/>
      <c r="X72" s="72"/>
      <c r="Y72" s="72">
        <f>H72</f>
        <v>4032</v>
      </c>
      <c r="Z72" s="72"/>
      <c r="AA72" s="72"/>
      <c r="AB72" s="81"/>
      <c r="AC72" s="82">
        <f t="shared" si="48"/>
        <v>672</v>
      </c>
      <c r="AD72" s="82">
        <f t="shared" si="49"/>
        <v>672</v>
      </c>
      <c r="AE72" s="82">
        <f t="shared" si="50"/>
        <v>537.6</v>
      </c>
      <c r="AF72" s="82">
        <f t="shared" si="51"/>
        <v>134.4</v>
      </c>
      <c r="AG72" s="82">
        <f t="shared" si="52"/>
        <v>672</v>
      </c>
      <c r="AH72" s="82">
        <f t="shared" si="53"/>
        <v>672</v>
      </c>
      <c r="AI72" s="82">
        <f t="shared" si="54"/>
        <v>672</v>
      </c>
      <c r="AJ72" s="89">
        <f t="shared" si="57"/>
        <v>4032</v>
      </c>
      <c r="AK72" s="90" t="s">
        <v>1357</v>
      </c>
      <c r="AL72" s="88"/>
    </row>
    <row r="73" s="4" customFormat="1" ht="39" customHeight="1" spans="1:38">
      <c r="A73" s="31" t="s">
        <v>1363</v>
      </c>
      <c r="B73" s="32" t="s">
        <v>1303</v>
      </c>
      <c r="C73" s="32" t="str">
        <f t="shared" ref="C73:C104" si="61">D73&amp;E73&amp;F73&amp;H73&amp;N73</f>
        <v>45001658104500165810-2092119-S0011500 Ever Li</v>
      </c>
      <c r="D73" s="33">
        <v>4500165810</v>
      </c>
      <c r="E73" s="33" t="s">
        <v>1364</v>
      </c>
      <c r="F73" s="35" t="s">
        <v>575</v>
      </c>
      <c r="G73" s="38" t="s">
        <v>576</v>
      </c>
      <c r="H73" s="37">
        <v>1500</v>
      </c>
      <c r="I73" s="37">
        <v>0</v>
      </c>
      <c r="J73" s="37">
        <v>12</v>
      </c>
      <c r="K73" s="37">
        <f t="shared" si="35"/>
        <v>125</v>
      </c>
      <c r="L73" s="55">
        <v>45820</v>
      </c>
      <c r="M73" s="55">
        <v>45817</v>
      </c>
      <c r="N73" s="56" t="s">
        <v>4774</v>
      </c>
      <c r="O73" s="57"/>
      <c r="P73" s="57"/>
      <c r="Q73" s="57"/>
      <c r="R73" s="57">
        <f t="shared" si="59"/>
        <v>1500</v>
      </c>
      <c r="S73" s="28"/>
      <c r="T73" s="72">
        <f t="shared" si="60"/>
        <v>1500</v>
      </c>
      <c r="U73" s="72"/>
      <c r="V73" s="72"/>
      <c r="W73" s="72"/>
      <c r="X73" s="72">
        <f t="shared" si="58"/>
        <v>1500</v>
      </c>
      <c r="Y73" s="72"/>
      <c r="Z73" s="72"/>
      <c r="AA73" s="72"/>
      <c r="AB73" s="81"/>
      <c r="AC73" s="82">
        <f t="shared" si="48"/>
        <v>250</v>
      </c>
      <c r="AD73" s="82">
        <f t="shared" si="49"/>
        <v>250</v>
      </c>
      <c r="AE73" s="82">
        <f t="shared" si="50"/>
        <v>200</v>
      </c>
      <c r="AF73" s="82">
        <f t="shared" si="51"/>
        <v>50</v>
      </c>
      <c r="AG73" s="82">
        <f t="shared" si="52"/>
        <v>250</v>
      </c>
      <c r="AH73" s="82">
        <f t="shared" si="53"/>
        <v>250</v>
      </c>
      <c r="AI73" s="82">
        <f t="shared" si="54"/>
        <v>250</v>
      </c>
      <c r="AJ73" s="89">
        <f t="shared" si="57"/>
        <v>1500</v>
      </c>
      <c r="AK73" s="164" t="s">
        <v>1370</v>
      </c>
      <c r="AL73" s="88"/>
    </row>
    <row r="74" s="6" customFormat="1" ht="39" customHeight="1" spans="1:38">
      <c r="A74" s="97" t="s">
        <v>177</v>
      </c>
      <c r="B74" s="98" t="s">
        <v>600</v>
      </c>
      <c r="C74" s="32" t="str">
        <f t="shared" si="61"/>
        <v>45001663614500166361-1092119-S0032584Holly Zheng</v>
      </c>
      <c r="D74" s="99">
        <v>4500166361</v>
      </c>
      <c r="E74" s="99" t="s">
        <v>1372</v>
      </c>
      <c r="F74" s="100" t="s">
        <v>689</v>
      </c>
      <c r="G74" s="101" t="s">
        <v>576</v>
      </c>
      <c r="H74" s="102">
        <v>2584</v>
      </c>
      <c r="I74" s="102">
        <v>0</v>
      </c>
      <c r="J74" s="102">
        <v>8</v>
      </c>
      <c r="K74" s="102">
        <v>323</v>
      </c>
      <c r="L74" s="62">
        <v>45820</v>
      </c>
      <c r="M74" s="62">
        <v>45817</v>
      </c>
      <c r="N74" s="128" t="s">
        <v>695</v>
      </c>
      <c r="O74" s="129">
        <v>2584</v>
      </c>
      <c r="P74" s="130"/>
      <c r="Q74" s="129"/>
      <c r="R74" s="130"/>
      <c r="S74" s="147"/>
      <c r="T74" s="129"/>
      <c r="U74" s="148">
        <f t="shared" ref="U74:U78" si="62">H74</f>
        <v>2584</v>
      </c>
      <c r="V74" s="148"/>
      <c r="W74" s="149"/>
      <c r="X74" s="148">
        <f t="shared" si="58"/>
        <v>2584</v>
      </c>
      <c r="Y74" s="149"/>
      <c r="Z74" s="155"/>
      <c r="AA74" s="156"/>
      <c r="AB74" s="156"/>
      <c r="AC74" s="82"/>
      <c r="AD74" s="82"/>
      <c r="AE74" s="82"/>
      <c r="AF74" s="82"/>
      <c r="AG74" s="82"/>
      <c r="AH74" s="89"/>
      <c r="AI74" s="87"/>
      <c r="AJ74" s="165"/>
      <c r="AK74" s="165" t="s">
        <v>1376</v>
      </c>
      <c r="AL74" s="166"/>
    </row>
    <row r="75" s="4" customFormat="1" ht="39" customHeight="1" spans="1:38">
      <c r="A75" s="31" t="s">
        <v>856</v>
      </c>
      <c r="B75" s="32" t="s">
        <v>567</v>
      </c>
      <c r="C75" s="32" t="str">
        <f t="shared" si="61"/>
        <v>45001608104500160810-4092119-S002-NB1682Monica Zhou</v>
      </c>
      <c r="D75" s="33">
        <v>4500160810</v>
      </c>
      <c r="E75" s="33" t="s">
        <v>1453</v>
      </c>
      <c r="F75" s="35" t="s">
        <v>859</v>
      </c>
      <c r="G75" s="36" t="s">
        <v>576</v>
      </c>
      <c r="H75" s="37">
        <v>1682</v>
      </c>
      <c r="I75" s="37">
        <v>0</v>
      </c>
      <c r="J75" s="37">
        <v>1</v>
      </c>
      <c r="K75" s="37">
        <f t="shared" ref="K75:K85" si="63">H75/J75</f>
        <v>1682</v>
      </c>
      <c r="L75" s="55">
        <v>45821</v>
      </c>
      <c r="M75" s="55">
        <v>45817</v>
      </c>
      <c r="N75" s="56" t="s">
        <v>865</v>
      </c>
      <c r="O75" s="57"/>
      <c r="P75" s="57"/>
      <c r="Q75" s="57"/>
      <c r="R75" s="57">
        <f t="shared" ref="R75:R79" si="64">H75</f>
        <v>1682</v>
      </c>
      <c r="S75" s="28"/>
      <c r="T75" s="72"/>
      <c r="U75" s="146">
        <f t="shared" si="62"/>
        <v>1682</v>
      </c>
      <c r="V75" s="72"/>
      <c r="W75" s="72"/>
      <c r="X75" s="72"/>
      <c r="Y75" s="72"/>
      <c r="Z75" s="72">
        <f>H75</f>
        <v>1682</v>
      </c>
      <c r="AA75" s="72"/>
      <c r="AB75" s="81"/>
      <c r="AC75" s="82">
        <f t="shared" ref="AC75:AC85" si="65">H75/60*10</f>
        <v>280.333333333333</v>
      </c>
      <c r="AD75" s="82">
        <f t="shared" ref="AD75:AD85" si="66">H75/60*10</f>
        <v>280.333333333333</v>
      </c>
      <c r="AE75" s="82">
        <f t="shared" ref="AE75:AE85" si="67">H75/60*8</f>
        <v>224.266666666667</v>
      </c>
      <c r="AF75" s="82">
        <f t="shared" ref="AF75:AF85" si="68">H75/60*2</f>
        <v>56.0666666666667</v>
      </c>
      <c r="AG75" s="82">
        <f t="shared" ref="AG75:AG85" si="69">H75/60*10</f>
        <v>280.333333333333</v>
      </c>
      <c r="AH75" s="82">
        <f t="shared" ref="AH75:AH85" si="70">H75/60*10</f>
        <v>280.333333333333</v>
      </c>
      <c r="AI75" s="82">
        <f t="shared" ref="AI75:AI85" si="71">H75/60*10</f>
        <v>280.333333333333</v>
      </c>
      <c r="AJ75" s="89"/>
      <c r="AK75" s="167" t="s">
        <v>1377</v>
      </c>
      <c r="AL75" s="88"/>
    </row>
    <row r="76" s="5" customFormat="1" ht="39" customHeight="1" spans="1:38">
      <c r="A76" s="91" t="s">
        <v>1706</v>
      </c>
      <c r="B76" s="92" t="s">
        <v>1707</v>
      </c>
      <c r="C76" s="32" t="str">
        <f t="shared" si="61"/>
        <v>45001654064500165406-1092119-S0011992 Aimee Huang</v>
      </c>
      <c r="D76" s="93">
        <v>4500165406</v>
      </c>
      <c r="E76" s="93" t="s">
        <v>1709</v>
      </c>
      <c r="F76" s="94" t="s">
        <v>575</v>
      </c>
      <c r="G76" s="103" t="s">
        <v>576</v>
      </c>
      <c r="H76" s="96">
        <v>1992</v>
      </c>
      <c r="I76" s="96">
        <v>0</v>
      </c>
      <c r="J76" s="96">
        <v>12</v>
      </c>
      <c r="K76" s="96">
        <f t="shared" si="63"/>
        <v>166</v>
      </c>
      <c r="L76" s="125">
        <v>45821</v>
      </c>
      <c r="M76" s="125">
        <v>45817</v>
      </c>
      <c r="N76" s="126" t="s">
        <v>3798</v>
      </c>
      <c r="O76" s="127"/>
      <c r="P76" s="127">
        <f>H76</f>
        <v>1992</v>
      </c>
      <c r="Q76" s="127"/>
      <c r="R76" s="127"/>
      <c r="S76" s="145"/>
      <c r="T76" s="146"/>
      <c r="U76" s="146">
        <f t="shared" si="62"/>
        <v>1992</v>
      </c>
      <c r="V76" s="146"/>
      <c r="W76" s="146"/>
      <c r="X76" s="146">
        <f t="shared" ref="X76:X78" si="72">H76</f>
        <v>1992</v>
      </c>
      <c r="Y76" s="146"/>
      <c r="Z76" s="146"/>
      <c r="AA76" s="146"/>
      <c r="AB76" s="153"/>
      <c r="AC76" s="154">
        <f t="shared" si="65"/>
        <v>332</v>
      </c>
      <c r="AD76" s="154">
        <f t="shared" si="66"/>
        <v>332</v>
      </c>
      <c r="AE76" s="154">
        <f t="shared" si="67"/>
        <v>265.6</v>
      </c>
      <c r="AF76" s="154">
        <f t="shared" si="68"/>
        <v>66.4</v>
      </c>
      <c r="AG76" s="154">
        <f t="shared" si="69"/>
        <v>332</v>
      </c>
      <c r="AH76" s="154">
        <f t="shared" si="70"/>
        <v>332</v>
      </c>
      <c r="AI76" s="154">
        <f t="shared" si="71"/>
        <v>332</v>
      </c>
      <c r="AJ76" s="161"/>
      <c r="AK76" s="162" t="s">
        <v>1714</v>
      </c>
      <c r="AL76" s="163" t="s">
        <v>1377</v>
      </c>
    </row>
    <row r="77" s="5" customFormat="1" ht="39" customHeight="1" spans="1:38">
      <c r="A77" s="91" t="s">
        <v>1706</v>
      </c>
      <c r="B77" s="92" t="s">
        <v>1707</v>
      </c>
      <c r="C77" s="32" t="str">
        <f t="shared" si="61"/>
        <v>45001654064500165406-2092119-S0013012 Aimee Huang</v>
      </c>
      <c r="D77" s="93">
        <v>4500165406</v>
      </c>
      <c r="E77" s="93" t="s">
        <v>1716</v>
      </c>
      <c r="F77" s="94" t="s">
        <v>575</v>
      </c>
      <c r="G77" s="103" t="s">
        <v>576</v>
      </c>
      <c r="H77" s="96">
        <v>3012</v>
      </c>
      <c r="I77" s="96">
        <v>0</v>
      </c>
      <c r="J77" s="96">
        <v>12</v>
      </c>
      <c r="K77" s="96">
        <f t="shared" si="63"/>
        <v>251</v>
      </c>
      <c r="L77" s="125">
        <v>45821</v>
      </c>
      <c r="M77" s="125">
        <v>45817</v>
      </c>
      <c r="N77" s="126" t="s">
        <v>3798</v>
      </c>
      <c r="O77" s="127"/>
      <c r="P77" s="127">
        <f>H77</f>
        <v>3012</v>
      </c>
      <c r="Q77" s="127"/>
      <c r="R77" s="127"/>
      <c r="S77" s="145"/>
      <c r="T77" s="146"/>
      <c r="U77" s="146">
        <f t="shared" si="62"/>
        <v>3012</v>
      </c>
      <c r="V77" s="146"/>
      <c r="W77" s="146"/>
      <c r="X77" s="146">
        <f t="shared" si="72"/>
        <v>3012</v>
      </c>
      <c r="Y77" s="146"/>
      <c r="Z77" s="146"/>
      <c r="AA77" s="146"/>
      <c r="AB77" s="153"/>
      <c r="AC77" s="154">
        <f t="shared" si="65"/>
        <v>502</v>
      </c>
      <c r="AD77" s="154">
        <f t="shared" si="66"/>
        <v>502</v>
      </c>
      <c r="AE77" s="154">
        <f t="shared" si="67"/>
        <v>401.6</v>
      </c>
      <c r="AF77" s="154">
        <f t="shared" si="68"/>
        <v>100.4</v>
      </c>
      <c r="AG77" s="154">
        <f t="shared" si="69"/>
        <v>502</v>
      </c>
      <c r="AH77" s="154">
        <f t="shared" si="70"/>
        <v>502</v>
      </c>
      <c r="AI77" s="154">
        <f t="shared" si="71"/>
        <v>502</v>
      </c>
      <c r="AJ77" s="161"/>
      <c r="AK77" s="162" t="s">
        <v>1376</v>
      </c>
      <c r="AL77" s="163" t="s">
        <v>1377</v>
      </c>
    </row>
    <row r="78" s="4" customFormat="1" ht="39" customHeight="1" spans="1:38">
      <c r="A78" s="31" t="s">
        <v>1378</v>
      </c>
      <c r="B78" s="32" t="s">
        <v>1379</v>
      </c>
      <c r="C78" s="32" t="str">
        <f t="shared" si="61"/>
        <v>45001657394500165739-2092119-S0011008 Max kong</v>
      </c>
      <c r="D78" s="33">
        <v>4500165739</v>
      </c>
      <c r="E78" s="33" t="s">
        <v>1381</v>
      </c>
      <c r="F78" s="35" t="s">
        <v>575</v>
      </c>
      <c r="G78" s="38" t="s">
        <v>576</v>
      </c>
      <c r="H78" s="37">
        <v>1008</v>
      </c>
      <c r="I78" s="37">
        <v>0</v>
      </c>
      <c r="J78" s="37">
        <v>12</v>
      </c>
      <c r="K78" s="37">
        <f t="shared" si="63"/>
        <v>84</v>
      </c>
      <c r="L78" s="55">
        <v>45821</v>
      </c>
      <c r="M78" s="55">
        <v>45817</v>
      </c>
      <c r="N78" s="56" t="s">
        <v>4775</v>
      </c>
      <c r="O78" s="57"/>
      <c r="P78" s="57"/>
      <c r="Q78" s="57"/>
      <c r="R78" s="57">
        <f t="shared" si="64"/>
        <v>1008</v>
      </c>
      <c r="S78" s="28"/>
      <c r="T78" s="72"/>
      <c r="U78" s="72">
        <f t="shared" si="62"/>
        <v>1008</v>
      </c>
      <c r="V78" s="72"/>
      <c r="W78" s="72"/>
      <c r="X78" s="72">
        <f t="shared" si="72"/>
        <v>1008</v>
      </c>
      <c r="Y78" s="72"/>
      <c r="Z78" s="72"/>
      <c r="AA78" s="72"/>
      <c r="AB78" s="81"/>
      <c r="AC78" s="82">
        <f t="shared" si="65"/>
        <v>168</v>
      </c>
      <c r="AD78" s="82">
        <f t="shared" si="66"/>
        <v>168</v>
      </c>
      <c r="AE78" s="82">
        <f t="shared" si="67"/>
        <v>134.4</v>
      </c>
      <c r="AF78" s="82">
        <f t="shared" si="68"/>
        <v>33.6</v>
      </c>
      <c r="AG78" s="82">
        <f t="shared" si="69"/>
        <v>168</v>
      </c>
      <c r="AH78" s="82">
        <f t="shared" si="70"/>
        <v>168</v>
      </c>
      <c r="AI78" s="82">
        <f t="shared" si="71"/>
        <v>168</v>
      </c>
      <c r="AJ78" s="89"/>
      <c r="AK78" s="90" t="s">
        <v>1377</v>
      </c>
      <c r="AL78" s="88"/>
    </row>
    <row r="79" s="4" customFormat="1" ht="39" customHeight="1" spans="1:38">
      <c r="A79" s="31" t="s">
        <v>1432</v>
      </c>
      <c r="B79" s="32" t="s">
        <v>1433</v>
      </c>
      <c r="C79" s="32" t="str">
        <f t="shared" si="61"/>
        <v>45001658874500165887-1092119-S001-NB1200 Joyce Chen</v>
      </c>
      <c r="D79" s="33">
        <v>4500165887</v>
      </c>
      <c r="E79" s="33" t="s">
        <v>1435</v>
      </c>
      <c r="F79" s="35" t="s">
        <v>569</v>
      </c>
      <c r="G79" s="38" t="s">
        <v>576</v>
      </c>
      <c r="H79" s="37">
        <v>1200</v>
      </c>
      <c r="I79" s="37">
        <v>0</v>
      </c>
      <c r="J79" s="37">
        <v>12</v>
      </c>
      <c r="K79" s="37">
        <f t="shared" si="63"/>
        <v>100</v>
      </c>
      <c r="L79" s="55">
        <v>45821</v>
      </c>
      <c r="M79" s="55">
        <v>45817</v>
      </c>
      <c r="N79" s="56" t="s">
        <v>3589</v>
      </c>
      <c r="O79" s="57"/>
      <c r="P79" s="57"/>
      <c r="Q79" s="57"/>
      <c r="R79" s="57">
        <f t="shared" si="64"/>
        <v>1200</v>
      </c>
      <c r="S79" s="28"/>
      <c r="T79" s="72">
        <f>H79</f>
        <v>1200</v>
      </c>
      <c r="U79" s="72"/>
      <c r="V79" s="72"/>
      <c r="W79" s="72"/>
      <c r="X79" s="72"/>
      <c r="Y79" s="72"/>
      <c r="Z79" s="72">
        <f>H79</f>
        <v>1200</v>
      </c>
      <c r="AA79" s="72"/>
      <c r="AB79" s="81"/>
      <c r="AC79" s="82">
        <f t="shared" si="65"/>
        <v>200</v>
      </c>
      <c r="AD79" s="82">
        <f t="shared" si="66"/>
        <v>200</v>
      </c>
      <c r="AE79" s="82">
        <f t="shared" si="67"/>
        <v>160</v>
      </c>
      <c r="AF79" s="82">
        <f t="shared" si="68"/>
        <v>40</v>
      </c>
      <c r="AG79" s="82">
        <f t="shared" si="69"/>
        <v>200</v>
      </c>
      <c r="AH79" s="82">
        <f t="shared" si="70"/>
        <v>200</v>
      </c>
      <c r="AI79" s="82">
        <f t="shared" si="71"/>
        <v>200</v>
      </c>
      <c r="AJ79" s="89"/>
      <c r="AK79" s="90" t="s">
        <v>1439</v>
      </c>
      <c r="AL79" s="88"/>
    </row>
    <row r="80" s="4" customFormat="1" ht="39" customHeight="1" spans="1:38">
      <c r="A80" s="31" t="s">
        <v>789</v>
      </c>
      <c r="B80" s="32" t="s">
        <v>749</v>
      </c>
      <c r="C80" s="32" t="str">
        <f t="shared" si="61"/>
        <v>45001660954500166095-2092119-S001504Christine Liao</v>
      </c>
      <c r="D80" s="33">
        <v>4500166095</v>
      </c>
      <c r="E80" s="33" t="s">
        <v>1386</v>
      </c>
      <c r="F80" s="35" t="s">
        <v>575</v>
      </c>
      <c r="G80" s="38" t="s">
        <v>576</v>
      </c>
      <c r="H80" s="37">
        <v>504</v>
      </c>
      <c r="I80" s="37">
        <v>0</v>
      </c>
      <c r="J80" s="37">
        <v>12</v>
      </c>
      <c r="K80" s="37">
        <f t="shared" si="63"/>
        <v>42</v>
      </c>
      <c r="L80" s="55">
        <v>45821</v>
      </c>
      <c r="M80" s="55">
        <v>45817</v>
      </c>
      <c r="N80" s="56" t="s">
        <v>1391</v>
      </c>
      <c r="O80" s="57">
        <f t="shared" ref="O80:O85" si="73">H80</f>
        <v>504</v>
      </c>
      <c r="P80" s="57"/>
      <c r="Q80" s="57"/>
      <c r="R80" s="57"/>
      <c r="S80" s="28"/>
      <c r="T80" s="72">
        <f>H80</f>
        <v>504</v>
      </c>
      <c r="U80" s="72"/>
      <c r="V80" s="72"/>
      <c r="W80" s="72"/>
      <c r="X80" s="72">
        <f t="shared" ref="X80:X85" si="74">H80</f>
        <v>504</v>
      </c>
      <c r="Y80" s="72"/>
      <c r="Z80" s="72"/>
      <c r="AA80" s="72"/>
      <c r="AB80" s="81"/>
      <c r="AC80" s="156">
        <f t="shared" si="65"/>
        <v>84</v>
      </c>
      <c r="AD80" s="156">
        <f t="shared" si="66"/>
        <v>84</v>
      </c>
      <c r="AE80" s="156">
        <f t="shared" si="67"/>
        <v>67.2</v>
      </c>
      <c r="AF80" s="156">
        <f t="shared" si="68"/>
        <v>16.8</v>
      </c>
      <c r="AG80" s="156">
        <f t="shared" si="69"/>
        <v>84</v>
      </c>
      <c r="AH80" s="156">
        <f t="shared" si="70"/>
        <v>84</v>
      </c>
      <c r="AI80" s="156">
        <f t="shared" si="71"/>
        <v>84</v>
      </c>
      <c r="AJ80" s="89"/>
      <c r="AK80" s="90" t="s">
        <v>1392</v>
      </c>
      <c r="AL80" s="88"/>
    </row>
    <row r="81" s="7" customFormat="1" ht="39" customHeight="1" spans="1:38">
      <c r="A81" s="104" t="s">
        <v>1539</v>
      </c>
      <c r="B81" s="105" t="s">
        <v>600</v>
      </c>
      <c r="C81" s="32" t="str">
        <f t="shared" si="61"/>
        <v>45001615704500161570-51092119-S001180Cara Li</v>
      </c>
      <c r="D81" s="106">
        <v>4500161570</v>
      </c>
      <c r="E81" s="106" t="s">
        <v>1541</v>
      </c>
      <c r="F81" s="107" t="s">
        <v>575</v>
      </c>
      <c r="G81" s="108" t="s">
        <v>576</v>
      </c>
      <c r="H81" s="109">
        <v>180</v>
      </c>
      <c r="I81" s="109">
        <v>0</v>
      </c>
      <c r="J81" s="109">
        <v>12</v>
      </c>
      <c r="K81" s="109">
        <f t="shared" si="63"/>
        <v>15</v>
      </c>
      <c r="L81" s="131">
        <v>45818</v>
      </c>
      <c r="M81" s="131">
        <v>45824</v>
      </c>
      <c r="N81" s="132" t="s">
        <v>1545</v>
      </c>
      <c r="O81" s="133">
        <f t="shared" si="73"/>
        <v>180</v>
      </c>
      <c r="P81" s="133"/>
      <c r="Q81" s="133"/>
      <c r="R81" s="133"/>
      <c r="S81" s="54"/>
      <c r="T81" s="72"/>
      <c r="U81" s="72">
        <f t="shared" ref="U81:U85" si="75">H81</f>
        <v>180</v>
      </c>
      <c r="V81" s="150"/>
      <c r="W81" s="150"/>
      <c r="X81" s="72">
        <f t="shared" si="74"/>
        <v>180</v>
      </c>
      <c r="Y81" s="150"/>
      <c r="Z81" s="150"/>
      <c r="AA81" s="150"/>
      <c r="AB81" s="157"/>
      <c r="AC81" s="82">
        <f t="shared" si="65"/>
        <v>30</v>
      </c>
      <c r="AD81" s="82">
        <f t="shared" si="66"/>
        <v>30</v>
      </c>
      <c r="AE81" s="82">
        <f t="shared" si="67"/>
        <v>24</v>
      </c>
      <c r="AF81" s="82">
        <f t="shared" si="68"/>
        <v>6</v>
      </c>
      <c r="AG81" s="82">
        <f t="shared" si="69"/>
        <v>30</v>
      </c>
      <c r="AH81" s="82">
        <f t="shared" si="70"/>
        <v>30</v>
      </c>
      <c r="AI81" s="82">
        <f t="shared" si="71"/>
        <v>30</v>
      </c>
      <c r="AJ81" s="89"/>
      <c r="AK81" s="90" t="s">
        <v>1376</v>
      </c>
      <c r="AL81" s="168"/>
    </row>
    <row r="82" s="4" customFormat="1" ht="39" customHeight="1" spans="1:38">
      <c r="A82" s="31" t="s">
        <v>173</v>
      </c>
      <c r="B82" s="32" t="s">
        <v>762</v>
      </c>
      <c r="C82" s="32" t="str">
        <f t="shared" si="61"/>
        <v>45001590694500159069-1092119-S0015700Cora Zhou</v>
      </c>
      <c r="D82" s="33">
        <v>4500159069</v>
      </c>
      <c r="E82" s="33" t="s">
        <v>1440</v>
      </c>
      <c r="F82" s="35" t="s">
        <v>575</v>
      </c>
      <c r="G82" s="38" t="s">
        <v>576</v>
      </c>
      <c r="H82" s="37">
        <v>5700</v>
      </c>
      <c r="I82" s="37">
        <v>0</v>
      </c>
      <c r="J82" s="37">
        <v>12</v>
      </c>
      <c r="K82" s="37">
        <f t="shared" si="63"/>
        <v>475</v>
      </c>
      <c r="L82" s="55">
        <v>45824</v>
      </c>
      <c r="M82" s="55">
        <v>45820</v>
      </c>
      <c r="N82" s="56" t="s">
        <v>1444</v>
      </c>
      <c r="O82" s="57">
        <f t="shared" si="73"/>
        <v>5700</v>
      </c>
      <c r="P82" s="57"/>
      <c r="Q82" s="57"/>
      <c r="R82" s="57"/>
      <c r="S82" s="28"/>
      <c r="T82" s="72"/>
      <c r="U82" s="72">
        <f t="shared" si="75"/>
        <v>5700</v>
      </c>
      <c r="V82" s="72"/>
      <c r="W82" s="72"/>
      <c r="X82" s="72">
        <f t="shared" si="74"/>
        <v>5700</v>
      </c>
      <c r="Y82" s="72"/>
      <c r="Z82" s="72"/>
      <c r="AA82" s="72"/>
      <c r="AB82" s="81"/>
      <c r="AC82" s="82">
        <f t="shared" si="65"/>
        <v>950</v>
      </c>
      <c r="AD82" s="82">
        <f t="shared" si="66"/>
        <v>950</v>
      </c>
      <c r="AE82" s="82">
        <f t="shared" si="67"/>
        <v>760</v>
      </c>
      <c r="AF82" s="82">
        <f t="shared" si="68"/>
        <v>190</v>
      </c>
      <c r="AG82" s="82">
        <f t="shared" si="69"/>
        <v>950</v>
      </c>
      <c r="AH82" s="82">
        <f t="shared" si="70"/>
        <v>950</v>
      </c>
      <c r="AI82" s="82">
        <f t="shared" si="71"/>
        <v>950</v>
      </c>
      <c r="AJ82" s="89"/>
      <c r="AK82" s="90" t="s">
        <v>1376</v>
      </c>
      <c r="AL82" s="88"/>
    </row>
    <row r="83" s="4" customFormat="1" ht="39" customHeight="1" spans="1:38">
      <c r="A83" s="31" t="s">
        <v>173</v>
      </c>
      <c r="B83" s="32" t="s">
        <v>762</v>
      </c>
      <c r="C83" s="32" t="str">
        <f t="shared" si="61"/>
        <v>45001590694500159069-2092119-S0015700Cora Zhou</v>
      </c>
      <c r="D83" s="33">
        <v>4500159069</v>
      </c>
      <c r="E83" s="33" t="s">
        <v>1445</v>
      </c>
      <c r="F83" s="35" t="s">
        <v>575</v>
      </c>
      <c r="G83" s="38" t="s">
        <v>576</v>
      </c>
      <c r="H83" s="37">
        <v>5700</v>
      </c>
      <c r="I83" s="37">
        <v>0</v>
      </c>
      <c r="J83" s="37">
        <v>12</v>
      </c>
      <c r="K83" s="37">
        <f t="shared" si="63"/>
        <v>475</v>
      </c>
      <c r="L83" s="55">
        <v>45824</v>
      </c>
      <c r="M83" s="55">
        <v>45820</v>
      </c>
      <c r="N83" s="56" t="s">
        <v>1444</v>
      </c>
      <c r="O83" s="57">
        <f t="shared" si="73"/>
        <v>5700</v>
      </c>
      <c r="P83" s="57"/>
      <c r="Q83" s="57"/>
      <c r="R83" s="57"/>
      <c r="S83" s="28"/>
      <c r="T83" s="72"/>
      <c r="U83" s="72">
        <f t="shared" si="75"/>
        <v>5700</v>
      </c>
      <c r="V83" s="72"/>
      <c r="W83" s="72"/>
      <c r="X83" s="72">
        <f t="shared" si="74"/>
        <v>5700</v>
      </c>
      <c r="Y83" s="72"/>
      <c r="Z83" s="72"/>
      <c r="AA83" s="72"/>
      <c r="AB83" s="81"/>
      <c r="AC83" s="82">
        <f t="shared" si="65"/>
        <v>950</v>
      </c>
      <c r="AD83" s="82">
        <f t="shared" si="66"/>
        <v>950</v>
      </c>
      <c r="AE83" s="82">
        <f t="shared" si="67"/>
        <v>760</v>
      </c>
      <c r="AF83" s="82">
        <f t="shared" si="68"/>
        <v>190</v>
      </c>
      <c r="AG83" s="82">
        <f t="shared" si="69"/>
        <v>950</v>
      </c>
      <c r="AH83" s="82">
        <f t="shared" si="70"/>
        <v>950</v>
      </c>
      <c r="AI83" s="82">
        <f t="shared" si="71"/>
        <v>950</v>
      </c>
      <c r="AJ83" s="89"/>
      <c r="AK83" s="90" t="s">
        <v>1376</v>
      </c>
      <c r="AL83" s="88"/>
    </row>
    <row r="84" s="4" customFormat="1" ht="39" customHeight="1" spans="1:38">
      <c r="A84" s="31" t="s">
        <v>748</v>
      </c>
      <c r="B84" s="32" t="s">
        <v>749</v>
      </c>
      <c r="C84" s="32" t="str">
        <f t="shared" si="61"/>
        <v>45001655664500165566-3092119-S0011368 Lydia Wu</v>
      </c>
      <c r="D84" s="33">
        <v>4500165566</v>
      </c>
      <c r="E84" s="33" t="s">
        <v>1393</v>
      </c>
      <c r="F84" s="35" t="s">
        <v>575</v>
      </c>
      <c r="G84" s="38" t="s">
        <v>576</v>
      </c>
      <c r="H84" s="37">
        <v>1368</v>
      </c>
      <c r="I84" s="37">
        <v>0</v>
      </c>
      <c r="J84" s="37">
        <v>12</v>
      </c>
      <c r="K84" s="37">
        <f t="shared" si="63"/>
        <v>114</v>
      </c>
      <c r="L84" s="55">
        <v>45824</v>
      </c>
      <c r="M84" s="55">
        <v>45820</v>
      </c>
      <c r="N84" s="56" t="s">
        <v>3350</v>
      </c>
      <c r="O84" s="57">
        <f t="shared" si="73"/>
        <v>1368</v>
      </c>
      <c r="P84" s="57"/>
      <c r="Q84" s="57"/>
      <c r="R84" s="57"/>
      <c r="S84" s="28"/>
      <c r="T84" s="72"/>
      <c r="U84" s="72">
        <f t="shared" si="75"/>
        <v>1368</v>
      </c>
      <c r="V84" s="72"/>
      <c r="W84" s="72"/>
      <c r="X84" s="72">
        <f t="shared" si="74"/>
        <v>1368</v>
      </c>
      <c r="Y84" s="72"/>
      <c r="Z84" s="72"/>
      <c r="AA84" s="72"/>
      <c r="AB84" s="81"/>
      <c r="AC84" s="82">
        <f t="shared" si="65"/>
        <v>228</v>
      </c>
      <c r="AD84" s="82">
        <f t="shared" si="66"/>
        <v>228</v>
      </c>
      <c r="AE84" s="82">
        <f t="shared" si="67"/>
        <v>182.4</v>
      </c>
      <c r="AF84" s="82">
        <f t="shared" si="68"/>
        <v>45.6</v>
      </c>
      <c r="AG84" s="82">
        <f t="shared" si="69"/>
        <v>228</v>
      </c>
      <c r="AH84" s="82">
        <f t="shared" si="70"/>
        <v>228</v>
      </c>
      <c r="AI84" s="82">
        <f t="shared" si="71"/>
        <v>228</v>
      </c>
      <c r="AJ84" s="89"/>
      <c r="AK84" s="90" t="s">
        <v>1376</v>
      </c>
      <c r="AL84" s="88"/>
    </row>
    <row r="85" s="4" customFormat="1" ht="39" customHeight="1" spans="1:38">
      <c r="A85" s="31" t="s">
        <v>757</v>
      </c>
      <c r="B85" s="32" t="s">
        <v>580</v>
      </c>
      <c r="C85" s="32" t="str">
        <f t="shared" si="61"/>
        <v>45001655674500165567-3092119-S001132 Lydia Wu</v>
      </c>
      <c r="D85" s="33">
        <v>4500165567</v>
      </c>
      <c r="E85" s="33" t="s">
        <v>1398</v>
      </c>
      <c r="F85" s="35" t="s">
        <v>575</v>
      </c>
      <c r="G85" s="38" t="s">
        <v>576</v>
      </c>
      <c r="H85" s="37">
        <v>132</v>
      </c>
      <c r="I85" s="37">
        <v>0</v>
      </c>
      <c r="J85" s="37">
        <v>12</v>
      </c>
      <c r="K85" s="37">
        <f t="shared" si="63"/>
        <v>11</v>
      </c>
      <c r="L85" s="55">
        <v>45824</v>
      </c>
      <c r="M85" s="55">
        <v>45820</v>
      </c>
      <c r="N85" s="56" t="s">
        <v>3350</v>
      </c>
      <c r="O85" s="57">
        <f t="shared" si="73"/>
        <v>132</v>
      </c>
      <c r="P85" s="57"/>
      <c r="Q85" s="57"/>
      <c r="R85" s="57"/>
      <c r="S85" s="28"/>
      <c r="T85" s="72"/>
      <c r="U85" s="72">
        <f t="shared" si="75"/>
        <v>132</v>
      </c>
      <c r="V85" s="72"/>
      <c r="W85" s="72"/>
      <c r="X85" s="72">
        <f t="shared" si="74"/>
        <v>132</v>
      </c>
      <c r="Y85" s="72"/>
      <c r="Z85" s="72"/>
      <c r="AA85" s="72"/>
      <c r="AB85" s="81"/>
      <c r="AC85" s="82">
        <f t="shared" si="65"/>
        <v>22</v>
      </c>
      <c r="AD85" s="82">
        <f t="shared" si="66"/>
        <v>22</v>
      </c>
      <c r="AE85" s="82">
        <f t="shared" si="67"/>
        <v>17.6</v>
      </c>
      <c r="AF85" s="82">
        <f t="shared" si="68"/>
        <v>4.4</v>
      </c>
      <c r="AG85" s="82">
        <f t="shared" si="69"/>
        <v>22</v>
      </c>
      <c r="AH85" s="82">
        <f t="shared" si="70"/>
        <v>22</v>
      </c>
      <c r="AI85" s="82">
        <f t="shared" si="71"/>
        <v>22</v>
      </c>
      <c r="AJ85" s="89"/>
      <c r="AK85" s="164" t="s">
        <v>1376</v>
      </c>
      <c r="AL85" s="88"/>
    </row>
    <row r="86" s="6" customFormat="1" ht="39" customHeight="1" spans="1:38">
      <c r="A86" s="97" t="s">
        <v>4776</v>
      </c>
      <c r="B86" s="98" t="s">
        <v>1084</v>
      </c>
      <c r="C86" s="32" t="str">
        <f t="shared" si="61"/>
        <v>45001636324500163632-8092119-S001504Lena Li</v>
      </c>
      <c r="D86" s="99">
        <v>4500163632</v>
      </c>
      <c r="E86" s="99" t="s">
        <v>1447</v>
      </c>
      <c r="F86" s="100" t="s">
        <v>575</v>
      </c>
      <c r="G86" s="101" t="s">
        <v>576</v>
      </c>
      <c r="H86" s="110">
        <v>504</v>
      </c>
      <c r="I86" s="102">
        <v>0</v>
      </c>
      <c r="J86" s="102">
        <v>12</v>
      </c>
      <c r="K86" s="102">
        <v>42</v>
      </c>
      <c r="L86" s="62">
        <v>45826</v>
      </c>
      <c r="M86" s="62">
        <v>45822</v>
      </c>
      <c r="N86" s="128" t="s">
        <v>1451</v>
      </c>
      <c r="O86" s="130"/>
      <c r="P86" s="130"/>
      <c r="Q86" s="129"/>
      <c r="R86" s="130">
        <f t="shared" ref="R86:R91" si="76">H86</f>
        <v>504</v>
      </c>
      <c r="S86" s="147"/>
      <c r="T86" s="129">
        <f>H86</f>
        <v>504</v>
      </c>
      <c r="U86" s="148"/>
      <c r="V86" s="148"/>
      <c r="W86" s="149"/>
      <c r="X86" s="148"/>
      <c r="Y86" s="149"/>
      <c r="Z86" s="155">
        <f>H86</f>
        <v>504</v>
      </c>
      <c r="AA86" s="156"/>
      <c r="AB86" s="156"/>
      <c r="AC86" s="82"/>
      <c r="AD86" s="82"/>
      <c r="AE86" s="82"/>
      <c r="AF86" s="82"/>
      <c r="AG86" s="82"/>
      <c r="AH86" s="89"/>
      <c r="AI86" s="87"/>
      <c r="AJ86" s="165"/>
      <c r="AK86" s="169" t="s">
        <v>1452</v>
      </c>
      <c r="AL86" s="166"/>
    </row>
    <row r="87" s="4" customFormat="1" ht="39" customHeight="1" spans="1:38">
      <c r="A87" s="31" t="s">
        <v>1400</v>
      </c>
      <c r="B87" s="32" t="s">
        <v>1401</v>
      </c>
      <c r="C87" s="32" t="str">
        <f t="shared" si="61"/>
        <v>45001657024500165702-2092119-S001240 Snowy</v>
      </c>
      <c r="D87" s="33">
        <v>4500165702</v>
      </c>
      <c r="E87" s="33" t="s">
        <v>1402</v>
      </c>
      <c r="F87" s="35" t="s">
        <v>575</v>
      </c>
      <c r="G87" s="38" t="s">
        <v>576</v>
      </c>
      <c r="H87" s="37">
        <v>240</v>
      </c>
      <c r="I87" s="37">
        <v>0</v>
      </c>
      <c r="J87" s="37">
        <v>12</v>
      </c>
      <c r="K87" s="37">
        <f t="shared" ref="K87:K92" si="77">H87/J87</f>
        <v>20</v>
      </c>
      <c r="L87" s="55">
        <v>45826</v>
      </c>
      <c r="M87" s="55">
        <v>45822</v>
      </c>
      <c r="N87" s="56" t="s">
        <v>4777</v>
      </c>
      <c r="O87" s="57">
        <f t="shared" ref="O87:O89" si="78">H87</f>
        <v>240</v>
      </c>
      <c r="P87" s="57"/>
      <c r="Q87" s="57"/>
      <c r="R87" s="57"/>
      <c r="S87" s="28"/>
      <c r="T87" s="72"/>
      <c r="U87" s="72">
        <f t="shared" ref="U87:U92" si="79">H87</f>
        <v>240</v>
      </c>
      <c r="V87" s="72"/>
      <c r="W87" s="72"/>
      <c r="X87" s="72">
        <f t="shared" ref="X87:X90" si="80">H87</f>
        <v>240</v>
      </c>
      <c r="Y87" s="72"/>
      <c r="Z87" s="72"/>
      <c r="AA87" s="72"/>
      <c r="AB87" s="81"/>
      <c r="AC87" s="82">
        <f t="shared" ref="AC87:AC92" si="81">H87/60*10</f>
        <v>40</v>
      </c>
      <c r="AD87" s="82">
        <f t="shared" ref="AD87:AD92" si="82">H87/60*10</f>
        <v>40</v>
      </c>
      <c r="AE87" s="82">
        <f t="shared" ref="AE87:AE92" si="83">H87/60*8</f>
        <v>32</v>
      </c>
      <c r="AF87" s="82">
        <f t="shared" ref="AF87:AF92" si="84">H87/60*2</f>
        <v>8</v>
      </c>
      <c r="AG87" s="82">
        <f t="shared" ref="AG87:AG92" si="85">H87/60*10</f>
        <v>40</v>
      </c>
      <c r="AH87" s="82">
        <f t="shared" ref="AH87:AH92" si="86">H87/60*10</f>
        <v>40</v>
      </c>
      <c r="AI87" s="82">
        <f t="shared" ref="AI87:AI92" si="87">H87/60*10</f>
        <v>40</v>
      </c>
      <c r="AJ87" s="89"/>
      <c r="AK87" s="167" t="s">
        <v>1376</v>
      </c>
      <c r="AL87" s="88"/>
    </row>
    <row r="88" s="4" customFormat="1" ht="39" customHeight="1" spans="1:38">
      <c r="A88" s="31" t="s">
        <v>1406</v>
      </c>
      <c r="B88" s="32" t="s">
        <v>762</v>
      </c>
      <c r="C88" s="32" t="str">
        <f t="shared" si="61"/>
        <v>45001646284500164628-1092119-S001528Savannah Liang</v>
      </c>
      <c r="D88" s="33">
        <v>4500164628</v>
      </c>
      <c r="E88" s="33" t="s">
        <v>1408</v>
      </c>
      <c r="F88" s="35" t="s">
        <v>575</v>
      </c>
      <c r="G88" s="38" t="s">
        <v>576</v>
      </c>
      <c r="H88" s="37">
        <v>528</v>
      </c>
      <c r="I88" s="37">
        <v>0</v>
      </c>
      <c r="J88" s="37">
        <v>12</v>
      </c>
      <c r="K88" s="37">
        <f t="shared" si="77"/>
        <v>44</v>
      </c>
      <c r="L88" s="55">
        <v>45826</v>
      </c>
      <c r="M88" s="55">
        <v>45822</v>
      </c>
      <c r="N88" s="56" t="s">
        <v>1410</v>
      </c>
      <c r="O88" s="57">
        <f t="shared" si="78"/>
        <v>528</v>
      </c>
      <c r="P88" s="57"/>
      <c r="Q88" s="57"/>
      <c r="R88" s="57"/>
      <c r="S88" s="28"/>
      <c r="T88" s="72"/>
      <c r="U88" s="72">
        <f t="shared" si="79"/>
        <v>528</v>
      </c>
      <c r="V88" s="72"/>
      <c r="W88" s="72"/>
      <c r="X88" s="72">
        <f t="shared" si="80"/>
        <v>528</v>
      </c>
      <c r="Y88" s="72"/>
      <c r="Z88" s="72"/>
      <c r="AA88" s="72"/>
      <c r="AB88" s="81"/>
      <c r="AC88" s="82">
        <f t="shared" si="81"/>
        <v>88</v>
      </c>
      <c r="AD88" s="82">
        <f t="shared" si="82"/>
        <v>88</v>
      </c>
      <c r="AE88" s="82">
        <f t="shared" si="83"/>
        <v>70.4</v>
      </c>
      <c r="AF88" s="82">
        <f t="shared" si="84"/>
        <v>17.6</v>
      </c>
      <c r="AG88" s="82">
        <f t="shared" si="85"/>
        <v>88</v>
      </c>
      <c r="AH88" s="82">
        <f t="shared" si="86"/>
        <v>88</v>
      </c>
      <c r="AI88" s="82">
        <f t="shared" si="87"/>
        <v>88</v>
      </c>
      <c r="AJ88" s="89"/>
      <c r="AK88" s="90" t="s">
        <v>1376</v>
      </c>
      <c r="AL88" s="88"/>
    </row>
    <row r="89" s="4" customFormat="1" ht="39" customHeight="1" spans="1:38">
      <c r="A89" s="31" t="s">
        <v>1104</v>
      </c>
      <c r="B89" s="32" t="s">
        <v>697</v>
      </c>
      <c r="C89" s="32" t="str">
        <f t="shared" si="61"/>
        <v>45001647234500164723-13092119-S0012160Ann</v>
      </c>
      <c r="D89" s="33">
        <v>4500164723</v>
      </c>
      <c r="E89" s="33" t="s">
        <v>1484</v>
      </c>
      <c r="F89" s="35" t="s">
        <v>575</v>
      </c>
      <c r="G89" s="38" t="s">
        <v>576</v>
      </c>
      <c r="H89" s="37">
        <v>2160</v>
      </c>
      <c r="I89" s="37">
        <v>0</v>
      </c>
      <c r="J89" s="37">
        <v>12</v>
      </c>
      <c r="K89" s="37">
        <f t="shared" si="77"/>
        <v>180</v>
      </c>
      <c r="L89" s="55">
        <v>45828</v>
      </c>
      <c r="M89" s="55">
        <v>45824</v>
      </c>
      <c r="N89" s="56" t="s">
        <v>248</v>
      </c>
      <c r="O89" s="57">
        <f t="shared" si="78"/>
        <v>2160</v>
      </c>
      <c r="P89" s="57"/>
      <c r="Q89" s="57"/>
      <c r="R89" s="57"/>
      <c r="S89" s="28"/>
      <c r="T89" s="72"/>
      <c r="U89" s="72">
        <f t="shared" si="79"/>
        <v>2160</v>
      </c>
      <c r="V89" s="72"/>
      <c r="W89" s="72"/>
      <c r="X89" s="72">
        <f t="shared" si="80"/>
        <v>2160</v>
      </c>
      <c r="Y89" s="72"/>
      <c r="Z89" s="72"/>
      <c r="AA89" s="72"/>
      <c r="AB89" s="81"/>
      <c r="AC89" s="82">
        <f t="shared" si="81"/>
        <v>360</v>
      </c>
      <c r="AD89" s="82">
        <f t="shared" si="82"/>
        <v>360</v>
      </c>
      <c r="AE89" s="82">
        <f t="shared" si="83"/>
        <v>288</v>
      </c>
      <c r="AF89" s="82">
        <f t="shared" si="84"/>
        <v>72</v>
      </c>
      <c r="AG89" s="82">
        <f t="shared" si="85"/>
        <v>360</v>
      </c>
      <c r="AH89" s="82">
        <f t="shared" si="86"/>
        <v>360</v>
      </c>
      <c r="AI89" s="82">
        <f t="shared" si="87"/>
        <v>360</v>
      </c>
      <c r="AJ89" s="89"/>
      <c r="AK89" s="90" t="s">
        <v>1376</v>
      </c>
      <c r="AL89" s="88"/>
    </row>
    <row r="90" s="4" customFormat="1" ht="39" customHeight="1" spans="1:38">
      <c r="A90" s="31" t="s">
        <v>1904</v>
      </c>
      <c r="B90" s="32" t="s">
        <v>1303</v>
      </c>
      <c r="C90" s="32" t="str">
        <f t="shared" si="61"/>
        <v>45001649204500164920-7092119-S001180Ava Liang</v>
      </c>
      <c r="D90" s="33">
        <v>4500164920</v>
      </c>
      <c r="E90" s="33" t="s">
        <v>1905</v>
      </c>
      <c r="F90" s="35" t="s">
        <v>575</v>
      </c>
      <c r="G90" s="38" t="s">
        <v>576</v>
      </c>
      <c r="H90" s="37">
        <v>180</v>
      </c>
      <c r="I90" s="37">
        <v>0</v>
      </c>
      <c r="J90" s="37">
        <v>12</v>
      </c>
      <c r="K90" s="37">
        <f t="shared" si="77"/>
        <v>15</v>
      </c>
      <c r="L90" s="55">
        <v>45828</v>
      </c>
      <c r="M90" s="55">
        <v>45824</v>
      </c>
      <c r="N90" s="56" t="s">
        <v>802</v>
      </c>
      <c r="O90" s="57"/>
      <c r="P90" s="57"/>
      <c r="Q90" s="57"/>
      <c r="R90" s="57">
        <f t="shared" si="76"/>
        <v>180</v>
      </c>
      <c r="S90" s="28"/>
      <c r="T90" s="72"/>
      <c r="U90" s="72">
        <f t="shared" si="79"/>
        <v>180</v>
      </c>
      <c r="V90" s="72"/>
      <c r="W90" s="72"/>
      <c r="X90" s="72">
        <f t="shared" si="80"/>
        <v>180</v>
      </c>
      <c r="Y90" s="72"/>
      <c r="Z90" s="72"/>
      <c r="AA90" s="72"/>
      <c r="AB90" s="81"/>
      <c r="AC90" s="82">
        <f t="shared" si="81"/>
        <v>30</v>
      </c>
      <c r="AD90" s="82">
        <f t="shared" si="82"/>
        <v>30</v>
      </c>
      <c r="AE90" s="82">
        <f t="shared" si="83"/>
        <v>24</v>
      </c>
      <c r="AF90" s="82">
        <f t="shared" si="84"/>
        <v>6</v>
      </c>
      <c r="AG90" s="82">
        <f t="shared" si="85"/>
        <v>30</v>
      </c>
      <c r="AH90" s="82">
        <f t="shared" si="86"/>
        <v>30</v>
      </c>
      <c r="AI90" s="82">
        <f t="shared" si="87"/>
        <v>30</v>
      </c>
      <c r="AJ90" s="89"/>
      <c r="AK90" s="90" t="s">
        <v>1377</v>
      </c>
      <c r="AL90" s="88"/>
    </row>
    <row r="91" s="4" customFormat="1" ht="39" customHeight="1" spans="1:38">
      <c r="A91" s="31" t="s">
        <v>1487</v>
      </c>
      <c r="B91" s="32" t="s">
        <v>771</v>
      </c>
      <c r="C91" s="32" t="str">
        <f t="shared" si="61"/>
        <v>45001652764500165276-5092119-S001-NB672Christine He</v>
      </c>
      <c r="D91" s="33">
        <v>4500165276</v>
      </c>
      <c r="E91" s="33" t="s">
        <v>1488</v>
      </c>
      <c r="F91" s="35" t="s">
        <v>569</v>
      </c>
      <c r="G91" s="38" t="s">
        <v>576</v>
      </c>
      <c r="H91" s="37">
        <v>672</v>
      </c>
      <c r="I91" s="37">
        <v>0</v>
      </c>
      <c r="J91" s="37">
        <v>12</v>
      </c>
      <c r="K91" s="37">
        <f t="shared" si="77"/>
        <v>56</v>
      </c>
      <c r="L91" s="55">
        <v>45828</v>
      </c>
      <c r="M91" s="55">
        <v>45824</v>
      </c>
      <c r="N91" s="56" t="s">
        <v>1091</v>
      </c>
      <c r="O91" s="57"/>
      <c r="P91" s="57"/>
      <c r="Q91" s="57"/>
      <c r="R91" s="57">
        <f t="shared" si="76"/>
        <v>672</v>
      </c>
      <c r="S91" s="28"/>
      <c r="T91" s="72"/>
      <c r="U91" s="72">
        <f t="shared" si="79"/>
        <v>672</v>
      </c>
      <c r="V91" s="72"/>
      <c r="W91" s="72"/>
      <c r="X91" s="72"/>
      <c r="Y91" s="72"/>
      <c r="Z91" s="72">
        <f>H91</f>
        <v>672</v>
      </c>
      <c r="AA91" s="72"/>
      <c r="AB91" s="81"/>
      <c r="AC91" s="82">
        <f t="shared" si="81"/>
        <v>112</v>
      </c>
      <c r="AD91" s="82">
        <f t="shared" si="82"/>
        <v>112</v>
      </c>
      <c r="AE91" s="82">
        <f t="shared" si="83"/>
        <v>89.6</v>
      </c>
      <c r="AF91" s="82">
        <f t="shared" si="84"/>
        <v>22.4</v>
      </c>
      <c r="AG91" s="82">
        <f t="shared" si="85"/>
        <v>112</v>
      </c>
      <c r="AH91" s="82">
        <f t="shared" si="86"/>
        <v>112</v>
      </c>
      <c r="AI91" s="82">
        <f t="shared" si="87"/>
        <v>112</v>
      </c>
      <c r="AJ91" s="89"/>
      <c r="AK91" s="90" t="s">
        <v>1377</v>
      </c>
      <c r="AL91" s="88"/>
    </row>
    <row r="92" s="4" customFormat="1" ht="39" customHeight="1" spans="1:38">
      <c r="A92" s="31" t="s">
        <v>1473</v>
      </c>
      <c r="B92" s="32" t="s">
        <v>1474</v>
      </c>
      <c r="C92" s="32" t="str">
        <f t="shared" si="61"/>
        <v>45001658514500165851-13092119-S001624Doris Shou</v>
      </c>
      <c r="D92" s="33">
        <v>4500165851</v>
      </c>
      <c r="E92" s="33" t="s">
        <v>1476</v>
      </c>
      <c r="F92" s="35" t="s">
        <v>575</v>
      </c>
      <c r="G92" s="38" t="s">
        <v>576</v>
      </c>
      <c r="H92" s="37">
        <v>624</v>
      </c>
      <c r="I92" s="37">
        <v>0</v>
      </c>
      <c r="J92" s="37">
        <v>12</v>
      </c>
      <c r="K92" s="37">
        <f t="shared" si="77"/>
        <v>52</v>
      </c>
      <c r="L92" s="55">
        <v>45828</v>
      </c>
      <c r="M92" s="55">
        <v>45824</v>
      </c>
      <c r="N92" s="56" t="s">
        <v>1480</v>
      </c>
      <c r="O92" s="130">
        <f>H92</f>
        <v>624</v>
      </c>
      <c r="P92" s="57"/>
      <c r="Q92" s="57"/>
      <c r="R92" s="57"/>
      <c r="S92" s="28"/>
      <c r="T92" s="72"/>
      <c r="U92" s="72">
        <f t="shared" si="79"/>
        <v>624</v>
      </c>
      <c r="V92" s="72"/>
      <c r="W92" s="72"/>
      <c r="X92" s="72">
        <f t="shared" ref="X92:X103" si="88">H92</f>
        <v>624</v>
      </c>
      <c r="Y92" s="72"/>
      <c r="Z92" s="72"/>
      <c r="AA92" s="72"/>
      <c r="AB92" s="81"/>
      <c r="AC92" s="156">
        <f t="shared" si="81"/>
        <v>104</v>
      </c>
      <c r="AD92" s="156">
        <f t="shared" si="82"/>
        <v>104</v>
      </c>
      <c r="AE92" s="156">
        <f t="shared" si="83"/>
        <v>83.2</v>
      </c>
      <c r="AF92" s="156">
        <f t="shared" si="84"/>
        <v>20.8</v>
      </c>
      <c r="AG92" s="156">
        <f t="shared" si="85"/>
        <v>104</v>
      </c>
      <c r="AH92" s="156">
        <f t="shared" si="86"/>
        <v>104</v>
      </c>
      <c r="AI92" s="156">
        <f t="shared" si="87"/>
        <v>104</v>
      </c>
      <c r="AJ92" s="89"/>
      <c r="AK92" s="164" t="s">
        <v>1377</v>
      </c>
      <c r="AL92" s="88"/>
    </row>
    <row r="93" s="6" customFormat="1" ht="39" customHeight="1" spans="1:38">
      <c r="A93" s="97" t="s">
        <v>1904</v>
      </c>
      <c r="B93" s="98" t="s">
        <v>1303</v>
      </c>
      <c r="C93" s="32" t="str">
        <f t="shared" si="61"/>
        <v>45001659824500165982-15092119-S001804Ava Liang</v>
      </c>
      <c r="D93" s="99">
        <v>4500165982</v>
      </c>
      <c r="E93" s="99" t="s">
        <v>1912</v>
      </c>
      <c r="F93" s="100" t="s">
        <v>575</v>
      </c>
      <c r="G93" s="101" t="s">
        <v>576</v>
      </c>
      <c r="H93" s="102">
        <v>804</v>
      </c>
      <c r="I93" s="102">
        <v>0</v>
      </c>
      <c r="J93" s="102">
        <v>12</v>
      </c>
      <c r="K93" s="102">
        <v>67</v>
      </c>
      <c r="L93" s="62">
        <v>45828</v>
      </c>
      <c r="M93" s="62">
        <v>45824</v>
      </c>
      <c r="N93" s="128" t="s">
        <v>802</v>
      </c>
      <c r="O93" s="130"/>
      <c r="P93" s="130"/>
      <c r="Q93" s="129"/>
      <c r="R93" s="130">
        <f t="shared" ref="R93:R98" si="89">H93</f>
        <v>804</v>
      </c>
      <c r="S93" s="147"/>
      <c r="T93" s="129">
        <f>H93</f>
        <v>804</v>
      </c>
      <c r="U93" s="148"/>
      <c r="V93" s="148"/>
      <c r="W93" s="149"/>
      <c r="X93" s="148">
        <f t="shared" si="88"/>
        <v>804</v>
      </c>
      <c r="Y93" s="148"/>
      <c r="Z93" s="155"/>
      <c r="AA93" s="156"/>
      <c r="AB93" s="156"/>
      <c r="AC93" s="82"/>
      <c r="AD93" s="82"/>
      <c r="AE93" s="82"/>
      <c r="AF93" s="82"/>
      <c r="AG93" s="82"/>
      <c r="AH93" s="89"/>
      <c r="AI93" s="87"/>
      <c r="AJ93" s="165"/>
      <c r="AK93" s="169" t="s">
        <v>1452</v>
      </c>
      <c r="AL93" s="166"/>
    </row>
    <row r="94" s="6" customFormat="1" ht="39" customHeight="1" spans="1:38">
      <c r="A94" s="97" t="s">
        <v>4297</v>
      </c>
      <c r="B94" s="98" t="s">
        <v>922</v>
      </c>
      <c r="C94" s="32" t="str">
        <f t="shared" si="61"/>
        <v>45001665634500166563-1092119-S001516Mary Zhong</v>
      </c>
      <c r="D94" s="99">
        <v>4500166563</v>
      </c>
      <c r="E94" s="99" t="s">
        <v>1623</v>
      </c>
      <c r="F94" s="100" t="s">
        <v>575</v>
      </c>
      <c r="G94" s="101" t="s">
        <v>576</v>
      </c>
      <c r="H94" s="102">
        <v>516</v>
      </c>
      <c r="I94" s="102">
        <v>0</v>
      </c>
      <c r="J94" s="102">
        <v>12</v>
      </c>
      <c r="K94" s="102">
        <v>43</v>
      </c>
      <c r="L94" s="62">
        <v>45828</v>
      </c>
      <c r="M94" s="62">
        <v>45824</v>
      </c>
      <c r="N94" s="128" t="s">
        <v>989</v>
      </c>
      <c r="O94" s="130"/>
      <c r="P94" s="130"/>
      <c r="Q94" s="129"/>
      <c r="R94" s="130">
        <f t="shared" si="89"/>
        <v>516</v>
      </c>
      <c r="S94" s="147"/>
      <c r="T94" s="129"/>
      <c r="U94" s="148">
        <f t="shared" ref="U94:U106" si="90">H94</f>
        <v>516</v>
      </c>
      <c r="V94" s="148"/>
      <c r="W94" s="149"/>
      <c r="X94" s="148">
        <f t="shared" si="88"/>
        <v>516</v>
      </c>
      <c r="Y94" s="148"/>
      <c r="Z94" s="155"/>
      <c r="AA94" s="156"/>
      <c r="AB94" s="156"/>
      <c r="AC94" s="82"/>
      <c r="AD94" s="82"/>
      <c r="AE94" s="82"/>
      <c r="AF94" s="82"/>
      <c r="AG94" s="82"/>
      <c r="AH94" s="89"/>
      <c r="AI94" s="87"/>
      <c r="AJ94" s="165"/>
      <c r="AK94" s="169" t="s">
        <v>1377</v>
      </c>
      <c r="AL94" s="166"/>
    </row>
    <row r="95" s="6" customFormat="1" ht="39" customHeight="1" spans="1:38">
      <c r="A95" s="97" t="s">
        <v>2397</v>
      </c>
      <c r="B95" s="98" t="s">
        <v>1474</v>
      </c>
      <c r="C95" s="32" t="str">
        <f t="shared" si="61"/>
        <v>45001664094500166409-7092119-S001720Doris Shou</v>
      </c>
      <c r="D95" s="99">
        <v>4500166409</v>
      </c>
      <c r="E95" s="99" t="s">
        <v>1482</v>
      </c>
      <c r="F95" s="100" t="s">
        <v>575</v>
      </c>
      <c r="G95" s="101" t="s">
        <v>576</v>
      </c>
      <c r="H95" s="102">
        <v>720</v>
      </c>
      <c r="I95" s="102">
        <v>0</v>
      </c>
      <c r="J95" s="102">
        <v>12</v>
      </c>
      <c r="K95" s="102">
        <v>60</v>
      </c>
      <c r="L95" s="62">
        <v>45828</v>
      </c>
      <c r="M95" s="62">
        <v>45824</v>
      </c>
      <c r="N95" s="128" t="s">
        <v>1480</v>
      </c>
      <c r="O95" s="129">
        <v>720</v>
      </c>
      <c r="P95" s="130"/>
      <c r="Q95" s="130"/>
      <c r="R95" s="130"/>
      <c r="S95" s="147"/>
      <c r="T95" s="129">
        <f>H95</f>
        <v>720</v>
      </c>
      <c r="U95" s="148"/>
      <c r="V95" s="148"/>
      <c r="W95" s="149"/>
      <c r="X95" s="148">
        <f t="shared" si="88"/>
        <v>720</v>
      </c>
      <c r="Y95" s="148"/>
      <c r="Z95" s="155"/>
      <c r="AA95" s="156"/>
      <c r="AB95" s="156"/>
      <c r="AC95" s="82"/>
      <c r="AD95" s="82"/>
      <c r="AE95" s="82"/>
      <c r="AF95" s="82"/>
      <c r="AG95" s="82"/>
      <c r="AH95" s="89"/>
      <c r="AI95" s="87"/>
      <c r="AJ95" s="165"/>
      <c r="AK95" s="165" t="s">
        <v>1392</v>
      </c>
      <c r="AL95" s="166"/>
    </row>
    <row r="96" s="4" customFormat="1" ht="39" customHeight="1" spans="1:38">
      <c r="A96" s="31" t="s">
        <v>976</v>
      </c>
      <c r="B96" s="32" t="s">
        <v>600</v>
      </c>
      <c r="C96" s="32" t="str">
        <f t="shared" si="61"/>
        <v>45001660834500166083-5092119-S006520Cherie Li</v>
      </c>
      <c r="D96" s="33">
        <v>4500166083</v>
      </c>
      <c r="E96" s="33" t="s">
        <v>4778</v>
      </c>
      <c r="F96" s="35" t="s">
        <v>815</v>
      </c>
      <c r="G96" s="38" t="s">
        <v>576</v>
      </c>
      <c r="H96" s="37">
        <v>520</v>
      </c>
      <c r="I96" s="37">
        <v>0</v>
      </c>
      <c r="J96" s="37">
        <v>4</v>
      </c>
      <c r="K96" s="37">
        <f t="shared" ref="K96:K100" si="91">H96/J96</f>
        <v>130</v>
      </c>
      <c r="L96" s="55">
        <v>45831</v>
      </c>
      <c r="M96" s="55">
        <f>L96-4</f>
        <v>45827</v>
      </c>
      <c r="N96" s="56" t="s">
        <v>982</v>
      </c>
      <c r="O96" s="57"/>
      <c r="P96" s="57">
        <f t="shared" ref="P96:P100" si="92">H96</f>
        <v>520</v>
      </c>
      <c r="Q96" s="57"/>
      <c r="R96" s="57"/>
      <c r="S96" s="28"/>
      <c r="T96" s="72"/>
      <c r="U96" s="72">
        <f t="shared" si="90"/>
        <v>520</v>
      </c>
      <c r="V96" s="72"/>
      <c r="W96" s="72"/>
      <c r="X96" s="72">
        <f t="shared" si="88"/>
        <v>520</v>
      </c>
      <c r="Y96" s="72"/>
      <c r="Z96" s="72"/>
      <c r="AA96" s="72"/>
      <c r="AB96" s="81"/>
      <c r="AC96" s="156">
        <f t="shared" ref="AC96:AC100" si="93">H96/60*10</f>
        <v>86.6666666666667</v>
      </c>
      <c r="AD96" s="156">
        <f t="shared" ref="AD96:AD100" si="94">H96/60*10</f>
        <v>86.6666666666667</v>
      </c>
      <c r="AE96" s="156">
        <f t="shared" ref="AE96:AE100" si="95">H96/60*8</f>
        <v>69.3333333333333</v>
      </c>
      <c r="AF96" s="156">
        <f t="shared" ref="AF96:AF100" si="96">H96/60*2</f>
        <v>17.3333333333333</v>
      </c>
      <c r="AG96" s="156">
        <f t="shared" ref="AG96:AG100" si="97">H96/60*10</f>
        <v>86.6666666666667</v>
      </c>
      <c r="AH96" s="156">
        <f t="shared" ref="AH96:AH100" si="98">H96/60*10</f>
        <v>86.6666666666667</v>
      </c>
      <c r="AI96" s="156">
        <f t="shared" ref="AI96:AI100" si="99">H96/60*10</f>
        <v>86.6666666666667</v>
      </c>
      <c r="AJ96" s="89"/>
      <c r="AK96" s="167" t="s">
        <v>1377</v>
      </c>
      <c r="AL96" s="88"/>
    </row>
    <row r="97" s="4" customFormat="1" ht="39" customHeight="1" spans="1:38">
      <c r="A97" s="31" t="s">
        <v>976</v>
      </c>
      <c r="B97" s="32" t="s">
        <v>600</v>
      </c>
      <c r="C97" s="32" t="str">
        <f t="shared" si="61"/>
        <v>45001660874500166087-5092119-S006280Cherie Li</v>
      </c>
      <c r="D97" s="33">
        <v>4500166087</v>
      </c>
      <c r="E97" s="33" t="s">
        <v>4779</v>
      </c>
      <c r="F97" s="35" t="s">
        <v>815</v>
      </c>
      <c r="G97" s="38" t="s">
        <v>576</v>
      </c>
      <c r="H97" s="37">
        <v>280</v>
      </c>
      <c r="I97" s="37">
        <v>0</v>
      </c>
      <c r="J97" s="37">
        <v>4</v>
      </c>
      <c r="K97" s="37">
        <f t="shared" si="91"/>
        <v>70</v>
      </c>
      <c r="L97" s="55">
        <v>45831</v>
      </c>
      <c r="M97" s="55">
        <f>L97-4</f>
        <v>45827</v>
      </c>
      <c r="N97" s="56" t="s">
        <v>982</v>
      </c>
      <c r="O97" s="57"/>
      <c r="P97" s="57">
        <f t="shared" si="92"/>
        <v>280</v>
      </c>
      <c r="Q97" s="57"/>
      <c r="R97" s="57"/>
      <c r="S97" s="28"/>
      <c r="T97" s="72"/>
      <c r="U97" s="72">
        <f t="shared" si="90"/>
        <v>280</v>
      </c>
      <c r="V97" s="72"/>
      <c r="W97" s="72"/>
      <c r="X97" s="72">
        <f t="shared" si="88"/>
        <v>280</v>
      </c>
      <c r="Y97" s="72"/>
      <c r="Z97" s="72"/>
      <c r="AA97" s="72"/>
      <c r="AB97" s="81"/>
      <c r="AC97" s="156">
        <f t="shared" si="93"/>
        <v>46.6666666666667</v>
      </c>
      <c r="AD97" s="156">
        <f t="shared" si="94"/>
        <v>46.6666666666667</v>
      </c>
      <c r="AE97" s="156">
        <f t="shared" si="95"/>
        <v>37.3333333333333</v>
      </c>
      <c r="AF97" s="156">
        <f t="shared" si="96"/>
        <v>9.33333333333333</v>
      </c>
      <c r="AG97" s="156">
        <f t="shared" si="97"/>
        <v>46.6666666666667</v>
      </c>
      <c r="AH97" s="156">
        <f t="shared" si="98"/>
        <v>46.6666666666667</v>
      </c>
      <c r="AI97" s="156">
        <f t="shared" si="99"/>
        <v>46.6666666666667</v>
      </c>
      <c r="AJ97" s="89"/>
      <c r="AK97" s="164" t="s">
        <v>1377</v>
      </c>
      <c r="AL97" s="88"/>
    </row>
    <row r="98" s="6" customFormat="1" ht="39" customHeight="1" spans="1:38">
      <c r="A98" s="97" t="s">
        <v>4780</v>
      </c>
      <c r="B98" s="98" t="s">
        <v>922</v>
      </c>
      <c r="C98" s="32" t="str">
        <f t="shared" si="61"/>
        <v>45001663804500166380-2092119-S001912Mary Zhong</v>
      </c>
      <c r="D98" s="99">
        <v>4500166380</v>
      </c>
      <c r="E98" s="99" t="s">
        <v>1537</v>
      </c>
      <c r="F98" s="101" t="s">
        <v>575</v>
      </c>
      <c r="G98" s="102" t="s">
        <v>576</v>
      </c>
      <c r="H98" s="102">
        <v>912</v>
      </c>
      <c r="I98" s="102">
        <v>0</v>
      </c>
      <c r="J98" s="102">
        <v>12</v>
      </c>
      <c r="K98" s="102">
        <v>76</v>
      </c>
      <c r="L98" s="62">
        <v>45832</v>
      </c>
      <c r="M98" s="62">
        <v>45828</v>
      </c>
      <c r="N98" s="134" t="s">
        <v>989</v>
      </c>
      <c r="O98" s="130"/>
      <c r="P98" s="130"/>
      <c r="Q98" s="129"/>
      <c r="R98" s="147">
        <f t="shared" si="89"/>
        <v>912</v>
      </c>
      <c r="S98" s="148"/>
      <c r="T98" s="129"/>
      <c r="U98" s="148">
        <f t="shared" si="90"/>
        <v>912</v>
      </c>
      <c r="V98" s="148"/>
      <c r="W98" s="149"/>
      <c r="X98" s="148">
        <f t="shared" si="88"/>
        <v>912</v>
      </c>
      <c r="Y98" s="148"/>
      <c r="Z98" s="155"/>
      <c r="AA98" s="156"/>
      <c r="AB98" s="156"/>
      <c r="AC98" s="82"/>
      <c r="AD98" s="82"/>
      <c r="AE98" s="82"/>
      <c r="AF98" s="82"/>
      <c r="AG98" s="82"/>
      <c r="AH98" s="89"/>
      <c r="AI98" s="87"/>
      <c r="AJ98" s="165"/>
      <c r="AK98" s="169" t="s">
        <v>1377</v>
      </c>
      <c r="AL98" s="166"/>
    </row>
    <row r="99" s="4" customFormat="1" ht="39" customHeight="1" spans="1:38">
      <c r="A99" s="31" t="s">
        <v>1628</v>
      </c>
      <c r="B99" s="32" t="s">
        <v>697</v>
      </c>
      <c r="C99" s="32" t="str">
        <f t="shared" si="61"/>
        <v>45001651164500165116-3092119-S0051632Cora Zhou</v>
      </c>
      <c r="D99" s="33">
        <v>4500165116</v>
      </c>
      <c r="E99" s="33" t="s">
        <v>1630</v>
      </c>
      <c r="F99" s="35" t="s">
        <v>972</v>
      </c>
      <c r="G99" s="36" t="s">
        <v>576</v>
      </c>
      <c r="H99" s="37">
        <v>1632</v>
      </c>
      <c r="I99" s="37">
        <v>0</v>
      </c>
      <c r="J99" s="37">
        <v>6</v>
      </c>
      <c r="K99" s="37">
        <f t="shared" si="91"/>
        <v>272</v>
      </c>
      <c r="L99" s="55">
        <v>45834</v>
      </c>
      <c r="M99" s="55">
        <f>L99-3</f>
        <v>45831</v>
      </c>
      <c r="N99" s="56" t="s">
        <v>1444</v>
      </c>
      <c r="O99" s="57"/>
      <c r="P99" s="57">
        <f t="shared" si="92"/>
        <v>1632</v>
      </c>
      <c r="Q99" s="57"/>
      <c r="R99" s="57"/>
      <c r="S99" s="28"/>
      <c r="T99" s="72"/>
      <c r="U99" s="72">
        <f t="shared" si="90"/>
        <v>1632</v>
      </c>
      <c r="V99" s="72"/>
      <c r="W99" s="72"/>
      <c r="X99" s="72">
        <f t="shared" si="88"/>
        <v>1632</v>
      </c>
      <c r="Y99" s="72"/>
      <c r="Z99" s="72"/>
      <c r="AA99" s="72"/>
      <c r="AB99" s="81"/>
      <c r="AC99" s="82">
        <f t="shared" si="93"/>
        <v>272</v>
      </c>
      <c r="AD99" s="82">
        <f t="shared" si="94"/>
        <v>272</v>
      </c>
      <c r="AE99" s="82">
        <f t="shared" si="95"/>
        <v>217.6</v>
      </c>
      <c r="AF99" s="82">
        <f t="shared" si="96"/>
        <v>54.4</v>
      </c>
      <c r="AG99" s="82">
        <f t="shared" si="97"/>
        <v>272</v>
      </c>
      <c r="AH99" s="82">
        <f t="shared" si="98"/>
        <v>272</v>
      </c>
      <c r="AI99" s="82">
        <f t="shared" si="99"/>
        <v>272</v>
      </c>
      <c r="AJ99" s="89"/>
      <c r="AK99" s="167" t="s">
        <v>1377</v>
      </c>
      <c r="AL99" s="88"/>
    </row>
    <row r="100" s="4" customFormat="1" ht="39" customHeight="1" spans="1:38">
      <c r="A100" s="31" t="s">
        <v>1628</v>
      </c>
      <c r="B100" s="32" t="s">
        <v>697</v>
      </c>
      <c r="C100" s="32" t="str">
        <f t="shared" si="61"/>
        <v>45001651164500165116-4092119-S005558Cora Zhou</v>
      </c>
      <c r="D100" s="33">
        <v>4500165116</v>
      </c>
      <c r="E100" s="33" t="s">
        <v>1635</v>
      </c>
      <c r="F100" s="35" t="s">
        <v>972</v>
      </c>
      <c r="G100" s="36" t="s">
        <v>576</v>
      </c>
      <c r="H100" s="37">
        <v>558</v>
      </c>
      <c r="I100" s="37">
        <v>0</v>
      </c>
      <c r="J100" s="37">
        <v>6</v>
      </c>
      <c r="K100" s="37">
        <f t="shared" si="91"/>
        <v>93</v>
      </c>
      <c r="L100" s="55">
        <v>45834</v>
      </c>
      <c r="M100" s="55">
        <f>L100-3</f>
        <v>45831</v>
      </c>
      <c r="N100" s="56" t="s">
        <v>1444</v>
      </c>
      <c r="O100" s="57"/>
      <c r="P100" s="57">
        <f t="shared" si="92"/>
        <v>558</v>
      </c>
      <c r="Q100" s="57"/>
      <c r="R100" s="57"/>
      <c r="S100" s="28"/>
      <c r="T100" s="72"/>
      <c r="U100" s="72">
        <f t="shared" si="90"/>
        <v>558</v>
      </c>
      <c r="V100" s="72"/>
      <c r="W100" s="72"/>
      <c r="X100" s="72">
        <f t="shared" si="88"/>
        <v>558</v>
      </c>
      <c r="Y100" s="72"/>
      <c r="Z100" s="72"/>
      <c r="AA100" s="72"/>
      <c r="AB100" s="81"/>
      <c r="AC100" s="82">
        <f t="shared" si="93"/>
        <v>93</v>
      </c>
      <c r="AD100" s="82">
        <f t="shared" si="94"/>
        <v>93</v>
      </c>
      <c r="AE100" s="82">
        <f t="shared" si="95"/>
        <v>74.4</v>
      </c>
      <c r="AF100" s="82">
        <f t="shared" si="96"/>
        <v>18.6</v>
      </c>
      <c r="AG100" s="82">
        <f t="shared" si="97"/>
        <v>93</v>
      </c>
      <c r="AH100" s="82">
        <f t="shared" si="98"/>
        <v>93</v>
      </c>
      <c r="AI100" s="82">
        <f t="shared" si="99"/>
        <v>93</v>
      </c>
      <c r="AJ100" s="89"/>
      <c r="AK100" s="164" t="s">
        <v>1377</v>
      </c>
      <c r="AL100" s="88"/>
    </row>
    <row r="101" s="6" customFormat="1" ht="39" customHeight="1" spans="1:38">
      <c r="A101" s="97" t="s">
        <v>4781</v>
      </c>
      <c r="B101" s="98" t="s">
        <v>1303</v>
      </c>
      <c r="C101" s="32" t="str">
        <f t="shared" si="61"/>
        <v>45001663074500166307-2092119-S001504Lena Huang</v>
      </c>
      <c r="D101" s="99">
        <v>4500166307</v>
      </c>
      <c r="E101" s="99" t="s">
        <v>1547</v>
      </c>
      <c r="F101" s="100" t="s">
        <v>575</v>
      </c>
      <c r="G101" s="102" t="s">
        <v>576</v>
      </c>
      <c r="H101" s="102">
        <v>504</v>
      </c>
      <c r="I101" s="102">
        <v>0</v>
      </c>
      <c r="J101" s="102">
        <v>12</v>
      </c>
      <c r="K101" s="102">
        <v>42</v>
      </c>
      <c r="L101" s="62">
        <v>45836</v>
      </c>
      <c r="M101" s="62">
        <v>45833</v>
      </c>
      <c r="N101" s="128" t="s">
        <v>685</v>
      </c>
      <c r="O101" s="129">
        <v>504</v>
      </c>
      <c r="P101" s="130"/>
      <c r="Q101" s="130"/>
      <c r="R101" s="130"/>
      <c r="S101" s="147"/>
      <c r="T101" s="129"/>
      <c r="U101" s="148">
        <f t="shared" si="90"/>
        <v>504</v>
      </c>
      <c r="V101" s="148"/>
      <c r="W101" s="149"/>
      <c r="X101" s="148">
        <f t="shared" si="88"/>
        <v>504</v>
      </c>
      <c r="Y101" s="148"/>
      <c r="Z101" s="155"/>
      <c r="AA101" s="156"/>
      <c r="AB101" s="156"/>
      <c r="AC101" s="82"/>
      <c r="AD101" s="82"/>
      <c r="AE101" s="82"/>
      <c r="AF101" s="82"/>
      <c r="AG101" s="82"/>
      <c r="AH101" s="89"/>
      <c r="AI101" s="87"/>
      <c r="AJ101" s="165"/>
      <c r="AK101" s="165" t="s">
        <v>1376</v>
      </c>
      <c r="AL101" s="166"/>
    </row>
    <row r="102" s="4" customFormat="1" ht="39" customHeight="1" spans="1:38">
      <c r="A102" s="31" t="s">
        <v>1590</v>
      </c>
      <c r="B102" s="32" t="s">
        <v>697</v>
      </c>
      <c r="C102" s="32" t="str">
        <f t="shared" si="61"/>
        <v>45001591974500159197-1092119-S0012160Ann Zhang</v>
      </c>
      <c r="D102" s="33">
        <v>4500159197</v>
      </c>
      <c r="E102" s="33" t="s">
        <v>1591</v>
      </c>
      <c r="F102" s="35" t="s">
        <v>575</v>
      </c>
      <c r="G102" s="38" t="s">
        <v>576</v>
      </c>
      <c r="H102" s="37">
        <v>2160</v>
      </c>
      <c r="I102" s="37">
        <v>0</v>
      </c>
      <c r="J102" s="37">
        <v>12</v>
      </c>
      <c r="K102" s="37">
        <f t="shared" ref="K102:K122" si="100">H102/J102</f>
        <v>180</v>
      </c>
      <c r="L102" s="55">
        <v>45839</v>
      </c>
      <c r="M102" s="55">
        <f t="shared" ref="M102:M106" si="101">L102-4</f>
        <v>45835</v>
      </c>
      <c r="N102" s="56" t="s">
        <v>782</v>
      </c>
      <c r="O102" s="57"/>
      <c r="P102" s="57">
        <f t="shared" ref="P102:P115" si="102">H102</f>
        <v>2160</v>
      </c>
      <c r="Q102" s="57"/>
      <c r="R102" s="57"/>
      <c r="S102" s="28"/>
      <c r="T102" s="72"/>
      <c r="U102" s="72">
        <f t="shared" si="90"/>
        <v>2160</v>
      </c>
      <c r="V102" s="72"/>
      <c r="W102" s="72"/>
      <c r="X102" s="72">
        <f t="shared" si="88"/>
        <v>2160</v>
      </c>
      <c r="Y102" s="72"/>
      <c r="Z102" s="72"/>
      <c r="AA102" s="72"/>
      <c r="AB102" s="81"/>
      <c r="AC102" s="82">
        <f t="shared" ref="AC102:AC122" si="103">H102/60*10</f>
        <v>360</v>
      </c>
      <c r="AD102" s="82">
        <f t="shared" ref="AD102:AD122" si="104">H102/60*10</f>
        <v>360</v>
      </c>
      <c r="AE102" s="82">
        <f t="shared" ref="AE102:AE122" si="105">H102/60*8</f>
        <v>288</v>
      </c>
      <c r="AF102" s="82">
        <f t="shared" ref="AF102:AF122" si="106">H102/60*2</f>
        <v>72</v>
      </c>
      <c r="AG102" s="82">
        <f t="shared" ref="AG102:AG122" si="107">H102/60*10</f>
        <v>360</v>
      </c>
      <c r="AH102" s="82">
        <f t="shared" ref="AH102:AH122" si="108">H102/60*10</f>
        <v>360</v>
      </c>
      <c r="AI102" s="82">
        <f t="shared" ref="AI102:AI122" si="109">H102/60*10</f>
        <v>360</v>
      </c>
      <c r="AJ102" s="89"/>
      <c r="AK102" s="167" t="s">
        <v>1377</v>
      </c>
      <c r="AL102" s="88"/>
    </row>
    <row r="103" s="4" customFormat="1" ht="39" customHeight="1" spans="1:38">
      <c r="A103" s="31" t="s">
        <v>994</v>
      </c>
      <c r="B103" s="32" t="s">
        <v>762</v>
      </c>
      <c r="C103" s="32" t="str">
        <f t="shared" si="61"/>
        <v>45001640684500164068-1092124-S001-9211922764CORA ZHOU</v>
      </c>
      <c r="D103" s="33">
        <v>4500164068</v>
      </c>
      <c r="E103" s="33" t="s">
        <v>1679</v>
      </c>
      <c r="F103" s="35" t="s">
        <v>700</v>
      </c>
      <c r="G103" s="36" t="s">
        <v>701</v>
      </c>
      <c r="H103" s="37">
        <v>22764</v>
      </c>
      <c r="I103" s="37">
        <v>0</v>
      </c>
      <c r="J103" s="37">
        <v>1</v>
      </c>
      <c r="K103" s="37">
        <f t="shared" si="100"/>
        <v>22764</v>
      </c>
      <c r="L103" s="55">
        <v>45839</v>
      </c>
      <c r="M103" s="55">
        <f t="shared" si="101"/>
        <v>45835</v>
      </c>
      <c r="N103" s="56" t="s">
        <v>1298</v>
      </c>
      <c r="O103" s="57">
        <f>H103</f>
        <v>22764</v>
      </c>
      <c r="P103" s="57"/>
      <c r="Q103" s="57"/>
      <c r="R103" s="57"/>
      <c r="S103" s="28"/>
      <c r="T103" s="72"/>
      <c r="U103" s="72">
        <f t="shared" si="90"/>
        <v>22764</v>
      </c>
      <c r="V103" s="72"/>
      <c r="W103" s="72"/>
      <c r="X103" s="72">
        <f t="shared" si="88"/>
        <v>22764</v>
      </c>
      <c r="Y103" s="72"/>
      <c r="Z103" s="72"/>
      <c r="AA103" s="72"/>
      <c r="AB103" s="81"/>
      <c r="AC103" s="82">
        <f t="shared" si="103"/>
        <v>3794</v>
      </c>
      <c r="AD103" s="82">
        <f t="shared" si="104"/>
        <v>3794</v>
      </c>
      <c r="AE103" s="82">
        <f t="shared" si="105"/>
        <v>3035.2</v>
      </c>
      <c r="AF103" s="82">
        <f t="shared" si="106"/>
        <v>758.8</v>
      </c>
      <c r="AG103" s="82">
        <f t="shared" si="107"/>
        <v>3794</v>
      </c>
      <c r="AH103" s="82">
        <f t="shared" si="108"/>
        <v>3794</v>
      </c>
      <c r="AI103" s="82">
        <f t="shared" si="109"/>
        <v>3794</v>
      </c>
      <c r="AJ103" s="89"/>
      <c r="AK103" s="164" t="s">
        <v>1376</v>
      </c>
      <c r="AL103" s="88"/>
    </row>
    <row r="104" s="6" customFormat="1" ht="39" customHeight="1" spans="1:38">
      <c r="A104" s="111" t="s">
        <v>3352</v>
      </c>
      <c r="B104" s="112" t="s">
        <v>911</v>
      </c>
      <c r="C104" s="32" t="str">
        <f t="shared" si="61"/>
        <v>45001662334500166233-2092119-S005-NB600Sheba</v>
      </c>
      <c r="D104" s="113">
        <v>4500166233</v>
      </c>
      <c r="E104" s="113" t="s">
        <v>1597</v>
      </c>
      <c r="F104" s="114" t="s">
        <v>964</v>
      </c>
      <c r="G104" s="102" t="s">
        <v>576</v>
      </c>
      <c r="H104" s="102">
        <v>600</v>
      </c>
      <c r="I104" s="135">
        <v>0</v>
      </c>
      <c r="J104" s="135">
        <v>6</v>
      </c>
      <c r="K104" s="102">
        <v>100</v>
      </c>
      <c r="L104" s="136">
        <v>45840</v>
      </c>
      <c r="M104" s="136">
        <v>45836</v>
      </c>
      <c r="N104" s="137" t="s">
        <v>352</v>
      </c>
      <c r="O104" s="130"/>
      <c r="P104" s="130"/>
      <c r="Q104" s="129"/>
      <c r="R104" s="130">
        <f>H104</f>
        <v>600</v>
      </c>
      <c r="S104" s="147"/>
      <c r="T104" s="129"/>
      <c r="U104" s="148">
        <f t="shared" si="90"/>
        <v>600</v>
      </c>
      <c r="V104" s="148"/>
      <c r="W104" s="149"/>
      <c r="X104" s="148"/>
      <c r="Y104" s="149"/>
      <c r="Z104" s="155">
        <f>H104</f>
        <v>600</v>
      </c>
      <c r="AA104" s="156"/>
      <c r="AB104" s="156"/>
      <c r="AC104" s="82"/>
      <c r="AD104" s="82"/>
      <c r="AE104" s="82"/>
      <c r="AF104" s="82"/>
      <c r="AG104" s="82"/>
      <c r="AH104" s="89"/>
      <c r="AI104" s="87"/>
      <c r="AJ104" s="165"/>
      <c r="AK104" s="169" t="s">
        <v>1377</v>
      </c>
      <c r="AL104" s="166"/>
    </row>
    <row r="105" s="4" customFormat="1" ht="39" customHeight="1" spans="1:38">
      <c r="A105" s="31" t="s">
        <v>1182</v>
      </c>
      <c r="B105" s="32" t="s">
        <v>762</v>
      </c>
      <c r="C105" s="32" t="str">
        <f t="shared" ref="C105:C122" si="110">D105&amp;E105&amp;F105&amp;H105&amp;N105</f>
        <v>45001638074500163807-3092119-S001708Ina Song</v>
      </c>
      <c r="D105" s="33">
        <v>4500163807</v>
      </c>
      <c r="E105" s="33" t="s">
        <v>1643</v>
      </c>
      <c r="F105" s="35" t="s">
        <v>575</v>
      </c>
      <c r="G105" s="38" t="s">
        <v>576</v>
      </c>
      <c r="H105" s="37">
        <v>708</v>
      </c>
      <c r="I105" s="37">
        <v>0</v>
      </c>
      <c r="J105" s="37">
        <v>12</v>
      </c>
      <c r="K105" s="37">
        <f t="shared" si="100"/>
        <v>59</v>
      </c>
      <c r="L105" s="55">
        <v>45842</v>
      </c>
      <c r="M105" s="55">
        <f t="shared" si="101"/>
        <v>45838</v>
      </c>
      <c r="N105" s="56" t="s">
        <v>1645</v>
      </c>
      <c r="O105" s="57"/>
      <c r="P105" s="57">
        <f t="shared" si="102"/>
        <v>708</v>
      </c>
      <c r="Q105" s="57"/>
      <c r="R105" s="57"/>
      <c r="S105" s="28"/>
      <c r="T105" s="72"/>
      <c r="U105" s="72">
        <f t="shared" si="90"/>
        <v>708</v>
      </c>
      <c r="V105" s="72"/>
      <c r="W105" s="72"/>
      <c r="X105" s="72">
        <f t="shared" ref="X105:X115" si="111">H105</f>
        <v>708</v>
      </c>
      <c r="Y105" s="72"/>
      <c r="Z105" s="72"/>
      <c r="AA105" s="72"/>
      <c r="AB105" s="81"/>
      <c r="AC105" s="82">
        <f t="shared" si="103"/>
        <v>118</v>
      </c>
      <c r="AD105" s="82">
        <f t="shared" si="104"/>
        <v>118</v>
      </c>
      <c r="AE105" s="82">
        <f t="shared" si="105"/>
        <v>94.4</v>
      </c>
      <c r="AF105" s="82">
        <f t="shared" si="106"/>
        <v>23.6</v>
      </c>
      <c r="AG105" s="82">
        <f t="shared" si="107"/>
        <v>118</v>
      </c>
      <c r="AH105" s="82">
        <f t="shared" si="108"/>
        <v>118</v>
      </c>
      <c r="AI105" s="82">
        <f t="shared" si="109"/>
        <v>118</v>
      </c>
      <c r="AJ105" s="89"/>
      <c r="AK105" s="167" t="s">
        <v>1377</v>
      </c>
      <c r="AL105" s="88"/>
    </row>
    <row r="106" s="4" customFormat="1" ht="39" customHeight="1" spans="1:38">
      <c r="A106" s="31" t="s">
        <v>629</v>
      </c>
      <c r="B106" s="32" t="s">
        <v>630</v>
      </c>
      <c r="C106" s="32" t="str">
        <f t="shared" si="110"/>
        <v>45001651204500165120-1092119-S006-NB-MTS1200AMY XIAO</v>
      </c>
      <c r="D106" s="33">
        <v>4500165120</v>
      </c>
      <c r="E106" s="33" t="s">
        <v>1612</v>
      </c>
      <c r="F106" s="35" t="s">
        <v>634</v>
      </c>
      <c r="G106" s="38" t="s">
        <v>576</v>
      </c>
      <c r="H106" s="37">
        <v>1200</v>
      </c>
      <c r="I106" s="37">
        <v>0</v>
      </c>
      <c r="J106" s="37">
        <v>4</v>
      </c>
      <c r="K106" s="37">
        <f t="shared" si="100"/>
        <v>300</v>
      </c>
      <c r="L106" s="55">
        <v>45842</v>
      </c>
      <c r="M106" s="55">
        <f t="shared" si="101"/>
        <v>45838</v>
      </c>
      <c r="N106" s="56" t="s">
        <v>1191</v>
      </c>
      <c r="O106" s="57"/>
      <c r="P106" s="57"/>
      <c r="Q106" s="57"/>
      <c r="R106" s="57">
        <f>H106</f>
        <v>1200</v>
      </c>
      <c r="S106" s="28"/>
      <c r="T106" s="72"/>
      <c r="U106" s="72">
        <f t="shared" si="90"/>
        <v>1200</v>
      </c>
      <c r="V106" s="72"/>
      <c r="W106" s="72"/>
      <c r="X106" s="72"/>
      <c r="Y106" s="72"/>
      <c r="Z106" s="72">
        <f>H106</f>
        <v>1200</v>
      </c>
      <c r="AA106" s="72"/>
      <c r="AB106" s="81"/>
      <c r="AC106" s="82">
        <f t="shared" si="103"/>
        <v>200</v>
      </c>
      <c r="AD106" s="82">
        <f t="shared" si="104"/>
        <v>200</v>
      </c>
      <c r="AE106" s="82">
        <f t="shared" si="105"/>
        <v>160</v>
      </c>
      <c r="AF106" s="82">
        <f t="shared" si="106"/>
        <v>40</v>
      </c>
      <c r="AG106" s="82">
        <f t="shared" si="107"/>
        <v>200</v>
      </c>
      <c r="AH106" s="82">
        <f t="shared" si="108"/>
        <v>200</v>
      </c>
      <c r="AI106" s="82">
        <f t="shared" si="109"/>
        <v>200</v>
      </c>
      <c r="AJ106" s="89"/>
      <c r="AK106" s="90" t="s">
        <v>1377</v>
      </c>
      <c r="AL106" s="88"/>
    </row>
    <row r="107" s="4" customFormat="1" ht="39" customHeight="1" spans="1:38">
      <c r="A107" s="31" t="s">
        <v>1683</v>
      </c>
      <c r="B107" s="32" t="s">
        <v>1684</v>
      </c>
      <c r="C107" s="32" t="str">
        <f t="shared" si="110"/>
        <v>45001656614500165661-1092119-S0038000Dona Tang</v>
      </c>
      <c r="D107" s="33">
        <v>4500165661</v>
      </c>
      <c r="E107" s="33" t="s">
        <v>1685</v>
      </c>
      <c r="F107" s="35" t="s">
        <v>689</v>
      </c>
      <c r="G107" s="38" t="s">
        <v>576</v>
      </c>
      <c r="H107" s="37">
        <v>8000</v>
      </c>
      <c r="I107" s="37">
        <v>0</v>
      </c>
      <c r="J107" s="37">
        <v>8</v>
      </c>
      <c r="K107" s="37">
        <f t="shared" si="100"/>
        <v>1000</v>
      </c>
      <c r="L107" s="55">
        <v>45833</v>
      </c>
      <c r="M107" s="138">
        <v>45847</v>
      </c>
      <c r="N107" s="56" t="s">
        <v>1690</v>
      </c>
      <c r="O107" s="57"/>
      <c r="P107" s="57">
        <f t="shared" si="102"/>
        <v>8000</v>
      </c>
      <c r="Q107" s="57"/>
      <c r="R107" s="57"/>
      <c r="S107" s="28"/>
      <c r="T107" s="57"/>
      <c r="U107" s="72"/>
      <c r="V107" s="72">
        <f t="shared" ref="V107:V114" si="112">H107</f>
        <v>8000</v>
      </c>
      <c r="W107" s="72"/>
      <c r="X107" s="72">
        <f t="shared" si="111"/>
        <v>8000</v>
      </c>
      <c r="Y107" s="72"/>
      <c r="Z107" s="72"/>
      <c r="AA107" s="72"/>
      <c r="AB107" s="72">
        <f t="shared" ref="AB107:AB113" si="113">H107</f>
        <v>8000</v>
      </c>
      <c r="AC107" s="82">
        <f t="shared" si="103"/>
        <v>1333.33333333333</v>
      </c>
      <c r="AD107" s="82">
        <f t="shared" si="104"/>
        <v>1333.33333333333</v>
      </c>
      <c r="AE107" s="82">
        <f t="shared" si="105"/>
        <v>1066.66666666667</v>
      </c>
      <c r="AF107" s="82">
        <f t="shared" si="106"/>
        <v>266.666666666667</v>
      </c>
      <c r="AG107" s="82">
        <f t="shared" si="107"/>
        <v>1333.33333333333</v>
      </c>
      <c r="AH107" s="82">
        <f t="shared" si="108"/>
        <v>1333.33333333333</v>
      </c>
      <c r="AI107" s="82">
        <f t="shared" si="109"/>
        <v>1333.33333333333</v>
      </c>
      <c r="AJ107" s="89"/>
      <c r="AK107" s="90" t="s">
        <v>1377</v>
      </c>
      <c r="AL107" s="88"/>
    </row>
    <row r="108" s="4" customFormat="1" ht="39" customHeight="1" spans="1:38">
      <c r="A108" s="31" t="s">
        <v>1683</v>
      </c>
      <c r="B108" s="32" t="s">
        <v>1684</v>
      </c>
      <c r="C108" s="32" t="str">
        <f t="shared" si="110"/>
        <v>45001656614500165661-2092119-S0038000Dona Tang</v>
      </c>
      <c r="D108" s="33">
        <v>4500165661</v>
      </c>
      <c r="E108" s="33" t="s">
        <v>1694</v>
      </c>
      <c r="F108" s="35" t="s">
        <v>689</v>
      </c>
      <c r="G108" s="38" t="s">
        <v>576</v>
      </c>
      <c r="H108" s="37">
        <v>8000</v>
      </c>
      <c r="I108" s="37">
        <v>0</v>
      </c>
      <c r="J108" s="37">
        <v>8</v>
      </c>
      <c r="K108" s="37">
        <f t="shared" si="100"/>
        <v>1000</v>
      </c>
      <c r="L108" s="55">
        <v>45833</v>
      </c>
      <c r="M108" s="138">
        <v>45847</v>
      </c>
      <c r="N108" s="56" t="s">
        <v>1690</v>
      </c>
      <c r="O108" s="57"/>
      <c r="P108" s="57">
        <f t="shared" si="102"/>
        <v>8000</v>
      </c>
      <c r="Q108" s="57"/>
      <c r="R108" s="57"/>
      <c r="S108" s="28"/>
      <c r="T108" s="57"/>
      <c r="U108" s="72"/>
      <c r="V108" s="72">
        <f t="shared" si="112"/>
        <v>8000</v>
      </c>
      <c r="W108" s="72"/>
      <c r="X108" s="72">
        <f t="shared" si="111"/>
        <v>8000</v>
      </c>
      <c r="Y108" s="72"/>
      <c r="Z108" s="72"/>
      <c r="AA108" s="72"/>
      <c r="AB108" s="72">
        <f t="shared" si="113"/>
        <v>8000</v>
      </c>
      <c r="AC108" s="82">
        <f t="shared" si="103"/>
        <v>1333.33333333333</v>
      </c>
      <c r="AD108" s="82">
        <f t="shared" si="104"/>
        <v>1333.33333333333</v>
      </c>
      <c r="AE108" s="82">
        <f t="shared" si="105"/>
        <v>1066.66666666667</v>
      </c>
      <c r="AF108" s="82">
        <f t="shared" si="106"/>
        <v>266.666666666667</v>
      </c>
      <c r="AG108" s="82">
        <f t="shared" si="107"/>
        <v>1333.33333333333</v>
      </c>
      <c r="AH108" s="82">
        <f t="shared" si="108"/>
        <v>1333.33333333333</v>
      </c>
      <c r="AI108" s="82">
        <f t="shared" si="109"/>
        <v>1333.33333333333</v>
      </c>
      <c r="AJ108" s="89"/>
      <c r="AK108" s="90" t="s">
        <v>1377</v>
      </c>
      <c r="AL108" s="88"/>
    </row>
    <row r="109" s="4" customFormat="1" ht="39" customHeight="1" spans="1:38">
      <c r="A109" s="31" t="s">
        <v>1683</v>
      </c>
      <c r="B109" s="32" t="s">
        <v>1684</v>
      </c>
      <c r="C109" s="32" t="str">
        <f t="shared" si="110"/>
        <v>45001656614500165661-3092119-S0038000Dona Tang</v>
      </c>
      <c r="D109" s="33">
        <v>4500165661</v>
      </c>
      <c r="E109" s="33" t="s">
        <v>1695</v>
      </c>
      <c r="F109" s="35" t="s">
        <v>689</v>
      </c>
      <c r="G109" s="38" t="s">
        <v>576</v>
      </c>
      <c r="H109" s="37">
        <v>8000</v>
      </c>
      <c r="I109" s="37">
        <v>0</v>
      </c>
      <c r="J109" s="37">
        <v>8</v>
      </c>
      <c r="K109" s="37">
        <f t="shared" si="100"/>
        <v>1000</v>
      </c>
      <c r="L109" s="55">
        <v>45833</v>
      </c>
      <c r="M109" s="138">
        <v>45847</v>
      </c>
      <c r="N109" s="56" t="s">
        <v>1690</v>
      </c>
      <c r="O109" s="57"/>
      <c r="P109" s="57">
        <f t="shared" si="102"/>
        <v>8000</v>
      </c>
      <c r="Q109" s="57"/>
      <c r="R109" s="57"/>
      <c r="S109" s="28"/>
      <c r="T109" s="57"/>
      <c r="U109" s="72"/>
      <c r="V109" s="72">
        <f t="shared" si="112"/>
        <v>8000</v>
      </c>
      <c r="W109" s="72"/>
      <c r="X109" s="72">
        <f t="shared" si="111"/>
        <v>8000</v>
      </c>
      <c r="Y109" s="72"/>
      <c r="Z109" s="72"/>
      <c r="AA109" s="72"/>
      <c r="AB109" s="72">
        <f t="shared" si="113"/>
        <v>8000</v>
      </c>
      <c r="AC109" s="82">
        <f t="shared" si="103"/>
        <v>1333.33333333333</v>
      </c>
      <c r="AD109" s="82">
        <f t="shared" si="104"/>
        <v>1333.33333333333</v>
      </c>
      <c r="AE109" s="82">
        <f t="shared" si="105"/>
        <v>1066.66666666667</v>
      </c>
      <c r="AF109" s="82">
        <f t="shared" si="106"/>
        <v>266.666666666667</v>
      </c>
      <c r="AG109" s="82">
        <f t="shared" si="107"/>
        <v>1333.33333333333</v>
      </c>
      <c r="AH109" s="82">
        <f t="shared" si="108"/>
        <v>1333.33333333333</v>
      </c>
      <c r="AI109" s="82">
        <f t="shared" si="109"/>
        <v>1333.33333333333</v>
      </c>
      <c r="AJ109" s="89"/>
      <c r="AK109" s="90" t="s">
        <v>1377</v>
      </c>
      <c r="AL109" s="88"/>
    </row>
    <row r="110" s="4" customFormat="1" ht="39" customHeight="1" spans="1:38">
      <c r="A110" s="31" t="s">
        <v>1683</v>
      </c>
      <c r="B110" s="32" t="s">
        <v>1684</v>
      </c>
      <c r="C110" s="32" t="str">
        <f t="shared" si="110"/>
        <v>45001656614500165661-4092119-S0037512Dona Tang</v>
      </c>
      <c r="D110" s="33">
        <v>4500165661</v>
      </c>
      <c r="E110" s="33" t="s">
        <v>1696</v>
      </c>
      <c r="F110" s="35" t="s">
        <v>689</v>
      </c>
      <c r="G110" s="38" t="s">
        <v>576</v>
      </c>
      <c r="H110" s="37">
        <v>7512</v>
      </c>
      <c r="I110" s="37">
        <v>0</v>
      </c>
      <c r="J110" s="37">
        <v>8</v>
      </c>
      <c r="K110" s="37">
        <f t="shared" si="100"/>
        <v>939</v>
      </c>
      <c r="L110" s="55">
        <v>45833</v>
      </c>
      <c r="M110" s="138">
        <v>45847</v>
      </c>
      <c r="N110" s="56" t="s">
        <v>1690</v>
      </c>
      <c r="O110" s="57"/>
      <c r="P110" s="57">
        <f t="shared" si="102"/>
        <v>7512</v>
      </c>
      <c r="Q110" s="57"/>
      <c r="R110" s="57"/>
      <c r="S110" s="28"/>
      <c r="T110" s="57"/>
      <c r="U110" s="72"/>
      <c r="V110" s="72">
        <f t="shared" si="112"/>
        <v>7512</v>
      </c>
      <c r="W110" s="72"/>
      <c r="X110" s="72">
        <f t="shared" si="111"/>
        <v>7512</v>
      </c>
      <c r="Y110" s="72"/>
      <c r="Z110" s="72"/>
      <c r="AA110" s="72"/>
      <c r="AB110" s="72">
        <f t="shared" si="113"/>
        <v>7512</v>
      </c>
      <c r="AC110" s="82">
        <f t="shared" si="103"/>
        <v>1252</v>
      </c>
      <c r="AD110" s="82">
        <f t="shared" si="104"/>
        <v>1252</v>
      </c>
      <c r="AE110" s="82">
        <f t="shared" si="105"/>
        <v>1001.6</v>
      </c>
      <c r="AF110" s="82">
        <f t="shared" si="106"/>
        <v>250.4</v>
      </c>
      <c r="AG110" s="82">
        <f t="shared" si="107"/>
        <v>1252</v>
      </c>
      <c r="AH110" s="82">
        <f t="shared" si="108"/>
        <v>1252</v>
      </c>
      <c r="AI110" s="82">
        <f t="shared" si="109"/>
        <v>1252</v>
      </c>
      <c r="AJ110" s="89"/>
      <c r="AK110" s="90" t="s">
        <v>1377</v>
      </c>
      <c r="AL110" s="88"/>
    </row>
    <row r="111" s="4" customFormat="1" ht="39" customHeight="1" spans="1:38">
      <c r="A111" s="31" t="s">
        <v>1683</v>
      </c>
      <c r="B111" s="32" t="s">
        <v>1684</v>
      </c>
      <c r="C111" s="32" t="str">
        <f t="shared" si="110"/>
        <v>45001656614500165661-5092119-S003360Dona Tang</v>
      </c>
      <c r="D111" s="33">
        <v>4500165661</v>
      </c>
      <c r="E111" s="33" t="s">
        <v>1697</v>
      </c>
      <c r="F111" s="35" t="s">
        <v>689</v>
      </c>
      <c r="G111" s="38" t="s">
        <v>576</v>
      </c>
      <c r="H111" s="37">
        <v>360</v>
      </c>
      <c r="I111" s="37">
        <v>0</v>
      </c>
      <c r="J111" s="37">
        <v>8</v>
      </c>
      <c r="K111" s="37">
        <f t="shared" si="100"/>
        <v>45</v>
      </c>
      <c r="L111" s="55">
        <v>45833</v>
      </c>
      <c r="M111" s="138">
        <v>45847</v>
      </c>
      <c r="N111" s="56" t="s">
        <v>1690</v>
      </c>
      <c r="O111" s="57"/>
      <c r="P111" s="57">
        <f t="shared" si="102"/>
        <v>360</v>
      </c>
      <c r="Q111" s="57"/>
      <c r="R111" s="57"/>
      <c r="S111" s="28"/>
      <c r="T111" s="57"/>
      <c r="U111" s="72"/>
      <c r="V111" s="72">
        <f t="shared" si="112"/>
        <v>360</v>
      </c>
      <c r="W111" s="72"/>
      <c r="X111" s="72">
        <f t="shared" si="111"/>
        <v>360</v>
      </c>
      <c r="Y111" s="72"/>
      <c r="Z111" s="72"/>
      <c r="AA111" s="72"/>
      <c r="AB111" s="72">
        <f t="shared" si="113"/>
        <v>360</v>
      </c>
      <c r="AC111" s="82">
        <f t="shared" si="103"/>
        <v>60</v>
      </c>
      <c r="AD111" s="82">
        <f t="shared" si="104"/>
        <v>60</v>
      </c>
      <c r="AE111" s="82">
        <f t="shared" si="105"/>
        <v>48</v>
      </c>
      <c r="AF111" s="82">
        <f t="shared" si="106"/>
        <v>12</v>
      </c>
      <c r="AG111" s="82">
        <f t="shared" si="107"/>
        <v>60</v>
      </c>
      <c r="AH111" s="82">
        <f t="shared" si="108"/>
        <v>60</v>
      </c>
      <c r="AI111" s="82">
        <f t="shared" si="109"/>
        <v>60</v>
      </c>
      <c r="AJ111" s="89"/>
      <c r="AK111" s="90" t="s">
        <v>1377</v>
      </c>
      <c r="AL111" s="88"/>
    </row>
    <row r="112" s="4" customFormat="1" ht="39" customHeight="1" spans="1:38">
      <c r="A112" s="31" t="s">
        <v>1683</v>
      </c>
      <c r="B112" s="32" t="s">
        <v>1684</v>
      </c>
      <c r="C112" s="32" t="str">
        <f t="shared" si="110"/>
        <v>45001656614500165661-6092119-S0037200Dona Tang</v>
      </c>
      <c r="D112" s="33">
        <v>4500165661</v>
      </c>
      <c r="E112" s="33" t="s">
        <v>1698</v>
      </c>
      <c r="F112" s="35" t="s">
        <v>689</v>
      </c>
      <c r="G112" s="38" t="s">
        <v>576</v>
      </c>
      <c r="H112" s="37">
        <v>7200</v>
      </c>
      <c r="I112" s="37">
        <v>0</v>
      </c>
      <c r="J112" s="37">
        <v>8</v>
      </c>
      <c r="K112" s="37">
        <f t="shared" si="100"/>
        <v>900</v>
      </c>
      <c r="L112" s="55">
        <v>45833</v>
      </c>
      <c r="M112" s="138">
        <v>45847</v>
      </c>
      <c r="N112" s="56" t="s">
        <v>1690</v>
      </c>
      <c r="O112" s="57"/>
      <c r="P112" s="57">
        <f t="shared" si="102"/>
        <v>7200</v>
      </c>
      <c r="Q112" s="57"/>
      <c r="R112" s="57"/>
      <c r="S112" s="28"/>
      <c r="T112" s="57"/>
      <c r="U112" s="72"/>
      <c r="V112" s="72">
        <f t="shared" si="112"/>
        <v>7200</v>
      </c>
      <c r="W112" s="72"/>
      <c r="X112" s="72">
        <f t="shared" si="111"/>
        <v>7200</v>
      </c>
      <c r="Y112" s="72"/>
      <c r="Z112" s="72"/>
      <c r="AA112" s="72"/>
      <c r="AB112" s="72">
        <f t="shared" si="113"/>
        <v>7200</v>
      </c>
      <c r="AC112" s="82">
        <f t="shared" si="103"/>
        <v>1200</v>
      </c>
      <c r="AD112" s="82">
        <f t="shared" si="104"/>
        <v>1200</v>
      </c>
      <c r="AE112" s="82">
        <f t="shared" si="105"/>
        <v>960</v>
      </c>
      <c r="AF112" s="82">
        <f t="shared" si="106"/>
        <v>240</v>
      </c>
      <c r="AG112" s="82">
        <f t="shared" si="107"/>
        <v>1200</v>
      </c>
      <c r="AH112" s="82">
        <f t="shared" si="108"/>
        <v>1200</v>
      </c>
      <c r="AI112" s="82">
        <f t="shared" si="109"/>
        <v>1200</v>
      </c>
      <c r="AJ112" s="89"/>
      <c r="AK112" s="90" t="s">
        <v>1377</v>
      </c>
      <c r="AL112" s="88"/>
    </row>
    <row r="113" s="4" customFormat="1" ht="39" customHeight="1" spans="1:38">
      <c r="A113" s="31" t="s">
        <v>1683</v>
      </c>
      <c r="B113" s="32" t="s">
        <v>1684</v>
      </c>
      <c r="C113" s="32" t="str">
        <f t="shared" si="110"/>
        <v>45001656614500165661-7092119-S003240Dona Tang</v>
      </c>
      <c r="D113" s="33">
        <v>4500165661</v>
      </c>
      <c r="E113" s="33" t="s">
        <v>1701</v>
      </c>
      <c r="F113" s="35" t="s">
        <v>689</v>
      </c>
      <c r="G113" s="38" t="s">
        <v>576</v>
      </c>
      <c r="H113" s="37">
        <f>240</f>
        <v>240</v>
      </c>
      <c r="I113" s="37">
        <v>0</v>
      </c>
      <c r="J113" s="37">
        <v>8</v>
      </c>
      <c r="K113" s="37">
        <f t="shared" si="100"/>
        <v>30</v>
      </c>
      <c r="L113" s="55">
        <v>45833</v>
      </c>
      <c r="M113" s="138">
        <v>45847</v>
      </c>
      <c r="N113" s="56" t="s">
        <v>1690</v>
      </c>
      <c r="O113" s="57"/>
      <c r="P113" s="57">
        <f t="shared" si="102"/>
        <v>240</v>
      </c>
      <c r="Q113" s="57"/>
      <c r="R113" s="57"/>
      <c r="S113" s="28"/>
      <c r="T113" s="57"/>
      <c r="U113" s="72"/>
      <c r="V113" s="72">
        <f t="shared" si="112"/>
        <v>240</v>
      </c>
      <c r="W113" s="72"/>
      <c r="X113" s="72">
        <f t="shared" si="111"/>
        <v>240</v>
      </c>
      <c r="Y113" s="72"/>
      <c r="Z113" s="72"/>
      <c r="AA113" s="72"/>
      <c r="AB113" s="72">
        <f t="shared" si="113"/>
        <v>240</v>
      </c>
      <c r="AC113" s="82">
        <f t="shared" si="103"/>
        <v>40</v>
      </c>
      <c r="AD113" s="82">
        <f t="shared" si="104"/>
        <v>40</v>
      </c>
      <c r="AE113" s="82">
        <f t="shared" si="105"/>
        <v>32</v>
      </c>
      <c r="AF113" s="82">
        <f t="shared" si="106"/>
        <v>8</v>
      </c>
      <c r="AG113" s="82">
        <f t="shared" si="107"/>
        <v>40</v>
      </c>
      <c r="AH113" s="82">
        <f t="shared" si="108"/>
        <v>40</v>
      </c>
      <c r="AI113" s="82">
        <f t="shared" si="109"/>
        <v>40</v>
      </c>
      <c r="AJ113" s="89"/>
      <c r="AK113" s="90" t="s">
        <v>1377</v>
      </c>
      <c r="AL113" s="88"/>
    </row>
    <row r="114" s="4" customFormat="1" ht="39" customHeight="1" spans="1:38">
      <c r="A114" s="31" t="s">
        <v>1683</v>
      </c>
      <c r="B114" s="32" t="s">
        <v>1684</v>
      </c>
      <c r="C114" s="32" t="str">
        <f t="shared" si="110"/>
        <v>45001656614500165661-8092119-S0034800Dona Tang</v>
      </c>
      <c r="D114" s="33">
        <v>4500165661</v>
      </c>
      <c r="E114" s="33" t="s">
        <v>1704</v>
      </c>
      <c r="F114" s="35" t="s">
        <v>689</v>
      </c>
      <c r="G114" s="38" t="s">
        <v>576</v>
      </c>
      <c r="H114" s="37">
        <v>4800</v>
      </c>
      <c r="I114" s="37">
        <v>0</v>
      </c>
      <c r="J114" s="37">
        <v>8</v>
      </c>
      <c r="K114" s="37">
        <f t="shared" si="100"/>
        <v>600</v>
      </c>
      <c r="L114" s="55">
        <v>45833</v>
      </c>
      <c r="M114" s="131">
        <v>45847</v>
      </c>
      <c r="N114" s="56" t="s">
        <v>1690</v>
      </c>
      <c r="O114" s="57"/>
      <c r="P114" s="57">
        <f t="shared" si="102"/>
        <v>4800</v>
      </c>
      <c r="Q114" s="57"/>
      <c r="R114" s="57"/>
      <c r="S114" s="28"/>
      <c r="T114" s="57"/>
      <c r="U114" s="72"/>
      <c r="V114" s="72">
        <f t="shared" si="112"/>
        <v>4800</v>
      </c>
      <c r="W114" s="72"/>
      <c r="X114" s="72">
        <f t="shared" si="111"/>
        <v>4800</v>
      </c>
      <c r="Y114" s="72"/>
      <c r="Z114" s="72"/>
      <c r="AA114" s="72"/>
      <c r="AB114" s="72"/>
      <c r="AC114" s="156">
        <f t="shared" si="103"/>
        <v>800</v>
      </c>
      <c r="AD114" s="156">
        <f t="shared" si="104"/>
        <v>800</v>
      </c>
      <c r="AE114" s="156">
        <f t="shared" si="105"/>
        <v>640</v>
      </c>
      <c r="AF114" s="156">
        <f t="shared" si="106"/>
        <v>160</v>
      </c>
      <c r="AG114" s="156">
        <f t="shared" si="107"/>
        <v>800</v>
      </c>
      <c r="AH114" s="156">
        <f t="shared" si="108"/>
        <v>800</v>
      </c>
      <c r="AI114" s="156">
        <f t="shared" si="109"/>
        <v>800</v>
      </c>
      <c r="AJ114" s="89"/>
      <c r="AK114" s="90" t="s">
        <v>1377</v>
      </c>
      <c r="AL114" s="88"/>
    </row>
    <row r="115" s="4" customFormat="1" ht="39" customHeight="1" spans="1:38">
      <c r="A115" s="31" t="s">
        <v>696</v>
      </c>
      <c r="B115" s="32" t="s">
        <v>697</v>
      </c>
      <c r="C115" s="32" t="str">
        <f t="shared" si="110"/>
        <v>45001549244500154924-2092119-S0012232Ann Zhang</v>
      </c>
      <c r="D115" s="33">
        <v>4500154924</v>
      </c>
      <c r="E115" s="33" t="s">
        <v>1980</v>
      </c>
      <c r="F115" s="35" t="s">
        <v>575</v>
      </c>
      <c r="G115" s="38" t="s">
        <v>576</v>
      </c>
      <c r="H115" s="37">
        <v>2232</v>
      </c>
      <c r="I115" s="37">
        <v>0</v>
      </c>
      <c r="J115" s="37">
        <v>12</v>
      </c>
      <c r="K115" s="37">
        <f t="shared" si="100"/>
        <v>186</v>
      </c>
      <c r="L115" s="55">
        <v>45847</v>
      </c>
      <c r="M115" s="55">
        <v>45843</v>
      </c>
      <c r="N115" s="56" t="s">
        <v>782</v>
      </c>
      <c r="O115" s="57"/>
      <c r="P115" s="57">
        <f t="shared" si="102"/>
        <v>2232</v>
      </c>
      <c r="Q115" s="57"/>
      <c r="R115" s="57"/>
      <c r="S115" s="28"/>
      <c r="T115" s="72"/>
      <c r="U115" s="72">
        <f t="shared" ref="U115:U122" si="114">H115</f>
        <v>2232</v>
      </c>
      <c r="V115" s="72"/>
      <c r="W115" s="72"/>
      <c r="X115" s="72">
        <f t="shared" si="111"/>
        <v>2232</v>
      </c>
      <c r="Y115" s="72"/>
      <c r="Z115" s="72"/>
      <c r="AA115" s="72"/>
      <c r="AB115" s="81"/>
      <c r="AC115" s="82">
        <f t="shared" si="103"/>
        <v>372</v>
      </c>
      <c r="AD115" s="82">
        <f t="shared" si="104"/>
        <v>372</v>
      </c>
      <c r="AE115" s="82">
        <f t="shared" si="105"/>
        <v>297.6</v>
      </c>
      <c r="AF115" s="82">
        <f t="shared" si="106"/>
        <v>74.4</v>
      </c>
      <c r="AG115" s="82">
        <f t="shared" si="107"/>
        <v>372</v>
      </c>
      <c r="AH115" s="82">
        <f t="shared" si="108"/>
        <v>372</v>
      </c>
      <c r="AI115" s="82">
        <f t="shared" si="109"/>
        <v>372</v>
      </c>
      <c r="AJ115" s="89"/>
      <c r="AK115" s="90" t="s">
        <v>1377</v>
      </c>
      <c r="AL115" s="88"/>
    </row>
    <row r="116" s="4" customFormat="1" ht="39" customHeight="1" spans="1:38">
      <c r="A116" s="31" t="s">
        <v>856</v>
      </c>
      <c r="B116" s="32" t="s">
        <v>567</v>
      </c>
      <c r="C116" s="32" t="str">
        <f t="shared" si="110"/>
        <v>45001608864500160886-4092119-S002-NB1346Monica Zhou</v>
      </c>
      <c r="D116" s="33">
        <v>4500160886</v>
      </c>
      <c r="E116" s="33" t="s">
        <v>1740</v>
      </c>
      <c r="F116" s="35" t="s">
        <v>859</v>
      </c>
      <c r="G116" s="36" t="s">
        <v>576</v>
      </c>
      <c r="H116" s="37">
        <v>1346</v>
      </c>
      <c r="I116" s="37">
        <v>0</v>
      </c>
      <c r="J116" s="37">
        <v>1</v>
      </c>
      <c r="K116" s="37">
        <f t="shared" si="100"/>
        <v>1346</v>
      </c>
      <c r="L116" s="55">
        <v>45849</v>
      </c>
      <c r="M116" s="55">
        <v>45845</v>
      </c>
      <c r="N116" s="56" t="s">
        <v>865</v>
      </c>
      <c r="O116" s="57"/>
      <c r="P116" s="57"/>
      <c r="Q116" s="57"/>
      <c r="R116" s="57">
        <f t="shared" ref="R116:R120" si="115">H116</f>
        <v>1346</v>
      </c>
      <c r="S116" s="28"/>
      <c r="T116" s="72"/>
      <c r="U116" s="146">
        <f t="shared" si="114"/>
        <v>1346</v>
      </c>
      <c r="V116" s="72"/>
      <c r="W116" s="72"/>
      <c r="X116" s="72"/>
      <c r="Y116" s="72"/>
      <c r="Z116" s="72">
        <f>H116</f>
        <v>1346</v>
      </c>
      <c r="AA116" s="72"/>
      <c r="AB116" s="81"/>
      <c r="AC116" s="82">
        <f t="shared" si="103"/>
        <v>224.333333333333</v>
      </c>
      <c r="AD116" s="82">
        <f t="shared" si="104"/>
        <v>224.333333333333</v>
      </c>
      <c r="AE116" s="82">
        <f t="shared" si="105"/>
        <v>179.466666666667</v>
      </c>
      <c r="AF116" s="82">
        <f t="shared" si="106"/>
        <v>44.8666666666667</v>
      </c>
      <c r="AG116" s="82">
        <f t="shared" si="107"/>
        <v>224.333333333333</v>
      </c>
      <c r="AH116" s="82">
        <f t="shared" si="108"/>
        <v>224.333333333333</v>
      </c>
      <c r="AI116" s="82">
        <f t="shared" si="109"/>
        <v>224.333333333333</v>
      </c>
      <c r="AJ116" s="89"/>
      <c r="AK116" s="90" t="s">
        <v>1377</v>
      </c>
      <c r="AL116" s="88"/>
    </row>
    <row r="117" s="4" customFormat="1" ht="39" customHeight="1" spans="1:38">
      <c r="A117" s="31" t="s">
        <v>994</v>
      </c>
      <c r="B117" s="32" t="s">
        <v>762</v>
      </c>
      <c r="C117" s="32" t="str">
        <f t="shared" si="110"/>
        <v>45001635164500163516-3092119-S001996CORA ZHOU</v>
      </c>
      <c r="D117" s="33">
        <v>4500163516</v>
      </c>
      <c r="E117" s="33" t="s">
        <v>1777</v>
      </c>
      <c r="F117" s="35" t="s">
        <v>575</v>
      </c>
      <c r="G117" s="38" t="s">
        <v>576</v>
      </c>
      <c r="H117" s="37">
        <v>996</v>
      </c>
      <c r="I117" s="37">
        <v>0</v>
      </c>
      <c r="J117" s="37">
        <v>12</v>
      </c>
      <c r="K117" s="37">
        <f t="shared" si="100"/>
        <v>83</v>
      </c>
      <c r="L117" s="55">
        <v>45855</v>
      </c>
      <c r="M117" s="55">
        <v>45852</v>
      </c>
      <c r="N117" s="56" t="s">
        <v>1298</v>
      </c>
      <c r="O117" s="57"/>
      <c r="P117" s="57">
        <f t="shared" ref="P117:P122" si="116">H117</f>
        <v>996</v>
      </c>
      <c r="Q117" s="57"/>
      <c r="R117" s="57"/>
      <c r="S117" s="28"/>
      <c r="T117" s="72"/>
      <c r="U117" s="72">
        <f t="shared" si="114"/>
        <v>996</v>
      </c>
      <c r="V117" s="72"/>
      <c r="W117" s="72"/>
      <c r="X117" s="72">
        <f t="shared" ref="X117:X119" si="117">H117</f>
        <v>996</v>
      </c>
      <c r="Y117" s="72"/>
      <c r="Z117" s="72"/>
      <c r="AA117" s="72"/>
      <c r="AB117" s="81"/>
      <c r="AC117" s="82">
        <f t="shared" si="103"/>
        <v>166</v>
      </c>
      <c r="AD117" s="82">
        <f t="shared" si="104"/>
        <v>166</v>
      </c>
      <c r="AE117" s="82">
        <f t="shared" si="105"/>
        <v>132.8</v>
      </c>
      <c r="AF117" s="82">
        <f t="shared" si="106"/>
        <v>33.2</v>
      </c>
      <c r="AG117" s="82">
        <f t="shared" si="107"/>
        <v>166</v>
      </c>
      <c r="AH117" s="82">
        <f t="shared" si="108"/>
        <v>166</v>
      </c>
      <c r="AI117" s="82">
        <f t="shared" si="109"/>
        <v>166</v>
      </c>
      <c r="AJ117" s="89"/>
      <c r="AK117" s="90" t="s">
        <v>1377</v>
      </c>
      <c r="AL117" s="88"/>
    </row>
    <row r="118" s="4" customFormat="1" ht="39" customHeight="1" spans="1:38">
      <c r="A118" s="31" t="s">
        <v>1793</v>
      </c>
      <c r="B118" s="32" t="s">
        <v>1794</v>
      </c>
      <c r="C118" s="32" t="str">
        <f t="shared" si="110"/>
        <v>45001647744500164774-19092119-S001192Ava Liang</v>
      </c>
      <c r="D118" s="33">
        <v>4500164774</v>
      </c>
      <c r="E118" s="33" t="s">
        <v>1796</v>
      </c>
      <c r="F118" s="35" t="s">
        <v>575</v>
      </c>
      <c r="G118" s="38" t="s">
        <v>576</v>
      </c>
      <c r="H118" s="37">
        <v>192</v>
      </c>
      <c r="I118" s="37">
        <v>0</v>
      </c>
      <c r="J118" s="37">
        <v>12</v>
      </c>
      <c r="K118" s="37">
        <f t="shared" si="100"/>
        <v>16</v>
      </c>
      <c r="L118" s="55">
        <v>45859</v>
      </c>
      <c r="M118" s="55">
        <f>L118-4</f>
        <v>45855</v>
      </c>
      <c r="N118" s="56" t="s">
        <v>802</v>
      </c>
      <c r="O118" s="57"/>
      <c r="P118" s="57"/>
      <c r="Q118" s="57"/>
      <c r="R118" s="57">
        <f t="shared" si="115"/>
        <v>192</v>
      </c>
      <c r="S118" s="28"/>
      <c r="T118" s="72"/>
      <c r="U118" s="72">
        <f t="shared" si="114"/>
        <v>192</v>
      </c>
      <c r="V118" s="72"/>
      <c r="W118" s="72"/>
      <c r="X118" s="72">
        <f t="shared" si="117"/>
        <v>192</v>
      </c>
      <c r="Y118" s="72"/>
      <c r="Z118" s="72"/>
      <c r="AA118" s="72"/>
      <c r="AB118" s="81"/>
      <c r="AC118" s="82">
        <f t="shared" si="103"/>
        <v>32</v>
      </c>
      <c r="AD118" s="82">
        <f t="shared" si="104"/>
        <v>32</v>
      </c>
      <c r="AE118" s="82">
        <f t="shared" si="105"/>
        <v>25.6</v>
      </c>
      <c r="AF118" s="82">
        <f t="shared" si="106"/>
        <v>6.4</v>
      </c>
      <c r="AG118" s="82">
        <f t="shared" si="107"/>
        <v>32</v>
      </c>
      <c r="AH118" s="82">
        <f t="shared" si="108"/>
        <v>32</v>
      </c>
      <c r="AI118" s="82">
        <f t="shared" si="109"/>
        <v>32</v>
      </c>
      <c r="AJ118" s="89"/>
      <c r="AK118" s="90" t="s">
        <v>1377</v>
      </c>
      <c r="AL118" s="88"/>
    </row>
    <row r="119" s="4" customFormat="1" ht="39" customHeight="1" spans="1:38">
      <c r="A119" s="31" t="s">
        <v>1802</v>
      </c>
      <c r="B119" s="32" t="s">
        <v>867</v>
      </c>
      <c r="C119" s="32" t="str">
        <f t="shared" si="110"/>
        <v>45001598484500159848-17092119-S00196Ava Liang</v>
      </c>
      <c r="D119" s="33">
        <v>4500159848</v>
      </c>
      <c r="E119" s="33" t="s">
        <v>1804</v>
      </c>
      <c r="F119" s="35" t="s">
        <v>575</v>
      </c>
      <c r="G119" s="38" t="s">
        <v>576</v>
      </c>
      <c r="H119" s="37">
        <v>96</v>
      </c>
      <c r="I119" s="37">
        <v>0</v>
      </c>
      <c r="J119" s="37">
        <v>12</v>
      </c>
      <c r="K119" s="37">
        <f t="shared" si="100"/>
        <v>8</v>
      </c>
      <c r="L119" s="55">
        <v>45859</v>
      </c>
      <c r="M119" s="55">
        <f>L119-4</f>
        <v>45855</v>
      </c>
      <c r="N119" s="56" t="s">
        <v>802</v>
      </c>
      <c r="O119" s="57"/>
      <c r="P119" s="57"/>
      <c r="Q119" s="57"/>
      <c r="R119" s="57">
        <f t="shared" si="115"/>
        <v>96</v>
      </c>
      <c r="S119" s="28"/>
      <c r="T119" s="72"/>
      <c r="U119" s="72">
        <f t="shared" si="114"/>
        <v>96</v>
      </c>
      <c r="V119" s="72"/>
      <c r="W119" s="72"/>
      <c r="X119" s="72">
        <f t="shared" si="117"/>
        <v>96</v>
      </c>
      <c r="Y119" s="72"/>
      <c r="Z119" s="72"/>
      <c r="AA119" s="72"/>
      <c r="AB119" s="81"/>
      <c r="AC119" s="82">
        <f t="shared" si="103"/>
        <v>16</v>
      </c>
      <c r="AD119" s="82">
        <f t="shared" si="104"/>
        <v>16</v>
      </c>
      <c r="AE119" s="82">
        <f t="shared" si="105"/>
        <v>12.8</v>
      </c>
      <c r="AF119" s="82">
        <f t="shared" si="106"/>
        <v>3.2</v>
      </c>
      <c r="AG119" s="82">
        <f t="shared" si="107"/>
        <v>16</v>
      </c>
      <c r="AH119" s="82">
        <f t="shared" si="108"/>
        <v>16</v>
      </c>
      <c r="AI119" s="82">
        <f t="shared" si="109"/>
        <v>16</v>
      </c>
      <c r="AJ119" s="89"/>
      <c r="AK119" s="90" t="s">
        <v>1377</v>
      </c>
      <c r="AL119" s="88"/>
    </row>
    <row r="120" s="4" customFormat="1" ht="39" customHeight="1" spans="1:38">
      <c r="A120" s="31" t="s">
        <v>856</v>
      </c>
      <c r="B120" s="32" t="s">
        <v>567</v>
      </c>
      <c r="C120" s="32" t="str">
        <f t="shared" si="110"/>
        <v>45001608914500160891-4092119-S002-NB2014Monica Zhou</v>
      </c>
      <c r="D120" s="33">
        <v>4500160891</v>
      </c>
      <c r="E120" s="33" t="s">
        <v>2035</v>
      </c>
      <c r="F120" s="35" t="s">
        <v>859</v>
      </c>
      <c r="G120" s="36" t="s">
        <v>576</v>
      </c>
      <c r="H120" s="37">
        <v>2014</v>
      </c>
      <c r="I120" s="37">
        <v>0</v>
      </c>
      <c r="J120" s="37">
        <v>1</v>
      </c>
      <c r="K120" s="37">
        <f t="shared" si="100"/>
        <v>2014</v>
      </c>
      <c r="L120" s="55">
        <v>45877</v>
      </c>
      <c r="M120" s="55">
        <v>45873</v>
      </c>
      <c r="N120" s="56" t="s">
        <v>865</v>
      </c>
      <c r="O120" s="57"/>
      <c r="P120" s="57"/>
      <c r="Q120" s="57"/>
      <c r="R120" s="57">
        <f t="shared" si="115"/>
        <v>2014</v>
      </c>
      <c r="S120" s="28"/>
      <c r="T120" s="72"/>
      <c r="U120" s="146">
        <f t="shared" si="114"/>
        <v>2014</v>
      </c>
      <c r="V120" s="72"/>
      <c r="W120" s="72"/>
      <c r="X120" s="72"/>
      <c r="Y120" s="72"/>
      <c r="Z120" s="72">
        <f>H120</f>
        <v>2014</v>
      </c>
      <c r="AA120" s="72"/>
      <c r="AB120" s="81"/>
      <c r="AC120" s="82">
        <f t="shared" si="103"/>
        <v>335.666666666667</v>
      </c>
      <c r="AD120" s="82">
        <f t="shared" si="104"/>
        <v>335.666666666667</v>
      </c>
      <c r="AE120" s="82">
        <f t="shared" si="105"/>
        <v>268.533333333333</v>
      </c>
      <c r="AF120" s="82">
        <f t="shared" si="106"/>
        <v>67.1333333333333</v>
      </c>
      <c r="AG120" s="82">
        <f t="shared" si="107"/>
        <v>335.666666666667</v>
      </c>
      <c r="AH120" s="82">
        <f t="shared" si="108"/>
        <v>335.666666666667</v>
      </c>
      <c r="AI120" s="82">
        <f t="shared" si="109"/>
        <v>335.666666666667</v>
      </c>
      <c r="AJ120" s="89"/>
      <c r="AK120" s="90" t="s">
        <v>1377</v>
      </c>
      <c r="AL120" s="88"/>
    </row>
    <row r="121" s="4" customFormat="1" ht="39" customHeight="1" spans="1:38">
      <c r="A121" s="31" t="s">
        <v>696</v>
      </c>
      <c r="B121" s="32" t="s">
        <v>697</v>
      </c>
      <c r="C121" s="32" t="str">
        <f t="shared" si="110"/>
        <v>45001549274500154927-2092119-S0012700Ann Zhang</v>
      </c>
      <c r="D121" s="33">
        <v>4500154927</v>
      </c>
      <c r="E121" s="33" t="s">
        <v>1957</v>
      </c>
      <c r="F121" s="35" t="s">
        <v>575</v>
      </c>
      <c r="G121" s="38" t="s">
        <v>576</v>
      </c>
      <c r="H121" s="37">
        <v>2700</v>
      </c>
      <c r="I121" s="37">
        <v>0</v>
      </c>
      <c r="J121" s="37">
        <v>12</v>
      </c>
      <c r="K121" s="37">
        <f t="shared" si="100"/>
        <v>225</v>
      </c>
      <c r="L121" s="55">
        <v>45878</v>
      </c>
      <c r="M121" s="55">
        <v>45874</v>
      </c>
      <c r="N121" s="56" t="s">
        <v>782</v>
      </c>
      <c r="O121" s="57"/>
      <c r="P121" s="57">
        <f t="shared" si="116"/>
        <v>2700</v>
      </c>
      <c r="Q121" s="57"/>
      <c r="R121" s="57"/>
      <c r="S121" s="28"/>
      <c r="T121" s="72"/>
      <c r="U121" s="72">
        <f t="shared" si="114"/>
        <v>2700</v>
      </c>
      <c r="V121" s="72"/>
      <c r="W121" s="72"/>
      <c r="X121" s="72">
        <f>H121</f>
        <v>2700</v>
      </c>
      <c r="Y121" s="72"/>
      <c r="Z121" s="72"/>
      <c r="AA121" s="72"/>
      <c r="AB121" s="81"/>
      <c r="AC121" s="82">
        <f t="shared" si="103"/>
        <v>450</v>
      </c>
      <c r="AD121" s="82">
        <f t="shared" si="104"/>
        <v>450</v>
      </c>
      <c r="AE121" s="82">
        <f t="shared" si="105"/>
        <v>360</v>
      </c>
      <c r="AF121" s="82">
        <f t="shared" si="106"/>
        <v>90</v>
      </c>
      <c r="AG121" s="82">
        <f t="shared" si="107"/>
        <v>450</v>
      </c>
      <c r="AH121" s="82">
        <f t="shared" si="108"/>
        <v>450</v>
      </c>
      <c r="AI121" s="82">
        <f t="shared" si="109"/>
        <v>450</v>
      </c>
      <c r="AJ121" s="89"/>
      <c r="AK121" s="90" t="s">
        <v>1377</v>
      </c>
      <c r="AL121" s="88"/>
    </row>
    <row r="122" s="4" customFormat="1" ht="39" customHeight="1" spans="1:38">
      <c r="A122" s="31" t="s">
        <v>994</v>
      </c>
      <c r="B122" s="32" t="s">
        <v>762</v>
      </c>
      <c r="C122" s="32" t="str">
        <f t="shared" si="110"/>
        <v>45001645124500164512-3092119-S0011992CORA ZHOU</v>
      </c>
      <c r="D122" s="33">
        <v>4500164512</v>
      </c>
      <c r="E122" s="33" t="s">
        <v>2135</v>
      </c>
      <c r="F122" s="35" t="s">
        <v>575</v>
      </c>
      <c r="G122" s="38" t="s">
        <v>576</v>
      </c>
      <c r="H122" s="37">
        <v>1992</v>
      </c>
      <c r="I122" s="37">
        <v>0</v>
      </c>
      <c r="J122" s="37">
        <v>12</v>
      </c>
      <c r="K122" s="37">
        <f t="shared" si="100"/>
        <v>166</v>
      </c>
      <c r="L122" s="55">
        <v>45890</v>
      </c>
      <c r="M122" s="55">
        <v>45887</v>
      </c>
      <c r="N122" s="56" t="s">
        <v>1298</v>
      </c>
      <c r="O122" s="57"/>
      <c r="P122" s="57">
        <f t="shared" si="116"/>
        <v>1992</v>
      </c>
      <c r="Q122" s="57"/>
      <c r="R122" s="57"/>
      <c r="S122" s="28"/>
      <c r="T122" s="72"/>
      <c r="U122" s="72">
        <f t="shared" si="114"/>
        <v>1992</v>
      </c>
      <c r="V122" s="72"/>
      <c r="W122" s="72"/>
      <c r="X122" s="72">
        <f>H122</f>
        <v>1992</v>
      </c>
      <c r="Y122" s="72"/>
      <c r="Z122" s="72"/>
      <c r="AA122" s="72"/>
      <c r="AB122" s="81"/>
      <c r="AC122" s="82">
        <f t="shared" si="103"/>
        <v>332</v>
      </c>
      <c r="AD122" s="82">
        <f t="shared" si="104"/>
        <v>332</v>
      </c>
      <c r="AE122" s="82">
        <f t="shared" si="105"/>
        <v>265.6</v>
      </c>
      <c r="AF122" s="82">
        <f t="shared" si="106"/>
        <v>66.4</v>
      </c>
      <c r="AG122" s="82">
        <f t="shared" si="107"/>
        <v>332</v>
      </c>
      <c r="AH122" s="82">
        <f t="shared" si="108"/>
        <v>332</v>
      </c>
      <c r="AI122" s="82">
        <f t="shared" si="109"/>
        <v>332</v>
      </c>
      <c r="AJ122" s="89"/>
      <c r="AK122" s="90" t="s">
        <v>1377</v>
      </c>
      <c r="AL122" s="88"/>
    </row>
    <row r="123" s="8" customFormat="1" ht="39" customHeight="1" spans="1:38">
      <c r="A123" s="115"/>
      <c r="B123" s="116"/>
      <c r="C123" s="116"/>
      <c r="D123" s="117"/>
      <c r="E123" s="118"/>
      <c r="F123" s="119"/>
      <c r="G123" s="120"/>
      <c r="H123" s="121"/>
      <c r="I123" s="121"/>
      <c r="J123" s="121"/>
      <c r="K123" s="139"/>
      <c r="L123" s="140"/>
      <c r="M123" s="140"/>
      <c r="N123" s="141"/>
      <c r="O123" s="142"/>
      <c r="P123" s="142"/>
      <c r="Q123" s="142"/>
      <c r="R123" s="142"/>
      <c r="S123" s="151"/>
      <c r="T123" s="152"/>
      <c r="U123" s="72"/>
      <c r="V123" s="152"/>
      <c r="W123" s="152"/>
      <c r="X123" s="152"/>
      <c r="Y123" s="152"/>
      <c r="Z123" s="152"/>
      <c r="AA123" s="152"/>
      <c r="AB123" s="158"/>
      <c r="AC123" s="159"/>
      <c r="AD123" s="159"/>
      <c r="AE123" s="159"/>
      <c r="AF123" s="159"/>
      <c r="AG123" s="159"/>
      <c r="AH123" s="159"/>
      <c r="AI123" s="159"/>
      <c r="AK123" s="170"/>
      <c r="AL123" s="171"/>
    </row>
    <row r="124" s="4" customFormat="1" ht="39" customHeight="1" spans="1:38">
      <c r="A124" s="122"/>
      <c r="B124" s="32"/>
      <c r="C124" s="32"/>
      <c r="D124" s="33"/>
      <c r="E124" s="34" t="s">
        <v>3319</v>
      </c>
      <c r="F124" s="35"/>
      <c r="G124" s="38"/>
      <c r="H124" s="37"/>
      <c r="I124" s="37"/>
      <c r="J124" s="37"/>
      <c r="K124" s="37"/>
      <c r="L124" s="55"/>
      <c r="M124" s="55"/>
      <c r="N124" s="56"/>
      <c r="O124" s="57"/>
      <c r="P124" s="57"/>
      <c r="Q124" s="57"/>
      <c r="R124" s="57"/>
      <c r="S124" s="28"/>
      <c r="T124" s="72"/>
      <c r="U124" s="72"/>
      <c r="V124" s="72"/>
      <c r="W124" s="72"/>
      <c r="X124" s="72"/>
      <c r="Y124" s="72"/>
      <c r="Z124" s="72"/>
      <c r="AA124" s="72"/>
      <c r="AB124" s="81"/>
      <c r="AC124" s="82"/>
      <c r="AD124" s="82"/>
      <c r="AE124" s="82"/>
      <c r="AF124" s="82"/>
      <c r="AG124" s="82"/>
      <c r="AH124" s="82"/>
      <c r="AI124" s="82"/>
      <c r="AK124" s="90"/>
      <c r="AL124" s="88"/>
    </row>
    <row r="125" s="4" customFormat="1" ht="39" customHeight="1" spans="1:38">
      <c r="A125" s="122"/>
      <c r="B125" s="32"/>
      <c r="C125" s="32"/>
      <c r="D125" s="33"/>
      <c r="E125" s="34"/>
      <c r="F125" s="35"/>
      <c r="G125" s="38"/>
      <c r="H125" s="37"/>
      <c r="I125" s="37"/>
      <c r="J125" s="37"/>
      <c r="K125" s="37"/>
      <c r="L125" s="55"/>
      <c r="M125" s="55"/>
      <c r="N125" s="56"/>
      <c r="O125" s="57"/>
      <c r="P125" s="57"/>
      <c r="Q125" s="57"/>
      <c r="R125" s="57"/>
      <c r="S125" s="28"/>
      <c r="T125" s="72"/>
      <c r="U125" s="72"/>
      <c r="V125" s="72"/>
      <c r="W125" s="72"/>
      <c r="X125" s="72"/>
      <c r="Y125" s="72"/>
      <c r="Z125" s="72"/>
      <c r="AA125" s="72"/>
      <c r="AB125" s="81"/>
      <c r="AC125" s="82"/>
      <c r="AD125" s="82"/>
      <c r="AE125" s="82"/>
      <c r="AF125" s="82"/>
      <c r="AG125" s="82"/>
      <c r="AH125" s="82"/>
      <c r="AI125" s="82"/>
      <c r="AK125" s="90"/>
      <c r="AL125" s="88"/>
    </row>
    <row r="126" s="9" customFormat="1" ht="36" customHeight="1" spans="5:38">
      <c r="E126" s="123"/>
      <c r="H126" s="9">
        <f>SUM(H4:H125)</f>
        <v>187842</v>
      </c>
      <c r="N126" s="143"/>
      <c r="O126" s="143">
        <f t="shared" ref="O126:U126" si="118">SUM(O4:O125)</f>
        <v>74246</v>
      </c>
      <c r="P126" s="143">
        <f t="shared" si="118"/>
        <v>62894</v>
      </c>
      <c r="Q126" s="143">
        <f t="shared" si="118"/>
        <v>30840</v>
      </c>
      <c r="R126" s="143">
        <f t="shared" si="118"/>
        <v>19862</v>
      </c>
      <c r="S126" s="143">
        <f t="shared" si="118"/>
        <v>0</v>
      </c>
      <c r="T126" s="143">
        <f t="shared" si="118"/>
        <v>71758</v>
      </c>
      <c r="U126" s="143">
        <f t="shared" si="118"/>
        <v>71684</v>
      </c>
      <c r="V126" s="143"/>
      <c r="W126" s="143">
        <f>SUM(W4:W125)</f>
        <v>36190</v>
      </c>
      <c r="X126" s="143">
        <f>SUM(X4:X125)</f>
        <v>117414</v>
      </c>
      <c r="Y126" s="143">
        <f>SUM(Y4:Y125)</f>
        <v>25020</v>
      </c>
      <c r="Z126" s="143">
        <f>SUM(Z4:Z125)</f>
        <v>9218</v>
      </c>
      <c r="AA126" s="143"/>
      <c r="AB126" s="143"/>
      <c r="AC126" s="160">
        <f t="shared" ref="AC126:AI126" si="119">SUM(AC4:AC125)</f>
        <v>31668.3333333333</v>
      </c>
      <c r="AD126" s="160">
        <f t="shared" si="119"/>
        <v>31008.3333333333</v>
      </c>
      <c r="AE126" s="160">
        <f t="shared" si="119"/>
        <v>24072.2666666667</v>
      </c>
      <c r="AF126" s="160">
        <f t="shared" si="119"/>
        <v>5832.06666666667</v>
      </c>
      <c r="AG126" s="160">
        <f t="shared" si="119"/>
        <v>29556.3333333333</v>
      </c>
      <c r="AH126" s="160">
        <f t="shared" si="119"/>
        <v>29400.3333333333</v>
      </c>
      <c r="AI126" s="160">
        <f t="shared" si="119"/>
        <v>29160.3333333333</v>
      </c>
      <c r="AK126" s="172"/>
      <c r="AL126" s="88"/>
    </row>
    <row r="127" s="9" customFormat="1" ht="36" customHeight="1" spans="5:38">
      <c r="E127" s="123"/>
      <c r="N127" s="143"/>
      <c r="O127" s="143">
        <f t="shared" ref="O127:R127" si="120">SUM(O18:O104)</f>
        <v>71450</v>
      </c>
      <c r="P127" s="143"/>
      <c r="Q127" s="143">
        <f t="shared" si="120"/>
        <v>23928</v>
      </c>
      <c r="R127" s="143">
        <f t="shared" si="120"/>
        <v>15014</v>
      </c>
      <c r="S127" s="143"/>
      <c r="T127" s="143">
        <f t="shared" ref="T127:Y127" si="121">SUM(T18:T104)</f>
        <v>62338</v>
      </c>
      <c r="U127" s="143">
        <f t="shared" si="121"/>
        <v>58208</v>
      </c>
      <c r="V127" s="143"/>
      <c r="W127" s="143">
        <f t="shared" si="121"/>
        <v>32542</v>
      </c>
      <c r="X127" s="143">
        <f t="shared" si="121"/>
        <v>64386</v>
      </c>
      <c r="Y127" s="143">
        <f t="shared" si="121"/>
        <v>18960</v>
      </c>
      <c r="Z127" s="143"/>
      <c r="AA127" s="143"/>
      <c r="AB127" s="143"/>
      <c r="AC127" s="143">
        <f t="shared" ref="AC127:AJ127" si="122">SUM(AC18:AC122)</f>
        <v>30050.3333333333</v>
      </c>
      <c r="AD127" s="143">
        <f t="shared" si="122"/>
        <v>29390.3333333333</v>
      </c>
      <c r="AE127" s="143">
        <f t="shared" si="122"/>
        <v>22777.8666666667</v>
      </c>
      <c r="AF127" s="143">
        <f t="shared" si="122"/>
        <v>5508.46666666667</v>
      </c>
      <c r="AG127" s="143">
        <f t="shared" si="122"/>
        <v>27938.3333333333</v>
      </c>
      <c r="AH127" s="143">
        <f t="shared" si="122"/>
        <v>27782.3333333333</v>
      </c>
      <c r="AI127" s="143">
        <f t="shared" si="122"/>
        <v>27542.3333333333</v>
      </c>
      <c r="AJ127" s="143">
        <f t="shared" si="122"/>
        <v>58606</v>
      </c>
      <c r="AK127" s="172"/>
      <c r="AL127" s="88"/>
    </row>
    <row r="128" s="9" customFormat="1" ht="45" customHeight="1" spans="5:38">
      <c r="E128" s="123"/>
      <c r="N128" s="143"/>
      <c r="O128" s="144">
        <v>73000</v>
      </c>
      <c r="P128" s="143"/>
      <c r="Q128" s="144">
        <v>25000</v>
      </c>
      <c r="R128" s="143"/>
      <c r="S128" s="143"/>
      <c r="T128" s="144">
        <v>62850</v>
      </c>
      <c r="U128" s="144"/>
      <c r="V128" s="143"/>
      <c r="W128" s="144">
        <v>33100</v>
      </c>
      <c r="X128" s="143"/>
      <c r="Y128" s="144">
        <v>19000</v>
      </c>
      <c r="Z128" s="144"/>
      <c r="AA128" s="144"/>
      <c r="AB128" s="144"/>
      <c r="AC128" s="144">
        <v>19005</v>
      </c>
      <c r="AD128" s="144">
        <v>19006</v>
      </c>
      <c r="AE128" s="144">
        <v>19007</v>
      </c>
      <c r="AF128" s="144">
        <v>19008</v>
      </c>
      <c r="AG128" s="144">
        <v>19009</v>
      </c>
      <c r="AH128" s="144">
        <v>19010</v>
      </c>
      <c r="AI128" s="144">
        <v>19011</v>
      </c>
      <c r="AJ128" s="173">
        <v>59800</v>
      </c>
      <c r="AK128" s="172"/>
      <c r="AL128" s="88"/>
    </row>
    <row r="129" s="9" customFormat="1" ht="45" customHeight="1" spans="5:38">
      <c r="E129" s="123"/>
      <c r="N129" s="143"/>
      <c r="O129" s="143">
        <f t="shared" ref="O129:T129" si="123">O128-O127</f>
        <v>1550</v>
      </c>
      <c r="P129" s="143"/>
      <c r="Q129" s="143">
        <f t="shared" si="123"/>
        <v>1072</v>
      </c>
      <c r="R129" s="143"/>
      <c r="S129" s="143"/>
      <c r="T129" s="143">
        <f t="shared" si="123"/>
        <v>512</v>
      </c>
      <c r="U129" s="143"/>
      <c r="V129" s="143"/>
      <c r="W129" s="143">
        <f>W128-W127</f>
        <v>558</v>
      </c>
      <c r="X129" s="143"/>
      <c r="Y129" s="143">
        <f>Y128-Y127</f>
        <v>40</v>
      </c>
      <c r="Z129" s="143"/>
      <c r="AA129" s="143"/>
      <c r="AB129" s="143"/>
      <c r="AC129" s="160"/>
      <c r="AD129" s="160"/>
      <c r="AE129" s="160"/>
      <c r="AF129" s="160"/>
      <c r="AG129" s="160"/>
      <c r="AH129" s="160"/>
      <c r="AI129" s="160"/>
      <c r="AJ129" s="9">
        <f>AJ128-AJ127</f>
        <v>1194</v>
      </c>
      <c r="AK129" s="172"/>
      <c r="AL129" s="88"/>
    </row>
    <row r="130" s="9" customFormat="1" ht="36" customHeight="1" spans="5:38">
      <c r="E130" s="123"/>
      <c r="M130" s="9" t="s">
        <v>4782</v>
      </c>
      <c r="N130" s="143"/>
      <c r="O130" s="143">
        <v>978</v>
      </c>
      <c r="P130" s="143"/>
      <c r="Q130" s="143">
        <v>1072</v>
      </c>
      <c r="R130" s="143"/>
      <c r="S130" s="143"/>
      <c r="T130" s="143">
        <v>548</v>
      </c>
      <c r="U130" s="143"/>
      <c r="V130" s="143"/>
      <c r="W130" s="143">
        <v>558</v>
      </c>
      <c r="X130" s="143"/>
      <c r="Y130" s="143">
        <v>544</v>
      </c>
      <c r="Z130" s="143"/>
      <c r="AA130" s="143"/>
      <c r="AB130" s="143"/>
      <c r="AC130" s="160"/>
      <c r="AD130" s="160"/>
      <c r="AE130" s="160"/>
      <c r="AF130" s="160"/>
      <c r="AG130" s="160"/>
      <c r="AH130" s="160"/>
      <c r="AI130" s="160"/>
      <c r="AJ130" s="9">
        <v>1194</v>
      </c>
      <c r="AK130" s="172"/>
      <c r="AL130" s="88"/>
    </row>
    <row r="131" s="9" customFormat="1" ht="36" customHeight="1" spans="5:38">
      <c r="E131" s="123"/>
      <c r="N131" s="143"/>
      <c r="O131" s="143"/>
      <c r="P131" s="143"/>
      <c r="Q131" s="143"/>
      <c r="R131" s="143"/>
      <c r="S131" s="143"/>
      <c r="T131" s="143"/>
      <c r="U131" s="143"/>
      <c r="V131" s="143"/>
      <c r="W131" s="143"/>
      <c r="X131" s="143"/>
      <c r="Y131" s="143"/>
      <c r="Z131" s="143"/>
      <c r="AA131" s="143"/>
      <c r="AB131" s="143"/>
      <c r="AC131" s="143"/>
      <c r="AD131" s="143"/>
      <c r="AE131" s="143"/>
      <c r="AF131" s="143"/>
      <c r="AG131" s="143"/>
      <c r="AH131" s="143"/>
      <c r="AI131" s="143"/>
      <c r="AJ131" s="143"/>
      <c r="AK131" s="172"/>
      <c r="AL131" s="88"/>
    </row>
    <row r="132" s="10" customFormat="1" ht="22.5" spans="5:38">
      <c r="E132" s="174"/>
      <c r="AK132" s="180"/>
      <c r="AL132" s="88"/>
    </row>
    <row r="133" ht="30" customHeight="1" spans="12:28">
      <c r="L133" s="176"/>
      <c r="O133" s="177"/>
      <c r="P133" s="177"/>
      <c r="Q133" s="178"/>
      <c r="R133" s="178"/>
      <c r="AB133" s="179"/>
    </row>
    <row r="134" ht="30" customHeight="1" spans="6:28">
      <c r="F134" s="175"/>
      <c r="L134" s="176"/>
      <c r="O134" s="177"/>
      <c r="P134" s="177"/>
      <c r="Q134" s="178"/>
      <c r="R134" s="178"/>
      <c r="AB134" s="179"/>
    </row>
    <row r="135" ht="26.25" customHeight="1" spans="12:28">
      <c r="L135" s="176"/>
      <c r="O135" s="177"/>
      <c r="P135" s="177"/>
      <c r="Q135" s="178"/>
      <c r="R135" s="178"/>
      <c r="AB135" s="179"/>
    </row>
    <row r="136" ht="26.25" customHeight="1" spans="6:28">
      <c r="F136" s="175"/>
      <c r="G136" s="175"/>
      <c r="H136" s="175"/>
      <c r="L136" s="176"/>
      <c r="O136" s="177"/>
      <c r="P136" s="177"/>
      <c r="Q136" s="178"/>
      <c r="R136" s="178"/>
      <c r="AB136" s="179"/>
    </row>
    <row r="137" ht="26.25" customHeight="1" spans="6:28">
      <c r="F137" s="175"/>
      <c r="G137" s="175"/>
      <c r="L137" s="176"/>
      <c r="O137" s="177"/>
      <c r="P137" s="177"/>
      <c r="Q137" s="178"/>
      <c r="R137" s="178"/>
      <c r="AB137" s="179"/>
    </row>
    <row r="138" ht="26.25" customHeight="1" spans="12:28">
      <c r="L138" s="176"/>
      <c r="O138" s="177"/>
      <c r="P138" s="177"/>
      <c r="Q138" s="178"/>
      <c r="R138" s="178"/>
      <c r="AB138" s="179"/>
    </row>
    <row r="139" ht="26.25" customHeight="1" spans="6:28">
      <c r="F139" s="175"/>
      <c r="G139" s="175"/>
      <c r="L139" s="176"/>
      <c r="O139" s="177"/>
      <c r="P139" s="177"/>
      <c r="Q139" s="178"/>
      <c r="R139" s="178"/>
      <c r="AB139" s="179"/>
    </row>
    <row r="140" ht="26.25" customHeight="1" spans="7:28">
      <c r="G140" s="175"/>
      <c r="H140" s="175"/>
      <c r="L140" s="176"/>
      <c r="O140" s="177"/>
      <c r="P140" s="177"/>
      <c r="Q140" s="178"/>
      <c r="R140" s="178"/>
      <c r="AB140" s="179"/>
    </row>
    <row r="141" ht="26.25" customHeight="1" spans="12:28">
      <c r="L141" s="176"/>
      <c r="O141" s="177"/>
      <c r="P141" s="177"/>
      <c r="Q141" s="178"/>
      <c r="R141" s="178"/>
      <c r="AB141" s="179"/>
    </row>
    <row r="142" ht="26.25" customHeight="1" spans="12:28">
      <c r="L142" s="176"/>
      <c r="O142" s="177"/>
      <c r="P142" s="177"/>
      <c r="Q142" s="178"/>
      <c r="R142" s="178"/>
      <c r="AB142" s="179"/>
    </row>
    <row r="143" ht="26.25" customHeight="1" spans="12:28">
      <c r="L143" s="176"/>
      <c r="O143" s="177"/>
      <c r="P143" s="177"/>
      <c r="Q143" s="178"/>
      <c r="R143" s="178"/>
      <c r="AB143" s="179"/>
    </row>
    <row r="144" ht="26.25" customHeight="1" spans="12:28">
      <c r="L144" s="176"/>
      <c r="O144" s="177"/>
      <c r="P144" s="177"/>
      <c r="Q144" s="178"/>
      <c r="R144" s="178"/>
      <c r="AB144" s="179"/>
    </row>
    <row r="145" ht="26.25" customHeight="1" spans="12:28">
      <c r="L145" s="176"/>
      <c r="O145" s="177"/>
      <c r="P145" s="177"/>
      <c r="Q145" s="178"/>
      <c r="R145" s="178"/>
      <c r="AB145" s="179"/>
    </row>
    <row r="146" ht="26.25" customHeight="1" spans="12:28">
      <c r="L146" s="176"/>
      <c r="O146" s="177"/>
      <c r="P146" s="177"/>
      <c r="Q146" s="178"/>
      <c r="R146" s="178"/>
      <c r="AB146" s="179"/>
    </row>
    <row r="147" ht="26.25" customHeight="1" spans="12:18">
      <c r="L147" s="176"/>
      <c r="O147" s="177"/>
      <c r="P147" s="177"/>
      <c r="Q147" s="178"/>
      <c r="R147" s="178"/>
    </row>
    <row r="148" ht="26.25" customHeight="1" spans="12:18">
      <c r="L148" s="176"/>
      <c r="O148" s="177"/>
      <c r="P148" s="177"/>
      <c r="Q148" s="178"/>
      <c r="R148" s="178"/>
    </row>
    <row r="149" ht="26.25" customHeight="1" spans="12:18">
      <c r="L149" s="176"/>
      <c r="O149" s="177"/>
      <c r="P149" s="177"/>
      <c r="Q149" s="178"/>
      <c r="R149" s="178"/>
    </row>
    <row r="150" ht="26.25" customHeight="1" spans="12:18">
      <c r="L150" s="176"/>
      <c r="O150" s="177"/>
      <c r="P150" s="177"/>
      <c r="Q150" s="178"/>
      <c r="R150" s="178"/>
    </row>
    <row r="151" ht="26.25" customHeight="1" spans="12:18">
      <c r="L151" s="176"/>
      <c r="O151" s="177"/>
      <c r="P151" s="177"/>
      <c r="Q151" s="178"/>
      <c r="R151" s="178"/>
    </row>
    <row r="152" ht="26.25" customHeight="1" spans="12:18">
      <c r="L152" s="176"/>
      <c r="O152" s="177"/>
      <c r="P152" s="177"/>
      <c r="Q152" s="178"/>
      <c r="R152" s="178"/>
    </row>
    <row r="153" ht="26.25" customHeight="1" spans="12:18">
      <c r="L153" s="176"/>
      <c r="O153" s="177"/>
      <c r="P153" s="177"/>
      <c r="Q153" s="178"/>
      <c r="R153" s="178"/>
    </row>
    <row r="154" ht="26.25" customHeight="1" spans="12:18">
      <c r="L154" s="176"/>
      <c r="O154" s="177"/>
      <c r="P154" s="177"/>
      <c r="Q154" s="178"/>
      <c r="R154" s="178"/>
    </row>
    <row r="155" ht="26.25" customHeight="1" spans="12:18">
      <c r="L155" s="176"/>
      <c r="O155" s="177"/>
      <c r="P155" s="177"/>
      <c r="Q155" s="178"/>
      <c r="R155" s="178"/>
    </row>
    <row r="156" ht="26.25" customHeight="1" spans="12:18">
      <c r="L156" s="176"/>
      <c r="O156" s="177"/>
      <c r="P156" s="177"/>
      <c r="Q156" s="178"/>
      <c r="R156" s="178"/>
    </row>
    <row r="157" ht="26.25" customHeight="1" spans="12:18">
      <c r="L157" s="176"/>
      <c r="O157" s="177"/>
      <c r="P157" s="177"/>
      <c r="Q157" s="178"/>
      <c r="R157" s="178"/>
    </row>
    <row r="158" ht="26.25" customHeight="1" spans="12:18">
      <c r="L158" s="176"/>
      <c r="O158" s="177"/>
      <c r="P158" s="177"/>
      <c r="Q158" s="178"/>
      <c r="R158" s="178"/>
    </row>
    <row r="159" ht="26.25" customHeight="1" spans="12:18">
      <c r="L159" s="176"/>
      <c r="O159" s="177"/>
      <c r="P159" s="177"/>
      <c r="Q159" s="178"/>
      <c r="R159" s="178"/>
    </row>
    <row r="160" ht="26.25" customHeight="1" spans="12:18">
      <c r="L160" s="176"/>
      <c r="O160" s="177"/>
      <c r="P160" s="177"/>
      <c r="Q160" s="178"/>
      <c r="R160" s="178"/>
    </row>
    <row r="161" ht="26.25" customHeight="1" spans="12:18">
      <c r="L161" s="176"/>
      <c r="O161" s="177"/>
      <c r="P161" s="177"/>
      <c r="Q161" s="178"/>
      <c r="R161" s="178"/>
    </row>
    <row r="162" ht="26.25" customHeight="1" spans="12:18">
      <c r="L162" s="176"/>
      <c r="O162" s="177"/>
      <c r="P162" s="177"/>
      <c r="Q162" s="178"/>
      <c r="R162" s="178"/>
    </row>
    <row r="163" ht="26.25" customHeight="1" spans="12:18">
      <c r="L163" s="176"/>
      <c r="O163" s="177"/>
      <c r="P163" s="177"/>
      <c r="Q163" s="178"/>
      <c r="R163" s="178"/>
    </row>
    <row r="164" ht="26.25" customHeight="1" spans="12:18">
      <c r="L164" s="176"/>
      <c r="O164" s="177"/>
      <c r="P164" s="177"/>
      <c r="Q164" s="178"/>
      <c r="R164" s="178"/>
    </row>
    <row r="165" ht="26.25" customHeight="1" spans="12:18">
      <c r="L165" s="176"/>
      <c r="O165" s="177"/>
      <c r="P165" s="177"/>
      <c r="Q165" s="178"/>
      <c r="R165" s="178"/>
    </row>
    <row r="166" ht="26.25" customHeight="1" spans="12:18">
      <c r="L166" s="176"/>
      <c r="O166" s="177"/>
      <c r="P166" s="177"/>
      <c r="Q166" s="178"/>
      <c r="R166" s="178"/>
    </row>
    <row r="167" ht="26.25" customHeight="1" spans="12:18">
      <c r="L167" s="176"/>
      <c r="O167" s="177"/>
      <c r="P167" s="177"/>
      <c r="Q167" s="178"/>
      <c r="R167" s="178"/>
    </row>
    <row r="168" ht="26.25" customHeight="1" spans="12:18">
      <c r="L168" s="176"/>
      <c r="O168" s="177"/>
      <c r="P168" s="177"/>
      <c r="Q168" s="178"/>
      <c r="R168" s="178"/>
    </row>
    <row r="169" ht="26.25" customHeight="1" spans="12:18">
      <c r="L169" s="176"/>
      <c r="O169" s="177"/>
      <c r="P169" s="177"/>
      <c r="Q169" s="178"/>
      <c r="R169" s="178"/>
    </row>
    <row r="170" ht="26.25" customHeight="1" spans="12:18">
      <c r="L170" s="176"/>
      <c r="O170" s="177"/>
      <c r="P170" s="177"/>
      <c r="Q170" s="178"/>
      <c r="R170" s="178"/>
    </row>
    <row r="171" ht="26.25" customHeight="1" spans="12:18">
      <c r="L171" s="176"/>
      <c r="O171" s="177"/>
      <c r="P171" s="177"/>
      <c r="Q171" s="178"/>
      <c r="R171" s="178"/>
    </row>
    <row r="172" ht="26.25" customHeight="1" spans="12:18">
      <c r="L172" s="176"/>
      <c r="O172" s="177"/>
      <c r="P172" s="177"/>
      <c r="Q172" s="178"/>
      <c r="R172" s="178"/>
    </row>
    <row r="173" ht="26.25" customHeight="1" spans="12:18">
      <c r="L173" s="176"/>
      <c r="O173" s="177"/>
      <c r="P173" s="177"/>
      <c r="Q173" s="178"/>
      <c r="R173" s="178"/>
    </row>
    <row r="174" ht="26.25" customHeight="1" spans="12:18">
      <c r="L174" s="176"/>
      <c r="O174" s="177"/>
      <c r="P174" s="177"/>
      <c r="Q174" s="178"/>
      <c r="R174" s="178"/>
    </row>
    <row r="175" ht="26.25" customHeight="1" spans="12:18">
      <c r="L175" s="176"/>
      <c r="O175" s="177"/>
      <c r="P175" s="177"/>
      <c r="Q175" s="178"/>
      <c r="R175" s="178"/>
    </row>
    <row r="176" ht="26.25" customHeight="1" spans="12:18">
      <c r="L176" s="176"/>
      <c r="O176" s="177"/>
      <c r="P176" s="177"/>
      <c r="Q176" s="178"/>
      <c r="R176" s="178"/>
    </row>
    <row r="177" ht="26.25" customHeight="1" spans="15:18">
      <c r="O177" s="177"/>
      <c r="P177" s="177"/>
      <c r="Q177" s="178"/>
      <c r="R177" s="178"/>
    </row>
    <row r="178" ht="26.25" customHeight="1" spans="15:18">
      <c r="O178" s="177"/>
      <c r="P178" s="177"/>
      <c r="Q178" s="178"/>
      <c r="R178" s="178"/>
    </row>
    <row r="179" ht="26.25" customHeight="1" spans="15:18">
      <c r="O179" s="177"/>
      <c r="P179" s="177"/>
      <c r="Q179" s="178"/>
      <c r="R179" s="178"/>
    </row>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sheetData>
  <autoFilter xmlns:etc="http://www.wps.cn/officeDocument/2017/etCustomData" ref="A3:AM122" etc:filterBottomFollowUsedRange="0">
    <extLst/>
  </autoFilter>
  <mergeCells count="8">
    <mergeCell ref="A1:I1"/>
    <mergeCell ref="AC1:AI1"/>
    <mergeCell ref="A2:D2"/>
    <mergeCell ref="G2:H2"/>
    <mergeCell ref="J2:L2"/>
    <mergeCell ref="O2:S2"/>
    <mergeCell ref="T2:V2"/>
    <mergeCell ref="W2:Y2"/>
  </mergeCells>
  <pageMargins left="0" right="0.0791666666666667" top="0.388888888888889" bottom="0.509027777777778" header="0.5" footer="0.5"/>
  <pageSetup paperSize="9" scale="1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WWW.YlmF.CoM</Company>
  <Application>Microsoft Excel</Application>
  <HeadingPairs>
    <vt:vector size="2" baseType="variant">
      <vt:variant>
        <vt:lpstr>工作表</vt:lpstr>
      </vt:variant>
      <vt:variant>
        <vt:i4>9</vt:i4>
      </vt:variant>
    </vt:vector>
  </HeadingPairs>
  <TitlesOfParts>
    <vt:vector size="9" baseType="lpstr">
      <vt:lpstr>樣板單</vt:lpstr>
      <vt:lpstr>92119</vt:lpstr>
      <vt:lpstr>92125</vt:lpstr>
      <vt:lpstr>92146</vt:lpstr>
      <vt:lpstr>布料MA</vt:lpstr>
      <vt:lpstr>半成品MA</vt:lpstr>
      <vt:lpstr>MA包裝</vt:lpstr>
      <vt:lpstr>取消单</vt:lpstr>
      <vt:lpstr>转B版本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cp:revision>1</cp:revision>
  <dcterms:created xsi:type="dcterms:W3CDTF">2016-06-02T05:50:00Z</dcterms:created>
  <cp:lastPrinted>2017-05-20T02:03:00Z</cp:lastPrinted>
  <dcterms:modified xsi:type="dcterms:W3CDTF">2026-02-27T09:31:50Z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KSOReadingLayout">
    <vt:bool>true</vt:bool>
  </property>
  <property fmtid="{D5CDD505-2E9C-101B-9397-08002B2CF9AE}" pid="4" name="ICV">
    <vt:lpwstr>77D9EFF3EDFB47D0A75FD9AC73D1E1E9_13</vt:lpwstr>
  </property>
</Properties>
</file>