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ha\Desktop\"/>
    </mc:Choice>
  </mc:AlternateContent>
  <xr:revisionPtr revIDLastSave="0" documentId="13_ncr:1_{41463C38-3441-4E3F-867B-5F81AE81409A}" xr6:coauthVersionLast="47" xr6:coauthVersionMax="47" xr10:uidLastSave="{00000000-0000-0000-0000-000000000000}"/>
  <bookViews>
    <workbookView xWindow="-108" yWindow="-108" windowWidth="23256" windowHeight="12576" activeTab="5" xr2:uid="{E4A0B202-EAC7-42C7-8FFA-7DD35F25028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6" l="1"/>
  <c r="C5" i="6"/>
  <c r="G4" i="6"/>
  <c r="G5" i="6"/>
  <c r="G3" i="6"/>
  <c r="C4" i="6"/>
  <c r="E3" i="6"/>
  <c r="B3" i="6"/>
  <c r="B4" i="6"/>
  <c r="B5" i="6"/>
  <c r="B6" i="6"/>
  <c r="B7" i="6"/>
  <c r="B8" i="6"/>
  <c r="G4" i="5"/>
  <c r="G5" i="5"/>
  <c r="G6" i="5"/>
  <c r="G7" i="5"/>
  <c r="G8" i="5"/>
  <c r="G9" i="5"/>
  <c r="G10" i="5"/>
  <c r="G3" i="5"/>
  <c r="C4" i="5"/>
  <c r="E4" i="5"/>
  <c r="B3" i="5"/>
  <c r="B4" i="5"/>
  <c r="B5" i="5"/>
  <c r="B6" i="5"/>
  <c r="B7" i="5"/>
  <c r="B8" i="5"/>
  <c r="B9" i="5"/>
  <c r="F9" i="5" s="1"/>
  <c r="B10" i="5"/>
  <c r="B12" i="4"/>
  <c r="F12" i="4" s="1"/>
  <c r="F6" i="6"/>
  <c r="B2" i="6"/>
  <c r="F5" i="5"/>
  <c r="B2" i="5"/>
  <c r="F7" i="4"/>
  <c r="F10" i="4"/>
  <c r="F11" i="4"/>
  <c r="B4" i="4"/>
  <c r="F5" i="4" s="1"/>
  <c r="B5" i="4"/>
  <c r="F6" i="4" s="1"/>
  <c r="B6" i="4"/>
  <c r="B7" i="4"/>
  <c r="F8" i="4" s="1"/>
  <c r="B8" i="4"/>
  <c r="F9" i="4" s="1"/>
  <c r="B9" i="4"/>
  <c r="B10" i="4"/>
  <c r="B11" i="4"/>
  <c r="B3" i="4"/>
  <c r="F4" i="4" s="1"/>
  <c r="B2" i="4"/>
  <c r="F3" i="4" s="1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60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4" i="3"/>
  <c r="I24" i="3" s="1"/>
  <c r="E11" i="3"/>
  <c r="C11" i="3"/>
  <c r="F11" i="3" s="1"/>
  <c r="E10" i="3"/>
  <c r="C10" i="3"/>
  <c r="F10" i="3" s="1"/>
  <c r="F9" i="3"/>
  <c r="E9" i="3"/>
  <c r="C9" i="3"/>
  <c r="E8" i="3"/>
  <c r="C8" i="3"/>
  <c r="F8" i="3" s="1"/>
  <c r="E7" i="3"/>
  <c r="C7" i="3"/>
  <c r="F7" i="3" s="1"/>
  <c r="E6" i="3"/>
  <c r="C6" i="3"/>
  <c r="F6" i="3" s="1"/>
  <c r="E5" i="3"/>
  <c r="F5" i="3" s="1"/>
  <c r="C5" i="3"/>
  <c r="E4" i="3"/>
  <c r="F4" i="3" s="1"/>
  <c r="C4" i="3"/>
  <c r="F3" i="3"/>
  <c r="E3" i="3"/>
  <c r="C3" i="3"/>
  <c r="E2" i="3"/>
  <c r="C2" i="3"/>
  <c r="F2" i="3" s="1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60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4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F11" i="2"/>
  <c r="E11" i="2"/>
  <c r="C11" i="2"/>
  <c r="F10" i="2"/>
  <c r="E10" i="2"/>
  <c r="C10" i="2"/>
  <c r="E9" i="2"/>
  <c r="C9" i="2"/>
  <c r="F9" i="2" s="1"/>
  <c r="F8" i="2"/>
  <c r="E8" i="2"/>
  <c r="C8" i="2"/>
  <c r="E7" i="2"/>
  <c r="C7" i="2"/>
  <c r="F7" i="2" s="1"/>
  <c r="E6" i="2"/>
  <c r="C6" i="2"/>
  <c r="F6" i="2" s="1"/>
  <c r="F5" i="2"/>
  <c r="E5" i="2"/>
  <c r="C5" i="2"/>
  <c r="F4" i="2"/>
  <c r="E4" i="2"/>
  <c r="C4" i="2"/>
  <c r="E3" i="2"/>
  <c r="C3" i="2"/>
  <c r="F3" i="2" s="1"/>
  <c r="F2" i="2"/>
  <c r="E2" i="2"/>
  <c r="C2" i="2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60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I24" i="1"/>
  <c r="H24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F3" i="6" l="1"/>
  <c r="F8" i="6"/>
  <c r="F4" i="6"/>
  <c r="C5" i="5"/>
  <c r="F10" i="5"/>
  <c r="F8" i="5"/>
  <c r="F6" i="5"/>
  <c r="F3" i="5"/>
  <c r="E2" i="6"/>
  <c r="E2" i="5"/>
  <c r="C3" i="5" s="1"/>
  <c r="E3" i="5" s="1"/>
  <c r="F4" i="5"/>
  <c r="E2" i="4"/>
  <c r="C3" i="4" s="1"/>
  <c r="F5" i="6"/>
  <c r="F7" i="6"/>
  <c r="F7" i="5"/>
  <c r="F11" i="1"/>
  <c r="F10" i="1"/>
  <c r="F9" i="1"/>
  <c r="F8" i="1"/>
  <c r="F7" i="1"/>
  <c r="F6" i="1"/>
  <c r="F5" i="1"/>
  <c r="F4" i="1"/>
  <c r="F3" i="1"/>
  <c r="F2" i="1"/>
  <c r="E5" i="5" l="1"/>
  <c r="C6" i="5" s="1"/>
  <c r="H3" i="5"/>
  <c r="G3" i="4"/>
  <c r="H3" i="4" s="1"/>
  <c r="C4" i="4"/>
  <c r="E3" i="4"/>
  <c r="H3" i="6"/>
  <c r="E4" i="6"/>
  <c r="C7" i="5" l="1"/>
  <c r="H4" i="5"/>
  <c r="C6" i="6"/>
  <c r="E6" i="6" s="1"/>
  <c r="E6" i="5"/>
  <c r="C5" i="4"/>
  <c r="G4" i="4"/>
  <c r="H4" i="4" s="1"/>
  <c r="E4" i="4"/>
  <c r="H4" i="6"/>
  <c r="G6" i="6" l="1"/>
  <c r="H5" i="5"/>
  <c r="E7" i="5"/>
  <c r="C8" i="5" s="1"/>
  <c r="E5" i="4"/>
  <c r="C6" i="4" s="1"/>
  <c r="G5" i="4"/>
  <c r="H5" i="4" s="1"/>
  <c r="C7" i="6"/>
  <c r="E7" i="6" s="1"/>
  <c r="H5" i="6"/>
  <c r="G7" i="6" l="1"/>
  <c r="E8" i="5"/>
  <c r="C9" i="5" s="1"/>
  <c r="H6" i="5"/>
  <c r="G6" i="4"/>
  <c r="H6" i="4" s="1"/>
  <c r="E6" i="4"/>
  <c r="C7" i="4"/>
  <c r="H6" i="6"/>
  <c r="C8" i="6"/>
  <c r="G8" i="6" l="1"/>
  <c r="E8" i="6"/>
  <c r="C10" i="5"/>
  <c r="H7" i="5"/>
  <c r="E9" i="5"/>
  <c r="G7" i="4"/>
  <c r="H7" i="4" s="1"/>
  <c r="E7" i="4"/>
  <c r="C8" i="4" s="1"/>
  <c r="H7" i="6"/>
  <c r="E10" i="5" l="1"/>
  <c r="H8" i="5"/>
  <c r="G8" i="4"/>
  <c r="H8" i="4" s="1"/>
  <c r="E8" i="4"/>
  <c r="C9" i="4" s="1"/>
  <c r="H8" i="6"/>
  <c r="H9" i="5" l="1"/>
  <c r="G9" i="4"/>
  <c r="H9" i="4" s="1"/>
  <c r="E9" i="4"/>
  <c r="C10" i="4" s="1"/>
  <c r="H10" i="5" l="1"/>
  <c r="G10" i="4"/>
  <c r="H10" i="4" s="1"/>
  <c r="E10" i="4"/>
  <c r="C11" i="4" s="1"/>
  <c r="G11" i="4" l="1"/>
  <c r="H11" i="4" s="1"/>
  <c r="E11" i="4"/>
  <c r="C12" i="4"/>
  <c r="H12" i="4" l="1"/>
  <c r="E12" i="4"/>
  <c r="G12" i="4"/>
</calcChain>
</file>

<file path=xl/sharedStrings.xml><?xml version="1.0" encoding="utf-8"?>
<sst xmlns="http://schemas.openxmlformats.org/spreadsheetml/2006/main" count="51" uniqueCount="19">
  <si>
    <t>t/s</t>
  </si>
  <si>
    <t>S/(mi/h)</t>
  </si>
  <si>
    <t>dr/ft</t>
    <phoneticPr fontId="1" type="noConversion"/>
  </si>
  <si>
    <t>db/ft</t>
    <phoneticPr fontId="1" type="noConversion"/>
  </si>
  <si>
    <t>a/ft/s2</t>
    <phoneticPr fontId="1" type="noConversion"/>
  </si>
  <si>
    <t>d/ft</t>
    <phoneticPr fontId="1" type="noConversion"/>
  </si>
  <si>
    <t>K</t>
    <phoneticPr fontId="1" type="noConversion"/>
  </si>
  <si>
    <t>u</t>
    <phoneticPr fontId="1" type="noConversion"/>
  </si>
  <si>
    <t>q</t>
    <phoneticPr fontId="1" type="noConversion"/>
  </si>
  <si>
    <t>t(s)</t>
    <phoneticPr fontId="1" type="noConversion"/>
  </si>
  <si>
    <t>x1'(ft/s)</t>
    <phoneticPr fontId="1" type="noConversion"/>
  </si>
  <si>
    <t>x2‘(ft/s)</t>
    <phoneticPr fontId="1" type="noConversion"/>
  </si>
  <si>
    <t>x2’‘(ft/s/s)</t>
    <phoneticPr fontId="1" type="noConversion"/>
  </si>
  <si>
    <t>α(1/s)</t>
    <phoneticPr fontId="1" type="noConversion"/>
  </si>
  <si>
    <t>x1(ft)</t>
    <phoneticPr fontId="1" type="noConversion"/>
  </si>
  <si>
    <t>x2(ft)</t>
    <phoneticPr fontId="1" type="noConversion"/>
  </si>
  <si>
    <t>x1-x2(ft)</t>
    <phoneticPr fontId="1" type="noConversion"/>
  </si>
  <si>
    <t>Δx1(ft)</t>
    <phoneticPr fontId="1" type="noConversion"/>
  </si>
  <si>
    <t>Δx2(ft)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</si>
</sst>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Greenberg</a:t>
            </a:r>
            <a:r>
              <a:rPr lang="en-US" altLang="zh-CN" baseline="0"/>
              <a:t> u(mph)-K(vpmpl)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Sheet1!$G$25:$G$44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Sheet1!$H$25:$H$44</c:f>
              <c:numCache>
                <c:formatCode>General</c:formatCode>
                <c:ptCount val="20"/>
                <c:pt idx="0">
                  <c:v>119.82929094215963</c:v>
                </c:pt>
                <c:pt idx="1">
                  <c:v>92.103403719761843</c:v>
                </c:pt>
                <c:pt idx="2">
                  <c:v>75.884799395435252</c:v>
                </c:pt>
                <c:pt idx="3">
                  <c:v>64.377516497364013</c:v>
                </c:pt>
                <c:pt idx="4">
                  <c:v>55.451774444795625</c:v>
                </c:pt>
                <c:pt idx="5">
                  <c:v>48.158912173037443</c:v>
                </c:pt>
                <c:pt idx="6">
                  <c:v>41.992884979947107</c:v>
                </c:pt>
                <c:pt idx="7">
                  <c:v>36.651629274966204</c:v>
                </c:pt>
                <c:pt idx="8">
                  <c:v>31.940307848710866</c:v>
                </c:pt>
                <c:pt idx="9">
                  <c:v>27.725887222397812</c:v>
                </c:pt>
                <c:pt idx="10">
                  <c:v>23.913480030224818</c:v>
                </c:pt>
                <c:pt idx="11">
                  <c:v>20.433024950639627</c:v>
                </c:pt>
                <c:pt idx="12">
                  <c:v>17.231316643698172</c:v>
                </c:pt>
                <c:pt idx="13">
                  <c:v>14.266997757549296</c:v>
                </c:pt>
                <c:pt idx="14">
                  <c:v>11.507282898071233</c:v>
                </c:pt>
                <c:pt idx="15">
                  <c:v>8.9257420525683902</c:v>
                </c:pt>
                <c:pt idx="16">
                  <c:v>6.5007571799109973</c:v>
                </c:pt>
                <c:pt idx="17">
                  <c:v>4.2144206263130544</c:v>
                </c:pt>
                <c:pt idx="18">
                  <c:v>2.0517317755020192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7-4CE6-9725-4A4B5A6A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17792"/>
        <c:axId val="559460056"/>
      </c:scatterChart>
      <c:valAx>
        <c:axId val="4846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60056"/>
        <c:crosses val="autoZero"/>
        <c:crossBetween val="midCat"/>
      </c:valAx>
      <c:valAx>
        <c:axId val="5594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u(mph)-K(vpmpl)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Greenberg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Sheet1!$G$25:$G$44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Sheet1!$H$25:$H$44</c:f>
              <c:numCache>
                <c:formatCode>General</c:formatCode>
                <c:ptCount val="20"/>
                <c:pt idx="0">
                  <c:v>119.82929094215963</c:v>
                </c:pt>
                <c:pt idx="1">
                  <c:v>92.103403719761843</c:v>
                </c:pt>
                <c:pt idx="2">
                  <c:v>75.884799395435252</c:v>
                </c:pt>
                <c:pt idx="3">
                  <c:v>64.377516497364013</c:v>
                </c:pt>
                <c:pt idx="4">
                  <c:v>55.451774444795625</c:v>
                </c:pt>
                <c:pt idx="5">
                  <c:v>48.158912173037443</c:v>
                </c:pt>
                <c:pt idx="6">
                  <c:v>41.992884979947107</c:v>
                </c:pt>
                <c:pt idx="7">
                  <c:v>36.651629274966204</c:v>
                </c:pt>
                <c:pt idx="8">
                  <c:v>31.940307848710866</c:v>
                </c:pt>
                <c:pt idx="9">
                  <c:v>27.725887222397812</c:v>
                </c:pt>
                <c:pt idx="10">
                  <c:v>23.913480030224818</c:v>
                </c:pt>
                <c:pt idx="11">
                  <c:v>20.433024950639627</c:v>
                </c:pt>
                <c:pt idx="12">
                  <c:v>17.231316643698172</c:v>
                </c:pt>
                <c:pt idx="13">
                  <c:v>14.266997757549296</c:v>
                </c:pt>
                <c:pt idx="14">
                  <c:v>11.507282898071233</c:v>
                </c:pt>
                <c:pt idx="15">
                  <c:v>8.9257420525683902</c:v>
                </c:pt>
                <c:pt idx="16">
                  <c:v>6.5007571799109973</c:v>
                </c:pt>
                <c:pt idx="17">
                  <c:v>4.2144206263130544</c:v>
                </c:pt>
                <c:pt idx="18">
                  <c:v>2.0517317755020192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8-49AA-AF06-C52C86AD049F}"/>
            </c:ext>
          </c:extLst>
        </c:ser>
        <c:ser>
          <c:idx val="1"/>
          <c:order val="1"/>
          <c:tx>
            <c:v>Underwood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Sheet2!$G$24:$G$48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Sheet2!$H$24:$H$48</c:f>
              <c:numCache>
                <c:formatCode>General</c:formatCode>
                <c:ptCount val="25"/>
                <c:pt idx="0">
                  <c:v>80</c:v>
                </c:pt>
                <c:pt idx="1">
                  <c:v>72.386993442876758</c:v>
                </c:pt>
                <c:pt idx="2">
                  <c:v>65.498460246238551</c:v>
                </c:pt>
                <c:pt idx="3">
                  <c:v>59.265457654537428</c:v>
                </c:pt>
                <c:pt idx="4">
                  <c:v>53.62560368285115</c:v>
                </c:pt>
                <c:pt idx="5">
                  <c:v>48.52245277701067</c:v>
                </c:pt>
                <c:pt idx="6">
                  <c:v>43.904930887522113</c:v>
                </c:pt>
                <c:pt idx="7">
                  <c:v>39.72682430331276</c:v>
                </c:pt>
                <c:pt idx="8">
                  <c:v>35.946317129377725</c:v>
                </c:pt>
                <c:pt idx="9">
                  <c:v>32.525572779247931</c:v>
                </c:pt>
                <c:pt idx="10">
                  <c:v>29.430355293715387</c:v>
                </c:pt>
                <c:pt idx="11">
                  <c:v>26.629686695846363</c:v>
                </c:pt>
                <c:pt idx="12">
                  <c:v>24.095536952976172</c:v>
                </c:pt>
                <c:pt idx="13">
                  <c:v>21.802543442721007</c:v>
                </c:pt>
                <c:pt idx="14">
                  <c:v>19.727757115328515</c:v>
                </c:pt>
                <c:pt idx="15">
                  <c:v>17.850412811874385</c:v>
                </c:pt>
                <c:pt idx="16">
                  <c:v>16.15172143957243</c:v>
                </c:pt>
                <c:pt idx="17">
                  <c:v>14.614681924218774</c:v>
                </c:pt>
                <c:pt idx="18">
                  <c:v>13.223911057726923</c:v>
                </c:pt>
                <c:pt idx="19">
                  <c:v>11.965489537810804</c:v>
                </c:pt>
                <c:pt idx="20">
                  <c:v>10.826822658929016</c:v>
                </c:pt>
                <c:pt idx="21">
                  <c:v>9.7965142602385527</c:v>
                </c:pt>
                <c:pt idx="22">
                  <c:v>8.86425266898671</c:v>
                </c:pt>
                <c:pt idx="23">
                  <c:v>8.0207074978242971</c:v>
                </c:pt>
                <c:pt idx="24">
                  <c:v>7.2574362631530009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38-49AA-AF06-C52C86AD049F}"/>
            </c:ext>
          </c:extLst>
        </c:ser>
        <c:ser>
          <c:idx val="2"/>
          <c:order val="2"/>
          <c:tx>
            <c:v>Northwestern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Sheet3!$G$24:$G$48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Sheet3!$H$24:$H$48</c:f>
              <c:numCache>
                <c:formatCode>General</c:formatCode>
                <c:ptCount val="25"/>
                <c:pt idx="0">
                  <c:v>80</c:v>
                </c:pt>
                <c:pt idx="1">
                  <c:v>79.600998335414587</c:v>
                </c:pt>
                <c:pt idx="2">
                  <c:v>78.415893864540422</c:v>
                </c:pt>
                <c:pt idx="3">
                  <c:v>76.479798546647999</c:v>
                </c:pt>
                <c:pt idx="4">
                  <c:v>73.849307710930859</c:v>
                </c:pt>
                <c:pt idx="5">
                  <c:v>70.599752206767633</c:v>
                </c:pt>
                <c:pt idx="6">
                  <c:v>66.82161691290176</c:v>
                </c:pt>
                <c:pt idx="7">
                  <c:v>62.616363059349453</c:v>
                </c:pt>
                <c:pt idx="8">
                  <c:v>58.091922965895279</c:v>
                </c:pt>
                <c:pt idx="9">
                  <c:v>53.358144868677954</c:v>
                </c:pt>
                <c:pt idx="10">
                  <c:v>48.52245277701067</c:v>
                </c:pt>
                <c:pt idx="11">
                  <c:v>43.68595413117675</c:v>
                </c:pt>
                <c:pt idx="12">
                  <c:v>38.940180476797735</c:v>
                </c:pt>
                <c:pt idx="13">
                  <c:v>34.364588656859134</c:v>
                </c:pt>
                <c:pt idx="14">
                  <c:v>30.024887908111964</c:v>
                </c:pt>
                <c:pt idx="15">
                  <c:v>25.972197388667979</c:v>
                </c:pt>
                <c:pt idx="16">
                  <c:v>22.242984036255532</c:v>
                </c:pt>
                <c:pt idx="17">
                  <c:v>18.859686124469082</c:v>
                </c:pt>
                <c:pt idx="18">
                  <c:v>15.831895926689173</c:v>
                </c:pt>
                <c:pt idx="19">
                  <c:v>13.157956526172391</c:v>
                </c:pt>
                <c:pt idx="20">
                  <c:v>10.826822658929016</c:v>
                </c:pt>
                <c:pt idx="21">
                  <c:v>8.820042024358818</c:v>
                </c:pt>
                <c:pt idx="22">
                  <c:v>7.113729396750907</c:v>
                </c:pt>
                <c:pt idx="23">
                  <c:v>5.6804282991709591</c:v>
                </c:pt>
                <c:pt idx="24">
                  <c:v>4.4907810267306978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38-49AA-AF06-C52C86AD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27080"/>
        <c:axId val="644530032"/>
      </c:scatterChart>
      <c:valAx>
        <c:axId val="64452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530032"/>
        <c:crosses val="autoZero"/>
        <c:crossBetween val="midCat"/>
      </c:valAx>
      <c:valAx>
        <c:axId val="6445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52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q(vphpl)-K(vpmpl)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Greenberg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Sheet1!$G$25:$G$44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Sheet1!$I$25:$I$44</c:f>
              <c:numCache>
                <c:formatCode>General</c:formatCode>
                <c:ptCount val="20"/>
                <c:pt idx="0">
                  <c:v>599.14645471079814</c:v>
                </c:pt>
                <c:pt idx="1">
                  <c:v>921.03403719761832</c:v>
                </c:pt>
                <c:pt idx="2">
                  <c:v>1138.2719909315288</c:v>
                </c:pt>
                <c:pt idx="3">
                  <c:v>1287.5503299472803</c:v>
                </c:pt>
                <c:pt idx="4">
                  <c:v>1386.2943611198905</c:v>
                </c:pt>
                <c:pt idx="5">
                  <c:v>1444.7673651911234</c:v>
                </c:pt>
                <c:pt idx="6">
                  <c:v>1469.7509742981488</c:v>
                </c:pt>
                <c:pt idx="7">
                  <c:v>1466.0651709986482</c:v>
                </c:pt>
                <c:pt idx="8">
                  <c:v>1437.313853191989</c:v>
                </c:pt>
                <c:pt idx="9">
                  <c:v>1386.2943611198905</c:v>
                </c:pt>
                <c:pt idx="10">
                  <c:v>1315.241401662365</c:v>
                </c:pt>
                <c:pt idx="11">
                  <c:v>1225.9814970383777</c:v>
                </c:pt>
                <c:pt idx="12">
                  <c:v>1120.0355818403814</c:v>
                </c:pt>
                <c:pt idx="13">
                  <c:v>998.6898430284507</c:v>
                </c:pt>
                <c:pt idx="14">
                  <c:v>863.04621735534249</c:v>
                </c:pt>
                <c:pt idx="15">
                  <c:v>714.0593642054713</c:v>
                </c:pt>
                <c:pt idx="16">
                  <c:v>552.5643602924348</c:v>
                </c:pt>
                <c:pt idx="17">
                  <c:v>379.29785636817485</c:v>
                </c:pt>
                <c:pt idx="18">
                  <c:v>194.91451867269183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3-4E13-9E1A-12DC1B375744}"/>
            </c:ext>
          </c:extLst>
        </c:ser>
        <c:ser>
          <c:idx val="1"/>
          <c:order val="1"/>
          <c:tx>
            <c:v>Underwood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Sheet2!$G$24:$G$48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Sheet2!$I$24:$I$48</c:f>
              <c:numCache>
                <c:formatCode>General</c:formatCode>
                <c:ptCount val="25"/>
                <c:pt idx="0">
                  <c:v>0</c:v>
                </c:pt>
                <c:pt idx="1">
                  <c:v>361.93496721438379</c:v>
                </c:pt>
                <c:pt idx="2">
                  <c:v>654.98460246238551</c:v>
                </c:pt>
                <c:pt idx="3">
                  <c:v>888.98186481806147</c:v>
                </c:pt>
                <c:pt idx="4">
                  <c:v>1072.5120736570229</c:v>
                </c:pt>
                <c:pt idx="5">
                  <c:v>1213.0613194252667</c:v>
                </c:pt>
                <c:pt idx="6">
                  <c:v>1317.1479266256633</c:v>
                </c:pt>
                <c:pt idx="7">
                  <c:v>1390.4388506159466</c:v>
                </c:pt>
                <c:pt idx="8">
                  <c:v>1437.8526851751089</c:v>
                </c:pt>
                <c:pt idx="9">
                  <c:v>1463.6507750661569</c:v>
                </c:pt>
                <c:pt idx="10">
                  <c:v>1471.5177646857694</c:v>
                </c:pt>
                <c:pt idx="11">
                  <c:v>1464.63276827155</c:v>
                </c:pt>
                <c:pt idx="12">
                  <c:v>1445.7322171785704</c:v>
                </c:pt>
                <c:pt idx="13">
                  <c:v>1417.1653237768655</c:v>
                </c:pt>
                <c:pt idx="14">
                  <c:v>1380.942998072996</c:v>
                </c:pt>
                <c:pt idx="15">
                  <c:v>1338.7809608905789</c:v>
                </c:pt>
                <c:pt idx="16">
                  <c:v>1292.1377151657944</c:v>
                </c:pt>
                <c:pt idx="17">
                  <c:v>1242.2479635585958</c:v>
                </c:pt>
                <c:pt idx="18">
                  <c:v>1190.1519951954231</c:v>
                </c:pt>
                <c:pt idx="19">
                  <c:v>1136.7215060920264</c:v>
                </c:pt>
                <c:pt idx="20">
                  <c:v>1082.6822658929016</c:v>
                </c:pt>
                <c:pt idx="21">
                  <c:v>1028.6339973250481</c:v>
                </c:pt>
                <c:pt idx="22">
                  <c:v>975.06779358853805</c:v>
                </c:pt>
                <c:pt idx="23">
                  <c:v>922.38136224979417</c:v>
                </c:pt>
                <c:pt idx="24">
                  <c:v>870.89235157836015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03-4E13-9E1A-12DC1B375744}"/>
            </c:ext>
          </c:extLst>
        </c:ser>
        <c:ser>
          <c:idx val="2"/>
          <c:order val="2"/>
          <c:tx>
            <c:v>Northwestern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Sheet3!$G$24:$G$48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Sheet3!$I$24:$I$48</c:f>
              <c:numCache>
                <c:formatCode>General</c:formatCode>
                <c:ptCount val="25"/>
                <c:pt idx="0">
                  <c:v>0</c:v>
                </c:pt>
                <c:pt idx="1">
                  <c:v>398.00499167707295</c:v>
                </c:pt>
                <c:pt idx="2">
                  <c:v>784.15893864540419</c:v>
                </c:pt>
                <c:pt idx="3">
                  <c:v>1147.19697819972</c:v>
                </c:pt>
                <c:pt idx="4">
                  <c:v>1476.9861542186172</c:v>
                </c:pt>
                <c:pt idx="5">
                  <c:v>1764.9938051691909</c:v>
                </c:pt>
                <c:pt idx="6">
                  <c:v>2004.6485073870529</c:v>
                </c:pt>
                <c:pt idx="7">
                  <c:v>2191.5727070772309</c:v>
                </c:pt>
                <c:pt idx="8">
                  <c:v>2323.676918635811</c:v>
                </c:pt>
                <c:pt idx="9">
                  <c:v>2401.1165190905081</c:v>
                </c:pt>
                <c:pt idx="10">
                  <c:v>2426.1226388505333</c:v>
                </c:pt>
                <c:pt idx="11">
                  <c:v>2402.7274772147211</c:v>
                </c:pt>
                <c:pt idx="12">
                  <c:v>2336.410828607864</c:v>
                </c:pt>
                <c:pt idx="13">
                  <c:v>2233.6982626958438</c:v>
                </c:pt>
                <c:pt idx="14">
                  <c:v>2101.7421535678377</c:v>
                </c:pt>
                <c:pt idx="15">
                  <c:v>1947.9148041500985</c:v>
                </c:pt>
                <c:pt idx="16">
                  <c:v>1779.4387229004426</c:v>
                </c:pt>
                <c:pt idx="17">
                  <c:v>1603.073320579872</c:v>
                </c:pt>
                <c:pt idx="18">
                  <c:v>1424.8706334020255</c:v>
                </c:pt>
                <c:pt idx="19">
                  <c:v>1250.0058699863771</c:v>
                </c:pt>
                <c:pt idx="20">
                  <c:v>1082.6822658929016</c:v>
                </c:pt>
                <c:pt idx="21">
                  <c:v>926.10441255767591</c:v>
                </c:pt>
                <c:pt idx="22">
                  <c:v>782.51023364259981</c:v>
                </c:pt>
                <c:pt idx="23">
                  <c:v>653.24925440466029</c:v>
                </c:pt>
                <c:pt idx="24">
                  <c:v>538.89372320768371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03-4E13-9E1A-12DC1B37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24736"/>
        <c:axId val="557325392"/>
      </c:scatterChart>
      <c:valAx>
        <c:axId val="557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25392"/>
        <c:crosses val="autoZero"/>
        <c:crossBetween val="midCat"/>
      </c:valAx>
      <c:valAx>
        <c:axId val="5573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u(mph)-q(vphpl)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Greenberg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Sheet1!$E$60:$E$90</c:f>
              <c:numCache>
                <c:formatCode>General</c:formatCode>
                <c:ptCount val="31"/>
                <c:pt idx="0">
                  <c:v>0</c:v>
                </c:pt>
                <c:pt idx="1">
                  <c:v>441.24845129229772</c:v>
                </c:pt>
                <c:pt idx="2">
                  <c:v>778.80078307140491</c:v>
                </c:pt>
                <c:pt idx="3">
                  <c:v>1030.9339181864584</c:v>
                </c:pt>
                <c:pt idx="4">
                  <c:v>1213.0613194252669</c:v>
                </c:pt>
                <c:pt idx="5">
                  <c:v>1338.1535712974758</c:v>
                </c:pt>
                <c:pt idx="6">
                  <c:v>1417.0996582230441</c:v>
                </c:pt>
                <c:pt idx="7">
                  <c:v>1459.0170688747794</c:v>
                </c:pt>
                <c:pt idx="8">
                  <c:v>1471.5177646857694</c:v>
                </c:pt>
                <c:pt idx="9">
                  <c:v>1460.9361031125738</c:v>
                </c:pt>
                <c:pt idx="10">
                  <c:v>1432.5239843009504</c:v>
                </c:pt>
                <c:pt idx="11">
                  <c:v>1390.6177769261055</c:v>
                </c:pt>
                <c:pt idx="12">
                  <c:v>1338.7809608905789</c:v>
                </c:pt>
                <c:pt idx="13">
                  <c:v>1279.9258888272614</c:v>
                </c:pt>
                <c:pt idx="14">
                  <c:v>1216.4176041531159</c:v>
                </c:pt>
                <c:pt idx="15">
                  <c:v>1150.1622513369634</c:v>
                </c:pt>
                <c:pt idx="16">
                  <c:v>1082.6822658929016</c:v>
                </c:pt>
                <c:pt idx="17">
                  <c:v>1015.1802302671167</c:v>
                </c:pt>
                <c:pt idx="18">
                  <c:v>948.59302105677898</c:v>
                </c:pt>
                <c:pt idx="19">
                  <c:v>883.63764750130315</c:v>
                </c:pt>
                <c:pt idx="20">
                  <c:v>820.84998623898798</c:v>
                </c:pt>
                <c:pt idx="21">
                  <c:v>760.61744885964026</c:v>
                </c:pt>
                <c:pt idx="22">
                  <c:v>703.20647327378322</c:v>
                </c:pt>
                <c:pt idx="23">
                  <c:v>648.78560429343952</c:v>
                </c:pt>
                <c:pt idx="24">
                  <c:v>597.44482041436731</c:v>
                </c:pt>
                <c:pt idx="25">
                  <c:v>549.21167029259277</c:v>
                </c:pt>
                <c:pt idx="26">
                  <c:v>504.06470181238609</c:v>
                </c:pt>
                <c:pt idx="27">
                  <c:v>461.94459720749143</c:v>
                </c:pt>
                <c:pt idx="28">
                  <c:v>422.76336791245899</c:v>
                </c:pt>
                <c:pt idx="29">
                  <c:v>386.41191137715452</c:v>
                </c:pt>
                <c:pt idx="30">
                  <c:v>352.76618784013658</c:v>
                </c:pt>
              </c:numCache>
            </c:numRef>
          </c:xVal>
          <c:yVal>
            <c:numRef>
              <c:f>Sheet1!$D$60:$D$90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8-4157-8F6A-89629D0C89F4}"/>
            </c:ext>
          </c:extLst>
        </c:ser>
        <c:ser>
          <c:idx val="1"/>
          <c:order val="1"/>
          <c:tx>
            <c:v>Underwood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Sheet2!$E$61:$E$76</c:f>
              <c:numCache>
                <c:formatCode>General</c:formatCode>
                <c:ptCount val="16"/>
                <c:pt idx="0">
                  <c:v>219.10133173369405</c:v>
                </c:pt>
                <c:pt idx="1">
                  <c:v>1039.7207708399178</c:v>
                </c:pt>
                <c:pt idx="2">
                  <c:v>1255.4823251787536</c:v>
                </c:pt>
                <c:pt idx="3">
                  <c:v>1386.2943611198905</c:v>
                </c:pt>
                <c:pt idx="4">
                  <c:v>1453.9385122571011</c:v>
                </c:pt>
                <c:pt idx="5">
                  <c:v>1471.2438795175892</c:v>
                </c:pt>
                <c:pt idx="6">
                  <c:v>1446.6875030728188</c:v>
                </c:pt>
                <c:pt idx="7">
                  <c:v>1386.2943611198905</c:v>
                </c:pt>
                <c:pt idx="8">
                  <c:v>1294.569326033014</c:v>
                </c:pt>
                <c:pt idx="9">
                  <c:v>1175.0090731143389</c:v>
                </c:pt>
                <c:pt idx="10">
                  <c:v>1030.4069859638794</c:v>
                </c:pt>
                <c:pt idx="11">
                  <c:v>863.04621735534272</c:v>
                </c:pt>
                <c:pt idx="12">
                  <c:v>674.82793552929456</c:v>
                </c:pt>
                <c:pt idx="13">
                  <c:v>467.3598741858292</c:v>
                </c:pt>
                <c:pt idx="14">
                  <c:v>242.01945426589191</c:v>
                </c:pt>
                <c:pt idx="15">
                  <c:v>0</c:v>
                </c:pt>
              </c:numCache>
            </c:numRef>
          </c:xVal>
          <c:yVal>
            <c:numRef>
              <c:f>Sheet2!$D$61:$D$76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98-4157-8F6A-89629D0C89F4}"/>
            </c:ext>
          </c:extLst>
        </c:ser>
        <c:ser>
          <c:idx val="2"/>
          <c:order val="2"/>
          <c:tx>
            <c:v>Northwestern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Sheet3!$E$61:$E$76</c:f>
              <c:numCache>
                <c:formatCode>General</c:formatCode>
                <c:ptCount val="16"/>
                <c:pt idx="0">
                  <c:v>148.02071873007984</c:v>
                </c:pt>
                <c:pt idx="1">
                  <c:v>1019.6669901688089</c:v>
                </c:pt>
                <c:pt idx="2">
                  <c:v>1372.3059016735774</c:v>
                </c:pt>
                <c:pt idx="3">
                  <c:v>1665.1092223153953</c:v>
                </c:pt>
                <c:pt idx="4">
                  <c:v>1906.5272829526339</c:v>
                </c:pt>
                <c:pt idx="5">
                  <c:v>2100.8882974953162</c:v>
                </c:pt>
                <c:pt idx="6">
                  <c:v>2250.2013822666777</c:v>
                </c:pt>
                <c:pt idx="7">
                  <c:v>2354.8200450309491</c:v>
                </c:pt>
                <c:pt idx="8">
                  <c:v>2413.620095861932</c:v>
                </c:pt>
                <c:pt idx="9">
                  <c:v>2423.849286892998</c:v>
                </c:pt>
                <c:pt idx="10">
                  <c:v>2380.596232627729</c:v>
                </c:pt>
                <c:pt idx="11">
                  <c:v>2275.5828493227964</c:v>
                </c:pt>
                <c:pt idx="12">
                  <c:v>2094.3690173750219</c:v>
                </c:pt>
                <c:pt idx="13">
                  <c:v>1808.7341206768904</c:v>
                </c:pt>
                <c:pt idx="14">
                  <c:v>1347.2735086069902</c:v>
                </c:pt>
                <c:pt idx="15">
                  <c:v>0</c:v>
                </c:pt>
              </c:numCache>
            </c:numRef>
          </c:xVal>
          <c:yVal>
            <c:numRef>
              <c:f>Sheet3!$D$61:$D$76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98-4157-8F6A-89629D0C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74992"/>
        <c:axId val="720776632"/>
      </c:scatterChart>
      <c:valAx>
        <c:axId val="7207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776632"/>
        <c:crosses val="autoZero"/>
        <c:crossBetween val="midCat"/>
      </c:valAx>
      <c:valAx>
        <c:axId val="72077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77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Sheet4!$H$1</c:f>
              <c:strCache>
                <c:ptCount val="1"/>
                <c:pt idx="0">
                  <c:v>x1-x2(ft)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Sheet4!$H$2:$H$12</c:f>
              <c:numCache>
                <c:formatCode>General</c:formatCode>
                <c:ptCount val="11"/>
                <c:pt idx="0">
                  <c:v>114</c:v>
                </c:pt>
                <c:pt idx="1">
                  <c:v>111.70000000000002</c:v>
                </c:pt>
                <c:pt idx="2">
                  <c:v>105.58200000000005</c:v>
                </c:pt>
                <c:pt idx="3">
                  <c:v>96.295060000000007</c:v>
                </c:pt>
                <c:pt idx="4">
                  <c:v>84.377899800000023</c:v>
                </c:pt>
                <c:pt idx="5">
                  <c:v>70.277656834000027</c:v>
                </c:pt>
                <c:pt idx="6">
                  <c:v>54.365455172220017</c:v>
                </c:pt>
                <c:pt idx="7">
                  <c:v>36.949327792942618</c:v>
                </c:pt>
                <c:pt idx="8">
                  <c:v>18.284942068142385</c:v>
                </c:pt>
                <c:pt idx="9">
                  <c:v>-1.4154980834418076</c:v>
                </c:pt>
                <c:pt idx="10">
                  <c:v>-21.975863409256693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84-4E75-8C79-1B39858B81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5808360"/>
        <c:axId val="635808688"/>
      </c:scatterChart>
      <c:valAx>
        <c:axId val="63580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08688"/>
        <c:crosses val="autoZero"/>
        <c:crossBetween val="midCat"/>
      </c:valAx>
      <c:valAx>
        <c:axId val="6358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Sheet5!$H$1</c:f>
              <c:strCache>
                <c:ptCount val="1"/>
                <c:pt idx="0">
                  <c:v>x1-x2(ft)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Sheet5!$A$2:$A$10</c:f>
              <c:numCache>
                <c:formatCode>General</c:formatCode>
                <c:ptCount val="9"/>
                <c:pt idx="0">
                  <c:v>0</c:v>
                </c:pt>
                <c:pt idx="1">
                  <c:v>1.55</c:v>
                </c:pt>
                <c:pt idx="2">
                  <c:v>3.1</c:v>
                </c:pt>
                <c:pt idx="3">
                  <c:v>4.6500000000000004</c:v>
                </c:pt>
                <c:pt idx="4">
                  <c:v>6.2</c:v>
                </c:pt>
                <c:pt idx="5">
                  <c:v>7.75</c:v>
                </c:pt>
                <c:pt idx="6">
                  <c:v>9.3000000000000007</c:v>
                </c:pt>
                <c:pt idx="7">
                  <c:v>10.85</c:v>
                </c:pt>
                <c:pt idx="8">
                  <c:v>12.4</c:v>
                </c:pt>
              </c:numCache>
            </c:numRef>
          </c:xVal>
          <c:yVal>
            <c:numRef>
              <c:f>Sheet5!$H$2:$H$10</c:f>
              <c:numCache>
                <c:formatCode>General</c:formatCode>
                <c:ptCount val="9"/>
                <c:pt idx="0">
                  <c:v>114</c:v>
                </c:pt>
                <c:pt idx="1">
                  <c:v>108.47425000000003</c:v>
                </c:pt>
                <c:pt idx="2">
                  <c:v>95.986054999999979</c:v>
                </c:pt>
                <c:pt idx="3">
                  <c:v>79.11151965000002</c:v>
                </c:pt>
                <c:pt idx="4">
                  <c:v>59.473589879500018</c:v>
                </c:pt>
                <c:pt idx="5">
                  <c:v>38.094721624085025</c:v>
                </c:pt>
                <c:pt idx="6">
                  <c:v>15.619062123173574</c:v>
                </c:pt>
                <c:pt idx="7">
                  <c:v>-7.5475758624006382</c:v>
                </c:pt>
                <c:pt idx="8">
                  <c:v>-31.149530293312399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52-4847-A283-F64B22AB6DF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91374712"/>
        <c:axId val="491369792"/>
      </c:scatterChart>
      <c:valAx>
        <c:axId val="49137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69792"/>
        <c:crosses val="autoZero"/>
        <c:crossBetween val="midCat"/>
      </c:valAx>
      <c:valAx>
        <c:axId val="4913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7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Sheet6!$H$1</c:f>
              <c:strCache>
                <c:ptCount val="1"/>
                <c:pt idx="0">
                  <c:v>x1-x2(ft)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Sheet6!$A$2:$A$8</c:f>
              <c:numCache>
                <c:formatCode>General</c:formatCode>
                <c:ptCount val="7"/>
                <c:pt idx="0">
                  <c:v>0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6.6</c:v>
                </c:pt>
                <c:pt idx="4">
                  <c:v>8.8000000000000007</c:v>
                </c:pt>
                <c:pt idx="5">
                  <c:v>11</c:v>
                </c:pt>
                <c:pt idx="6">
                  <c:v>13.2</c:v>
                </c:pt>
              </c:numCache>
            </c:numRef>
          </c:xVal>
          <c:yVal>
            <c:numRef>
              <c:f>Sheet6!$H$2:$H$8</c:f>
              <c:numCache>
                <c:formatCode>General</c:formatCode>
                <c:ptCount val="7"/>
                <c:pt idx="0">
                  <c:v>114</c:v>
                </c:pt>
                <c:pt idx="1">
                  <c:v>102.86799999999999</c:v>
                </c:pt>
                <c:pt idx="2">
                  <c:v>105.71779199999997</c:v>
                </c:pt>
                <c:pt idx="3">
                  <c:v>99.787018623999955</c:v>
                </c:pt>
                <c:pt idx="4">
                  <c:v>99.370440304127939</c:v>
                </c:pt>
                <c:pt idx="5">
                  <c:v>95.490947489007567</c:v>
                </c:pt>
                <c:pt idx="6">
                  <c:v>93.786164976903166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5E-4992-B653-5F4FF4A15B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9585288"/>
        <c:axId val="639583648"/>
      </c:scatterChart>
      <c:valAx>
        <c:axId val="63958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583648"/>
        <c:crosses val="autoZero"/>
        <c:crossBetween val="midCat"/>
      </c:valAx>
      <c:valAx>
        <c:axId val="6395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58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Greenberg q(vphpl)-K(vpmpl)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Sheet1!$I$23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Sheet1!$G$24:$G$44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Sheet1!$I$24:$I$44</c:f>
              <c:numCache>
                <c:formatCode>General</c:formatCode>
                <c:ptCount val="21"/>
                <c:pt idx="0">
                  <c:v>0</c:v>
                </c:pt>
                <c:pt idx="1">
                  <c:v>599.14645471079814</c:v>
                </c:pt>
                <c:pt idx="2">
                  <c:v>921.03403719761832</c:v>
                </c:pt>
                <c:pt idx="3">
                  <c:v>1138.2719909315288</c:v>
                </c:pt>
                <c:pt idx="4">
                  <c:v>1287.5503299472803</c:v>
                </c:pt>
                <c:pt idx="5">
                  <c:v>1386.2943611198905</c:v>
                </c:pt>
                <c:pt idx="6">
                  <c:v>1444.7673651911234</c:v>
                </c:pt>
                <c:pt idx="7">
                  <c:v>1469.7509742981488</c:v>
                </c:pt>
                <c:pt idx="8">
                  <c:v>1466.0651709986482</c:v>
                </c:pt>
                <c:pt idx="9">
                  <c:v>1437.313853191989</c:v>
                </c:pt>
                <c:pt idx="10">
                  <c:v>1386.2943611198905</c:v>
                </c:pt>
                <c:pt idx="11">
                  <c:v>1315.241401662365</c:v>
                </c:pt>
                <c:pt idx="12">
                  <c:v>1225.9814970383777</c:v>
                </c:pt>
                <c:pt idx="13">
                  <c:v>1120.0355818403814</c:v>
                </c:pt>
                <c:pt idx="14">
                  <c:v>998.6898430284507</c:v>
                </c:pt>
                <c:pt idx="15">
                  <c:v>863.04621735534249</c:v>
                </c:pt>
                <c:pt idx="16">
                  <c:v>714.0593642054713</c:v>
                </c:pt>
                <c:pt idx="17">
                  <c:v>552.5643602924348</c:v>
                </c:pt>
                <c:pt idx="18">
                  <c:v>379.29785636817485</c:v>
                </c:pt>
                <c:pt idx="19">
                  <c:v>194.91451867269183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D-42E1-A1B1-6E3BB541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69976"/>
        <c:axId val="571370304"/>
      </c:scatterChart>
      <c:valAx>
        <c:axId val="57136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70304"/>
        <c:crosses val="autoZero"/>
        <c:crossBetween val="midCat"/>
      </c:valAx>
      <c:valAx>
        <c:axId val="5713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6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Greenberg u(mph)-q(vphpl)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Sheet1!$E$60:$E$90</c:f>
              <c:numCache>
                <c:formatCode>General</c:formatCode>
                <c:ptCount val="31"/>
                <c:pt idx="0">
                  <c:v>0</c:v>
                </c:pt>
                <c:pt idx="1">
                  <c:v>441.24845129229772</c:v>
                </c:pt>
                <c:pt idx="2">
                  <c:v>778.80078307140491</c:v>
                </c:pt>
                <c:pt idx="3">
                  <c:v>1030.9339181864584</c:v>
                </c:pt>
                <c:pt idx="4">
                  <c:v>1213.0613194252669</c:v>
                </c:pt>
                <c:pt idx="5">
                  <c:v>1338.1535712974758</c:v>
                </c:pt>
                <c:pt idx="6">
                  <c:v>1417.0996582230441</c:v>
                </c:pt>
                <c:pt idx="7">
                  <c:v>1459.0170688747794</c:v>
                </c:pt>
                <c:pt idx="8">
                  <c:v>1471.5177646857694</c:v>
                </c:pt>
                <c:pt idx="9">
                  <c:v>1460.9361031125738</c:v>
                </c:pt>
                <c:pt idx="10">
                  <c:v>1432.5239843009504</c:v>
                </c:pt>
                <c:pt idx="11">
                  <c:v>1390.6177769261055</c:v>
                </c:pt>
                <c:pt idx="12">
                  <c:v>1338.7809608905789</c:v>
                </c:pt>
                <c:pt idx="13">
                  <c:v>1279.9258888272614</c:v>
                </c:pt>
                <c:pt idx="14">
                  <c:v>1216.4176041531159</c:v>
                </c:pt>
                <c:pt idx="15">
                  <c:v>1150.1622513369634</c:v>
                </c:pt>
                <c:pt idx="16">
                  <c:v>1082.6822658929016</c:v>
                </c:pt>
                <c:pt idx="17">
                  <c:v>1015.1802302671167</c:v>
                </c:pt>
                <c:pt idx="18">
                  <c:v>948.59302105677898</c:v>
                </c:pt>
                <c:pt idx="19">
                  <c:v>883.63764750130315</c:v>
                </c:pt>
                <c:pt idx="20">
                  <c:v>820.84998623898798</c:v>
                </c:pt>
                <c:pt idx="21">
                  <c:v>760.61744885964026</c:v>
                </c:pt>
                <c:pt idx="22">
                  <c:v>703.20647327378322</c:v>
                </c:pt>
                <c:pt idx="23">
                  <c:v>648.78560429343952</c:v>
                </c:pt>
                <c:pt idx="24">
                  <c:v>597.44482041436731</c:v>
                </c:pt>
                <c:pt idx="25">
                  <c:v>549.21167029259277</c:v>
                </c:pt>
                <c:pt idx="26">
                  <c:v>504.06470181238609</c:v>
                </c:pt>
                <c:pt idx="27">
                  <c:v>461.94459720749143</c:v>
                </c:pt>
                <c:pt idx="28">
                  <c:v>422.76336791245899</c:v>
                </c:pt>
                <c:pt idx="29">
                  <c:v>386.41191137715452</c:v>
                </c:pt>
                <c:pt idx="30">
                  <c:v>352.76618784013658</c:v>
                </c:pt>
              </c:numCache>
            </c:numRef>
          </c:xVal>
          <c:yVal>
            <c:numRef>
              <c:f>Sheet1!$D$60:$D$90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E-4F9A-A97A-0F882203F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70632"/>
        <c:axId val="571371288"/>
      </c:scatterChart>
      <c:valAx>
        <c:axId val="57137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71288"/>
        <c:crosses val="autoZero"/>
        <c:crossBetween val="midCat"/>
      </c:valAx>
      <c:valAx>
        <c:axId val="5713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7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Underwood u(mph)-K(vpmpl)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Sheet2!$G$24:$G$48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Sheet2!$H$24:$H$48</c:f>
              <c:numCache>
                <c:formatCode>General</c:formatCode>
                <c:ptCount val="25"/>
                <c:pt idx="0">
                  <c:v>80</c:v>
                </c:pt>
                <c:pt idx="1">
                  <c:v>72.386993442876758</c:v>
                </c:pt>
                <c:pt idx="2">
                  <c:v>65.498460246238551</c:v>
                </c:pt>
                <c:pt idx="3">
                  <c:v>59.265457654537428</c:v>
                </c:pt>
                <c:pt idx="4">
                  <c:v>53.62560368285115</c:v>
                </c:pt>
                <c:pt idx="5">
                  <c:v>48.52245277701067</c:v>
                </c:pt>
                <c:pt idx="6">
                  <c:v>43.904930887522113</c:v>
                </c:pt>
                <c:pt idx="7">
                  <c:v>39.72682430331276</c:v>
                </c:pt>
                <c:pt idx="8">
                  <c:v>35.946317129377725</c:v>
                </c:pt>
                <c:pt idx="9">
                  <c:v>32.525572779247931</c:v>
                </c:pt>
                <c:pt idx="10">
                  <c:v>29.430355293715387</c:v>
                </c:pt>
                <c:pt idx="11">
                  <c:v>26.629686695846363</c:v>
                </c:pt>
                <c:pt idx="12">
                  <c:v>24.095536952976172</c:v>
                </c:pt>
                <c:pt idx="13">
                  <c:v>21.802543442721007</c:v>
                </c:pt>
                <c:pt idx="14">
                  <c:v>19.727757115328515</c:v>
                </c:pt>
                <c:pt idx="15">
                  <c:v>17.850412811874385</c:v>
                </c:pt>
                <c:pt idx="16">
                  <c:v>16.15172143957243</c:v>
                </c:pt>
                <c:pt idx="17">
                  <c:v>14.614681924218774</c:v>
                </c:pt>
                <c:pt idx="18">
                  <c:v>13.223911057726923</c:v>
                </c:pt>
                <c:pt idx="19">
                  <c:v>11.965489537810804</c:v>
                </c:pt>
                <c:pt idx="20">
                  <c:v>10.826822658929016</c:v>
                </c:pt>
                <c:pt idx="21">
                  <c:v>9.7965142602385527</c:v>
                </c:pt>
                <c:pt idx="22">
                  <c:v>8.86425266898671</c:v>
                </c:pt>
                <c:pt idx="23">
                  <c:v>8.0207074978242971</c:v>
                </c:pt>
                <c:pt idx="24">
                  <c:v>7.2574362631530009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1-4E16-B5F3-2BFDB7AC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17792"/>
        <c:axId val="559460056"/>
      </c:scatterChart>
      <c:valAx>
        <c:axId val="4846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60056"/>
        <c:crosses val="autoZero"/>
        <c:crossBetween val="midCat"/>
      </c:valAx>
      <c:valAx>
        <c:axId val="5594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Underwood q(vphpl)-K(vpmpl)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Sheet2!$G$24:$G$48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Sheet2!$I$24:$I$48</c:f>
              <c:numCache>
                <c:formatCode>General</c:formatCode>
                <c:ptCount val="25"/>
                <c:pt idx="0">
                  <c:v>0</c:v>
                </c:pt>
                <c:pt idx="1">
                  <c:v>361.93496721438379</c:v>
                </c:pt>
                <c:pt idx="2">
                  <c:v>654.98460246238551</c:v>
                </c:pt>
                <c:pt idx="3">
                  <c:v>888.98186481806147</c:v>
                </c:pt>
                <c:pt idx="4">
                  <c:v>1072.5120736570229</c:v>
                </c:pt>
                <c:pt idx="5">
                  <c:v>1213.0613194252667</c:v>
                </c:pt>
                <c:pt idx="6">
                  <c:v>1317.1479266256633</c:v>
                </c:pt>
                <c:pt idx="7">
                  <c:v>1390.4388506159466</c:v>
                </c:pt>
                <c:pt idx="8">
                  <c:v>1437.8526851751089</c:v>
                </c:pt>
                <c:pt idx="9">
                  <c:v>1463.6507750661569</c:v>
                </c:pt>
                <c:pt idx="10">
                  <c:v>1471.5177646857694</c:v>
                </c:pt>
                <c:pt idx="11">
                  <c:v>1464.63276827155</c:v>
                </c:pt>
                <c:pt idx="12">
                  <c:v>1445.7322171785704</c:v>
                </c:pt>
                <c:pt idx="13">
                  <c:v>1417.1653237768655</c:v>
                </c:pt>
                <c:pt idx="14">
                  <c:v>1380.942998072996</c:v>
                </c:pt>
                <c:pt idx="15">
                  <c:v>1338.7809608905789</c:v>
                </c:pt>
                <c:pt idx="16">
                  <c:v>1292.1377151657944</c:v>
                </c:pt>
                <c:pt idx="17">
                  <c:v>1242.2479635585958</c:v>
                </c:pt>
                <c:pt idx="18">
                  <c:v>1190.1519951954231</c:v>
                </c:pt>
                <c:pt idx="19">
                  <c:v>1136.7215060920264</c:v>
                </c:pt>
                <c:pt idx="20">
                  <c:v>1082.6822658929016</c:v>
                </c:pt>
                <c:pt idx="21">
                  <c:v>1028.6339973250481</c:v>
                </c:pt>
                <c:pt idx="22">
                  <c:v>975.06779358853805</c:v>
                </c:pt>
                <c:pt idx="23">
                  <c:v>922.38136224979417</c:v>
                </c:pt>
                <c:pt idx="24">
                  <c:v>870.89235157836015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9-4EF6-A84B-31B5C3E8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69976"/>
        <c:axId val="571370304"/>
      </c:scatterChart>
      <c:valAx>
        <c:axId val="57136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70304"/>
        <c:crosses val="autoZero"/>
        <c:crossBetween val="midCat"/>
      </c:valAx>
      <c:valAx>
        <c:axId val="5713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6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Underwood u(mph)-q(vphpl)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Sheet2!$E$61:$E$76</c:f>
              <c:numCache>
                <c:formatCode>General</c:formatCode>
                <c:ptCount val="16"/>
                <c:pt idx="0">
                  <c:v>219.10133173369405</c:v>
                </c:pt>
                <c:pt idx="1">
                  <c:v>1039.7207708399178</c:v>
                </c:pt>
                <c:pt idx="2">
                  <c:v>1255.4823251787536</c:v>
                </c:pt>
                <c:pt idx="3">
                  <c:v>1386.2943611198905</c:v>
                </c:pt>
                <c:pt idx="4">
                  <c:v>1453.9385122571011</c:v>
                </c:pt>
                <c:pt idx="5">
                  <c:v>1471.2438795175892</c:v>
                </c:pt>
                <c:pt idx="6">
                  <c:v>1446.6875030728188</c:v>
                </c:pt>
                <c:pt idx="7">
                  <c:v>1386.2943611198905</c:v>
                </c:pt>
                <c:pt idx="8">
                  <c:v>1294.569326033014</c:v>
                </c:pt>
                <c:pt idx="9">
                  <c:v>1175.0090731143389</c:v>
                </c:pt>
                <c:pt idx="10">
                  <c:v>1030.4069859638794</c:v>
                </c:pt>
                <c:pt idx="11">
                  <c:v>863.04621735534272</c:v>
                </c:pt>
                <c:pt idx="12">
                  <c:v>674.82793552929456</c:v>
                </c:pt>
                <c:pt idx="13">
                  <c:v>467.3598741858292</c:v>
                </c:pt>
                <c:pt idx="14">
                  <c:v>242.01945426589191</c:v>
                </c:pt>
                <c:pt idx="15">
                  <c:v>0</c:v>
                </c:pt>
              </c:numCache>
            </c:numRef>
          </c:xVal>
          <c:yVal>
            <c:numRef>
              <c:f>Sheet2!$D$61:$D$76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3-458E-895A-9322101C4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70632"/>
        <c:axId val="571371288"/>
      </c:scatterChart>
      <c:valAx>
        <c:axId val="57137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71288"/>
        <c:crosses val="autoZero"/>
        <c:crossBetween val="midCat"/>
      </c:valAx>
      <c:valAx>
        <c:axId val="5713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7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Northwestern u(mph)-K(vpmpl)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Sheet3!$H$24:$H$48</c:f>
              <c:numCache>
                <c:formatCode>General</c:formatCode>
                <c:ptCount val="25"/>
                <c:pt idx="0">
                  <c:v>80</c:v>
                </c:pt>
                <c:pt idx="1">
                  <c:v>79.600998335414587</c:v>
                </c:pt>
                <c:pt idx="2">
                  <c:v>78.415893864540422</c:v>
                </c:pt>
                <c:pt idx="3">
                  <c:v>76.479798546647999</c:v>
                </c:pt>
                <c:pt idx="4">
                  <c:v>73.849307710930859</c:v>
                </c:pt>
                <c:pt idx="5">
                  <c:v>70.599752206767633</c:v>
                </c:pt>
                <c:pt idx="6">
                  <c:v>66.82161691290176</c:v>
                </c:pt>
                <c:pt idx="7">
                  <c:v>62.616363059349453</c:v>
                </c:pt>
                <c:pt idx="8">
                  <c:v>58.091922965895279</c:v>
                </c:pt>
                <c:pt idx="9">
                  <c:v>53.358144868677954</c:v>
                </c:pt>
                <c:pt idx="10">
                  <c:v>48.52245277701067</c:v>
                </c:pt>
                <c:pt idx="11">
                  <c:v>43.68595413117675</c:v>
                </c:pt>
                <c:pt idx="12">
                  <c:v>38.940180476797735</c:v>
                </c:pt>
                <c:pt idx="13">
                  <c:v>34.364588656859134</c:v>
                </c:pt>
                <c:pt idx="14">
                  <c:v>30.024887908111964</c:v>
                </c:pt>
                <c:pt idx="15">
                  <c:v>25.972197388667979</c:v>
                </c:pt>
                <c:pt idx="16">
                  <c:v>22.242984036255532</c:v>
                </c:pt>
                <c:pt idx="17">
                  <c:v>18.859686124469082</c:v>
                </c:pt>
                <c:pt idx="18">
                  <c:v>15.831895926689173</c:v>
                </c:pt>
                <c:pt idx="19">
                  <c:v>13.157956526172391</c:v>
                </c:pt>
                <c:pt idx="20">
                  <c:v>10.826822658929016</c:v>
                </c:pt>
                <c:pt idx="21">
                  <c:v>8.820042024358818</c:v>
                </c:pt>
                <c:pt idx="22">
                  <c:v>7.113729396750907</c:v>
                </c:pt>
                <c:pt idx="23">
                  <c:v>5.6804282991709591</c:v>
                </c:pt>
                <c:pt idx="24">
                  <c:v>4.4907810267306978</c:v>
                </c:pt>
              </c:numCache>
            </c:numRef>
          </c:xVal>
          <c:yVal>
            <c:numRef>
              <c:f>Sheet3!$G$24:$G$48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1-4ED5-BF57-701A5C5E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17792"/>
        <c:axId val="559460056"/>
      </c:scatterChart>
      <c:valAx>
        <c:axId val="4846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60056"/>
        <c:crosses val="autoZero"/>
        <c:crossBetween val="midCat"/>
      </c:valAx>
      <c:valAx>
        <c:axId val="5594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Northwestern q(vphpl)-K(vpmpl)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Sheet3!$G$24:$G$48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Sheet3!$I$24:$I$48</c:f>
              <c:numCache>
                <c:formatCode>General</c:formatCode>
                <c:ptCount val="25"/>
                <c:pt idx="0">
                  <c:v>0</c:v>
                </c:pt>
                <c:pt idx="1">
                  <c:v>398.00499167707295</c:v>
                </c:pt>
                <c:pt idx="2">
                  <c:v>784.15893864540419</c:v>
                </c:pt>
                <c:pt idx="3">
                  <c:v>1147.19697819972</c:v>
                </c:pt>
                <c:pt idx="4">
                  <c:v>1476.9861542186172</c:v>
                </c:pt>
                <c:pt idx="5">
                  <c:v>1764.9938051691909</c:v>
                </c:pt>
                <c:pt idx="6">
                  <c:v>2004.6485073870529</c:v>
                </c:pt>
                <c:pt idx="7">
                  <c:v>2191.5727070772309</c:v>
                </c:pt>
                <c:pt idx="8">
                  <c:v>2323.676918635811</c:v>
                </c:pt>
                <c:pt idx="9">
                  <c:v>2401.1165190905081</c:v>
                </c:pt>
                <c:pt idx="10">
                  <c:v>2426.1226388505333</c:v>
                </c:pt>
                <c:pt idx="11">
                  <c:v>2402.7274772147211</c:v>
                </c:pt>
                <c:pt idx="12">
                  <c:v>2336.410828607864</c:v>
                </c:pt>
                <c:pt idx="13">
                  <c:v>2233.6982626958438</c:v>
                </c:pt>
                <c:pt idx="14">
                  <c:v>2101.7421535678377</c:v>
                </c:pt>
                <c:pt idx="15">
                  <c:v>1947.9148041500985</c:v>
                </c:pt>
                <c:pt idx="16">
                  <c:v>1779.4387229004426</c:v>
                </c:pt>
                <c:pt idx="17">
                  <c:v>1603.073320579872</c:v>
                </c:pt>
                <c:pt idx="18">
                  <c:v>1424.8706334020255</c:v>
                </c:pt>
                <c:pt idx="19">
                  <c:v>1250.0058699863771</c:v>
                </c:pt>
                <c:pt idx="20">
                  <c:v>1082.6822658929016</c:v>
                </c:pt>
                <c:pt idx="21">
                  <c:v>926.10441255767591</c:v>
                </c:pt>
                <c:pt idx="22">
                  <c:v>782.51023364259981</c:v>
                </c:pt>
                <c:pt idx="23">
                  <c:v>653.24925440466029</c:v>
                </c:pt>
                <c:pt idx="24">
                  <c:v>538.89372320768371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0-4419-ADBF-BFE04CFA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69976"/>
        <c:axId val="571370304"/>
      </c:scatterChart>
      <c:valAx>
        <c:axId val="57136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70304"/>
        <c:crosses val="autoZero"/>
        <c:crossBetween val="midCat"/>
      </c:valAx>
      <c:valAx>
        <c:axId val="5713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6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Northwestern u(mph)-q(vphpl)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Sheet3!$E$61:$E$76</c:f>
              <c:numCache>
                <c:formatCode>General</c:formatCode>
                <c:ptCount val="16"/>
                <c:pt idx="0">
                  <c:v>148.02071873007984</c:v>
                </c:pt>
                <c:pt idx="1">
                  <c:v>1019.6669901688089</c:v>
                </c:pt>
                <c:pt idx="2">
                  <c:v>1372.3059016735774</c:v>
                </c:pt>
                <c:pt idx="3">
                  <c:v>1665.1092223153953</c:v>
                </c:pt>
                <c:pt idx="4">
                  <c:v>1906.5272829526339</c:v>
                </c:pt>
                <c:pt idx="5">
                  <c:v>2100.8882974953162</c:v>
                </c:pt>
                <c:pt idx="6">
                  <c:v>2250.2013822666777</c:v>
                </c:pt>
                <c:pt idx="7">
                  <c:v>2354.8200450309491</c:v>
                </c:pt>
                <c:pt idx="8">
                  <c:v>2413.620095861932</c:v>
                </c:pt>
                <c:pt idx="9">
                  <c:v>2423.849286892998</c:v>
                </c:pt>
                <c:pt idx="10">
                  <c:v>2380.596232627729</c:v>
                </c:pt>
                <c:pt idx="11">
                  <c:v>2275.5828493227964</c:v>
                </c:pt>
                <c:pt idx="12">
                  <c:v>2094.3690173750219</c:v>
                </c:pt>
                <c:pt idx="13">
                  <c:v>1808.7341206768904</c:v>
                </c:pt>
                <c:pt idx="14">
                  <c:v>1347.2735086069902</c:v>
                </c:pt>
                <c:pt idx="15">
                  <c:v>0</c:v>
                </c:pt>
              </c:numCache>
            </c:numRef>
          </c:xVal>
          <c:yVal>
            <c:numRef>
              <c:f>Sheet2!$D$61:$D$76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0-4602-8302-D9270D13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70632"/>
        <c:axId val="571371288"/>
      </c:scatterChart>
      <c:valAx>
        <c:axId val="57137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71288"/>
        <c:crosses val="autoZero"/>
        <c:crossBetween val="midCat"/>
      </c:valAx>
      <c:valAx>
        <c:axId val="5713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7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24</xdr:row>
      <xdr:rowOff>72390</xdr:rowOff>
    </xdr:from>
    <xdr:to>
      <xdr:col>20</xdr:col>
      <xdr:colOff>281940</xdr:colOff>
      <xdr:row>40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8725A8-BB2D-6523-91A9-C4F63A44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40</xdr:row>
      <xdr:rowOff>163830</xdr:rowOff>
    </xdr:from>
    <xdr:to>
      <xdr:col>20</xdr:col>
      <xdr:colOff>289560</xdr:colOff>
      <xdr:row>56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979ED7-E00B-6020-6528-57542C0DB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373380</xdr:colOff>
      <xdr:row>61</xdr:row>
      <xdr:rowOff>156210</xdr:rowOff>
    </xdr:from>
    <xdr:to>
      <xdr:col>15</xdr:col>
      <xdr:colOff>335280</xdr:colOff>
      <xdr:row>77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9BEEE6-9533-6214-F727-494B6D58B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24</xdr:row>
      <xdr:rowOff>72390</xdr:rowOff>
    </xdr:from>
    <xdr:to>
      <xdr:col>20</xdr:col>
      <xdr:colOff>281940</xdr:colOff>
      <xdr:row>40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A6F82F-1745-49DA-8570-B7E3477B3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40</xdr:row>
      <xdr:rowOff>163830</xdr:rowOff>
    </xdr:from>
    <xdr:to>
      <xdr:col>20</xdr:col>
      <xdr:colOff>289560</xdr:colOff>
      <xdr:row>56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8C2F0C-A8A5-4368-9884-3B4E57DA7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373380</xdr:colOff>
      <xdr:row>61</xdr:row>
      <xdr:rowOff>156210</xdr:rowOff>
    </xdr:from>
    <xdr:to>
      <xdr:col>15</xdr:col>
      <xdr:colOff>335280</xdr:colOff>
      <xdr:row>77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D9916B-C954-4A2C-9149-F17E97704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24</xdr:row>
      <xdr:rowOff>72390</xdr:rowOff>
    </xdr:from>
    <xdr:to>
      <xdr:col>20</xdr:col>
      <xdr:colOff>281940</xdr:colOff>
      <xdr:row>40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54FFE1-A296-4D12-BB8D-3C3BC69F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40</xdr:row>
      <xdr:rowOff>163830</xdr:rowOff>
    </xdr:from>
    <xdr:to>
      <xdr:col>20</xdr:col>
      <xdr:colOff>289560</xdr:colOff>
      <xdr:row>56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AE6E74-33D4-45F7-89A4-631EE2183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373380</xdr:colOff>
      <xdr:row>61</xdr:row>
      <xdr:rowOff>156210</xdr:rowOff>
    </xdr:from>
    <xdr:to>
      <xdr:col>15</xdr:col>
      <xdr:colOff>335280</xdr:colOff>
      <xdr:row>77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095AC3-4593-4372-AD36-8782A358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75</xdr:row>
      <xdr:rowOff>95250</xdr:rowOff>
    </xdr:from>
    <xdr:to>
      <xdr:col>16</xdr:col>
      <xdr:colOff>76200</xdr:colOff>
      <xdr:row>91</xdr:row>
      <xdr:rowOff>34290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7708C36-E22A-7D9D-5392-A51ED6DB9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434340</xdr:colOff>
      <xdr:row>60</xdr:row>
      <xdr:rowOff>148590</xdr:rowOff>
    </xdr:from>
    <xdr:to>
      <xdr:col>24</xdr:col>
      <xdr:colOff>129540</xdr:colOff>
      <xdr:row>76</xdr:row>
      <xdr:rowOff>87630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D806F16-7AE2-37C2-C8FF-A5D8ED465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479612</xdr:colOff>
      <xdr:row>86</xdr:row>
      <xdr:rowOff>94129</xdr:rowOff>
    </xdr:from>
    <xdr:to>
      <xdr:col>25</xdr:col>
      <xdr:colOff>174812</xdr:colOff>
      <xdr:row>101</xdr:row>
      <xdr:rowOff>147917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AE4782B-CDDF-CF8B-CD75-0D467234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0</xdr:row>
      <xdr:rowOff>121920</xdr:rowOff>
    </xdr:from>
    <xdr:to>
      <xdr:col>16</xdr:col>
      <xdr:colOff>144780</xdr:colOff>
      <xdr:row>16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5839D5-2DEB-356D-4B9F-05455D551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1</xdr:row>
      <xdr:rowOff>121920</xdr:rowOff>
    </xdr:from>
    <xdr:to>
      <xdr:col>17</xdr:col>
      <xdr:colOff>83820</xdr:colOff>
      <xdr:row>16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B11158-6BB4-3700-F6CE-C466566A7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6</xdr:row>
      <xdr:rowOff>87630</xdr:rowOff>
    </xdr:from>
    <xdr:to>
      <xdr:col>17</xdr:col>
      <xdr:colOff>518160</xdr:colOff>
      <xdr:row>23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3F8CE5-3673-B88A-399C-634662646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B466-1E2A-4560-A82C-0011D97308E4}">
  <dimension ref="A1:I90"/>
  <sheetViews>
    <sheetView topLeftCell="A64" workbookViewId="0">
      <selection activeCell="D24" sqref="A1:XFD1048576"/>
    </sheetView>
  </sheetViews>
  <sheetFormatPr defaultRowHeight="13.8" x14ac:dyDescent="0.25"/>
  <cols>
    <col min="8" max="8" width="9.109375" bestFit="1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s="1">
        <v>0.5</v>
      </c>
      <c r="B2" s="1">
        <v>53.743487147678742</v>
      </c>
      <c r="C2" s="2">
        <f t="shared" ref="C2:C11" si="0">1.47*A2*B2</f>
        <v>39.501463053543873</v>
      </c>
      <c r="D2" s="2">
        <v>10</v>
      </c>
      <c r="E2" s="2">
        <f>1.075*B2*B2/D2</f>
        <v>310.49895916021632</v>
      </c>
      <c r="F2" s="2">
        <f>C2+E2</f>
        <v>350.0004222137602</v>
      </c>
    </row>
    <row r="3" spans="1:6" x14ac:dyDescent="0.25">
      <c r="A3" s="1">
        <v>1</v>
      </c>
      <c r="B3" s="1">
        <v>50.630706929960553</v>
      </c>
      <c r="C3" s="2">
        <f t="shared" si="0"/>
        <v>74.427139187042016</v>
      </c>
      <c r="D3" s="2">
        <v>10</v>
      </c>
      <c r="E3" s="2">
        <f t="shared" ref="E3:E11" si="1">1.075*B3*B3/D3</f>
        <v>275.57286205446223</v>
      </c>
      <c r="F3" s="2">
        <f>C3+E3</f>
        <v>350.00000124150426</v>
      </c>
    </row>
    <row r="4" spans="1:6" x14ac:dyDescent="0.25">
      <c r="A4" s="1">
        <v>1.5</v>
      </c>
      <c r="B4" s="1">
        <v>47.718281660639079</v>
      </c>
      <c r="C4" s="2">
        <f t="shared" si="0"/>
        <v>105.21881106170918</v>
      </c>
      <c r="D4" s="2">
        <v>10</v>
      </c>
      <c r="E4" s="2">
        <f t="shared" si="1"/>
        <v>244.781198499239</v>
      </c>
      <c r="F4" s="2">
        <f t="shared" ref="F4:F11" si="2">C4+E4</f>
        <v>350.00000956094817</v>
      </c>
    </row>
    <row r="5" spans="1:6" x14ac:dyDescent="0.25">
      <c r="A5" s="1">
        <v>2</v>
      </c>
      <c r="B5" s="1">
        <v>45.000993990476523</v>
      </c>
      <c r="C5" s="2">
        <f t="shared" si="0"/>
        <v>132.30292233200097</v>
      </c>
      <c r="D5" s="2">
        <v>10</v>
      </c>
      <c r="E5" s="2">
        <f t="shared" si="1"/>
        <v>217.69711696407217</v>
      </c>
      <c r="F5" s="2">
        <f t="shared" si="2"/>
        <v>350.00003929607317</v>
      </c>
    </row>
    <row r="6" spans="1:6" x14ac:dyDescent="0.25">
      <c r="A6" s="1">
        <v>2.5</v>
      </c>
      <c r="B6" s="1">
        <v>42.47195628841871</v>
      </c>
      <c r="C6" s="2">
        <f t="shared" si="0"/>
        <v>156.08443935993876</v>
      </c>
      <c r="D6" s="2">
        <v>10</v>
      </c>
      <c r="E6" s="2">
        <f t="shared" si="1"/>
        <v>193.91571012877506</v>
      </c>
      <c r="F6" s="2">
        <f t="shared" si="2"/>
        <v>350.00014948871382</v>
      </c>
    </row>
    <row r="7" spans="1:6" x14ac:dyDescent="0.25">
      <c r="A7" s="1">
        <v>3</v>
      </c>
      <c r="B7" s="1">
        <v>40.122857620241966</v>
      </c>
      <c r="C7" s="2">
        <f t="shared" si="0"/>
        <v>176.94180210526707</v>
      </c>
      <c r="D7" s="2">
        <v>10</v>
      </c>
      <c r="E7" s="2">
        <f t="shared" si="1"/>
        <v>173.05819813852742</v>
      </c>
      <c r="F7" s="2">
        <f t="shared" si="2"/>
        <v>350.00000024379449</v>
      </c>
    </row>
    <row r="8" spans="1:6" x14ac:dyDescent="0.25">
      <c r="A8" s="1">
        <v>3.5</v>
      </c>
      <c r="B8" s="1">
        <v>37.94439875857762</v>
      </c>
      <c r="C8" s="2">
        <f t="shared" si="0"/>
        <v>195.22393161288184</v>
      </c>
      <c r="D8" s="2">
        <v>10</v>
      </c>
      <c r="E8" s="2">
        <f t="shared" si="1"/>
        <v>154.77607019361929</v>
      </c>
      <c r="F8" s="2">
        <f t="shared" si="2"/>
        <v>350.00000180650113</v>
      </c>
    </row>
    <row r="9" spans="1:6" x14ac:dyDescent="0.25">
      <c r="A9" s="1">
        <v>4</v>
      </c>
      <c r="B9" s="1">
        <v>35.926536468905624</v>
      </c>
      <c r="C9" s="2">
        <f t="shared" si="0"/>
        <v>211.24803443716507</v>
      </c>
      <c r="D9" s="2">
        <v>10</v>
      </c>
      <c r="E9" s="2">
        <f t="shared" si="1"/>
        <v>138.75197243504761</v>
      </c>
      <c r="F9" s="2">
        <f t="shared" si="2"/>
        <v>350.00000687221268</v>
      </c>
    </row>
    <row r="10" spans="1:6" x14ac:dyDescent="0.25">
      <c r="A10" s="1">
        <v>4.5</v>
      </c>
      <c r="B10" s="1">
        <v>34.058861442460476</v>
      </c>
      <c r="C10" s="2">
        <f t="shared" si="0"/>
        <v>225.29936844187606</v>
      </c>
      <c r="D10" s="2">
        <v>10</v>
      </c>
      <c r="E10" s="2">
        <f t="shared" si="1"/>
        <v>124.70064959634749</v>
      </c>
      <c r="F10" s="2">
        <f t="shared" si="2"/>
        <v>350.00001803822352</v>
      </c>
    </row>
    <row r="11" spans="1:6" x14ac:dyDescent="0.25">
      <c r="A11" s="1">
        <v>5</v>
      </c>
      <c r="B11" s="1">
        <v>32.330869208598727</v>
      </c>
      <c r="C11" s="2">
        <f t="shared" si="0"/>
        <v>237.63188868320063</v>
      </c>
      <c r="D11" s="2">
        <v>10</v>
      </c>
      <c r="E11" s="2">
        <f t="shared" si="1"/>
        <v>112.3681486567281</v>
      </c>
      <c r="F11" s="2">
        <f t="shared" si="2"/>
        <v>350.00003733992872</v>
      </c>
    </row>
    <row r="23" spans="7:9" x14ac:dyDescent="0.25">
      <c r="G23" s="3" t="s">
        <v>6</v>
      </c>
      <c r="H23" s="3" t="s">
        <v>7</v>
      </c>
      <c r="I23" s="3" t="s">
        <v>8</v>
      </c>
    </row>
    <row r="24" spans="7:9" x14ac:dyDescent="0.25">
      <c r="G24">
        <v>0</v>
      </c>
      <c r="H24" t="e">
        <f>40*LN(100/G24)</f>
        <v>#DIV/0!</v>
      </c>
      <c r="I24" t="e">
        <f>40*G24*LN(100/G24)</f>
        <v>#DIV/0!</v>
      </c>
    </row>
    <row r="25" spans="7:9" x14ac:dyDescent="0.25">
      <c r="G25">
        <v>5</v>
      </c>
      <c r="H25">
        <f t="shared" ref="H25:H48" si="3">40*LN(100/G25)</f>
        <v>119.82929094215963</v>
      </c>
      <c r="I25">
        <f t="shared" ref="I25:I48" si="4">40*G25*LN(100/G25)</f>
        <v>599.14645471079814</v>
      </c>
    </row>
    <row r="26" spans="7:9" x14ac:dyDescent="0.25">
      <c r="G26">
        <v>10</v>
      </c>
      <c r="H26">
        <f t="shared" si="3"/>
        <v>92.103403719761843</v>
      </c>
      <c r="I26">
        <f t="shared" si="4"/>
        <v>921.03403719761832</v>
      </c>
    </row>
    <row r="27" spans="7:9" x14ac:dyDescent="0.25">
      <c r="G27">
        <v>15</v>
      </c>
      <c r="H27">
        <f t="shared" si="3"/>
        <v>75.884799395435252</v>
      </c>
      <c r="I27">
        <f t="shared" si="4"/>
        <v>1138.2719909315288</v>
      </c>
    </row>
    <row r="28" spans="7:9" x14ac:dyDescent="0.25">
      <c r="G28">
        <v>20</v>
      </c>
      <c r="H28">
        <f t="shared" si="3"/>
        <v>64.377516497364013</v>
      </c>
      <c r="I28">
        <f t="shared" si="4"/>
        <v>1287.5503299472803</v>
      </c>
    </row>
    <row r="29" spans="7:9" x14ac:dyDescent="0.25">
      <c r="G29">
        <v>25</v>
      </c>
      <c r="H29">
        <f t="shared" si="3"/>
        <v>55.451774444795625</v>
      </c>
      <c r="I29">
        <f t="shared" si="4"/>
        <v>1386.2943611198905</v>
      </c>
    </row>
    <row r="30" spans="7:9" x14ac:dyDescent="0.25">
      <c r="G30">
        <v>30</v>
      </c>
      <c r="H30">
        <f t="shared" si="3"/>
        <v>48.158912173037443</v>
      </c>
      <c r="I30">
        <f t="shared" si="4"/>
        <v>1444.7673651911234</v>
      </c>
    </row>
    <row r="31" spans="7:9" x14ac:dyDescent="0.25">
      <c r="G31">
        <v>35</v>
      </c>
      <c r="H31">
        <f t="shared" si="3"/>
        <v>41.992884979947107</v>
      </c>
      <c r="I31">
        <f t="shared" si="4"/>
        <v>1469.7509742981488</v>
      </c>
    </row>
    <row r="32" spans="7:9" x14ac:dyDescent="0.25">
      <c r="G32">
        <v>40</v>
      </c>
      <c r="H32">
        <f t="shared" si="3"/>
        <v>36.651629274966204</v>
      </c>
      <c r="I32">
        <f t="shared" si="4"/>
        <v>1466.0651709986482</v>
      </c>
    </row>
    <row r="33" spans="7:9" x14ac:dyDescent="0.25">
      <c r="G33">
        <v>45</v>
      </c>
      <c r="H33">
        <f t="shared" si="3"/>
        <v>31.940307848710866</v>
      </c>
      <c r="I33">
        <f t="shared" si="4"/>
        <v>1437.313853191989</v>
      </c>
    </row>
    <row r="34" spans="7:9" x14ac:dyDescent="0.25">
      <c r="G34">
        <v>50</v>
      </c>
      <c r="H34">
        <f t="shared" si="3"/>
        <v>27.725887222397812</v>
      </c>
      <c r="I34">
        <f t="shared" si="4"/>
        <v>1386.2943611198905</v>
      </c>
    </row>
    <row r="35" spans="7:9" x14ac:dyDescent="0.25">
      <c r="G35">
        <v>55</v>
      </c>
      <c r="H35">
        <f t="shared" si="3"/>
        <v>23.913480030224818</v>
      </c>
      <c r="I35">
        <f t="shared" si="4"/>
        <v>1315.241401662365</v>
      </c>
    </row>
    <row r="36" spans="7:9" x14ac:dyDescent="0.25">
      <c r="G36">
        <v>60</v>
      </c>
      <c r="H36">
        <f t="shared" si="3"/>
        <v>20.433024950639627</v>
      </c>
      <c r="I36">
        <f t="shared" si="4"/>
        <v>1225.9814970383777</v>
      </c>
    </row>
    <row r="37" spans="7:9" x14ac:dyDescent="0.25">
      <c r="G37">
        <v>65</v>
      </c>
      <c r="H37">
        <f t="shared" si="3"/>
        <v>17.231316643698172</v>
      </c>
      <c r="I37">
        <f t="shared" si="4"/>
        <v>1120.0355818403814</v>
      </c>
    </row>
    <row r="38" spans="7:9" x14ac:dyDescent="0.25">
      <c r="G38">
        <v>70</v>
      </c>
      <c r="H38">
        <f t="shared" si="3"/>
        <v>14.266997757549296</v>
      </c>
      <c r="I38">
        <f t="shared" si="4"/>
        <v>998.6898430284507</v>
      </c>
    </row>
    <row r="39" spans="7:9" x14ac:dyDescent="0.25">
      <c r="G39">
        <v>75</v>
      </c>
      <c r="H39">
        <f t="shared" si="3"/>
        <v>11.507282898071233</v>
      </c>
      <c r="I39">
        <f t="shared" si="4"/>
        <v>863.04621735534249</v>
      </c>
    </row>
    <row r="40" spans="7:9" x14ac:dyDescent="0.25">
      <c r="G40">
        <v>80</v>
      </c>
      <c r="H40">
        <f t="shared" si="3"/>
        <v>8.9257420525683902</v>
      </c>
      <c r="I40">
        <f t="shared" si="4"/>
        <v>714.0593642054713</v>
      </c>
    </row>
    <row r="41" spans="7:9" x14ac:dyDescent="0.25">
      <c r="G41">
        <v>85</v>
      </c>
      <c r="H41">
        <f t="shared" si="3"/>
        <v>6.5007571799109973</v>
      </c>
      <c r="I41">
        <f t="shared" si="4"/>
        <v>552.5643602924348</v>
      </c>
    </row>
    <row r="42" spans="7:9" x14ac:dyDescent="0.25">
      <c r="G42">
        <v>90</v>
      </c>
      <c r="H42">
        <f t="shared" si="3"/>
        <v>4.2144206263130544</v>
      </c>
      <c r="I42">
        <f t="shared" si="4"/>
        <v>379.29785636817485</v>
      </c>
    </row>
    <row r="43" spans="7:9" x14ac:dyDescent="0.25">
      <c r="G43">
        <v>95</v>
      </c>
      <c r="H43">
        <f t="shared" si="3"/>
        <v>2.0517317755020192</v>
      </c>
      <c r="I43">
        <f t="shared" si="4"/>
        <v>194.91451867269183</v>
      </c>
    </row>
    <row r="44" spans="7:9" x14ac:dyDescent="0.25">
      <c r="G44">
        <v>100</v>
      </c>
      <c r="H44">
        <f t="shared" si="3"/>
        <v>0</v>
      </c>
      <c r="I44">
        <f t="shared" si="4"/>
        <v>0</v>
      </c>
    </row>
    <row r="45" spans="7:9" x14ac:dyDescent="0.25">
      <c r="G45">
        <v>105</v>
      </c>
      <c r="H45">
        <f t="shared" si="3"/>
        <v>-1.9516065667772822</v>
      </c>
      <c r="I45">
        <f t="shared" si="4"/>
        <v>-204.91868951161464</v>
      </c>
    </row>
    <row r="46" spans="7:9" x14ac:dyDescent="0.25">
      <c r="G46">
        <v>110</v>
      </c>
      <c r="H46">
        <f t="shared" si="3"/>
        <v>-3.8124071921729956</v>
      </c>
      <c r="I46">
        <f t="shared" si="4"/>
        <v>-419.36479113902953</v>
      </c>
    </row>
    <row r="47" spans="7:9" x14ac:dyDescent="0.25">
      <c r="G47">
        <v>115</v>
      </c>
      <c r="H47">
        <f t="shared" si="3"/>
        <v>-5.5904776950063493</v>
      </c>
      <c r="I47">
        <f t="shared" si="4"/>
        <v>-642.90493492573023</v>
      </c>
    </row>
    <row r="48" spans="7:9" x14ac:dyDescent="0.25">
      <c r="G48">
        <v>120</v>
      </c>
      <c r="H48">
        <f t="shared" si="3"/>
        <v>-7.2928622717581835</v>
      </c>
      <c r="I48">
        <f t="shared" si="4"/>
        <v>-875.14347261098203</v>
      </c>
    </row>
    <row r="60" spans="4:5" x14ac:dyDescent="0.25">
      <c r="D60">
        <v>0</v>
      </c>
      <c r="E60">
        <f>100*D60*EXP(-1/40*D60)</f>
        <v>0</v>
      </c>
    </row>
    <row r="61" spans="4:5" x14ac:dyDescent="0.25">
      <c r="D61">
        <v>5</v>
      </c>
      <c r="E61">
        <f t="shared" ref="E61:E90" si="5">100*D61*EXP(-1/40*D61)</f>
        <v>441.24845129229772</v>
      </c>
    </row>
    <row r="62" spans="4:5" x14ac:dyDescent="0.25">
      <c r="D62">
        <v>10</v>
      </c>
      <c r="E62">
        <f t="shared" si="5"/>
        <v>778.80078307140491</v>
      </c>
    </row>
    <row r="63" spans="4:5" x14ac:dyDescent="0.25">
      <c r="D63">
        <v>15</v>
      </c>
      <c r="E63">
        <f t="shared" si="5"/>
        <v>1030.9339181864584</v>
      </c>
    </row>
    <row r="64" spans="4:5" x14ac:dyDescent="0.25">
      <c r="D64">
        <v>20</v>
      </c>
      <c r="E64">
        <f t="shared" si="5"/>
        <v>1213.0613194252669</v>
      </c>
    </row>
    <row r="65" spans="4:5" x14ac:dyDescent="0.25">
      <c r="D65">
        <v>25</v>
      </c>
      <c r="E65">
        <f t="shared" si="5"/>
        <v>1338.1535712974758</v>
      </c>
    </row>
    <row r="66" spans="4:5" x14ac:dyDescent="0.25">
      <c r="D66">
        <v>30</v>
      </c>
      <c r="E66">
        <f t="shared" si="5"/>
        <v>1417.0996582230441</v>
      </c>
    </row>
    <row r="67" spans="4:5" x14ac:dyDescent="0.25">
      <c r="D67">
        <v>35</v>
      </c>
      <c r="E67">
        <f t="shared" si="5"/>
        <v>1459.0170688747794</v>
      </c>
    </row>
    <row r="68" spans="4:5" x14ac:dyDescent="0.25">
      <c r="D68">
        <v>40</v>
      </c>
      <c r="E68">
        <f t="shared" si="5"/>
        <v>1471.5177646857694</v>
      </c>
    </row>
    <row r="69" spans="4:5" x14ac:dyDescent="0.25">
      <c r="D69">
        <v>45</v>
      </c>
      <c r="E69">
        <f t="shared" si="5"/>
        <v>1460.9361031125738</v>
      </c>
    </row>
    <row r="70" spans="4:5" x14ac:dyDescent="0.25">
      <c r="D70">
        <v>50</v>
      </c>
      <c r="E70">
        <f t="shared" si="5"/>
        <v>1432.5239843009504</v>
      </c>
    </row>
    <row r="71" spans="4:5" x14ac:dyDescent="0.25">
      <c r="D71">
        <v>55</v>
      </c>
      <c r="E71">
        <f t="shared" si="5"/>
        <v>1390.6177769261055</v>
      </c>
    </row>
    <row r="72" spans="4:5" x14ac:dyDescent="0.25">
      <c r="D72">
        <v>60</v>
      </c>
      <c r="E72">
        <f t="shared" si="5"/>
        <v>1338.7809608905789</v>
      </c>
    </row>
    <row r="73" spans="4:5" x14ac:dyDescent="0.25">
      <c r="D73">
        <v>65</v>
      </c>
      <c r="E73">
        <f t="shared" si="5"/>
        <v>1279.9258888272614</v>
      </c>
    </row>
    <row r="74" spans="4:5" x14ac:dyDescent="0.25">
      <c r="D74">
        <v>70</v>
      </c>
      <c r="E74">
        <f t="shared" si="5"/>
        <v>1216.4176041531159</v>
      </c>
    </row>
    <row r="75" spans="4:5" x14ac:dyDescent="0.25">
      <c r="D75">
        <v>75</v>
      </c>
      <c r="E75">
        <f t="shared" si="5"/>
        <v>1150.1622513369634</v>
      </c>
    </row>
    <row r="76" spans="4:5" x14ac:dyDescent="0.25">
      <c r="D76">
        <v>80</v>
      </c>
      <c r="E76">
        <f t="shared" si="5"/>
        <v>1082.6822658929016</v>
      </c>
    </row>
    <row r="77" spans="4:5" x14ac:dyDescent="0.25">
      <c r="D77">
        <v>85</v>
      </c>
      <c r="E77">
        <f t="shared" si="5"/>
        <v>1015.1802302671167</v>
      </c>
    </row>
    <row r="78" spans="4:5" x14ac:dyDescent="0.25">
      <c r="D78">
        <v>90</v>
      </c>
      <c r="E78">
        <f t="shared" si="5"/>
        <v>948.59302105677898</v>
      </c>
    </row>
    <row r="79" spans="4:5" x14ac:dyDescent="0.25">
      <c r="D79">
        <v>95</v>
      </c>
      <c r="E79">
        <f t="shared" si="5"/>
        <v>883.63764750130315</v>
      </c>
    </row>
    <row r="80" spans="4:5" x14ac:dyDescent="0.25">
      <c r="D80">
        <v>100</v>
      </c>
      <c r="E80">
        <f t="shared" si="5"/>
        <v>820.84998623898798</v>
      </c>
    </row>
    <row r="81" spans="4:5" x14ac:dyDescent="0.25">
      <c r="D81">
        <v>105</v>
      </c>
      <c r="E81">
        <f t="shared" si="5"/>
        <v>760.61744885964026</v>
      </c>
    </row>
    <row r="82" spans="4:5" x14ac:dyDescent="0.25">
      <c r="D82">
        <v>110</v>
      </c>
      <c r="E82">
        <f t="shared" si="5"/>
        <v>703.20647327378322</v>
      </c>
    </row>
    <row r="83" spans="4:5" x14ac:dyDescent="0.25">
      <c r="D83">
        <v>115</v>
      </c>
      <c r="E83">
        <f t="shared" si="5"/>
        <v>648.78560429343952</v>
      </c>
    </row>
    <row r="84" spans="4:5" x14ac:dyDescent="0.25">
      <c r="D84">
        <v>120</v>
      </c>
      <c r="E84">
        <f t="shared" si="5"/>
        <v>597.44482041436731</v>
      </c>
    </row>
    <row r="85" spans="4:5" x14ac:dyDescent="0.25">
      <c r="D85">
        <v>125</v>
      </c>
      <c r="E85">
        <f t="shared" si="5"/>
        <v>549.21167029259277</v>
      </c>
    </row>
    <row r="86" spans="4:5" x14ac:dyDescent="0.25">
      <c r="D86">
        <v>130</v>
      </c>
      <c r="E86">
        <f t="shared" si="5"/>
        <v>504.06470181238609</v>
      </c>
    </row>
    <row r="87" spans="4:5" x14ac:dyDescent="0.25">
      <c r="D87">
        <v>135</v>
      </c>
      <c r="E87">
        <f t="shared" si="5"/>
        <v>461.94459720749143</v>
      </c>
    </row>
    <row r="88" spans="4:5" x14ac:dyDescent="0.25">
      <c r="D88">
        <v>140</v>
      </c>
      <c r="E88">
        <f t="shared" si="5"/>
        <v>422.76336791245899</v>
      </c>
    </row>
    <row r="89" spans="4:5" x14ac:dyDescent="0.25">
      <c r="D89">
        <v>145</v>
      </c>
      <c r="E89">
        <f t="shared" si="5"/>
        <v>386.41191137715452</v>
      </c>
    </row>
    <row r="90" spans="4:5" x14ac:dyDescent="0.25">
      <c r="D90">
        <v>150</v>
      </c>
      <c r="E90">
        <f t="shared" si="5"/>
        <v>352.76618784013658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3382-CA30-49B0-8DB6-9276FFD46B8E}">
  <dimension ref="A1:I90"/>
  <sheetViews>
    <sheetView topLeftCell="A58" workbookViewId="0">
      <selection activeCell="D57" sqref="A1:XFD1048576"/>
    </sheetView>
  </sheetViews>
  <sheetFormatPr defaultRowHeight="13.8" x14ac:dyDescent="0.25"/>
  <cols>
    <col min="8" max="8" width="9.109375" bestFit="1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s="1">
        <v>0.5</v>
      </c>
      <c r="B2" s="1">
        <v>53.743487147678742</v>
      </c>
      <c r="C2" s="2">
        <f t="shared" ref="C2:C11" si="0">1.47*A2*B2</f>
        <v>39.501463053543873</v>
      </c>
      <c r="D2" s="2">
        <v>10</v>
      </c>
      <c r="E2" s="2">
        <f>1.075*B2*B2/D2</f>
        <v>310.49895916021632</v>
      </c>
      <c r="F2" s="2">
        <f>C2+E2</f>
        <v>350.0004222137602</v>
      </c>
    </row>
    <row r="3" spans="1:6" x14ac:dyDescent="0.25">
      <c r="A3" s="1">
        <v>1</v>
      </c>
      <c r="B3" s="1">
        <v>50.630706929960553</v>
      </c>
      <c r="C3" s="2">
        <f t="shared" si="0"/>
        <v>74.427139187042016</v>
      </c>
      <c r="D3" s="2">
        <v>10</v>
      </c>
      <c r="E3" s="2">
        <f t="shared" ref="E3:E11" si="1">1.075*B3*B3/D3</f>
        <v>275.57286205446223</v>
      </c>
      <c r="F3" s="2">
        <f>C3+E3</f>
        <v>350.00000124150426</v>
      </c>
    </row>
    <row r="4" spans="1:6" x14ac:dyDescent="0.25">
      <c r="A4" s="1">
        <v>1.5</v>
      </c>
      <c r="B4" s="1">
        <v>47.718281660639079</v>
      </c>
      <c r="C4" s="2">
        <f t="shared" si="0"/>
        <v>105.21881106170918</v>
      </c>
      <c r="D4" s="2">
        <v>10</v>
      </c>
      <c r="E4" s="2">
        <f t="shared" si="1"/>
        <v>244.781198499239</v>
      </c>
      <c r="F4" s="2">
        <f t="shared" ref="F4:F11" si="2">C4+E4</f>
        <v>350.00000956094817</v>
      </c>
    </row>
    <row r="5" spans="1:6" x14ac:dyDescent="0.25">
      <c r="A5" s="1">
        <v>2</v>
      </c>
      <c r="B5" s="1">
        <v>45.000993990476523</v>
      </c>
      <c r="C5" s="2">
        <f t="shared" si="0"/>
        <v>132.30292233200097</v>
      </c>
      <c r="D5" s="2">
        <v>10</v>
      </c>
      <c r="E5" s="2">
        <f t="shared" si="1"/>
        <v>217.69711696407217</v>
      </c>
      <c r="F5" s="2">
        <f t="shared" si="2"/>
        <v>350.00003929607317</v>
      </c>
    </row>
    <row r="6" spans="1:6" x14ac:dyDescent="0.25">
      <c r="A6" s="1">
        <v>2.5</v>
      </c>
      <c r="B6" s="1">
        <v>42.47195628841871</v>
      </c>
      <c r="C6" s="2">
        <f t="shared" si="0"/>
        <v>156.08443935993876</v>
      </c>
      <c r="D6" s="2">
        <v>10</v>
      </c>
      <c r="E6" s="2">
        <f t="shared" si="1"/>
        <v>193.91571012877506</v>
      </c>
      <c r="F6" s="2">
        <f t="shared" si="2"/>
        <v>350.00014948871382</v>
      </c>
    </row>
    <row r="7" spans="1:6" x14ac:dyDescent="0.25">
      <c r="A7" s="1">
        <v>3</v>
      </c>
      <c r="B7" s="1">
        <v>40.122857620241966</v>
      </c>
      <c r="C7" s="2">
        <f t="shared" si="0"/>
        <v>176.94180210526707</v>
      </c>
      <c r="D7" s="2">
        <v>10</v>
      </c>
      <c r="E7" s="2">
        <f t="shared" si="1"/>
        <v>173.05819813852742</v>
      </c>
      <c r="F7" s="2">
        <f t="shared" si="2"/>
        <v>350.00000024379449</v>
      </c>
    </row>
    <row r="8" spans="1:6" x14ac:dyDescent="0.25">
      <c r="A8" s="1">
        <v>3.5</v>
      </c>
      <c r="B8" s="1">
        <v>37.94439875857762</v>
      </c>
      <c r="C8" s="2">
        <f t="shared" si="0"/>
        <v>195.22393161288184</v>
      </c>
      <c r="D8" s="2">
        <v>10</v>
      </c>
      <c r="E8" s="2">
        <f t="shared" si="1"/>
        <v>154.77607019361929</v>
      </c>
      <c r="F8" s="2">
        <f t="shared" si="2"/>
        <v>350.00000180650113</v>
      </c>
    </row>
    <row r="9" spans="1:6" x14ac:dyDescent="0.25">
      <c r="A9" s="1">
        <v>4</v>
      </c>
      <c r="B9" s="1">
        <v>35.926536468905624</v>
      </c>
      <c r="C9" s="2">
        <f t="shared" si="0"/>
        <v>211.24803443716507</v>
      </c>
      <c r="D9" s="2">
        <v>10</v>
      </c>
      <c r="E9" s="2">
        <f t="shared" si="1"/>
        <v>138.75197243504761</v>
      </c>
      <c r="F9" s="2">
        <f t="shared" si="2"/>
        <v>350.00000687221268</v>
      </c>
    </row>
    <row r="10" spans="1:6" x14ac:dyDescent="0.25">
      <c r="A10" s="1">
        <v>4.5</v>
      </c>
      <c r="B10" s="1">
        <v>34.058861442460476</v>
      </c>
      <c r="C10" s="2">
        <f t="shared" si="0"/>
        <v>225.29936844187606</v>
      </c>
      <c r="D10" s="2">
        <v>10</v>
      </c>
      <c r="E10" s="2">
        <f t="shared" si="1"/>
        <v>124.70064959634749</v>
      </c>
      <c r="F10" s="2">
        <f t="shared" si="2"/>
        <v>350.00001803822352</v>
      </c>
    </row>
    <row r="11" spans="1:6" x14ac:dyDescent="0.25">
      <c r="A11" s="1">
        <v>5</v>
      </c>
      <c r="B11" s="1">
        <v>32.330869208598727</v>
      </c>
      <c r="C11" s="2">
        <f t="shared" si="0"/>
        <v>237.63188868320063</v>
      </c>
      <c r="D11" s="2">
        <v>10</v>
      </c>
      <c r="E11" s="2">
        <f t="shared" si="1"/>
        <v>112.3681486567281</v>
      </c>
      <c r="F11" s="2">
        <f t="shared" si="2"/>
        <v>350.00003733992872</v>
      </c>
    </row>
    <row r="23" spans="7:9" x14ac:dyDescent="0.25">
      <c r="G23" s="3" t="s">
        <v>6</v>
      </c>
      <c r="H23" s="3" t="s">
        <v>7</v>
      </c>
      <c r="I23" s="3" t="s">
        <v>8</v>
      </c>
    </row>
    <row r="24" spans="7:9" x14ac:dyDescent="0.25">
      <c r="G24">
        <v>0</v>
      </c>
      <c r="H24">
        <f>80*EXP(-1/50*G24)</f>
        <v>80</v>
      </c>
      <c r="I24">
        <f>H24*G24</f>
        <v>0</v>
      </c>
    </row>
    <row r="25" spans="7:9" x14ac:dyDescent="0.25">
      <c r="G25">
        <v>5</v>
      </c>
      <c r="H25">
        <f t="shared" ref="H25:H48" si="3">80*EXP(-1/50*G25)</f>
        <v>72.386993442876758</v>
      </c>
      <c r="I25">
        <f t="shared" ref="I25:I48" si="4">H25*G25</f>
        <v>361.93496721438379</v>
      </c>
    </row>
    <row r="26" spans="7:9" x14ac:dyDescent="0.25">
      <c r="G26">
        <v>10</v>
      </c>
      <c r="H26">
        <f t="shared" si="3"/>
        <v>65.498460246238551</v>
      </c>
      <c r="I26">
        <f t="shared" si="4"/>
        <v>654.98460246238551</v>
      </c>
    </row>
    <row r="27" spans="7:9" x14ac:dyDescent="0.25">
      <c r="G27">
        <v>15</v>
      </c>
      <c r="H27">
        <f t="shared" si="3"/>
        <v>59.265457654537428</v>
      </c>
      <c r="I27">
        <f t="shared" si="4"/>
        <v>888.98186481806147</v>
      </c>
    </row>
    <row r="28" spans="7:9" x14ac:dyDescent="0.25">
      <c r="G28">
        <v>20</v>
      </c>
      <c r="H28">
        <f t="shared" si="3"/>
        <v>53.62560368285115</v>
      </c>
      <c r="I28">
        <f t="shared" si="4"/>
        <v>1072.5120736570229</v>
      </c>
    </row>
    <row r="29" spans="7:9" x14ac:dyDescent="0.25">
      <c r="G29">
        <v>25</v>
      </c>
      <c r="H29">
        <f t="shared" si="3"/>
        <v>48.52245277701067</v>
      </c>
      <c r="I29">
        <f t="shared" si="4"/>
        <v>1213.0613194252667</v>
      </c>
    </row>
    <row r="30" spans="7:9" x14ac:dyDescent="0.25">
      <c r="G30">
        <v>30</v>
      </c>
      <c r="H30">
        <f t="shared" si="3"/>
        <v>43.904930887522113</v>
      </c>
      <c r="I30">
        <f t="shared" si="4"/>
        <v>1317.1479266256633</v>
      </c>
    </row>
    <row r="31" spans="7:9" x14ac:dyDescent="0.25">
      <c r="G31">
        <v>35</v>
      </c>
      <c r="H31">
        <f t="shared" si="3"/>
        <v>39.72682430331276</v>
      </c>
      <c r="I31">
        <f t="shared" si="4"/>
        <v>1390.4388506159466</v>
      </c>
    </row>
    <row r="32" spans="7:9" x14ac:dyDescent="0.25">
      <c r="G32">
        <v>40</v>
      </c>
      <c r="H32">
        <f t="shared" si="3"/>
        <v>35.946317129377725</v>
      </c>
      <c r="I32">
        <f t="shared" si="4"/>
        <v>1437.8526851751089</v>
      </c>
    </row>
    <row r="33" spans="7:9" x14ac:dyDescent="0.25">
      <c r="G33">
        <v>45</v>
      </c>
      <c r="H33">
        <f t="shared" si="3"/>
        <v>32.525572779247931</v>
      </c>
      <c r="I33">
        <f t="shared" si="4"/>
        <v>1463.6507750661569</v>
      </c>
    </row>
    <row r="34" spans="7:9" x14ac:dyDescent="0.25">
      <c r="G34">
        <v>50</v>
      </c>
      <c r="H34">
        <f t="shared" si="3"/>
        <v>29.430355293715387</v>
      </c>
      <c r="I34">
        <f t="shared" si="4"/>
        <v>1471.5177646857694</v>
      </c>
    </row>
    <row r="35" spans="7:9" x14ac:dyDescent="0.25">
      <c r="G35">
        <v>55</v>
      </c>
      <c r="H35">
        <f t="shared" si="3"/>
        <v>26.629686695846363</v>
      </c>
      <c r="I35">
        <f t="shared" si="4"/>
        <v>1464.63276827155</v>
      </c>
    </row>
    <row r="36" spans="7:9" x14ac:dyDescent="0.25">
      <c r="G36">
        <v>60</v>
      </c>
      <c r="H36">
        <f t="shared" si="3"/>
        <v>24.095536952976172</v>
      </c>
      <c r="I36">
        <f t="shared" si="4"/>
        <v>1445.7322171785704</v>
      </c>
    </row>
    <row r="37" spans="7:9" x14ac:dyDescent="0.25">
      <c r="G37">
        <v>65</v>
      </c>
      <c r="H37">
        <f t="shared" si="3"/>
        <v>21.802543442721007</v>
      </c>
      <c r="I37">
        <f t="shared" si="4"/>
        <v>1417.1653237768655</v>
      </c>
    </row>
    <row r="38" spans="7:9" x14ac:dyDescent="0.25">
      <c r="G38">
        <v>70</v>
      </c>
      <c r="H38">
        <f t="shared" si="3"/>
        <v>19.727757115328515</v>
      </c>
      <c r="I38">
        <f t="shared" si="4"/>
        <v>1380.942998072996</v>
      </c>
    </row>
    <row r="39" spans="7:9" x14ac:dyDescent="0.25">
      <c r="G39">
        <v>75</v>
      </c>
      <c r="H39">
        <f t="shared" si="3"/>
        <v>17.850412811874385</v>
      </c>
      <c r="I39">
        <f t="shared" si="4"/>
        <v>1338.7809608905789</v>
      </c>
    </row>
    <row r="40" spans="7:9" x14ac:dyDescent="0.25">
      <c r="G40">
        <v>80</v>
      </c>
      <c r="H40">
        <f t="shared" si="3"/>
        <v>16.15172143957243</v>
      </c>
      <c r="I40">
        <f t="shared" si="4"/>
        <v>1292.1377151657944</v>
      </c>
    </row>
    <row r="41" spans="7:9" x14ac:dyDescent="0.25">
      <c r="G41">
        <v>85</v>
      </c>
      <c r="H41">
        <f t="shared" si="3"/>
        <v>14.614681924218774</v>
      </c>
      <c r="I41">
        <f t="shared" si="4"/>
        <v>1242.2479635585958</v>
      </c>
    </row>
    <row r="42" spans="7:9" x14ac:dyDescent="0.25">
      <c r="G42">
        <v>90</v>
      </c>
      <c r="H42">
        <f t="shared" si="3"/>
        <v>13.223911057726923</v>
      </c>
      <c r="I42">
        <f t="shared" si="4"/>
        <v>1190.1519951954231</v>
      </c>
    </row>
    <row r="43" spans="7:9" x14ac:dyDescent="0.25">
      <c r="G43">
        <v>95</v>
      </c>
      <c r="H43">
        <f t="shared" si="3"/>
        <v>11.965489537810804</v>
      </c>
      <c r="I43">
        <f t="shared" si="4"/>
        <v>1136.7215060920264</v>
      </c>
    </row>
    <row r="44" spans="7:9" x14ac:dyDescent="0.25">
      <c r="G44">
        <v>100</v>
      </c>
      <c r="H44">
        <f t="shared" si="3"/>
        <v>10.826822658929016</v>
      </c>
      <c r="I44">
        <f t="shared" si="4"/>
        <v>1082.6822658929016</v>
      </c>
    </row>
    <row r="45" spans="7:9" x14ac:dyDescent="0.25">
      <c r="G45">
        <v>105</v>
      </c>
      <c r="H45">
        <f t="shared" si="3"/>
        <v>9.7965142602385527</v>
      </c>
      <c r="I45">
        <f t="shared" si="4"/>
        <v>1028.6339973250481</v>
      </c>
    </row>
    <row r="46" spans="7:9" x14ac:dyDescent="0.25">
      <c r="G46">
        <v>110</v>
      </c>
      <c r="H46">
        <f t="shared" si="3"/>
        <v>8.86425266898671</v>
      </c>
      <c r="I46">
        <f t="shared" si="4"/>
        <v>975.06779358853805</v>
      </c>
    </row>
    <row r="47" spans="7:9" x14ac:dyDescent="0.25">
      <c r="G47">
        <v>115</v>
      </c>
      <c r="H47">
        <f t="shared" si="3"/>
        <v>8.0207074978242971</v>
      </c>
      <c r="I47">
        <f t="shared" si="4"/>
        <v>922.38136224979417</v>
      </c>
    </row>
    <row r="48" spans="7:9" x14ac:dyDescent="0.25">
      <c r="G48">
        <v>120</v>
      </c>
      <c r="H48">
        <f t="shared" si="3"/>
        <v>7.2574362631530009</v>
      </c>
      <c r="I48">
        <f t="shared" si="4"/>
        <v>870.89235157836015</v>
      </c>
    </row>
    <row r="60" spans="4:5" x14ac:dyDescent="0.25">
      <c r="D60">
        <v>0</v>
      </c>
      <c r="E60" t="e">
        <f>-50*D60*LN(D60/80)</f>
        <v>#NUM!</v>
      </c>
    </row>
    <row r="61" spans="4:5" x14ac:dyDescent="0.25">
      <c r="D61">
        <v>1</v>
      </c>
      <c r="E61">
        <f t="shared" ref="E61:E90" si="5">-50*D61*LN(D61/80)</f>
        <v>219.10133173369405</v>
      </c>
    </row>
    <row r="62" spans="4:5" x14ac:dyDescent="0.25">
      <c r="D62">
        <v>10</v>
      </c>
      <c r="E62">
        <f t="shared" si="5"/>
        <v>1039.7207708399178</v>
      </c>
    </row>
    <row r="63" spans="4:5" x14ac:dyDescent="0.25">
      <c r="D63">
        <v>15</v>
      </c>
      <c r="E63">
        <f t="shared" si="5"/>
        <v>1255.4823251787536</v>
      </c>
    </row>
    <row r="64" spans="4:5" x14ac:dyDescent="0.25">
      <c r="D64">
        <v>20</v>
      </c>
      <c r="E64">
        <f t="shared" si="5"/>
        <v>1386.2943611198905</v>
      </c>
    </row>
    <row r="65" spans="4:5" x14ac:dyDescent="0.25">
      <c r="D65">
        <v>25</v>
      </c>
      <c r="E65">
        <f t="shared" si="5"/>
        <v>1453.9385122571011</v>
      </c>
    </row>
    <row r="66" spans="4:5" x14ac:dyDescent="0.25">
      <c r="D66">
        <v>30</v>
      </c>
      <c r="E66">
        <f t="shared" si="5"/>
        <v>1471.2438795175892</v>
      </c>
    </row>
    <row r="67" spans="4:5" x14ac:dyDescent="0.25">
      <c r="D67">
        <v>35</v>
      </c>
      <c r="E67">
        <f t="shared" si="5"/>
        <v>1446.6875030728188</v>
      </c>
    </row>
    <row r="68" spans="4:5" x14ac:dyDescent="0.25">
      <c r="D68">
        <v>40</v>
      </c>
      <c r="E68">
        <f t="shared" si="5"/>
        <v>1386.2943611198905</v>
      </c>
    </row>
    <row r="69" spans="4:5" x14ac:dyDescent="0.25">
      <c r="D69">
        <v>45</v>
      </c>
      <c r="E69">
        <f t="shared" si="5"/>
        <v>1294.569326033014</v>
      </c>
    </row>
    <row r="70" spans="4:5" x14ac:dyDescent="0.25">
      <c r="D70">
        <v>50</v>
      </c>
      <c r="E70">
        <f t="shared" si="5"/>
        <v>1175.0090731143389</v>
      </c>
    </row>
    <row r="71" spans="4:5" x14ac:dyDescent="0.25">
      <c r="D71">
        <v>55</v>
      </c>
      <c r="E71">
        <f t="shared" si="5"/>
        <v>1030.4069859638794</v>
      </c>
    </row>
    <row r="72" spans="4:5" x14ac:dyDescent="0.25">
      <c r="D72">
        <v>60</v>
      </c>
      <c r="E72">
        <f t="shared" si="5"/>
        <v>863.04621735534272</v>
      </c>
    </row>
    <row r="73" spans="4:5" x14ac:dyDescent="0.25">
      <c r="D73">
        <v>65</v>
      </c>
      <c r="E73">
        <f t="shared" si="5"/>
        <v>674.82793552929456</v>
      </c>
    </row>
    <row r="74" spans="4:5" x14ac:dyDescent="0.25">
      <c r="D74">
        <v>70</v>
      </c>
      <c r="E74">
        <f t="shared" si="5"/>
        <v>467.3598741858292</v>
      </c>
    </row>
    <row r="75" spans="4:5" x14ac:dyDescent="0.25">
      <c r="D75">
        <v>75</v>
      </c>
      <c r="E75">
        <f t="shared" si="5"/>
        <v>242.01945426589191</v>
      </c>
    </row>
    <row r="76" spans="4:5" x14ac:dyDescent="0.25">
      <c r="D76">
        <v>80</v>
      </c>
      <c r="E76">
        <f t="shared" si="5"/>
        <v>0</v>
      </c>
    </row>
    <row r="77" spans="4:5" x14ac:dyDescent="0.25">
      <c r="D77">
        <v>85</v>
      </c>
      <c r="E77">
        <f t="shared" si="5"/>
        <v>-257.65464271984808</v>
      </c>
    </row>
    <row r="78" spans="4:5" x14ac:dyDescent="0.25">
      <c r="D78">
        <v>90</v>
      </c>
      <c r="E78">
        <f t="shared" si="5"/>
        <v>-530.0236604537256</v>
      </c>
    </row>
    <row r="79" spans="4:5" x14ac:dyDescent="0.25">
      <c r="D79">
        <v>95</v>
      </c>
      <c r="E79">
        <f t="shared" si="5"/>
        <v>-816.28872040163128</v>
      </c>
    </row>
    <row r="80" spans="4:5" x14ac:dyDescent="0.25">
      <c r="D80">
        <v>100</v>
      </c>
      <c r="E80">
        <f t="shared" si="5"/>
        <v>-1115.7177565710488</v>
      </c>
    </row>
    <row r="81" spans="4:5" x14ac:dyDescent="0.25">
      <c r="D81">
        <v>105</v>
      </c>
      <c r="E81">
        <f t="shared" si="5"/>
        <v>-1427.6520062891193</v>
      </c>
    </row>
    <row r="82" spans="4:5" x14ac:dyDescent="0.25">
      <c r="D82">
        <v>110</v>
      </c>
      <c r="E82">
        <f t="shared" si="5"/>
        <v>-1751.4955211519402</v>
      </c>
    </row>
    <row r="83" spans="4:5" x14ac:dyDescent="0.25">
      <c r="D83">
        <v>115</v>
      </c>
      <c r="E83">
        <f t="shared" si="5"/>
        <v>-2086.7065887138688</v>
      </c>
    </row>
    <row r="84" spans="4:5" x14ac:dyDescent="0.25">
      <c r="D84">
        <v>120</v>
      </c>
      <c r="E84">
        <f t="shared" si="5"/>
        <v>-2432.7906486489865</v>
      </c>
    </row>
    <row r="85" spans="4:5" x14ac:dyDescent="0.25">
      <c r="D85">
        <v>125</v>
      </c>
      <c r="E85">
        <f t="shared" si="5"/>
        <v>-2789.294391427622</v>
      </c>
    </row>
    <row r="86" spans="4:5" x14ac:dyDescent="0.25">
      <c r="D86">
        <v>130</v>
      </c>
      <c r="E86">
        <f t="shared" si="5"/>
        <v>-3155.8008025810554</v>
      </c>
    </row>
    <row r="87" spans="4:5" x14ac:dyDescent="0.25">
      <c r="D87">
        <v>135</v>
      </c>
      <c r="E87">
        <f t="shared" si="5"/>
        <v>-3531.9249704106983</v>
      </c>
    </row>
    <row r="88" spans="4:5" x14ac:dyDescent="0.25">
      <c r="D88">
        <v>140</v>
      </c>
      <c r="E88">
        <f t="shared" si="5"/>
        <v>-3917.3105155479584</v>
      </c>
    </row>
    <row r="89" spans="4:5" x14ac:dyDescent="0.25">
      <c r="D89">
        <v>145</v>
      </c>
      <c r="E89">
        <f t="shared" si="5"/>
        <v>-4311.6265311635225</v>
      </c>
    </row>
    <row r="90" spans="4:5" x14ac:dyDescent="0.25">
      <c r="D90">
        <v>150</v>
      </c>
      <c r="E90">
        <f t="shared" si="5"/>
        <v>-4714.5649456678057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24E6-98B7-4889-8B17-C0D06B79EFC4}">
  <dimension ref="A1:I90"/>
  <sheetViews>
    <sheetView topLeftCell="G65" zoomScale="85" zoomScaleNormal="85" workbookViewId="0">
      <selection activeCell="Z84" sqref="Z84"/>
    </sheetView>
  </sheetViews>
  <sheetFormatPr defaultRowHeight="13.8" x14ac:dyDescent="0.25"/>
  <cols>
    <col min="8" max="8" width="9.109375" bestFit="1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s="1">
        <v>0.5</v>
      </c>
      <c r="B2" s="1">
        <v>53.743487147678742</v>
      </c>
      <c r="C2" s="2">
        <f t="shared" ref="C2:C11" si="0">1.47*A2*B2</f>
        <v>39.501463053543873</v>
      </c>
      <c r="D2" s="2">
        <v>10</v>
      </c>
      <c r="E2" s="2">
        <f>1.075*B2*B2/D2</f>
        <v>310.49895916021632</v>
      </c>
      <c r="F2" s="2">
        <f>C2+E2</f>
        <v>350.0004222137602</v>
      </c>
    </row>
    <row r="3" spans="1:6" x14ac:dyDescent="0.25">
      <c r="A3" s="1">
        <v>1</v>
      </c>
      <c r="B3" s="1">
        <v>50.630706929960553</v>
      </c>
      <c r="C3" s="2">
        <f t="shared" si="0"/>
        <v>74.427139187042016</v>
      </c>
      <c r="D3" s="2">
        <v>10</v>
      </c>
      <c r="E3" s="2">
        <f t="shared" ref="E3:E11" si="1">1.075*B3*B3/D3</f>
        <v>275.57286205446223</v>
      </c>
      <c r="F3" s="2">
        <f>C3+E3</f>
        <v>350.00000124150426</v>
      </c>
    </row>
    <row r="4" spans="1:6" x14ac:dyDescent="0.25">
      <c r="A4" s="1">
        <v>1.5</v>
      </c>
      <c r="B4" s="1">
        <v>47.718281660639079</v>
      </c>
      <c r="C4" s="2">
        <f t="shared" si="0"/>
        <v>105.21881106170918</v>
      </c>
      <c r="D4" s="2">
        <v>10</v>
      </c>
      <c r="E4" s="2">
        <f t="shared" si="1"/>
        <v>244.781198499239</v>
      </c>
      <c r="F4" s="2">
        <f t="shared" ref="F4:F11" si="2">C4+E4</f>
        <v>350.00000956094817</v>
      </c>
    </row>
    <row r="5" spans="1:6" x14ac:dyDescent="0.25">
      <c r="A5" s="1">
        <v>2</v>
      </c>
      <c r="B5" s="1">
        <v>45.000993990476523</v>
      </c>
      <c r="C5" s="2">
        <f t="shared" si="0"/>
        <v>132.30292233200097</v>
      </c>
      <c r="D5" s="2">
        <v>10</v>
      </c>
      <c r="E5" s="2">
        <f t="shared" si="1"/>
        <v>217.69711696407217</v>
      </c>
      <c r="F5" s="2">
        <f t="shared" si="2"/>
        <v>350.00003929607317</v>
      </c>
    </row>
    <row r="6" spans="1:6" x14ac:dyDescent="0.25">
      <c r="A6" s="1">
        <v>2.5</v>
      </c>
      <c r="B6" s="1">
        <v>42.47195628841871</v>
      </c>
      <c r="C6" s="2">
        <f t="shared" si="0"/>
        <v>156.08443935993876</v>
      </c>
      <c r="D6" s="2">
        <v>10</v>
      </c>
      <c r="E6" s="2">
        <f t="shared" si="1"/>
        <v>193.91571012877506</v>
      </c>
      <c r="F6" s="2">
        <f t="shared" si="2"/>
        <v>350.00014948871382</v>
      </c>
    </row>
    <row r="7" spans="1:6" x14ac:dyDescent="0.25">
      <c r="A7" s="1">
        <v>3</v>
      </c>
      <c r="B7" s="1">
        <v>40.122857620241966</v>
      </c>
      <c r="C7" s="2">
        <f t="shared" si="0"/>
        <v>176.94180210526707</v>
      </c>
      <c r="D7" s="2">
        <v>10</v>
      </c>
      <c r="E7" s="2">
        <f t="shared" si="1"/>
        <v>173.05819813852742</v>
      </c>
      <c r="F7" s="2">
        <f t="shared" si="2"/>
        <v>350.00000024379449</v>
      </c>
    </row>
    <row r="8" spans="1:6" x14ac:dyDescent="0.25">
      <c r="A8" s="1">
        <v>3.5</v>
      </c>
      <c r="B8" s="1">
        <v>37.94439875857762</v>
      </c>
      <c r="C8" s="2">
        <f t="shared" si="0"/>
        <v>195.22393161288184</v>
      </c>
      <c r="D8" s="2">
        <v>10</v>
      </c>
      <c r="E8" s="2">
        <f t="shared" si="1"/>
        <v>154.77607019361929</v>
      </c>
      <c r="F8" s="2">
        <f t="shared" si="2"/>
        <v>350.00000180650113</v>
      </c>
    </row>
    <row r="9" spans="1:6" x14ac:dyDescent="0.25">
      <c r="A9" s="1">
        <v>4</v>
      </c>
      <c r="B9" s="1">
        <v>35.926536468905624</v>
      </c>
      <c r="C9" s="2">
        <f t="shared" si="0"/>
        <v>211.24803443716507</v>
      </c>
      <c r="D9" s="2">
        <v>10</v>
      </c>
      <c r="E9" s="2">
        <f t="shared" si="1"/>
        <v>138.75197243504761</v>
      </c>
      <c r="F9" s="2">
        <f t="shared" si="2"/>
        <v>350.00000687221268</v>
      </c>
    </row>
    <row r="10" spans="1:6" x14ac:dyDescent="0.25">
      <c r="A10" s="1">
        <v>4.5</v>
      </c>
      <c r="B10" s="1">
        <v>34.058861442460476</v>
      </c>
      <c r="C10" s="2">
        <f t="shared" si="0"/>
        <v>225.29936844187606</v>
      </c>
      <c r="D10" s="2">
        <v>10</v>
      </c>
      <c r="E10" s="2">
        <f t="shared" si="1"/>
        <v>124.70064959634749</v>
      </c>
      <c r="F10" s="2">
        <f t="shared" si="2"/>
        <v>350.00001803822352</v>
      </c>
    </row>
    <row r="11" spans="1:6" x14ac:dyDescent="0.25">
      <c r="A11" s="1">
        <v>5</v>
      </c>
      <c r="B11" s="1">
        <v>32.330869208598727</v>
      </c>
      <c r="C11" s="2">
        <f t="shared" si="0"/>
        <v>237.63188868320063</v>
      </c>
      <c r="D11" s="2">
        <v>10</v>
      </c>
      <c r="E11" s="2">
        <f t="shared" si="1"/>
        <v>112.3681486567281</v>
      </c>
      <c r="F11" s="2">
        <f t="shared" si="2"/>
        <v>350.00003733992872</v>
      </c>
    </row>
    <row r="23" spans="7:9" x14ac:dyDescent="0.25">
      <c r="G23" s="3" t="s">
        <v>6</v>
      </c>
      <c r="H23" s="3" t="s">
        <v>7</v>
      </c>
      <c r="I23" s="3" t="s">
        <v>8</v>
      </c>
    </row>
    <row r="24" spans="7:9" x14ac:dyDescent="0.25">
      <c r="G24">
        <v>0</v>
      </c>
      <c r="H24">
        <f>80*EXP(-1/2*G24*G24/50/50)</f>
        <v>80</v>
      </c>
      <c r="I24">
        <f>H24*G24</f>
        <v>0</v>
      </c>
    </row>
    <row r="25" spans="7:9" x14ac:dyDescent="0.25">
      <c r="G25">
        <v>5</v>
      </c>
      <c r="H25">
        <f t="shared" ref="H25:H48" si="3">80*EXP(-1/2*G25*G25/50/50)</f>
        <v>79.600998335414587</v>
      </c>
      <c r="I25">
        <f t="shared" ref="I25:I48" si="4">H25*G25</f>
        <v>398.00499167707295</v>
      </c>
    </row>
    <row r="26" spans="7:9" x14ac:dyDescent="0.25">
      <c r="G26">
        <v>10</v>
      </c>
      <c r="H26">
        <f t="shared" si="3"/>
        <v>78.415893864540422</v>
      </c>
      <c r="I26">
        <f t="shared" si="4"/>
        <v>784.15893864540419</v>
      </c>
    </row>
    <row r="27" spans="7:9" x14ac:dyDescent="0.25">
      <c r="G27">
        <v>15</v>
      </c>
      <c r="H27">
        <f t="shared" si="3"/>
        <v>76.479798546647999</v>
      </c>
      <c r="I27">
        <f t="shared" si="4"/>
        <v>1147.19697819972</v>
      </c>
    </row>
    <row r="28" spans="7:9" x14ac:dyDescent="0.25">
      <c r="G28">
        <v>20</v>
      </c>
      <c r="H28">
        <f t="shared" si="3"/>
        <v>73.849307710930859</v>
      </c>
      <c r="I28">
        <f t="shared" si="4"/>
        <v>1476.9861542186172</v>
      </c>
    </row>
    <row r="29" spans="7:9" x14ac:dyDescent="0.25">
      <c r="G29">
        <v>25</v>
      </c>
      <c r="H29">
        <f t="shared" si="3"/>
        <v>70.599752206767633</v>
      </c>
      <c r="I29">
        <f t="shared" si="4"/>
        <v>1764.9938051691909</v>
      </c>
    </row>
    <row r="30" spans="7:9" x14ac:dyDescent="0.25">
      <c r="G30">
        <v>30</v>
      </c>
      <c r="H30">
        <f t="shared" si="3"/>
        <v>66.82161691290176</v>
      </c>
      <c r="I30">
        <f t="shared" si="4"/>
        <v>2004.6485073870529</v>
      </c>
    </row>
    <row r="31" spans="7:9" x14ac:dyDescent="0.25">
      <c r="G31">
        <v>35</v>
      </c>
      <c r="H31">
        <f t="shared" si="3"/>
        <v>62.616363059349453</v>
      </c>
      <c r="I31">
        <f t="shared" si="4"/>
        <v>2191.5727070772309</v>
      </c>
    </row>
    <row r="32" spans="7:9" x14ac:dyDescent="0.25">
      <c r="G32">
        <v>40</v>
      </c>
      <c r="H32">
        <f t="shared" si="3"/>
        <v>58.091922965895279</v>
      </c>
      <c r="I32">
        <f t="shared" si="4"/>
        <v>2323.676918635811</v>
      </c>
    </row>
    <row r="33" spans="7:9" x14ac:dyDescent="0.25">
      <c r="G33">
        <v>45</v>
      </c>
      <c r="H33">
        <f t="shared" si="3"/>
        <v>53.358144868677954</v>
      </c>
      <c r="I33">
        <f t="shared" si="4"/>
        <v>2401.1165190905081</v>
      </c>
    </row>
    <row r="34" spans="7:9" x14ac:dyDescent="0.25">
      <c r="G34">
        <v>50</v>
      </c>
      <c r="H34">
        <f t="shared" si="3"/>
        <v>48.52245277701067</v>
      </c>
      <c r="I34">
        <f t="shared" si="4"/>
        <v>2426.1226388505333</v>
      </c>
    </row>
    <row r="35" spans="7:9" x14ac:dyDescent="0.25">
      <c r="G35">
        <v>55</v>
      </c>
      <c r="H35">
        <f t="shared" si="3"/>
        <v>43.68595413117675</v>
      </c>
      <c r="I35">
        <f t="shared" si="4"/>
        <v>2402.7274772147211</v>
      </c>
    </row>
    <row r="36" spans="7:9" x14ac:dyDescent="0.25">
      <c r="G36">
        <v>60</v>
      </c>
      <c r="H36">
        <f t="shared" si="3"/>
        <v>38.940180476797735</v>
      </c>
      <c r="I36">
        <f t="shared" si="4"/>
        <v>2336.410828607864</v>
      </c>
    </row>
    <row r="37" spans="7:9" x14ac:dyDescent="0.25">
      <c r="G37">
        <v>65</v>
      </c>
      <c r="H37">
        <f t="shared" si="3"/>
        <v>34.364588656859134</v>
      </c>
      <c r="I37">
        <f t="shared" si="4"/>
        <v>2233.6982626958438</v>
      </c>
    </row>
    <row r="38" spans="7:9" x14ac:dyDescent="0.25">
      <c r="G38">
        <v>70</v>
      </c>
      <c r="H38">
        <f t="shared" si="3"/>
        <v>30.024887908111964</v>
      </c>
      <c r="I38">
        <f t="shared" si="4"/>
        <v>2101.7421535678377</v>
      </c>
    </row>
    <row r="39" spans="7:9" x14ac:dyDescent="0.25">
      <c r="G39">
        <v>75</v>
      </c>
      <c r="H39">
        <f t="shared" si="3"/>
        <v>25.972197388667979</v>
      </c>
      <c r="I39">
        <f t="shared" si="4"/>
        <v>1947.9148041500985</v>
      </c>
    </row>
    <row r="40" spans="7:9" x14ac:dyDescent="0.25">
      <c r="G40">
        <v>80</v>
      </c>
      <c r="H40">
        <f t="shared" si="3"/>
        <v>22.242984036255532</v>
      </c>
      <c r="I40">
        <f t="shared" si="4"/>
        <v>1779.4387229004426</v>
      </c>
    </row>
    <row r="41" spans="7:9" x14ac:dyDescent="0.25">
      <c r="G41">
        <v>85</v>
      </c>
      <c r="H41">
        <f t="shared" si="3"/>
        <v>18.859686124469082</v>
      </c>
      <c r="I41">
        <f t="shared" si="4"/>
        <v>1603.073320579872</v>
      </c>
    </row>
    <row r="42" spans="7:9" x14ac:dyDescent="0.25">
      <c r="G42">
        <v>90</v>
      </c>
      <c r="H42">
        <f t="shared" si="3"/>
        <v>15.831895926689173</v>
      </c>
      <c r="I42">
        <f t="shared" si="4"/>
        <v>1424.8706334020255</v>
      </c>
    </row>
    <row r="43" spans="7:9" x14ac:dyDescent="0.25">
      <c r="G43">
        <v>95</v>
      </c>
      <c r="H43">
        <f t="shared" si="3"/>
        <v>13.157956526172391</v>
      </c>
      <c r="I43">
        <f t="shared" si="4"/>
        <v>1250.0058699863771</v>
      </c>
    </row>
    <row r="44" spans="7:9" x14ac:dyDescent="0.25">
      <c r="G44">
        <v>100</v>
      </c>
      <c r="H44">
        <f t="shared" si="3"/>
        <v>10.826822658929016</v>
      </c>
      <c r="I44">
        <f t="shared" si="4"/>
        <v>1082.6822658929016</v>
      </c>
    </row>
    <row r="45" spans="7:9" x14ac:dyDescent="0.25">
      <c r="G45">
        <v>105</v>
      </c>
      <c r="H45">
        <f t="shared" si="3"/>
        <v>8.820042024358818</v>
      </c>
      <c r="I45">
        <f t="shared" si="4"/>
        <v>926.10441255767591</v>
      </c>
    </row>
    <row r="46" spans="7:9" x14ac:dyDescent="0.25">
      <c r="G46">
        <v>110</v>
      </c>
      <c r="H46">
        <f t="shared" si="3"/>
        <v>7.113729396750907</v>
      </c>
      <c r="I46">
        <f t="shared" si="4"/>
        <v>782.51023364259981</v>
      </c>
    </row>
    <row r="47" spans="7:9" x14ac:dyDescent="0.25">
      <c r="G47">
        <v>115</v>
      </c>
      <c r="H47">
        <f t="shared" si="3"/>
        <v>5.6804282991709591</v>
      </c>
      <c r="I47">
        <f t="shared" si="4"/>
        <v>653.24925440466029</v>
      </c>
    </row>
    <row r="48" spans="7:9" x14ac:dyDescent="0.25">
      <c r="G48">
        <v>120</v>
      </c>
      <c r="H48">
        <f t="shared" si="3"/>
        <v>4.4907810267306978</v>
      </c>
      <c r="I48">
        <f t="shared" si="4"/>
        <v>538.89372320768371</v>
      </c>
    </row>
    <row r="60" spans="4:5" x14ac:dyDescent="0.25">
      <c r="D60">
        <v>0</v>
      </c>
      <c r="E60" t="e">
        <f>50*D60*SQRT(-2*LN(D60/80))</f>
        <v>#NUM!</v>
      </c>
    </row>
    <row r="61" spans="4:5" x14ac:dyDescent="0.25">
      <c r="D61">
        <v>1</v>
      </c>
      <c r="E61">
        <f t="shared" ref="E61:E76" si="5">50*D61*SQRT(-2*LN(D61/80))</f>
        <v>148.02071873007984</v>
      </c>
    </row>
    <row r="62" spans="4:5" x14ac:dyDescent="0.25">
      <c r="D62">
        <v>10</v>
      </c>
      <c r="E62">
        <f t="shared" si="5"/>
        <v>1019.6669901688089</v>
      </c>
    </row>
    <row r="63" spans="4:5" x14ac:dyDescent="0.25">
      <c r="D63">
        <v>15</v>
      </c>
      <c r="E63">
        <f t="shared" si="5"/>
        <v>1372.3059016735774</v>
      </c>
    </row>
    <row r="64" spans="4:5" x14ac:dyDescent="0.25">
      <c r="D64">
        <v>20</v>
      </c>
      <c r="E64">
        <f t="shared" si="5"/>
        <v>1665.1092223153953</v>
      </c>
    </row>
    <row r="65" spans="4:5" x14ac:dyDescent="0.25">
      <c r="D65">
        <v>25</v>
      </c>
      <c r="E65">
        <f t="shared" si="5"/>
        <v>1906.5272829526339</v>
      </c>
    </row>
    <row r="66" spans="4:5" x14ac:dyDescent="0.25">
      <c r="D66">
        <v>30</v>
      </c>
      <c r="E66">
        <f t="shared" si="5"/>
        <v>2100.8882974953162</v>
      </c>
    </row>
    <row r="67" spans="4:5" x14ac:dyDescent="0.25">
      <c r="D67">
        <v>35</v>
      </c>
      <c r="E67">
        <f t="shared" si="5"/>
        <v>2250.2013822666777</v>
      </c>
    </row>
    <row r="68" spans="4:5" x14ac:dyDescent="0.25">
      <c r="D68">
        <v>40</v>
      </c>
      <c r="E68">
        <f t="shared" si="5"/>
        <v>2354.8200450309491</v>
      </c>
    </row>
    <row r="69" spans="4:5" x14ac:dyDescent="0.25">
      <c r="D69">
        <v>45</v>
      </c>
      <c r="E69">
        <f t="shared" si="5"/>
        <v>2413.620095861932</v>
      </c>
    </row>
    <row r="70" spans="4:5" x14ac:dyDescent="0.25">
      <c r="D70">
        <v>50</v>
      </c>
      <c r="E70">
        <f t="shared" si="5"/>
        <v>2423.849286892998</v>
      </c>
    </row>
    <row r="71" spans="4:5" x14ac:dyDescent="0.25">
      <c r="D71">
        <v>55</v>
      </c>
      <c r="E71">
        <f t="shared" si="5"/>
        <v>2380.596232627729</v>
      </c>
    </row>
    <row r="72" spans="4:5" x14ac:dyDescent="0.25">
      <c r="D72">
        <v>60</v>
      </c>
      <c r="E72">
        <f t="shared" si="5"/>
        <v>2275.5828493227964</v>
      </c>
    </row>
    <row r="73" spans="4:5" x14ac:dyDescent="0.25">
      <c r="D73">
        <v>65</v>
      </c>
      <c r="E73">
        <f t="shared" si="5"/>
        <v>2094.3690173750219</v>
      </c>
    </row>
    <row r="74" spans="4:5" x14ac:dyDescent="0.25">
      <c r="D74">
        <v>70</v>
      </c>
      <c r="E74">
        <f t="shared" si="5"/>
        <v>1808.7341206768904</v>
      </c>
    </row>
    <row r="75" spans="4:5" x14ac:dyDescent="0.25">
      <c r="D75">
        <v>75</v>
      </c>
      <c r="E75">
        <f t="shared" si="5"/>
        <v>1347.2735086069902</v>
      </c>
    </row>
    <row r="76" spans="4:5" x14ac:dyDescent="0.25">
      <c r="D76">
        <v>80</v>
      </c>
      <c r="E76">
        <f t="shared" si="5"/>
        <v>0</v>
      </c>
    </row>
    <row r="77" spans="4:5" x14ac:dyDescent="0.25">
      <c r="D77">
        <v>85</v>
      </c>
      <c r="E77" t="e">
        <f t="shared" ref="E77:E90" si="6">-50*D77*SQRT(-2*LN(D77/80))</f>
        <v>#NUM!</v>
      </c>
    </row>
    <row r="78" spans="4:5" x14ac:dyDescent="0.25">
      <c r="D78">
        <v>90</v>
      </c>
      <c r="E78" t="e">
        <f t="shared" si="6"/>
        <v>#NUM!</v>
      </c>
    </row>
    <row r="79" spans="4:5" x14ac:dyDescent="0.25">
      <c r="D79">
        <v>95</v>
      </c>
      <c r="E79" t="e">
        <f t="shared" si="6"/>
        <v>#NUM!</v>
      </c>
    </row>
    <row r="80" spans="4:5" x14ac:dyDescent="0.25">
      <c r="D80">
        <v>100</v>
      </c>
      <c r="E80" t="e">
        <f t="shared" si="6"/>
        <v>#NUM!</v>
      </c>
    </row>
    <row r="81" spans="4:5" x14ac:dyDescent="0.25">
      <c r="D81">
        <v>105</v>
      </c>
      <c r="E81" t="e">
        <f t="shared" si="6"/>
        <v>#NUM!</v>
      </c>
    </row>
    <row r="82" spans="4:5" x14ac:dyDescent="0.25">
      <c r="D82">
        <v>110</v>
      </c>
      <c r="E82" t="e">
        <f t="shared" si="6"/>
        <v>#NUM!</v>
      </c>
    </row>
    <row r="83" spans="4:5" x14ac:dyDescent="0.25">
      <c r="D83">
        <v>115</v>
      </c>
      <c r="E83" t="e">
        <f t="shared" si="6"/>
        <v>#NUM!</v>
      </c>
    </row>
    <row r="84" spans="4:5" x14ac:dyDescent="0.25">
      <c r="D84">
        <v>120</v>
      </c>
      <c r="E84" t="e">
        <f t="shared" si="6"/>
        <v>#NUM!</v>
      </c>
    </row>
    <row r="85" spans="4:5" x14ac:dyDescent="0.25">
      <c r="D85">
        <v>125</v>
      </c>
      <c r="E85" t="e">
        <f t="shared" si="6"/>
        <v>#NUM!</v>
      </c>
    </row>
    <row r="86" spans="4:5" x14ac:dyDescent="0.25">
      <c r="D86">
        <v>130</v>
      </c>
      <c r="E86" t="e">
        <f t="shared" si="6"/>
        <v>#NUM!</v>
      </c>
    </row>
    <row r="87" spans="4:5" x14ac:dyDescent="0.25">
      <c r="D87">
        <v>135</v>
      </c>
      <c r="E87" t="e">
        <f t="shared" si="6"/>
        <v>#NUM!</v>
      </c>
    </row>
    <row r="88" spans="4:5" x14ac:dyDescent="0.25">
      <c r="D88">
        <v>140</v>
      </c>
      <c r="E88" t="e">
        <f t="shared" si="6"/>
        <v>#NUM!</v>
      </c>
    </row>
    <row r="89" spans="4:5" x14ac:dyDescent="0.25">
      <c r="D89">
        <v>145</v>
      </c>
      <c r="E89" t="e">
        <f t="shared" si="6"/>
        <v>#NUM!</v>
      </c>
    </row>
    <row r="90" spans="4:5" x14ac:dyDescent="0.25">
      <c r="D90">
        <v>150</v>
      </c>
      <c r="E90" t="e">
        <f t="shared" si="6"/>
        <v>#NUM!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6DF4-3B38-42FE-8D1E-C5FB83705F53}">
  <dimension ref="A1:H12"/>
  <sheetViews>
    <sheetView workbookViewId="0">
      <selection sqref="A1:H12"/>
    </sheetView>
  </sheetViews>
  <sheetFormatPr defaultRowHeight="13.8" x14ac:dyDescent="0.25"/>
  <cols>
    <col min="1" max="16384" width="8.88671875" style="4"/>
  </cols>
  <sheetData>
    <row r="1" spans="1:8" x14ac:dyDescent="0.25">
      <c r="A1" s="5" t="s">
        <v>9</v>
      </c>
      <c r="B1" s="5" t="s">
        <v>10</v>
      </c>
      <c r="C1" s="5" t="s">
        <v>11</v>
      </c>
      <c r="D1" s="5" t="s">
        <v>13</v>
      </c>
      <c r="E1" s="5" t="s">
        <v>12</v>
      </c>
      <c r="F1" s="5" t="s">
        <v>17</v>
      </c>
      <c r="G1" s="5" t="s">
        <v>18</v>
      </c>
      <c r="H1" s="5" t="s">
        <v>16</v>
      </c>
    </row>
    <row r="2" spans="1:8" x14ac:dyDescent="0.25">
      <c r="A2" s="5">
        <v>0</v>
      </c>
      <c r="B2" s="5">
        <f>44-4.6*A2</f>
        <v>44</v>
      </c>
      <c r="C2" s="5">
        <v>44</v>
      </c>
      <c r="D2" s="5">
        <v>0.17</v>
      </c>
      <c r="E2" s="5">
        <f>(B2-C2)*0.17</f>
        <v>0</v>
      </c>
      <c r="F2" s="5">
        <v>0</v>
      </c>
      <c r="G2" s="5">
        <v>0</v>
      </c>
      <c r="H2" s="5">
        <v>114</v>
      </c>
    </row>
    <row r="3" spans="1:8" x14ac:dyDescent="0.25">
      <c r="A3" s="5">
        <v>1</v>
      </c>
      <c r="B3" s="5">
        <f t="shared" ref="B3:B12" si="0">44-4.6*A3</f>
        <v>39.4</v>
      </c>
      <c r="C3" s="5">
        <f>C2+E2</f>
        <v>44</v>
      </c>
      <c r="D3" s="5"/>
      <c r="E3" s="5">
        <f>(B3-C3)*0.17</f>
        <v>-0.78200000000000025</v>
      </c>
      <c r="F3" s="5">
        <f>(B2*B2-B3*B3)/2/4.6</f>
        <v>41.700000000000017</v>
      </c>
      <c r="G3" s="5">
        <f>C3</f>
        <v>44</v>
      </c>
      <c r="H3" s="5">
        <f>H2+F3-G3</f>
        <v>111.70000000000002</v>
      </c>
    </row>
    <row r="4" spans="1:8" x14ac:dyDescent="0.25">
      <c r="A4" s="5">
        <v>2</v>
      </c>
      <c r="B4" s="5">
        <f t="shared" si="0"/>
        <v>34.799999999999997</v>
      </c>
      <c r="C4" s="5">
        <f>C3+E3</f>
        <v>43.217999999999996</v>
      </c>
      <c r="D4" s="5"/>
      <c r="E4" s="5">
        <f>(B4-C4)*0.17</f>
        <v>-1.43106</v>
      </c>
      <c r="F4" s="5">
        <f t="shared" ref="F4:F12" si="1">(B3*B3-B4*B4)/2/4.6</f>
        <v>37.100000000000023</v>
      </c>
      <c r="G4" s="5">
        <f t="shared" ref="G4:G12" si="2">C4</f>
        <v>43.217999999999996</v>
      </c>
      <c r="H4" s="5">
        <f t="shared" ref="H4:H12" si="3">H3+F4-G4</f>
        <v>105.58200000000005</v>
      </c>
    </row>
    <row r="5" spans="1:8" x14ac:dyDescent="0.25">
      <c r="A5" s="5">
        <v>3</v>
      </c>
      <c r="B5" s="5">
        <f t="shared" si="0"/>
        <v>30.200000000000003</v>
      </c>
      <c r="C5" s="5">
        <f t="shared" ref="C5:C12" si="4">C4+E4</f>
        <v>41.786939999999994</v>
      </c>
      <c r="D5" s="5"/>
      <c r="E5" s="5">
        <f t="shared" ref="E5:E12" si="5">(B5-C5)*0.17</f>
        <v>-1.9697797999999986</v>
      </c>
      <c r="F5" s="5">
        <f t="shared" si="1"/>
        <v>32.49999999999995</v>
      </c>
      <c r="G5" s="5">
        <f t="shared" si="2"/>
        <v>41.786939999999994</v>
      </c>
      <c r="H5" s="5">
        <f t="shared" si="3"/>
        <v>96.295060000000007</v>
      </c>
    </row>
    <row r="6" spans="1:8" x14ac:dyDescent="0.25">
      <c r="A6" s="5">
        <v>4</v>
      </c>
      <c r="B6" s="5">
        <f t="shared" si="0"/>
        <v>25.6</v>
      </c>
      <c r="C6" s="5">
        <f t="shared" si="4"/>
        <v>39.817160199999996</v>
      </c>
      <c r="D6" s="5"/>
      <c r="E6" s="5">
        <f t="shared" si="5"/>
        <v>-2.4169172339999991</v>
      </c>
      <c r="F6" s="5">
        <f t="shared" si="1"/>
        <v>27.900000000000009</v>
      </c>
      <c r="G6" s="5">
        <f t="shared" si="2"/>
        <v>39.817160199999996</v>
      </c>
      <c r="H6" s="5">
        <f t="shared" si="3"/>
        <v>84.377899800000023</v>
      </c>
    </row>
    <row r="7" spans="1:8" x14ac:dyDescent="0.25">
      <c r="A7" s="5">
        <v>5</v>
      </c>
      <c r="B7" s="5">
        <f t="shared" si="0"/>
        <v>21</v>
      </c>
      <c r="C7" s="5">
        <f t="shared" si="4"/>
        <v>37.400242966</v>
      </c>
      <c r="D7" s="5"/>
      <c r="E7" s="5">
        <f t="shared" si="5"/>
        <v>-2.7880413042200001</v>
      </c>
      <c r="F7" s="5">
        <f t="shared" si="1"/>
        <v>23.300000000000015</v>
      </c>
      <c r="G7" s="5">
        <f t="shared" si="2"/>
        <v>37.400242966</v>
      </c>
      <c r="H7" s="5">
        <f t="shared" si="3"/>
        <v>70.277656834000027</v>
      </c>
    </row>
    <row r="8" spans="1:8" x14ac:dyDescent="0.25">
      <c r="A8" s="5">
        <v>6</v>
      </c>
      <c r="B8" s="5">
        <f t="shared" si="0"/>
        <v>16.400000000000002</v>
      </c>
      <c r="C8" s="5">
        <f t="shared" si="4"/>
        <v>34.612201661779999</v>
      </c>
      <c r="D8" s="5"/>
      <c r="E8" s="5">
        <f t="shared" si="5"/>
        <v>-3.0960742825025998</v>
      </c>
      <c r="F8" s="5">
        <f t="shared" si="1"/>
        <v>18.699999999999992</v>
      </c>
      <c r="G8" s="5">
        <f t="shared" si="2"/>
        <v>34.612201661779999</v>
      </c>
      <c r="H8" s="5">
        <f t="shared" si="3"/>
        <v>54.365455172220017</v>
      </c>
    </row>
    <row r="9" spans="1:8" x14ac:dyDescent="0.25">
      <c r="A9" s="5">
        <v>7</v>
      </c>
      <c r="B9" s="5">
        <f t="shared" si="0"/>
        <v>11.800000000000004</v>
      </c>
      <c r="C9" s="5">
        <f t="shared" si="4"/>
        <v>31.5161273792774</v>
      </c>
      <c r="D9" s="5"/>
      <c r="E9" s="5">
        <f t="shared" si="5"/>
        <v>-3.3517416544771574</v>
      </c>
      <c r="F9" s="5">
        <f t="shared" si="1"/>
        <v>14.100000000000001</v>
      </c>
      <c r="G9" s="5">
        <f t="shared" si="2"/>
        <v>31.5161273792774</v>
      </c>
      <c r="H9" s="5">
        <f t="shared" si="3"/>
        <v>36.949327792942618</v>
      </c>
    </row>
    <row r="10" spans="1:8" x14ac:dyDescent="0.25">
      <c r="A10" s="5">
        <v>8</v>
      </c>
      <c r="B10" s="5">
        <f t="shared" si="0"/>
        <v>7.2000000000000028</v>
      </c>
      <c r="C10" s="5">
        <f t="shared" si="4"/>
        <v>28.16438572480024</v>
      </c>
      <c r="D10" s="5"/>
      <c r="E10" s="5">
        <f t="shared" si="5"/>
        <v>-3.5639455732160408</v>
      </c>
      <c r="F10" s="5">
        <f t="shared" si="1"/>
        <v>9.5000000000000071</v>
      </c>
      <c r="G10" s="5">
        <f t="shared" si="2"/>
        <v>28.16438572480024</v>
      </c>
      <c r="H10" s="5">
        <f t="shared" si="3"/>
        <v>18.284942068142385</v>
      </c>
    </row>
    <row r="11" spans="1:8" x14ac:dyDescent="0.25">
      <c r="A11" s="5">
        <v>9</v>
      </c>
      <c r="B11" s="5">
        <f t="shared" si="0"/>
        <v>2.6000000000000014</v>
      </c>
      <c r="C11" s="5">
        <f t="shared" si="4"/>
        <v>24.600440151584198</v>
      </c>
      <c r="D11" s="5"/>
      <c r="E11" s="5">
        <f t="shared" si="5"/>
        <v>-3.7400748257693137</v>
      </c>
      <c r="F11" s="5">
        <f t="shared" si="1"/>
        <v>4.9000000000000039</v>
      </c>
      <c r="G11" s="5">
        <f t="shared" si="2"/>
        <v>24.600440151584198</v>
      </c>
      <c r="H11" s="5">
        <f t="shared" si="3"/>
        <v>-1.4154980834418076</v>
      </c>
    </row>
    <row r="12" spans="1:8" x14ac:dyDescent="0.25">
      <c r="A12" s="5">
        <v>10</v>
      </c>
      <c r="B12" s="5">
        <f t="shared" si="0"/>
        <v>-2</v>
      </c>
      <c r="C12" s="5">
        <f t="shared" si="4"/>
        <v>20.860365325814886</v>
      </c>
      <c r="D12" s="5"/>
      <c r="E12" s="5">
        <f t="shared" si="5"/>
        <v>-3.8862621053885311</v>
      </c>
      <c r="F12" s="5">
        <f t="shared" si="1"/>
        <v>0.30000000000000088</v>
      </c>
      <c r="G12" s="5">
        <f t="shared" si="2"/>
        <v>20.860365325814886</v>
      </c>
      <c r="H12" s="5">
        <f t="shared" si="3"/>
        <v>-21.975863409256693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92F5-F23A-40C0-9679-C3210A240B95}">
  <dimension ref="A1:H10"/>
  <sheetViews>
    <sheetView workbookViewId="0">
      <selection sqref="A1:H10"/>
    </sheetView>
  </sheetViews>
  <sheetFormatPr defaultRowHeight="13.8" x14ac:dyDescent="0.25"/>
  <sheetData>
    <row r="1" spans="1:8" x14ac:dyDescent="0.25">
      <c r="A1" s="5" t="s">
        <v>9</v>
      </c>
      <c r="B1" s="5" t="s">
        <v>10</v>
      </c>
      <c r="C1" s="5" t="s">
        <v>11</v>
      </c>
      <c r="D1" s="5" t="s">
        <v>13</v>
      </c>
      <c r="E1" s="5" t="s">
        <v>12</v>
      </c>
      <c r="F1" s="5" t="s">
        <v>14</v>
      </c>
      <c r="G1" s="5" t="s">
        <v>15</v>
      </c>
      <c r="H1" s="5" t="s">
        <v>16</v>
      </c>
    </row>
    <row r="2" spans="1:8" x14ac:dyDescent="0.25">
      <c r="A2" s="5">
        <v>0</v>
      </c>
      <c r="B2" s="5">
        <f>44-4.6*A2</f>
        <v>44</v>
      </c>
      <c r="C2" s="5">
        <v>44</v>
      </c>
      <c r="D2" s="5">
        <v>0.37</v>
      </c>
      <c r="E2" s="5">
        <f>(B2-C2)*0.37</f>
        <v>0</v>
      </c>
      <c r="F2" s="5">
        <v>0</v>
      </c>
      <c r="G2" s="5">
        <v>0</v>
      </c>
      <c r="H2" s="5">
        <v>114</v>
      </c>
    </row>
    <row r="3" spans="1:8" x14ac:dyDescent="0.25">
      <c r="A3" s="5">
        <v>1.55</v>
      </c>
      <c r="B3" s="5">
        <f t="shared" ref="B3:B10" si="0">44-4.6*A3</f>
        <v>36.869999999999997</v>
      </c>
      <c r="C3" s="5">
        <f>C2+E2</f>
        <v>44</v>
      </c>
      <c r="D3" s="5"/>
      <c r="E3" s="5">
        <f t="shared" ref="E3:E10" si="1">(B3-C3)*0.37</f>
        <v>-2.638100000000001</v>
      </c>
      <c r="F3" s="5">
        <f>(B2*B2-B3*B3)/2/4.6</f>
        <v>62.674250000000036</v>
      </c>
      <c r="G3" s="5">
        <f>C3*1.55</f>
        <v>68.2</v>
      </c>
      <c r="H3" s="5">
        <f>H2+F3-G3</f>
        <v>108.47425000000003</v>
      </c>
    </row>
    <row r="4" spans="1:8" x14ac:dyDescent="0.25">
      <c r="A4" s="5">
        <v>3.1</v>
      </c>
      <c r="B4" s="5">
        <f t="shared" si="0"/>
        <v>29.740000000000002</v>
      </c>
      <c r="C4" s="5">
        <f t="shared" ref="C4:C10" si="2">C3+E3</f>
        <v>41.361899999999999</v>
      </c>
      <c r="D4" s="5"/>
      <c r="E4" s="5">
        <f t="shared" si="1"/>
        <v>-4.3001029999999991</v>
      </c>
      <c r="F4" s="5">
        <f t="shared" ref="F4:F10" si="3">(B3*B3-B4*B4)/2/4.6</f>
        <v>51.622749999999954</v>
      </c>
      <c r="G4" s="5">
        <f t="shared" ref="G4:G10" si="4">C4*1.55</f>
        <v>64.110945000000001</v>
      </c>
      <c r="H4" s="5">
        <f t="shared" ref="H4:H10" si="5">H3+F4-G4</f>
        <v>95.986054999999979</v>
      </c>
    </row>
    <row r="5" spans="1:8" x14ac:dyDescent="0.25">
      <c r="A5" s="5">
        <v>4.6500000000000004</v>
      </c>
      <c r="B5" s="5">
        <f t="shared" si="0"/>
        <v>22.61</v>
      </c>
      <c r="C5" s="5">
        <f t="shared" si="2"/>
        <v>37.061796999999999</v>
      </c>
      <c r="D5" s="5"/>
      <c r="E5" s="5">
        <f t="shared" si="1"/>
        <v>-5.3471648899999993</v>
      </c>
      <c r="F5" s="5">
        <f t="shared" si="3"/>
        <v>40.571250000000028</v>
      </c>
      <c r="G5" s="5">
        <f t="shared" si="4"/>
        <v>57.445785350000001</v>
      </c>
      <c r="H5" s="5">
        <f t="shared" si="5"/>
        <v>79.11151965000002</v>
      </c>
    </row>
    <row r="6" spans="1:8" x14ac:dyDescent="0.25">
      <c r="A6" s="5">
        <v>6.2</v>
      </c>
      <c r="B6" s="5">
        <f t="shared" si="0"/>
        <v>15.48</v>
      </c>
      <c r="C6" s="5">
        <f t="shared" si="2"/>
        <v>31.71463211</v>
      </c>
      <c r="D6" s="5"/>
      <c r="E6" s="5">
        <f t="shared" si="1"/>
        <v>-6.0068138807000002</v>
      </c>
      <c r="F6" s="5">
        <f t="shared" si="3"/>
        <v>29.519749999999998</v>
      </c>
      <c r="G6" s="5">
        <f t="shared" si="4"/>
        <v>49.157679770500003</v>
      </c>
      <c r="H6" s="5">
        <f t="shared" si="5"/>
        <v>59.473589879500018</v>
      </c>
    </row>
    <row r="7" spans="1:8" x14ac:dyDescent="0.25">
      <c r="A7" s="5">
        <v>7.75</v>
      </c>
      <c r="B7" s="5">
        <f t="shared" si="0"/>
        <v>8.3500000000000014</v>
      </c>
      <c r="C7" s="5">
        <f t="shared" si="2"/>
        <v>25.707818229299999</v>
      </c>
      <c r="D7" s="5"/>
      <c r="E7" s="5">
        <f t="shared" si="1"/>
        <v>-6.422392744840999</v>
      </c>
      <c r="F7" s="5">
        <f t="shared" si="3"/>
        <v>18.468250000000001</v>
      </c>
      <c r="G7" s="5">
        <f t="shared" si="4"/>
        <v>39.847118255414998</v>
      </c>
      <c r="H7" s="5">
        <f t="shared" si="5"/>
        <v>38.094721624085025</v>
      </c>
    </row>
    <row r="8" spans="1:8" x14ac:dyDescent="0.25">
      <c r="A8" s="5">
        <v>9.3000000000000007</v>
      </c>
      <c r="B8" s="5">
        <f t="shared" si="0"/>
        <v>1.2199999999999989</v>
      </c>
      <c r="C8" s="5">
        <f t="shared" si="2"/>
        <v>19.285425484459001</v>
      </c>
      <c r="D8" s="5"/>
      <c r="E8" s="5">
        <f t="shared" si="1"/>
        <v>-6.684207429249831</v>
      </c>
      <c r="F8" s="5">
        <f t="shared" si="3"/>
        <v>7.4167500000000031</v>
      </c>
      <c r="G8" s="5">
        <f t="shared" si="4"/>
        <v>29.892409500911452</v>
      </c>
      <c r="H8" s="5">
        <f t="shared" si="5"/>
        <v>15.619062123173574</v>
      </c>
    </row>
    <row r="9" spans="1:8" x14ac:dyDescent="0.25">
      <c r="A9" s="5">
        <v>10.85</v>
      </c>
      <c r="B9" s="5">
        <f t="shared" si="0"/>
        <v>-5.9099999999999966</v>
      </c>
      <c r="C9" s="5">
        <f t="shared" si="2"/>
        <v>12.60121805520917</v>
      </c>
      <c r="D9" s="5"/>
      <c r="E9" s="5">
        <f t="shared" si="1"/>
        <v>-6.8491506804273916</v>
      </c>
      <c r="F9" s="5">
        <f t="shared" si="3"/>
        <v>-3.6347499999999959</v>
      </c>
      <c r="G9" s="5">
        <f t="shared" si="4"/>
        <v>19.531887985574215</v>
      </c>
      <c r="H9" s="5">
        <f t="shared" si="5"/>
        <v>-7.5475758624006382</v>
      </c>
    </row>
    <row r="10" spans="1:8" x14ac:dyDescent="0.25">
      <c r="A10" s="5">
        <v>12.4</v>
      </c>
      <c r="B10" s="5">
        <f t="shared" si="0"/>
        <v>-13.04</v>
      </c>
      <c r="C10" s="5">
        <f t="shared" si="2"/>
        <v>5.7520673747817783</v>
      </c>
      <c r="D10" s="5"/>
      <c r="E10" s="5">
        <f t="shared" si="1"/>
        <v>-6.9530649286692574</v>
      </c>
      <c r="F10" s="5">
        <f t="shared" si="3"/>
        <v>-14.686250000000006</v>
      </c>
      <c r="G10" s="5">
        <f t="shared" si="4"/>
        <v>8.9157044309117559</v>
      </c>
      <c r="H10" s="5">
        <f t="shared" si="5"/>
        <v>-31.149530293312399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27B6-4C69-4645-A39B-1D794681EA3F}">
  <dimension ref="A1:H8"/>
  <sheetViews>
    <sheetView tabSelected="1" workbookViewId="0">
      <selection sqref="A1:H8"/>
    </sheetView>
  </sheetViews>
  <sheetFormatPr defaultRowHeight="13.8" x14ac:dyDescent="0.25"/>
  <sheetData>
    <row r="1" spans="1:8" x14ac:dyDescent="0.25">
      <c r="A1" s="5" t="s">
        <v>9</v>
      </c>
      <c r="B1" s="5" t="s">
        <v>10</v>
      </c>
      <c r="C1" s="5" t="s">
        <v>11</v>
      </c>
      <c r="D1" s="5" t="s">
        <v>13</v>
      </c>
      <c r="E1" s="5" t="s">
        <v>12</v>
      </c>
      <c r="F1" s="5" t="s">
        <v>14</v>
      </c>
      <c r="G1" s="5" t="s">
        <v>15</v>
      </c>
      <c r="H1" s="5" t="s">
        <v>16</v>
      </c>
    </row>
    <row r="2" spans="1:8" x14ac:dyDescent="0.25">
      <c r="A2" s="5">
        <v>0</v>
      </c>
      <c r="B2" s="5">
        <f>44-4.6*A2</f>
        <v>44</v>
      </c>
      <c r="C2" s="5">
        <v>44</v>
      </c>
      <c r="D2" s="5">
        <v>0.74</v>
      </c>
      <c r="E2" s="5">
        <f>(B2-C2)*0.74</f>
        <v>0</v>
      </c>
      <c r="F2" s="5">
        <v>0</v>
      </c>
      <c r="G2" s="5">
        <v>0</v>
      </c>
      <c r="H2" s="5">
        <v>114</v>
      </c>
    </row>
    <row r="3" spans="1:8" x14ac:dyDescent="0.25">
      <c r="A3" s="5">
        <v>2.2000000000000002</v>
      </c>
      <c r="B3" s="5">
        <f t="shared" ref="B3:B8" si="0">44-4.6*A3</f>
        <v>33.880000000000003</v>
      </c>
      <c r="C3" s="5">
        <v>44</v>
      </c>
      <c r="D3" s="5"/>
      <c r="E3" s="5">
        <f t="shared" ref="E3:E8" si="1">(B3-C3)*0.74</f>
        <v>-7.4887999999999977</v>
      </c>
      <c r="F3" s="5">
        <f>(B2*B2-B3*B3)/2/4.6</f>
        <v>85.667999999999992</v>
      </c>
      <c r="G3" s="5">
        <f>C3*2.2</f>
        <v>96.800000000000011</v>
      </c>
      <c r="H3" s="5">
        <f>H2+F3-G3</f>
        <v>102.86799999999999</v>
      </c>
    </row>
    <row r="4" spans="1:8" x14ac:dyDescent="0.25">
      <c r="A4" s="5">
        <v>4.4000000000000004</v>
      </c>
      <c r="B4" s="5">
        <f t="shared" si="0"/>
        <v>23.76</v>
      </c>
      <c r="C4" s="5">
        <f>C3+E3*2.2</f>
        <v>27.524640000000005</v>
      </c>
      <c r="D4" s="5"/>
      <c r="E4" s="5">
        <f t="shared" si="1"/>
        <v>-2.7858336000000028</v>
      </c>
      <c r="F4" s="5">
        <f t="shared" ref="F4:F8" si="2">(B3*B3-B4*B4)/2/4.6</f>
        <v>63.404000000000011</v>
      </c>
      <c r="G4" s="5">
        <f t="shared" ref="G4:G8" si="3">C4*2.2</f>
        <v>60.554208000000017</v>
      </c>
      <c r="H4" s="5">
        <f t="shared" ref="H4:H8" si="4">H3+F4-G4</f>
        <v>105.71779199999997</v>
      </c>
    </row>
    <row r="5" spans="1:8" x14ac:dyDescent="0.25">
      <c r="A5" s="5">
        <v>6.6</v>
      </c>
      <c r="B5" s="5">
        <f t="shared" si="0"/>
        <v>13.640000000000004</v>
      </c>
      <c r="C5" s="5">
        <f t="shared" ref="C5:C8" si="5">C4+E4*2.2</f>
        <v>21.39580608</v>
      </c>
      <c r="D5" s="5"/>
      <c r="E5" s="5">
        <f t="shared" si="1"/>
        <v>-5.7392964991999964</v>
      </c>
      <c r="F5" s="5">
        <f t="shared" si="2"/>
        <v>41.14</v>
      </c>
      <c r="G5" s="5">
        <f t="shared" si="3"/>
        <v>47.070773376000005</v>
      </c>
      <c r="H5" s="5">
        <f t="shared" si="4"/>
        <v>99.787018623999955</v>
      </c>
    </row>
    <row r="6" spans="1:8" x14ac:dyDescent="0.25">
      <c r="A6" s="5">
        <v>8.8000000000000007</v>
      </c>
      <c r="B6" s="5">
        <f t="shared" si="0"/>
        <v>3.5200000000000031</v>
      </c>
      <c r="C6" s="5">
        <f t="shared" si="5"/>
        <v>8.7693537817600067</v>
      </c>
      <c r="D6" s="5"/>
      <c r="E6" s="5">
        <f t="shared" si="1"/>
        <v>-3.8845217985024028</v>
      </c>
      <c r="F6" s="5">
        <f t="shared" si="2"/>
        <v>18.876000000000012</v>
      </c>
      <c r="G6" s="5">
        <f t="shared" si="3"/>
        <v>19.292578319872018</v>
      </c>
      <c r="H6" s="5">
        <f t="shared" si="4"/>
        <v>99.370440304127939</v>
      </c>
    </row>
    <row r="7" spans="1:8" x14ac:dyDescent="0.25">
      <c r="A7" s="5">
        <v>11</v>
      </c>
      <c r="B7" s="5">
        <f t="shared" si="0"/>
        <v>-6.5999999999999943</v>
      </c>
      <c r="C7" s="5">
        <f t="shared" si="5"/>
        <v>0.22340582505471929</v>
      </c>
      <c r="D7" s="5"/>
      <c r="E7" s="5">
        <f t="shared" si="1"/>
        <v>-5.0493203105404882</v>
      </c>
      <c r="F7" s="5">
        <f t="shared" si="2"/>
        <v>-3.3879999999999897</v>
      </c>
      <c r="G7" s="5">
        <f t="shared" si="3"/>
        <v>0.49149281512038245</v>
      </c>
      <c r="H7" s="5">
        <f t="shared" si="4"/>
        <v>95.490947489007567</v>
      </c>
    </row>
    <row r="8" spans="1:8" x14ac:dyDescent="0.25">
      <c r="A8" s="5">
        <v>13.2</v>
      </c>
      <c r="B8" s="5">
        <f t="shared" si="0"/>
        <v>-16.719999999999992</v>
      </c>
      <c r="C8" s="5">
        <f t="shared" si="5"/>
        <v>-10.885098858134356</v>
      </c>
      <c r="D8" s="5"/>
      <c r="E8" s="5">
        <f t="shared" si="1"/>
        <v>-4.317826844980571</v>
      </c>
      <c r="F8" s="5">
        <f t="shared" si="2"/>
        <v>-25.65199999999998</v>
      </c>
      <c r="G8" s="5">
        <f t="shared" si="3"/>
        <v>-23.947217487895585</v>
      </c>
      <c r="H8" s="5">
        <f t="shared" si="4"/>
        <v>93.786164976903166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</dc:creator>
  <cp:lastModifiedBy>jinha</cp:lastModifiedBy>
  <dcterms:created xsi:type="dcterms:W3CDTF">2022-09-20T08:44:16Z</dcterms:created>
  <dcterms:modified xsi:type="dcterms:W3CDTF">2022-10-17T09:38:14Z</dcterms:modified>
</cp:coreProperties>
</file>