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anleyhan/Documents/NUS/Y3S2/DBA4711/Assignments/2/"/>
    </mc:Choice>
  </mc:AlternateContent>
  <xr:revisionPtr revIDLastSave="0" documentId="13_ncr:1_{38FD40ED-BD29-BC4B-A6FC-9036A88688D1}" xr6:coauthVersionLast="47" xr6:coauthVersionMax="47" xr10:uidLastSave="{00000000-0000-0000-0000-000000000000}"/>
  <bookViews>
    <workbookView xWindow="28800" yWindow="-14180" windowWidth="38400" windowHeight="21100" xr2:uid="{00000000-000D-0000-FFFF-FFFF00000000}"/>
  </bookViews>
  <sheets>
    <sheet name="data" sheetId="1" r:id="rId1"/>
  </sheets>
  <definedNames>
    <definedName name="solver_adj" localSheetId="0" hidden="1">data!$R$2:$V$2,data!$X$2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data!$O$3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42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" l="1"/>
  <c r="L52" i="1" s="1"/>
  <c r="S6" i="1"/>
  <c r="T6" i="1"/>
  <c r="U6" i="1"/>
  <c r="V6" i="1"/>
  <c r="W6" i="1"/>
  <c r="X6" i="1"/>
  <c r="R6" i="1"/>
  <c r="L49" i="1" l="1"/>
  <c r="L47" i="1"/>
  <c r="L44" i="1"/>
  <c r="L46" i="1"/>
  <c r="L53" i="1"/>
  <c r="L45" i="1"/>
  <c r="L51" i="1"/>
  <c r="L50" i="1"/>
  <c r="L48" i="1"/>
  <c r="I10" i="1"/>
  <c r="I5" i="1"/>
  <c r="I52" i="1"/>
  <c r="I18" i="1"/>
  <c r="I51" i="1"/>
  <c r="I9" i="1"/>
  <c r="I50" i="1"/>
  <c r="I48" i="1"/>
  <c r="I22" i="1"/>
  <c r="I2" i="1"/>
  <c r="I46" i="1"/>
  <c r="I36" i="1"/>
  <c r="I28" i="1"/>
  <c r="I20" i="1"/>
  <c r="I12" i="1"/>
  <c r="I4" i="1"/>
  <c r="I34" i="1"/>
  <c r="I41" i="1"/>
  <c r="I17" i="1"/>
  <c r="I40" i="1"/>
  <c r="I38" i="1"/>
  <c r="I14" i="1"/>
  <c r="I53" i="1"/>
  <c r="I45" i="1"/>
  <c r="I35" i="1"/>
  <c r="I27" i="1"/>
  <c r="I19" i="1"/>
  <c r="I11" i="1"/>
  <c r="I3" i="1"/>
  <c r="I26" i="1"/>
  <c r="I25" i="1"/>
  <c r="I32" i="1"/>
  <c r="I16" i="1"/>
  <c r="I8" i="1"/>
  <c r="I49" i="1"/>
  <c r="I39" i="1"/>
  <c r="I31" i="1"/>
  <c r="I23" i="1"/>
  <c r="I15" i="1"/>
  <c r="I7" i="1"/>
  <c r="I44" i="1"/>
  <c r="I33" i="1"/>
  <c r="I24" i="1"/>
  <c r="I30" i="1"/>
  <c r="I6" i="1"/>
  <c r="I47" i="1"/>
  <c r="I37" i="1"/>
  <c r="I29" i="1"/>
  <c r="I21" i="1"/>
  <c r="I13" i="1"/>
  <c r="J52" i="1" l="1"/>
  <c r="K52" i="1" s="1"/>
  <c r="J5" i="1"/>
  <c r="K5" i="1" s="1"/>
  <c r="J48" i="1"/>
  <c r="K48" i="1" s="1"/>
  <c r="J3" i="1"/>
  <c r="K3" i="1" s="1"/>
  <c r="J38" i="1"/>
  <c r="K38" i="1" s="1"/>
  <c r="J10" i="1"/>
  <c r="K10" i="1" s="1"/>
  <c r="J6" i="1"/>
  <c r="K6" i="1" s="1"/>
  <c r="J51" i="1"/>
  <c r="K51" i="1" s="1"/>
  <c r="J34" i="1"/>
  <c r="K34" i="1" s="1"/>
  <c r="J22" i="1"/>
  <c r="K22" i="1" s="1"/>
  <c r="J47" i="1"/>
  <c r="K47" i="1" s="1"/>
  <c r="J17" i="1"/>
  <c r="K17" i="1" s="1"/>
  <c r="J44" i="1"/>
  <c r="K44" i="1" s="1"/>
  <c r="J18" i="1"/>
  <c r="K18" i="1" s="1"/>
  <c r="J33" i="1"/>
  <c r="K33" i="1" s="1"/>
  <c r="J21" i="1"/>
  <c r="K21" i="1" s="1"/>
  <c r="J9" i="1"/>
  <c r="K9" i="1" s="1"/>
  <c r="J46" i="1"/>
  <c r="K46" i="1" s="1"/>
  <c r="J36" i="1"/>
  <c r="K36" i="1" s="1"/>
  <c r="J28" i="1"/>
  <c r="K28" i="1" s="1"/>
  <c r="J24" i="1"/>
  <c r="K24" i="1" s="1"/>
  <c r="J20" i="1"/>
  <c r="K20" i="1" s="1"/>
  <c r="J12" i="1"/>
  <c r="K12" i="1" s="1"/>
  <c r="J8" i="1"/>
  <c r="K8" i="1" s="1"/>
  <c r="J4" i="1"/>
  <c r="K4" i="1" s="1"/>
  <c r="J30" i="1"/>
  <c r="K30" i="1" s="1"/>
  <c r="J14" i="1"/>
  <c r="K14" i="1" s="1"/>
  <c r="J37" i="1"/>
  <c r="K37" i="1" s="1"/>
  <c r="J25" i="1"/>
  <c r="K25" i="1" s="1"/>
  <c r="J13" i="1"/>
  <c r="K13" i="1" s="1"/>
  <c r="J50" i="1"/>
  <c r="K50" i="1" s="1"/>
  <c r="J40" i="1"/>
  <c r="K40" i="1" s="1"/>
  <c r="J32" i="1"/>
  <c r="K32" i="1" s="1"/>
  <c r="J16" i="1"/>
  <c r="K16" i="1" s="1"/>
  <c r="J26" i="1"/>
  <c r="K26" i="1" s="1"/>
  <c r="J41" i="1"/>
  <c r="K41" i="1" s="1"/>
  <c r="J29" i="1"/>
  <c r="K29" i="1" s="1"/>
  <c r="J53" i="1"/>
  <c r="K53" i="1" s="1"/>
  <c r="J49" i="1"/>
  <c r="K49" i="1" s="1"/>
  <c r="J45" i="1"/>
  <c r="K45" i="1" s="1"/>
  <c r="J39" i="1"/>
  <c r="K39" i="1" s="1"/>
  <c r="J35" i="1"/>
  <c r="K35" i="1" s="1"/>
  <c r="J31" i="1"/>
  <c r="K31" i="1" s="1"/>
  <c r="J27" i="1"/>
  <c r="K27" i="1" s="1"/>
  <c r="J23" i="1"/>
  <c r="K23" i="1" s="1"/>
  <c r="J19" i="1"/>
  <c r="K19" i="1" s="1"/>
  <c r="J15" i="1"/>
  <c r="K15" i="1" s="1"/>
  <c r="J11" i="1"/>
  <c r="K11" i="1" s="1"/>
  <c r="J7" i="1"/>
  <c r="K7" i="1" s="1"/>
  <c r="J2" i="1"/>
  <c r="K2" i="1" s="1"/>
  <c r="O5" i="1" l="1"/>
  <c r="L2" i="1" s="1"/>
  <c r="O45" i="1"/>
  <c r="O2" i="1"/>
  <c r="O4" i="1"/>
  <c r="O44" i="1"/>
  <c r="L27" i="1" l="1"/>
  <c r="L5" i="1"/>
  <c r="L23" i="1"/>
  <c r="L13" i="1"/>
  <c r="L22" i="1"/>
  <c r="L26" i="1"/>
  <c r="L3" i="1"/>
  <c r="L19" i="1"/>
  <c r="L4" i="1"/>
  <c r="L39" i="1"/>
  <c r="L20" i="1"/>
  <c r="L6" i="1"/>
  <c r="O46" i="1"/>
  <c r="L30" i="1"/>
  <c r="L12" i="1"/>
  <c r="L35" i="1"/>
  <c r="L38" i="1"/>
  <c r="L33" i="1"/>
  <c r="L16" i="1"/>
  <c r="L28" i="1"/>
  <c r="L15" i="1"/>
  <c r="L14" i="1"/>
  <c r="L21" i="1"/>
  <c r="L41" i="1"/>
  <c r="L8" i="1"/>
  <c r="L31" i="1"/>
  <c r="L24" i="1"/>
  <c r="L40" i="1"/>
  <c r="L9" i="1"/>
  <c r="L17" i="1"/>
  <c r="L25" i="1"/>
  <c r="L11" i="1"/>
  <c r="L10" i="1"/>
  <c r="L32" i="1"/>
  <c r="L37" i="1"/>
  <c r="L29" i="1"/>
  <c r="L34" i="1"/>
  <c r="L36" i="1"/>
  <c r="L18" i="1"/>
  <c r="L7" i="1"/>
  <c r="O3" i="1" l="1"/>
</calcChain>
</file>

<file path=xl/sharedStrings.xml><?xml version="1.0" encoding="utf-8"?>
<sst xmlns="http://schemas.openxmlformats.org/spreadsheetml/2006/main" count="52" uniqueCount="46">
  <si>
    <t>Annual Sales ($ thousand)</t>
  </si>
  <si>
    <t>Hops (ounces per keg)</t>
  </si>
  <si>
    <t>Malt (pounds per keg)</t>
  </si>
  <si>
    <t>Annual  Advertising ($)</t>
  </si>
  <si>
    <t>Bitterness Scale</t>
  </si>
  <si>
    <t>Initial Investment ($ million)</t>
  </si>
  <si>
    <t>Year Number</t>
  </si>
  <si>
    <t>Year</t>
  </si>
  <si>
    <t>Hops</t>
  </si>
  <si>
    <t>Malt</t>
  </si>
  <si>
    <t>Annual Advertising</t>
  </si>
  <si>
    <t>Initial Investment</t>
  </si>
  <si>
    <t>SSE</t>
  </si>
  <si>
    <t>Prediction</t>
  </si>
  <si>
    <t>Error</t>
  </si>
  <si>
    <t>~</t>
  </si>
  <si>
    <t>Intercept</t>
  </si>
  <si>
    <t>Error^2</t>
  </si>
  <si>
    <t>Random</t>
  </si>
  <si>
    <t>Model</t>
  </si>
  <si>
    <t>-</t>
  </si>
  <si>
    <t>SSE -10% outliers</t>
  </si>
  <si>
    <t>b</t>
  </si>
  <si>
    <t>Max. error</t>
  </si>
  <si>
    <t>90% threshold</t>
  </si>
  <si>
    <t>Train</t>
  </si>
  <si>
    <t>SST</t>
  </si>
  <si>
    <t>1 - SSE/SST</t>
  </si>
  <si>
    <t>LinReg</t>
  </si>
  <si>
    <t>LinReg \ Investment</t>
  </si>
  <si>
    <t>LinReg \ 10% outliers</t>
  </si>
  <si>
    <t>LinReg MinMax</t>
  </si>
  <si>
    <t>Baseline</t>
  </si>
  <si>
    <t>BaselineError^2</t>
  </si>
  <si>
    <t>OSR^2</t>
  </si>
  <si>
    <t>90th percentile</t>
  </si>
  <si>
    <t>Test</t>
  </si>
  <si>
    <t>From the linear model with all independent variables (LinReg), we observe that all the variables are significant ("Initial Investment" having the highest p-value of 0.000951).</t>
  </si>
  <si>
    <t>However, after removing "Initial Investment", the OSR^2 value increases to 0.9933, suggesting the model generalises better on new data.</t>
  </si>
  <si>
    <t>It also has a very high out-of-sample R-squared (OSR^2) value of 0.9916.</t>
  </si>
  <si>
    <t>The outlier aware model (LinReg \ 10% outliers) yields a higher SSE value on training data as it does not account for the largest errors.</t>
  </si>
  <si>
    <t>It also performs marginally worse on test data with an OSR^2 value of 0.9931.</t>
  </si>
  <si>
    <t>We use an 80-20 train-test split of the given data according to the year.</t>
  </si>
  <si>
    <t>Finally, the min-max regression model (LinReg MinMax) results in a much larger SSE value as it only accounts for the largest squared error.</t>
  </si>
  <si>
    <t>Hence, subsequent models exclude the "Initial Investment" variable by setting its coefficient to 0.</t>
  </si>
  <si>
    <t>However, it offers an improvement over the other models by having the highest OSR^2 value of 0.9982.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</si>
</sst>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0"/>
    <numFmt numFmtId="169" formatCode="0.00000"/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0" fillId="0" borderId="7" xfId="0" applyBorder="1"/>
    <xf numFmtId="3" fontId="0" fillId="0" borderId="0" xfId="0" applyNumberFormat="1"/>
    <xf numFmtId="0" fontId="1" fillId="3" borderId="1" xfId="0" applyFont="1" applyFill="1" applyBorder="1" applyAlignment="1">
      <alignment horizontal="center" wrapText="1"/>
    </xf>
    <xf numFmtId="3" fontId="0" fillId="3" borderId="2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0" fontId="0" fillId="3" borderId="0" xfId="0" applyFill="1"/>
    <xf numFmtId="0" fontId="2" fillId="0" borderId="0" xfId="0" applyFont="1"/>
    <xf numFmtId="4" fontId="0" fillId="0" borderId="0" xfId="0" applyNumberFormat="1"/>
    <xf numFmtId="3" fontId="2" fillId="0" borderId="0" xfId="0" applyNumberFormat="1" applyFont="1" applyAlignment="1">
      <alignment horizontal="left"/>
    </xf>
    <xf numFmtId="165" fontId="0" fillId="0" borderId="0" xfId="0" applyNumberFormat="1"/>
    <xf numFmtId="3" fontId="2" fillId="0" borderId="0" xfId="0" applyNumberFormat="1" applyFont="1"/>
    <xf numFmtId="0" fontId="2" fillId="0" borderId="0" xfId="0" applyFont="1"/>
    <xf numFmtId="3" fontId="2" fillId="2" borderId="2" xfId="0" applyNumberFormat="1" applyFont="1" applyFill="1" applyBorder="1" applyAlignment="1">
      <alignment horizontal="left"/>
    </xf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topLeftCell="H1" zoomScale="137" zoomScaleNormal="140" workbookViewId="0">
      <pane ySplit="1" topLeftCell="A2" activePane="bottomLeft" state="frozen"/>
      <selection activeCell="P1" sqref="P1"/>
      <selection pane="bottomLeft" activeCell="N17" sqref="N17"/>
    </sheetView>
  </sheetViews>
  <sheetFormatPr baseColWidth="10" defaultColWidth="8.83203125" defaultRowHeight="15" x14ac:dyDescent="0.2"/>
  <cols>
    <col min="1" max="1" width="12.6640625" style="11" customWidth="1"/>
    <col min="2" max="2" width="12.6640625" style="22" customWidth="1"/>
    <col min="3" max="3" width="14.5" customWidth="1"/>
    <col min="4" max="4" width="13.83203125" customWidth="1"/>
    <col min="5" max="5" width="14" customWidth="1"/>
    <col min="6" max="6" width="11.6640625" customWidth="1"/>
    <col min="9" max="9" width="10" style="17" customWidth="1"/>
    <col min="10" max="10" width="13.1640625" customWidth="1"/>
    <col min="11" max="11" width="13.6640625" bestFit="1" customWidth="1"/>
    <col min="12" max="13" width="13.6640625" customWidth="1"/>
    <col min="14" max="14" width="13.1640625" bestFit="1" customWidth="1"/>
    <col min="15" max="15" width="12.1640625" customWidth="1"/>
    <col min="17" max="17" width="17.1640625" bestFit="1" customWidth="1"/>
    <col min="18" max="18" width="9.6640625" customWidth="1"/>
    <col min="19" max="19" width="10.6640625" bestFit="1" customWidth="1"/>
    <col min="20" max="20" width="12.6640625" bestFit="1" customWidth="1"/>
    <col min="21" max="21" width="11.33203125" customWidth="1"/>
    <col min="22" max="22" width="11.6640625" customWidth="1"/>
    <col min="23" max="23" width="10.33203125" customWidth="1"/>
    <col min="24" max="24" width="14.1640625" bestFit="1" customWidth="1"/>
    <col min="25" max="25" width="10.33203125" customWidth="1"/>
    <col min="26" max="26" width="8.1640625" customWidth="1"/>
  </cols>
  <sheetData>
    <row r="1" spans="1:26" ht="58" thickBot="1" x14ac:dyDescent="0.25">
      <c r="A1" s="8" t="s">
        <v>0</v>
      </c>
      <c r="B1" s="19" t="s">
        <v>15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3" t="s">
        <v>5</v>
      </c>
      <c r="I1" s="16" t="s">
        <v>13</v>
      </c>
      <c r="J1" s="12" t="s">
        <v>14</v>
      </c>
      <c r="K1" s="12" t="s">
        <v>17</v>
      </c>
      <c r="L1" s="12" t="s">
        <v>35</v>
      </c>
      <c r="M1" s="12"/>
      <c r="N1" s="12" t="s">
        <v>25</v>
      </c>
      <c r="O1" s="12"/>
      <c r="R1" s="12" t="s">
        <v>7</v>
      </c>
      <c r="S1" s="12" t="s">
        <v>8</v>
      </c>
      <c r="T1" s="12" t="s">
        <v>9</v>
      </c>
      <c r="U1" s="12" t="s">
        <v>10</v>
      </c>
      <c r="V1" s="12" t="s">
        <v>4</v>
      </c>
      <c r="W1" s="12" t="s">
        <v>11</v>
      </c>
      <c r="X1" s="12" t="s">
        <v>16</v>
      </c>
    </row>
    <row r="2" spans="1:26" x14ac:dyDescent="0.2">
      <c r="A2" s="9">
        <v>4800</v>
      </c>
      <c r="B2" s="20"/>
      <c r="C2" s="2">
        <v>1</v>
      </c>
      <c r="D2" s="4">
        <v>9</v>
      </c>
      <c r="E2" s="4">
        <v>8</v>
      </c>
      <c r="F2" s="3">
        <v>180000</v>
      </c>
      <c r="G2" s="2">
        <v>3</v>
      </c>
      <c r="H2" s="14">
        <v>1.4</v>
      </c>
      <c r="I2" s="17">
        <f>SUMPRODUCT(C2:H2,$R$2:$W$2)+$X$2</f>
        <v>5104.4745305156976</v>
      </c>
      <c r="J2" s="24">
        <f>I2-A2</f>
        <v>304.47453051569755</v>
      </c>
      <c r="K2" s="24">
        <f>J2^2</f>
        <v>92704.739732754446</v>
      </c>
      <c r="L2" s="24">
        <f>IF(K2&lt;$O$5,K2,0)</f>
        <v>0</v>
      </c>
      <c r="M2" s="18"/>
      <c r="N2" t="s">
        <v>12</v>
      </c>
      <c r="O2" s="18">
        <f>SUM(K2:K41)</f>
        <v>222915.54850861226</v>
      </c>
      <c r="Q2" t="s">
        <v>22</v>
      </c>
      <c r="R2" s="34">
        <v>32.92805552147032</v>
      </c>
      <c r="S2" s="34">
        <v>41.611616319477505</v>
      </c>
      <c r="T2" s="34">
        <v>1301.1101026403283</v>
      </c>
      <c r="U2" s="34">
        <v>4.8855375568935648E-2</v>
      </c>
      <c r="V2" s="34">
        <v>-62.532919887040322</v>
      </c>
      <c r="W2" s="34">
        <v>0</v>
      </c>
      <c r="X2" s="34">
        <v>-14318.207735750995</v>
      </c>
    </row>
    <row r="3" spans="1:26" x14ac:dyDescent="0.2">
      <c r="A3" s="9">
        <v>5100</v>
      </c>
      <c r="B3" s="20"/>
      <c r="C3" s="2">
        <v>2</v>
      </c>
      <c r="D3" s="4">
        <v>9</v>
      </c>
      <c r="E3" s="4">
        <v>8</v>
      </c>
      <c r="F3" s="3">
        <v>180000</v>
      </c>
      <c r="G3" s="2">
        <v>3</v>
      </c>
      <c r="H3" s="14">
        <v>0.6</v>
      </c>
      <c r="I3" s="17">
        <f t="shared" ref="I3:I53" si="0">SUMPRODUCT(C3:H3,$R$2:$W$2)+$X$2</f>
        <v>5137.4025860371657</v>
      </c>
      <c r="J3" s="24">
        <f t="shared" ref="J3:J53" si="1">I3-A3</f>
        <v>37.402586037165747</v>
      </c>
      <c r="K3" s="24">
        <f t="shared" ref="K3:K53" si="2">J3^2</f>
        <v>1398.9534422675861</v>
      </c>
      <c r="L3" s="24">
        <f t="shared" ref="L3:L41" si="3">IF(K3&lt;$O$5,K3,0)</f>
        <v>1398.9534422675861</v>
      </c>
      <c r="M3" s="18"/>
      <c r="N3" s="18" t="s">
        <v>21</v>
      </c>
      <c r="O3" s="18">
        <f>SUM(L2:L41)</f>
        <v>84089.325387412609</v>
      </c>
    </row>
    <row r="4" spans="1:26" x14ac:dyDescent="0.2">
      <c r="A4" s="9">
        <v>5100</v>
      </c>
      <c r="B4" s="20"/>
      <c r="C4" s="2">
        <v>3</v>
      </c>
      <c r="D4" s="4">
        <v>8</v>
      </c>
      <c r="E4" s="4">
        <v>8</v>
      </c>
      <c r="F4" s="3">
        <v>180000</v>
      </c>
      <c r="G4" s="2">
        <v>3</v>
      </c>
      <c r="H4" s="14">
        <v>0.7</v>
      </c>
      <c r="I4" s="17">
        <f t="shared" si="0"/>
        <v>5128.7190252391592</v>
      </c>
      <c r="J4" s="24">
        <f t="shared" si="1"/>
        <v>28.719025239159237</v>
      </c>
      <c r="K4" s="24">
        <f t="shared" si="2"/>
        <v>824.78241068746524</v>
      </c>
      <c r="L4" s="24">
        <f t="shared" si="3"/>
        <v>824.78241068746524</v>
      </c>
      <c r="M4" s="18"/>
      <c r="N4" s="18" t="s">
        <v>23</v>
      </c>
      <c r="O4" s="18">
        <f>MAX(K2:K41)</f>
        <v>92704.739732754446</v>
      </c>
    </row>
    <row r="5" spans="1:26" x14ac:dyDescent="0.2">
      <c r="A5" s="9">
        <v>1900</v>
      </c>
      <c r="B5" s="20"/>
      <c r="C5" s="2">
        <v>4</v>
      </c>
      <c r="D5" s="4">
        <v>9</v>
      </c>
      <c r="E5" s="4">
        <v>7</v>
      </c>
      <c r="F5" s="3">
        <v>140000</v>
      </c>
      <c r="G5" s="2">
        <v>4</v>
      </c>
      <c r="H5" s="14">
        <v>2.4</v>
      </c>
      <c r="I5" s="17">
        <f t="shared" si="0"/>
        <v>1885.4006517953094</v>
      </c>
      <c r="J5" s="24">
        <f t="shared" si="1"/>
        <v>-14.599348204690614</v>
      </c>
      <c r="K5" s="24">
        <f t="shared" si="2"/>
        <v>213.14096800180306</v>
      </c>
      <c r="L5" s="24">
        <f t="shared" si="3"/>
        <v>213.14096800180306</v>
      </c>
      <c r="M5" s="18"/>
      <c r="N5" s="18" t="s">
        <v>24</v>
      </c>
      <c r="O5">
        <f>LARGE(K2:K41, ROUND(0.1*COUNT(K2:K41),0))</f>
        <v>11114.401889937943</v>
      </c>
      <c r="Q5" s="28" t="s">
        <v>19</v>
      </c>
      <c r="R5" s="28"/>
      <c r="S5" s="28"/>
      <c r="T5" s="28"/>
      <c r="U5" s="28"/>
      <c r="V5" s="28"/>
      <c r="W5" s="28"/>
      <c r="X5" s="28"/>
      <c r="Y5" s="23" t="s">
        <v>12</v>
      </c>
      <c r="Z5" s="23" t="s">
        <v>34</v>
      </c>
    </row>
    <row r="6" spans="1:26" x14ac:dyDescent="0.2">
      <c r="A6" s="9">
        <v>5300</v>
      </c>
      <c r="B6" s="20"/>
      <c r="C6" s="2">
        <v>5</v>
      </c>
      <c r="D6" s="4">
        <v>8</v>
      </c>
      <c r="E6" s="4">
        <v>8</v>
      </c>
      <c r="F6" s="3">
        <v>180000</v>
      </c>
      <c r="G6" s="2">
        <v>3</v>
      </c>
      <c r="H6" s="14">
        <v>2.2999999999999998</v>
      </c>
      <c r="I6" s="17">
        <f t="shared" si="0"/>
        <v>5194.5751362820993</v>
      </c>
      <c r="J6" s="24">
        <f t="shared" si="1"/>
        <v>-105.42486371790073</v>
      </c>
      <c r="K6" s="24">
        <f t="shared" si="2"/>
        <v>11114.401889937943</v>
      </c>
      <c r="L6" s="24">
        <f t="shared" si="3"/>
        <v>0</v>
      </c>
      <c r="M6" s="18"/>
      <c r="N6" s="18"/>
      <c r="O6" s="18"/>
      <c r="Q6" t="s">
        <v>18</v>
      </c>
      <c r="R6">
        <f ca="1">RANDBETWEEN(-100,100)</f>
        <v>-97</v>
      </c>
      <c r="S6">
        <f t="shared" ref="S6:X6" ca="1" si="4">RANDBETWEEN(-100,100)</f>
        <v>-67</v>
      </c>
      <c r="T6">
        <f t="shared" ca="1" si="4"/>
        <v>73</v>
      </c>
      <c r="U6">
        <f t="shared" ca="1" si="4"/>
        <v>0</v>
      </c>
      <c r="V6">
        <f t="shared" ca="1" si="4"/>
        <v>3</v>
      </c>
      <c r="W6">
        <f t="shared" ca="1" si="4"/>
        <v>-96</v>
      </c>
      <c r="X6">
        <f t="shared" ca="1" si="4"/>
        <v>12</v>
      </c>
      <c r="Y6" t="s">
        <v>20</v>
      </c>
      <c r="Z6" t="s">
        <v>20</v>
      </c>
    </row>
    <row r="7" spans="1:26" x14ac:dyDescent="0.2">
      <c r="A7" s="9">
        <v>2000</v>
      </c>
      <c r="B7" s="20"/>
      <c r="C7" s="2">
        <v>6</v>
      </c>
      <c r="D7" s="4">
        <v>12</v>
      </c>
      <c r="E7" s="4">
        <v>7</v>
      </c>
      <c r="F7" s="3">
        <v>140000</v>
      </c>
      <c r="G7" s="2">
        <v>5</v>
      </c>
      <c r="H7" s="14">
        <v>1</v>
      </c>
      <c r="I7" s="17">
        <f t="shared" si="0"/>
        <v>2013.558691909644</v>
      </c>
      <c r="J7" s="24">
        <f t="shared" si="1"/>
        <v>13.55869190964404</v>
      </c>
      <c r="K7" s="24">
        <f t="shared" si="2"/>
        <v>183.83812630064673</v>
      </c>
      <c r="L7" s="24">
        <f t="shared" si="3"/>
        <v>183.83812630064673</v>
      </c>
      <c r="M7" s="18"/>
      <c r="N7" s="25"/>
      <c r="O7" s="18"/>
      <c r="Q7" t="s">
        <v>28</v>
      </c>
      <c r="R7" s="32">
        <v>33.045754067006087</v>
      </c>
      <c r="S7" s="32">
        <v>39.778405585516637</v>
      </c>
      <c r="T7" s="32">
        <v>1306.5296335526207</v>
      </c>
      <c r="U7" s="30">
        <v>4.8560151858325462E-2</v>
      </c>
      <c r="V7" s="32">
        <v>-64.206718289282591</v>
      </c>
      <c r="W7" s="32">
        <v>64.322496597912021</v>
      </c>
      <c r="X7" s="32">
        <v>-14394.574834351593</v>
      </c>
      <c r="Y7" s="32">
        <v>152184.06664459573</v>
      </c>
      <c r="Z7" s="31">
        <v>0.9916137483538281</v>
      </c>
    </row>
    <row r="8" spans="1:26" x14ac:dyDescent="0.2">
      <c r="A8" s="9">
        <v>3400</v>
      </c>
      <c r="B8" s="20"/>
      <c r="C8" s="2">
        <v>7</v>
      </c>
      <c r="D8" s="4">
        <v>6</v>
      </c>
      <c r="E8" s="4">
        <v>7</v>
      </c>
      <c r="F8" s="3">
        <v>170000</v>
      </c>
      <c r="G8" s="2">
        <v>4</v>
      </c>
      <c r="H8" s="14">
        <v>1.5</v>
      </c>
      <c r="I8" s="17">
        <f t="shared" si="0"/>
        <v>3325.0112364693596</v>
      </c>
      <c r="J8" s="24">
        <f t="shared" si="1"/>
        <v>-74.988763530640426</v>
      </c>
      <c r="K8" s="24">
        <f t="shared" si="2"/>
        <v>5623.3146558543076</v>
      </c>
      <c r="L8" s="24">
        <f t="shared" si="3"/>
        <v>5623.3146558543076</v>
      </c>
      <c r="M8" s="18"/>
      <c r="N8" s="18"/>
      <c r="O8" s="18"/>
      <c r="Q8" t="s">
        <v>29</v>
      </c>
      <c r="R8" s="32">
        <v>33.469752880886602</v>
      </c>
      <c r="S8" s="32">
        <v>37.908192975218235</v>
      </c>
      <c r="T8" s="32">
        <v>1310.2032214517437</v>
      </c>
      <c r="U8" s="30">
        <v>4.8888929006872285E-2</v>
      </c>
      <c r="V8" s="32">
        <v>-60.637469396415632</v>
      </c>
      <c r="W8" s="32">
        <v>0</v>
      </c>
      <c r="X8" s="32">
        <v>-14385.076077840111</v>
      </c>
      <c r="Y8" s="32">
        <v>212924.64616009663</v>
      </c>
      <c r="Z8" s="31">
        <v>0.99329226468490062</v>
      </c>
    </row>
    <row r="9" spans="1:26" x14ac:dyDescent="0.2">
      <c r="A9" s="9">
        <v>2700</v>
      </c>
      <c r="B9" s="20"/>
      <c r="C9" s="2">
        <v>8</v>
      </c>
      <c r="D9" s="4">
        <v>8</v>
      </c>
      <c r="E9" s="4">
        <v>6</v>
      </c>
      <c r="F9" s="3">
        <v>180000</v>
      </c>
      <c r="G9" s="2">
        <v>4</v>
      </c>
      <c r="H9" s="14">
        <v>1.8</v>
      </c>
      <c r="I9" s="17">
        <f t="shared" si="0"/>
        <v>2628.6061776788119</v>
      </c>
      <c r="J9" s="24">
        <f t="shared" si="1"/>
        <v>-71.393822321188054</v>
      </c>
      <c r="K9" s="24">
        <f t="shared" si="2"/>
        <v>5097.0778656293696</v>
      </c>
      <c r="L9" s="24">
        <f t="shared" si="3"/>
        <v>5097.0778656293696</v>
      </c>
      <c r="M9" s="18"/>
      <c r="N9" s="18"/>
      <c r="O9" s="18"/>
      <c r="Q9" t="s">
        <v>30</v>
      </c>
      <c r="R9" s="32">
        <v>32.842522909375674</v>
      </c>
      <c r="S9" s="32">
        <v>39.565103228213601</v>
      </c>
      <c r="T9" s="32">
        <v>1299.8304216511799</v>
      </c>
      <c r="U9" s="30">
        <v>4.8853587794290949E-2</v>
      </c>
      <c r="V9" s="32">
        <v>-61.891904766786539</v>
      </c>
      <c r="W9" s="32">
        <v>0</v>
      </c>
      <c r="X9" s="32">
        <v>-14285.072961386848</v>
      </c>
      <c r="Y9" s="32">
        <v>228412.4546092877</v>
      </c>
      <c r="Z9" s="31">
        <v>0.99314402137505231</v>
      </c>
    </row>
    <row r="10" spans="1:26" x14ac:dyDescent="0.2">
      <c r="A10" s="9">
        <v>2100</v>
      </c>
      <c r="B10" s="20"/>
      <c r="C10" s="2">
        <v>9</v>
      </c>
      <c r="D10" s="4">
        <v>12</v>
      </c>
      <c r="E10" s="4">
        <v>7</v>
      </c>
      <c r="F10" s="3">
        <v>140000</v>
      </c>
      <c r="G10" s="2">
        <v>5</v>
      </c>
      <c r="H10" s="14">
        <v>0.7</v>
      </c>
      <c r="I10" s="17">
        <f t="shared" si="0"/>
        <v>2112.3428584740577</v>
      </c>
      <c r="J10" s="24">
        <f t="shared" si="1"/>
        <v>12.342858474057721</v>
      </c>
      <c r="K10" s="24">
        <f t="shared" si="2"/>
        <v>152.34615531061849</v>
      </c>
      <c r="L10" s="24">
        <f t="shared" si="3"/>
        <v>152.34615531061849</v>
      </c>
      <c r="M10" s="18"/>
      <c r="N10" s="18"/>
      <c r="O10" s="18"/>
      <c r="Q10" t="s">
        <v>31</v>
      </c>
      <c r="R10" s="32">
        <v>38.339851564685134</v>
      </c>
      <c r="S10" s="32">
        <v>39.308684028402361</v>
      </c>
      <c r="T10" s="32">
        <v>1298.0964842414121</v>
      </c>
      <c r="U10" s="30">
        <v>4.8768631946529598E-2</v>
      </c>
      <c r="V10" s="32">
        <v>-62.487977886987892</v>
      </c>
      <c r="W10" s="32">
        <v>0</v>
      </c>
      <c r="X10" s="32">
        <v>-14374.805340365112</v>
      </c>
      <c r="Y10" s="32">
        <v>350550.41510202893</v>
      </c>
      <c r="Z10" s="31">
        <v>0.99819941134009182</v>
      </c>
    </row>
    <row r="11" spans="1:26" x14ac:dyDescent="0.2">
      <c r="A11" s="9">
        <v>2600</v>
      </c>
      <c r="B11" s="20"/>
      <c r="C11" s="2">
        <v>10</v>
      </c>
      <c r="D11" s="4">
        <v>5</v>
      </c>
      <c r="E11" s="4">
        <v>6</v>
      </c>
      <c r="F11" s="3">
        <v>180000</v>
      </c>
      <c r="G11" s="2">
        <v>4</v>
      </c>
      <c r="H11" s="14">
        <v>1.3</v>
      </c>
      <c r="I11" s="17">
        <f t="shared" si="0"/>
        <v>2569.6274397633206</v>
      </c>
      <c r="J11" s="24">
        <f t="shared" si="1"/>
        <v>-30.372560236679419</v>
      </c>
      <c r="K11" s="24">
        <f t="shared" si="2"/>
        <v>922.49241533071972</v>
      </c>
      <c r="L11" s="24">
        <f t="shared" si="3"/>
        <v>922.49241533071972</v>
      </c>
      <c r="M11" s="18"/>
      <c r="N11" s="18"/>
      <c r="O11" s="18"/>
    </row>
    <row r="12" spans="1:26" x14ac:dyDescent="0.2">
      <c r="A12" s="9">
        <v>3600</v>
      </c>
      <c r="B12" s="20"/>
      <c r="C12" s="2">
        <v>11</v>
      </c>
      <c r="D12" s="4">
        <v>10</v>
      </c>
      <c r="E12" s="4">
        <v>7</v>
      </c>
      <c r="F12" s="3">
        <v>170000</v>
      </c>
      <c r="G12" s="2">
        <v>5</v>
      </c>
      <c r="H12" s="14">
        <v>1.9</v>
      </c>
      <c r="I12" s="17">
        <f t="shared" si="0"/>
        <v>3560.6370039461108</v>
      </c>
      <c r="J12" s="24">
        <f t="shared" si="1"/>
        <v>-39.362996053889219</v>
      </c>
      <c r="K12" s="24">
        <f t="shared" si="2"/>
        <v>1549.4454583384982</v>
      </c>
      <c r="L12" s="24">
        <f t="shared" si="3"/>
        <v>1549.4454583384982</v>
      </c>
      <c r="M12" s="18"/>
      <c r="N12" s="18"/>
      <c r="O12" s="18"/>
      <c r="Q12" s="33" t="s">
        <v>42</v>
      </c>
    </row>
    <row r="13" spans="1:26" x14ac:dyDescent="0.2">
      <c r="A13" s="9">
        <v>2650</v>
      </c>
      <c r="B13" s="20"/>
      <c r="C13" s="2">
        <v>12</v>
      </c>
      <c r="D13" s="4">
        <v>9</v>
      </c>
      <c r="E13" s="4">
        <v>6</v>
      </c>
      <c r="F13" s="3">
        <v>180000</v>
      </c>
      <c r="G13" s="2">
        <v>5</v>
      </c>
      <c r="H13" s="14">
        <v>0.5</v>
      </c>
      <c r="I13" s="17">
        <f t="shared" si="0"/>
        <v>2739.3970961971318</v>
      </c>
      <c r="J13" s="24">
        <f t="shared" si="1"/>
        <v>89.397096197131759</v>
      </c>
      <c r="K13" s="24">
        <f t="shared" si="2"/>
        <v>7991.84080847923</v>
      </c>
      <c r="L13" s="24">
        <f t="shared" si="3"/>
        <v>7991.84080847923</v>
      </c>
      <c r="M13" s="18"/>
      <c r="N13" s="18"/>
      <c r="O13" s="18"/>
      <c r="Q13" s="33"/>
    </row>
    <row r="14" spans="1:26" x14ac:dyDescent="0.2">
      <c r="A14" s="9">
        <v>2200</v>
      </c>
      <c r="B14" s="20"/>
      <c r="C14" s="2">
        <v>13</v>
      </c>
      <c r="D14" s="4">
        <v>6</v>
      </c>
      <c r="E14" s="4">
        <v>7</v>
      </c>
      <c r="F14" s="3">
        <v>140000</v>
      </c>
      <c r="G14" s="2">
        <v>3</v>
      </c>
      <c r="H14" s="14">
        <v>2.1</v>
      </c>
      <c r="I14" s="17">
        <f t="shared" si="0"/>
        <v>2119.4512224171522</v>
      </c>
      <c r="J14" s="24">
        <f t="shared" si="1"/>
        <v>-80.548777582847833</v>
      </c>
      <c r="K14" s="24">
        <f t="shared" si="2"/>
        <v>6488.1055700910892</v>
      </c>
      <c r="L14" s="24">
        <f t="shared" si="3"/>
        <v>6488.1055700910892</v>
      </c>
      <c r="M14" s="18"/>
      <c r="N14" s="18"/>
      <c r="O14" s="18"/>
      <c r="Q14" s="33" t="s">
        <v>37</v>
      </c>
    </row>
    <row r="15" spans="1:26" x14ac:dyDescent="0.2">
      <c r="A15" s="9">
        <v>3750</v>
      </c>
      <c r="B15" s="20"/>
      <c r="C15" s="2">
        <v>14</v>
      </c>
      <c r="D15" s="4">
        <v>12</v>
      </c>
      <c r="E15" s="4">
        <v>7</v>
      </c>
      <c r="F15" s="3">
        <v>170000</v>
      </c>
      <c r="G15" s="2">
        <v>6</v>
      </c>
      <c r="H15" s="14">
        <v>2.1</v>
      </c>
      <c r="I15" s="17">
        <f t="shared" si="0"/>
        <v>3680.1114832624371</v>
      </c>
      <c r="J15" s="24">
        <f t="shared" si="1"/>
        <v>-69.888516737562895</v>
      </c>
      <c r="K15" s="24">
        <f t="shared" si="2"/>
        <v>4884.4047717766089</v>
      </c>
      <c r="L15" s="24">
        <f t="shared" si="3"/>
        <v>4884.4047717766089</v>
      </c>
      <c r="M15" s="18"/>
      <c r="N15" s="18"/>
      <c r="O15" s="18"/>
      <c r="Q15" s="33" t="s">
        <v>39</v>
      </c>
    </row>
    <row r="16" spans="1:26" x14ac:dyDescent="0.2">
      <c r="A16" s="9">
        <v>2800</v>
      </c>
      <c r="B16" s="20"/>
      <c r="C16" s="2">
        <v>15</v>
      </c>
      <c r="D16" s="4">
        <v>7</v>
      </c>
      <c r="E16" s="4">
        <v>6</v>
      </c>
      <c r="F16" s="3">
        <v>180000</v>
      </c>
      <c r="G16" s="2">
        <v>5</v>
      </c>
      <c r="H16" s="14">
        <v>2.4</v>
      </c>
      <c r="I16" s="17">
        <f t="shared" si="0"/>
        <v>2754.9580301225869</v>
      </c>
      <c r="J16" s="24">
        <f t="shared" si="1"/>
        <v>-45.041969877413067</v>
      </c>
      <c r="K16" s="24">
        <f t="shared" si="2"/>
        <v>2028.7790504377861</v>
      </c>
      <c r="L16" s="24">
        <f t="shared" si="3"/>
        <v>2028.7790504377861</v>
      </c>
      <c r="M16" s="18"/>
      <c r="N16" s="18"/>
      <c r="O16" s="18"/>
      <c r="Q16" s="33" t="s">
        <v>38</v>
      </c>
    </row>
    <row r="17" spans="1:17" x14ac:dyDescent="0.2">
      <c r="A17" s="9">
        <v>4600</v>
      </c>
      <c r="B17" s="20"/>
      <c r="C17" s="2">
        <v>16</v>
      </c>
      <c r="D17" s="4">
        <v>6</v>
      </c>
      <c r="E17" s="4">
        <v>8</v>
      </c>
      <c r="F17" s="3">
        <v>160000</v>
      </c>
      <c r="G17" s="2">
        <v>2</v>
      </c>
      <c r="H17" s="14">
        <v>2</v>
      </c>
      <c r="I17" s="17">
        <f t="shared" si="0"/>
        <v>4558.9859228876448</v>
      </c>
      <c r="J17" s="24">
        <f t="shared" si="1"/>
        <v>-41.014077112355153</v>
      </c>
      <c r="K17" s="24">
        <f t="shared" si="2"/>
        <v>1682.1545213782149</v>
      </c>
      <c r="L17" s="24">
        <f t="shared" si="3"/>
        <v>1682.1545213782149</v>
      </c>
      <c r="M17" s="18"/>
      <c r="N17" s="18"/>
      <c r="O17" s="18"/>
      <c r="Q17" s="33" t="s">
        <v>44</v>
      </c>
    </row>
    <row r="18" spans="1:17" x14ac:dyDescent="0.2">
      <c r="A18" s="9">
        <v>3700</v>
      </c>
      <c r="B18" s="20"/>
      <c r="C18" s="2">
        <v>17</v>
      </c>
      <c r="D18" s="4">
        <v>8</v>
      </c>
      <c r="E18" s="4">
        <v>7</v>
      </c>
      <c r="F18" s="3">
        <v>170000</v>
      </c>
      <c r="G18" s="2">
        <v>4</v>
      </c>
      <c r="H18" s="14">
        <v>1.7</v>
      </c>
      <c r="I18" s="17">
        <f t="shared" si="0"/>
        <v>3737.5150243230164</v>
      </c>
      <c r="J18" s="24">
        <f t="shared" si="1"/>
        <v>37.515024323016405</v>
      </c>
      <c r="K18" s="24">
        <f t="shared" si="2"/>
        <v>1407.3770499565126</v>
      </c>
      <c r="L18" s="24">
        <f t="shared" si="3"/>
        <v>1407.3770499565126</v>
      </c>
      <c r="M18" s="18"/>
      <c r="N18" s="18"/>
      <c r="O18" s="18"/>
      <c r="Q18" s="33"/>
    </row>
    <row r="19" spans="1:17" x14ac:dyDescent="0.2">
      <c r="A19" s="9">
        <v>4650</v>
      </c>
      <c r="B19" s="20"/>
      <c r="C19" s="2">
        <v>18</v>
      </c>
      <c r="D19" s="4">
        <v>11</v>
      </c>
      <c r="E19" s="4">
        <v>8</v>
      </c>
      <c r="F19" s="3">
        <v>160000</v>
      </c>
      <c r="G19" s="2">
        <v>4</v>
      </c>
      <c r="H19" s="14">
        <v>0.7</v>
      </c>
      <c r="I19" s="17">
        <f t="shared" si="0"/>
        <v>4707.8342757538921</v>
      </c>
      <c r="J19" s="24">
        <f t="shared" si="1"/>
        <v>57.834275753892143</v>
      </c>
      <c r="K19" s="24">
        <f t="shared" si="2"/>
        <v>3344.8034519772368</v>
      </c>
      <c r="L19" s="24">
        <f t="shared" si="3"/>
        <v>3344.8034519772368</v>
      </c>
      <c r="M19" s="18"/>
      <c r="N19" s="18"/>
      <c r="O19" s="18"/>
      <c r="Q19" s="33" t="s">
        <v>40</v>
      </c>
    </row>
    <row r="20" spans="1:17" x14ac:dyDescent="0.2">
      <c r="A20" s="9">
        <v>5900</v>
      </c>
      <c r="B20" s="20"/>
      <c r="C20" s="2">
        <v>19</v>
      </c>
      <c r="D20" s="4">
        <v>11</v>
      </c>
      <c r="E20" s="4">
        <v>8</v>
      </c>
      <c r="F20" s="3">
        <v>180000</v>
      </c>
      <c r="G20" s="2">
        <v>1</v>
      </c>
      <c r="H20" s="14">
        <v>1.6</v>
      </c>
      <c r="I20" s="17">
        <f t="shared" si="0"/>
        <v>5905.468602315199</v>
      </c>
      <c r="J20" s="24">
        <f t="shared" si="1"/>
        <v>5.4686023151989502</v>
      </c>
      <c r="K20" s="24">
        <f t="shared" si="2"/>
        <v>29.90561128179932</v>
      </c>
      <c r="L20" s="24">
        <f t="shared" si="3"/>
        <v>29.90561128179932</v>
      </c>
      <c r="M20" s="18"/>
      <c r="N20" s="18"/>
      <c r="O20" s="18"/>
      <c r="Q20" s="33" t="s">
        <v>41</v>
      </c>
    </row>
    <row r="21" spans="1:17" x14ac:dyDescent="0.2">
      <c r="A21" s="9">
        <v>5900</v>
      </c>
      <c r="B21" s="20"/>
      <c r="C21" s="2">
        <v>20</v>
      </c>
      <c r="D21" s="4">
        <v>12</v>
      </c>
      <c r="E21" s="4">
        <v>8</v>
      </c>
      <c r="F21" s="3">
        <v>180000</v>
      </c>
      <c r="G21" s="2">
        <v>2</v>
      </c>
      <c r="H21" s="14">
        <v>0.9</v>
      </c>
      <c r="I21" s="17">
        <f t="shared" si="0"/>
        <v>5917.4753542691033</v>
      </c>
      <c r="J21" s="24">
        <f t="shared" si="1"/>
        <v>17.475354269103264</v>
      </c>
      <c r="K21" s="24">
        <f t="shared" si="2"/>
        <v>305.38800683066563</v>
      </c>
      <c r="L21" s="24">
        <f t="shared" si="3"/>
        <v>305.38800683066563</v>
      </c>
      <c r="M21" s="18"/>
      <c r="N21" s="18"/>
      <c r="O21" s="18"/>
      <c r="Q21" s="33"/>
    </row>
    <row r="22" spans="1:17" x14ac:dyDescent="0.2">
      <c r="A22" s="9">
        <v>4700</v>
      </c>
      <c r="B22" s="20"/>
      <c r="C22" s="2">
        <v>21</v>
      </c>
      <c r="D22" s="4">
        <v>6</v>
      </c>
      <c r="E22" s="4">
        <v>8</v>
      </c>
      <c r="F22" s="3">
        <v>160000</v>
      </c>
      <c r="G22" s="2">
        <v>2</v>
      </c>
      <c r="H22" s="14">
        <v>1.1000000000000001</v>
      </c>
      <c r="I22" s="17">
        <f t="shared" si="0"/>
        <v>4723.6262004949967</v>
      </c>
      <c r="J22" s="24">
        <f t="shared" si="1"/>
        <v>23.626200494996738</v>
      </c>
      <c r="K22" s="24">
        <f t="shared" si="2"/>
        <v>558.19734982978412</v>
      </c>
      <c r="L22" s="24">
        <f t="shared" si="3"/>
        <v>558.19734982978412</v>
      </c>
      <c r="M22" s="18"/>
      <c r="N22" s="18"/>
      <c r="O22" s="18"/>
      <c r="Q22" s="33" t="s">
        <v>43</v>
      </c>
    </row>
    <row r="23" spans="1:17" x14ac:dyDescent="0.2">
      <c r="A23" s="9">
        <v>3800</v>
      </c>
      <c r="B23" s="20"/>
      <c r="C23" s="2">
        <v>22</v>
      </c>
      <c r="D23" s="4">
        <v>6</v>
      </c>
      <c r="E23" s="4">
        <v>7</v>
      </c>
      <c r="F23" s="3">
        <v>170000</v>
      </c>
      <c r="G23" s="2">
        <v>3</v>
      </c>
      <c r="H23" s="14">
        <v>1.1000000000000001</v>
      </c>
      <c r="I23" s="17">
        <f t="shared" si="0"/>
        <v>3881.4649891784575</v>
      </c>
      <c r="J23" s="24">
        <f t="shared" si="1"/>
        <v>81.464989178457472</v>
      </c>
      <c r="K23" s="24">
        <f t="shared" si="2"/>
        <v>6636.5444618461934</v>
      </c>
      <c r="L23" s="24">
        <f t="shared" si="3"/>
        <v>6636.5444618461934</v>
      </c>
      <c r="M23" s="18"/>
      <c r="N23" s="18"/>
      <c r="O23" s="18"/>
      <c r="Q23" s="33" t="s">
        <v>45</v>
      </c>
    </row>
    <row r="24" spans="1:17" x14ac:dyDescent="0.2">
      <c r="A24" s="9">
        <v>3900</v>
      </c>
      <c r="B24" s="20"/>
      <c r="C24" s="2">
        <v>23</v>
      </c>
      <c r="D24" s="4">
        <v>12</v>
      </c>
      <c r="E24" s="4">
        <v>7</v>
      </c>
      <c r="F24" s="3">
        <v>170000</v>
      </c>
      <c r="G24" s="2">
        <v>6</v>
      </c>
      <c r="H24" s="14">
        <v>1.1000000000000001</v>
      </c>
      <c r="I24" s="17">
        <f t="shared" si="0"/>
        <v>3976.4639829556691</v>
      </c>
      <c r="J24" s="24">
        <f t="shared" si="1"/>
        <v>76.463982955669053</v>
      </c>
      <c r="K24" s="24">
        <f t="shared" si="2"/>
        <v>5846.7406894448477</v>
      </c>
      <c r="L24" s="24">
        <f t="shared" si="3"/>
        <v>5846.7406894448477</v>
      </c>
      <c r="M24" s="18"/>
      <c r="N24" s="18"/>
      <c r="O24" s="18"/>
    </row>
    <row r="25" spans="1:17" x14ac:dyDescent="0.2">
      <c r="A25" s="9">
        <v>4800</v>
      </c>
      <c r="B25" s="20"/>
      <c r="C25" s="2">
        <v>24</v>
      </c>
      <c r="D25" s="4">
        <v>7</v>
      </c>
      <c r="E25" s="4">
        <v>8</v>
      </c>
      <c r="F25" s="3">
        <v>160000</v>
      </c>
      <c r="G25" s="2">
        <v>3</v>
      </c>
      <c r="H25" s="14">
        <v>2.5</v>
      </c>
      <c r="I25" s="17">
        <f t="shared" si="0"/>
        <v>4801.4890634918447</v>
      </c>
      <c r="J25" s="24">
        <f t="shared" si="1"/>
        <v>1.4890634918447176</v>
      </c>
      <c r="K25" s="24">
        <f t="shared" si="2"/>
        <v>2.2173100827447834</v>
      </c>
      <c r="L25" s="24">
        <f t="shared" si="3"/>
        <v>2.2173100827447834</v>
      </c>
      <c r="M25" s="18"/>
      <c r="N25" s="18"/>
      <c r="O25" s="18"/>
    </row>
    <row r="26" spans="1:17" x14ac:dyDescent="0.2">
      <c r="A26" s="9">
        <v>6050</v>
      </c>
      <c r="B26" s="20"/>
      <c r="C26" s="2">
        <v>25</v>
      </c>
      <c r="D26" s="4">
        <v>11</v>
      </c>
      <c r="E26" s="4">
        <v>8</v>
      </c>
      <c r="F26" s="3">
        <v>180000</v>
      </c>
      <c r="G26" s="2">
        <v>2</v>
      </c>
      <c r="H26" s="14">
        <v>1.7</v>
      </c>
      <c r="I26" s="17">
        <f t="shared" si="0"/>
        <v>6040.5040155569768</v>
      </c>
      <c r="J26" s="24">
        <f t="shared" si="1"/>
        <v>-9.4959844430231897</v>
      </c>
      <c r="K26" s="24">
        <f t="shared" si="2"/>
        <v>90.17372054213844</v>
      </c>
      <c r="L26" s="24">
        <f t="shared" si="3"/>
        <v>90.17372054213844</v>
      </c>
      <c r="M26" s="18"/>
      <c r="N26" s="18"/>
      <c r="O26" s="18"/>
    </row>
    <row r="27" spans="1:17" x14ac:dyDescent="0.2">
      <c r="A27" s="9">
        <v>1750</v>
      </c>
      <c r="B27" s="20"/>
      <c r="C27" s="2">
        <v>26</v>
      </c>
      <c r="D27" s="4">
        <v>13</v>
      </c>
      <c r="E27" s="4">
        <v>6</v>
      </c>
      <c r="F27" s="3">
        <v>150000</v>
      </c>
      <c r="G27" s="2">
        <v>7</v>
      </c>
      <c r="H27" s="14">
        <v>2.2999999999999998</v>
      </c>
      <c r="I27" s="17">
        <f t="shared" si="0"/>
        <v>1776.109231933473</v>
      </c>
      <c r="J27" s="24">
        <f t="shared" si="1"/>
        <v>26.109231933472984</v>
      </c>
      <c r="K27" s="24">
        <f t="shared" si="2"/>
        <v>681.69199215588537</v>
      </c>
      <c r="L27" s="24">
        <f t="shared" si="3"/>
        <v>681.69199215588537</v>
      </c>
      <c r="M27" s="18"/>
      <c r="N27" s="18"/>
      <c r="O27" s="18"/>
    </row>
    <row r="28" spans="1:17" x14ac:dyDescent="0.2">
      <c r="A28" s="9">
        <v>5800</v>
      </c>
      <c r="B28" s="20"/>
      <c r="C28" s="2">
        <v>27</v>
      </c>
      <c r="D28" s="4">
        <v>8</v>
      </c>
      <c r="E28" s="4">
        <v>8</v>
      </c>
      <c r="F28" s="3">
        <v>180000</v>
      </c>
      <c r="G28" s="2">
        <v>4</v>
      </c>
      <c r="H28" s="14">
        <v>0.5</v>
      </c>
      <c r="I28" s="17">
        <f t="shared" si="0"/>
        <v>5856.4594378674046</v>
      </c>
      <c r="J28" s="24">
        <f t="shared" si="1"/>
        <v>56.459437867404631</v>
      </c>
      <c r="K28" s="24">
        <f t="shared" si="2"/>
        <v>3187.668124303324</v>
      </c>
      <c r="L28" s="24">
        <f t="shared" si="3"/>
        <v>3187.668124303324</v>
      </c>
      <c r="M28" s="18"/>
      <c r="N28" s="18"/>
      <c r="O28" s="18"/>
    </row>
    <row r="29" spans="1:17" x14ac:dyDescent="0.2">
      <c r="A29" s="9">
        <v>1600</v>
      </c>
      <c r="B29" s="20"/>
      <c r="C29" s="2">
        <v>28</v>
      </c>
      <c r="D29" s="4">
        <v>5</v>
      </c>
      <c r="E29" s="4">
        <v>6</v>
      </c>
      <c r="F29" s="3">
        <v>150000</v>
      </c>
      <c r="G29" s="2">
        <v>4</v>
      </c>
      <c r="H29" s="14">
        <v>0.8</v>
      </c>
      <c r="I29" s="17">
        <f t="shared" si="0"/>
        <v>1696.6711720817148</v>
      </c>
      <c r="J29" s="24">
        <f t="shared" si="1"/>
        <v>96.671172081714758</v>
      </c>
      <c r="K29" s="24">
        <f t="shared" si="2"/>
        <v>9345.3155116525068</v>
      </c>
      <c r="L29" s="24">
        <f t="shared" si="3"/>
        <v>9345.3155116525068</v>
      </c>
      <c r="M29" s="18"/>
      <c r="N29" s="18"/>
      <c r="O29" s="18"/>
    </row>
    <row r="30" spans="1:17" x14ac:dyDescent="0.2">
      <c r="A30" s="9">
        <v>1700</v>
      </c>
      <c r="B30" s="20"/>
      <c r="C30" s="2">
        <v>29</v>
      </c>
      <c r="D30" s="4">
        <v>10</v>
      </c>
      <c r="E30" s="4">
        <v>6</v>
      </c>
      <c r="F30" s="3">
        <v>150000</v>
      </c>
      <c r="G30" s="2">
        <v>6</v>
      </c>
      <c r="H30" s="14">
        <v>0.8</v>
      </c>
      <c r="I30" s="17">
        <f t="shared" si="0"/>
        <v>1812.5914694264939</v>
      </c>
      <c r="J30" s="24">
        <f t="shared" si="1"/>
        <v>112.59146942649386</v>
      </c>
      <c r="K30" s="24">
        <f t="shared" si="2"/>
        <v>12676.838987617102</v>
      </c>
      <c r="L30" s="24">
        <f t="shared" si="3"/>
        <v>0</v>
      </c>
      <c r="M30" s="18"/>
      <c r="N30" s="18"/>
      <c r="O30" s="18"/>
    </row>
    <row r="31" spans="1:17" x14ac:dyDescent="0.2">
      <c r="A31" s="9">
        <v>1800</v>
      </c>
      <c r="B31" s="20"/>
      <c r="C31" s="2">
        <v>30</v>
      </c>
      <c r="D31" s="4">
        <v>14</v>
      </c>
      <c r="E31" s="4">
        <v>6</v>
      </c>
      <c r="F31" s="3">
        <v>150000</v>
      </c>
      <c r="G31" s="2">
        <v>7</v>
      </c>
      <c r="H31" s="14">
        <v>0.9</v>
      </c>
      <c r="I31" s="17">
        <f t="shared" si="0"/>
        <v>1949.4330703388314</v>
      </c>
      <c r="J31" s="24">
        <f t="shared" si="1"/>
        <v>149.43307033883139</v>
      </c>
      <c r="K31" s="24">
        <f t="shared" si="2"/>
        <v>22330.24251089013</v>
      </c>
      <c r="L31" s="24">
        <f t="shared" si="3"/>
        <v>0</v>
      </c>
      <c r="M31" s="18"/>
      <c r="N31" s="18"/>
      <c r="O31" s="18"/>
    </row>
    <row r="32" spans="1:17" x14ac:dyDescent="0.2">
      <c r="A32" s="9">
        <v>4200</v>
      </c>
      <c r="B32" s="20"/>
      <c r="C32" s="2">
        <v>31</v>
      </c>
      <c r="D32" s="4">
        <v>6</v>
      </c>
      <c r="E32" s="4">
        <v>7</v>
      </c>
      <c r="F32" s="3">
        <v>170000</v>
      </c>
      <c r="G32" s="2">
        <v>3</v>
      </c>
      <c r="H32" s="14">
        <v>2.4</v>
      </c>
      <c r="I32" s="17">
        <f t="shared" si="0"/>
        <v>4177.8174888716894</v>
      </c>
      <c r="J32" s="24">
        <f t="shared" si="1"/>
        <v>-22.18251112831058</v>
      </c>
      <c r="K32" s="24">
        <f t="shared" si="2"/>
        <v>492.06379995762273</v>
      </c>
      <c r="L32" s="24">
        <f t="shared" si="3"/>
        <v>492.06379995762273</v>
      </c>
      <c r="M32" s="18"/>
      <c r="N32" s="18"/>
      <c r="O32" s="18"/>
    </row>
    <row r="33" spans="1:15" x14ac:dyDescent="0.2">
      <c r="A33" s="9">
        <v>4100</v>
      </c>
      <c r="B33" s="20"/>
      <c r="C33" s="2">
        <v>32</v>
      </c>
      <c r="D33" s="4">
        <v>6</v>
      </c>
      <c r="E33" s="4">
        <v>7</v>
      </c>
      <c r="F33" s="3">
        <v>170000</v>
      </c>
      <c r="G33" s="2">
        <v>4</v>
      </c>
      <c r="H33" s="14">
        <v>1.4</v>
      </c>
      <c r="I33" s="17">
        <f t="shared" si="0"/>
        <v>4148.212624506119</v>
      </c>
      <c r="J33" s="24">
        <f t="shared" si="1"/>
        <v>48.212624506119028</v>
      </c>
      <c r="K33" s="24">
        <f t="shared" si="2"/>
        <v>2324.457161768029</v>
      </c>
      <c r="L33" s="24">
        <f t="shared" si="3"/>
        <v>2324.457161768029</v>
      </c>
      <c r="M33" s="18"/>
      <c r="N33" s="18"/>
      <c r="O33" s="18"/>
    </row>
    <row r="34" spans="1:15" x14ac:dyDescent="0.2">
      <c r="A34" s="9">
        <v>6200</v>
      </c>
      <c r="B34" s="20"/>
      <c r="C34" s="2">
        <v>33</v>
      </c>
      <c r="D34" s="4">
        <v>9</v>
      </c>
      <c r="E34" s="4">
        <v>8</v>
      </c>
      <c r="F34" s="3">
        <v>180000</v>
      </c>
      <c r="G34" s="2">
        <v>3</v>
      </c>
      <c r="H34" s="14">
        <v>2.1</v>
      </c>
      <c r="I34" s="17">
        <f t="shared" si="0"/>
        <v>6158.1723072027453</v>
      </c>
      <c r="J34" s="24">
        <f t="shared" si="1"/>
        <v>-41.827692797254713</v>
      </c>
      <c r="K34" s="24">
        <f t="shared" si="2"/>
        <v>1749.5558847415139</v>
      </c>
      <c r="L34" s="24">
        <f t="shared" si="3"/>
        <v>1749.5558847415139</v>
      </c>
      <c r="M34" s="18"/>
      <c r="N34" s="18"/>
      <c r="O34" s="18"/>
    </row>
    <row r="35" spans="1:15" x14ac:dyDescent="0.2">
      <c r="A35" s="9">
        <v>2400</v>
      </c>
      <c r="B35" s="20"/>
      <c r="C35" s="2">
        <v>34</v>
      </c>
      <c r="D35" s="4">
        <v>13</v>
      </c>
      <c r="E35" s="4">
        <v>7</v>
      </c>
      <c r="F35" s="3">
        <v>130000</v>
      </c>
      <c r="G35" s="2">
        <v>6</v>
      </c>
      <c r="H35" s="14">
        <v>1.4</v>
      </c>
      <c r="I35" s="17">
        <f t="shared" si="0"/>
        <v>2426.0691872538919</v>
      </c>
      <c r="J35" s="24">
        <f t="shared" si="1"/>
        <v>26.069187253891869</v>
      </c>
      <c r="K35" s="24">
        <f t="shared" si="2"/>
        <v>679.60252407847827</v>
      </c>
      <c r="L35" s="24">
        <f t="shared" si="3"/>
        <v>679.60252407847827</v>
      </c>
      <c r="M35" s="18"/>
      <c r="N35" s="18"/>
      <c r="O35" s="18"/>
    </row>
    <row r="36" spans="1:15" x14ac:dyDescent="0.2">
      <c r="A36" s="9">
        <v>5400</v>
      </c>
      <c r="B36" s="20"/>
      <c r="C36" s="2">
        <v>35</v>
      </c>
      <c r="D36" s="4">
        <v>17</v>
      </c>
      <c r="E36" s="4">
        <v>7</v>
      </c>
      <c r="F36" s="3">
        <v>190000</v>
      </c>
      <c r="G36" s="2">
        <v>9</v>
      </c>
      <c r="H36" s="14">
        <v>2.2000000000000002</v>
      </c>
      <c r="I36" s="17">
        <f t="shared" si="0"/>
        <v>5369.1674825282935</v>
      </c>
      <c r="J36" s="24">
        <f t="shared" si="1"/>
        <v>-30.832517471706524</v>
      </c>
      <c r="K36" s="24">
        <f t="shared" si="2"/>
        <v>950.64413364308803</v>
      </c>
      <c r="L36" s="24">
        <f t="shared" si="3"/>
        <v>950.64413364308803</v>
      </c>
      <c r="M36" s="18"/>
      <c r="N36" s="18"/>
      <c r="O36" s="18"/>
    </row>
    <row r="37" spans="1:15" x14ac:dyDescent="0.2">
      <c r="A37" s="9">
        <v>2300</v>
      </c>
      <c r="B37" s="20"/>
      <c r="C37" s="2">
        <v>36</v>
      </c>
      <c r="D37" s="4">
        <v>5</v>
      </c>
      <c r="E37" s="4">
        <v>7</v>
      </c>
      <c r="F37" s="3">
        <v>130000</v>
      </c>
      <c r="G37" s="2">
        <v>4</v>
      </c>
      <c r="H37" s="14">
        <v>1.2</v>
      </c>
      <c r="I37" s="17">
        <f t="shared" si="0"/>
        <v>2284.0982075150932</v>
      </c>
      <c r="J37" s="24">
        <f t="shared" si="1"/>
        <v>-15.901792484906764</v>
      </c>
      <c r="K37" s="24">
        <f t="shared" si="2"/>
        <v>252.86700423303725</v>
      </c>
      <c r="L37" s="24">
        <f t="shared" si="3"/>
        <v>252.86700423303725</v>
      </c>
      <c r="M37" s="18"/>
      <c r="N37" s="18"/>
      <c r="O37" s="18"/>
    </row>
    <row r="38" spans="1:15" x14ac:dyDescent="0.2">
      <c r="A38" s="9">
        <v>2500</v>
      </c>
      <c r="B38" s="20"/>
      <c r="C38" s="2">
        <v>37</v>
      </c>
      <c r="D38" s="4">
        <v>12</v>
      </c>
      <c r="E38" s="4">
        <v>7</v>
      </c>
      <c r="F38" s="3">
        <v>130000</v>
      </c>
      <c r="G38" s="2">
        <v>6</v>
      </c>
      <c r="H38" s="14">
        <v>0.9</v>
      </c>
      <c r="I38" s="17">
        <f t="shared" si="0"/>
        <v>2483.2417374988254</v>
      </c>
      <c r="J38" s="24">
        <f t="shared" si="1"/>
        <v>-16.758262501174613</v>
      </c>
      <c r="K38" s="24">
        <f t="shared" si="2"/>
        <v>280.83936205827519</v>
      </c>
      <c r="L38" s="24">
        <f t="shared" si="3"/>
        <v>280.83936205827519</v>
      </c>
      <c r="M38" s="18"/>
      <c r="N38" s="18"/>
      <c r="O38" s="18"/>
    </row>
    <row r="39" spans="1:15" x14ac:dyDescent="0.2">
      <c r="A39" s="9">
        <v>2550</v>
      </c>
      <c r="B39" s="20"/>
      <c r="C39" s="2">
        <v>38</v>
      </c>
      <c r="D39" s="4">
        <v>12</v>
      </c>
      <c r="E39" s="4">
        <v>7</v>
      </c>
      <c r="F39" s="3">
        <v>130000</v>
      </c>
      <c r="G39" s="2">
        <v>6</v>
      </c>
      <c r="H39" s="14">
        <v>1.9</v>
      </c>
      <c r="I39" s="17">
        <f t="shared" si="0"/>
        <v>2516.1697930202972</v>
      </c>
      <c r="J39" s="24">
        <f t="shared" si="1"/>
        <v>-33.83020697970278</v>
      </c>
      <c r="K39" s="24">
        <f t="shared" si="2"/>
        <v>1144.4829042895308</v>
      </c>
      <c r="L39" s="24">
        <f t="shared" si="3"/>
        <v>1144.4829042895308</v>
      </c>
      <c r="M39" s="18"/>
      <c r="N39" s="18"/>
      <c r="O39" s="18"/>
    </row>
    <row r="40" spans="1:15" x14ac:dyDescent="0.2">
      <c r="A40" s="9">
        <v>6000</v>
      </c>
      <c r="B40" s="20"/>
      <c r="C40" s="2">
        <v>39</v>
      </c>
      <c r="D40" s="4">
        <v>9</v>
      </c>
      <c r="E40" s="4">
        <v>8</v>
      </c>
      <c r="F40" s="3">
        <v>170000</v>
      </c>
      <c r="G40" s="2">
        <v>2</v>
      </c>
      <c r="H40" s="14">
        <v>1.7</v>
      </c>
      <c r="I40" s="17">
        <f t="shared" si="0"/>
        <v>5929.7198045292498</v>
      </c>
      <c r="J40" s="24">
        <f t="shared" si="1"/>
        <v>-70.280195470750186</v>
      </c>
      <c r="K40" s="24">
        <f t="shared" si="2"/>
        <v>4939.3058754068552</v>
      </c>
      <c r="L40" s="24">
        <f t="shared" si="3"/>
        <v>4939.3058754068552</v>
      </c>
      <c r="M40" s="18"/>
      <c r="N40" s="18"/>
      <c r="O40" s="18"/>
    </row>
    <row r="41" spans="1:15" x14ac:dyDescent="0.2">
      <c r="A41" s="9">
        <v>5500</v>
      </c>
      <c r="B41" s="20"/>
      <c r="C41" s="2">
        <v>40</v>
      </c>
      <c r="D41" s="4">
        <v>11</v>
      </c>
      <c r="E41" s="4">
        <v>7</v>
      </c>
      <c r="F41" s="3">
        <v>190000</v>
      </c>
      <c r="G41" s="2">
        <v>6</v>
      </c>
      <c r="H41" s="14">
        <v>2.2000000000000002</v>
      </c>
      <c r="I41" s="17">
        <f>SUMPRODUCT(C41:H41,$R$2:$W$2)+$X$2</f>
        <v>5471.7368218798983</v>
      </c>
      <c r="J41" s="24">
        <f>I41-A41</f>
        <v>-28.263178120101657</v>
      </c>
      <c r="K41" s="24">
        <f>J41^2</f>
        <v>798.80723744859301</v>
      </c>
      <c r="L41" s="24">
        <f t="shared" si="3"/>
        <v>798.80723744859301</v>
      </c>
      <c r="M41" s="18"/>
      <c r="N41" s="18"/>
      <c r="O41" s="18"/>
    </row>
    <row r="42" spans="1:15" x14ac:dyDescent="0.2">
      <c r="A42" s="9"/>
      <c r="B42" s="20"/>
      <c r="C42" s="2"/>
      <c r="D42" s="4"/>
      <c r="E42" s="4"/>
      <c r="F42" s="3"/>
      <c r="G42" s="2"/>
      <c r="H42" s="14"/>
      <c r="J42" s="18"/>
      <c r="K42" s="24"/>
      <c r="L42" s="18"/>
      <c r="M42" s="18"/>
      <c r="N42" s="18"/>
      <c r="O42" s="18"/>
    </row>
    <row r="43" spans="1:15" x14ac:dyDescent="0.2">
      <c r="A43" s="29" t="s">
        <v>36</v>
      </c>
      <c r="B43" s="20"/>
      <c r="C43" s="2"/>
      <c r="D43" s="4"/>
      <c r="E43" s="4"/>
      <c r="F43" s="3"/>
      <c r="G43" s="2"/>
      <c r="H43" s="14"/>
      <c r="J43" s="23" t="s">
        <v>14</v>
      </c>
      <c r="K43" s="23" t="s">
        <v>17</v>
      </c>
      <c r="L43" s="27" t="s">
        <v>33</v>
      </c>
      <c r="M43" s="18"/>
      <c r="N43" s="18" t="s">
        <v>32</v>
      </c>
      <c r="O43" s="18">
        <f>AVERAGE(A2:A41)</f>
        <v>3795</v>
      </c>
    </row>
    <row r="44" spans="1:15" x14ac:dyDescent="0.2">
      <c r="A44" s="9">
        <v>5800</v>
      </c>
      <c r="B44" s="20"/>
      <c r="C44" s="2">
        <v>41</v>
      </c>
      <c r="D44" s="4">
        <v>8</v>
      </c>
      <c r="E44" s="4">
        <v>8</v>
      </c>
      <c r="F44" s="3">
        <v>170000</v>
      </c>
      <c r="G44" s="2">
        <v>4</v>
      </c>
      <c r="H44" s="14">
        <v>0.6</v>
      </c>
      <c r="I44" s="17">
        <f t="shared" si="0"/>
        <v>5828.8984594786343</v>
      </c>
      <c r="J44" s="24">
        <f t="shared" si="1"/>
        <v>28.898459478634322</v>
      </c>
      <c r="K44" s="24">
        <f t="shared" si="2"/>
        <v>835.12096023826996</v>
      </c>
      <c r="L44" s="24">
        <f>(A44-$O$43)^2</f>
        <v>4020025</v>
      </c>
      <c r="M44" s="18"/>
      <c r="N44" s="18" t="s">
        <v>12</v>
      </c>
      <c r="O44" s="18">
        <f>SUM(K44:K53)</f>
        <v>247120.50682498614</v>
      </c>
    </row>
    <row r="45" spans="1:15" x14ac:dyDescent="0.2">
      <c r="A45" s="9">
        <v>6000</v>
      </c>
      <c r="B45" s="20"/>
      <c r="C45" s="2">
        <v>42</v>
      </c>
      <c r="D45" s="4">
        <v>8</v>
      </c>
      <c r="E45" s="4">
        <v>8</v>
      </c>
      <c r="F45" s="3">
        <v>170000</v>
      </c>
      <c r="G45" s="2">
        <v>3</v>
      </c>
      <c r="H45" s="14">
        <v>2.2000000000000002</v>
      </c>
      <c r="I45" s="17">
        <f t="shared" si="0"/>
        <v>5924.3594348871447</v>
      </c>
      <c r="J45" s="24">
        <f t="shared" si="1"/>
        <v>-75.640565112855256</v>
      </c>
      <c r="K45" s="24">
        <f t="shared" si="2"/>
        <v>5721.4950905920959</v>
      </c>
      <c r="L45" s="24">
        <f t="shared" ref="L45:L53" si="5">(A45-$O$43)^2</f>
        <v>4862025</v>
      </c>
      <c r="M45" s="18"/>
      <c r="N45" s="18" t="s">
        <v>26</v>
      </c>
      <c r="O45" s="18">
        <f>SUM(L44:L53)</f>
        <v>33459250</v>
      </c>
    </row>
    <row r="46" spans="1:15" x14ac:dyDescent="0.2">
      <c r="A46" s="9">
        <v>6100</v>
      </c>
      <c r="B46" s="20"/>
      <c r="C46" s="2">
        <v>43</v>
      </c>
      <c r="D46" s="4">
        <v>8</v>
      </c>
      <c r="E46" s="4">
        <v>8</v>
      </c>
      <c r="F46" s="3">
        <v>170000</v>
      </c>
      <c r="G46" s="2">
        <v>2</v>
      </c>
      <c r="H46" s="14">
        <v>2.1</v>
      </c>
      <c r="I46" s="17">
        <f t="shared" si="0"/>
        <v>6019.8204102956552</v>
      </c>
      <c r="J46" s="24">
        <f t="shared" si="1"/>
        <v>-80.179589704344835</v>
      </c>
      <c r="K46" s="24">
        <f t="shared" si="2"/>
        <v>6428.7666051570804</v>
      </c>
      <c r="L46" s="24">
        <f t="shared" si="5"/>
        <v>5313025</v>
      </c>
      <c r="M46" s="18"/>
      <c r="N46" s="18" t="s">
        <v>27</v>
      </c>
      <c r="O46" s="26">
        <f>1-O44/O45</f>
        <v>0.99261428433617049</v>
      </c>
    </row>
    <row r="47" spans="1:15" x14ac:dyDescent="0.2">
      <c r="A47" s="9">
        <v>5600</v>
      </c>
      <c r="B47" s="20"/>
      <c r="C47" s="2">
        <v>44</v>
      </c>
      <c r="D47" s="4">
        <v>6</v>
      </c>
      <c r="E47" s="4">
        <v>7</v>
      </c>
      <c r="F47" s="3">
        <v>190000</v>
      </c>
      <c r="G47" s="2">
        <v>4</v>
      </c>
      <c r="H47" s="14">
        <v>1.5</v>
      </c>
      <c r="I47" s="17">
        <f t="shared" si="0"/>
        <v>5520.4568021424748</v>
      </c>
      <c r="J47" s="24">
        <f t="shared" si="1"/>
        <v>-79.543197857525229</v>
      </c>
      <c r="K47" s="24">
        <f t="shared" si="2"/>
        <v>6327.1203254014063</v>
      </c>
      <c r="L47" s="24">
        <f t="shared" si="5"/>
        <v>3258025</v>
      </c>
      <c r="M47" s="18"/>
      <c r="N47" s="18"/>
      <c r="O47" s="18"/>
    </row>
    <row r="48" spans="1:15" x14ac:dyDescent="0.2">
      <c r="A48" s="9">
        <v>5700</v>
      </c>
      <c r="B48" s="20"/>
      <c r="C48" s="2">
        <v>45</v>
      </c>
      <c r="D48" s="4">
        <v>17</v>
      </c>
      <c r="E48" s="4">
        <v>7</v>
      </c>
      <c r="F48" s="3">
        <v>190000</v>
      </c>
      <c r="G48" s="2">
        <v>9</v>
      </c>
      <c r="H48" s="14">
        <v>1.3</v>
      </c>
      <c r="I48" s="17">
        <f t="shared" si="0"/>
        <v>5698.4480377429973</v>
      </c>
      <c r="J48" s="24">
        <f t="shared" si="1"/>
        <v>-1.5519622570027423</v>
      </c>
      <c r="K48" s="24">
        <f t="shared" si="2"/>
        <v>2.4085868471610459</v>
      </c>
      <c r="L48" s="24">
        <f t="shared" si="5"/>
        <v>3629025</v>
      </c>
      <c r="M48" s="18"/>
      <c r="N48" s="18"/>
      <c r="O48" s="18"/>
    </row>
    <row r="49" spans="1:15" x14ac:dyDescent="0.2">
      <c r="A49" s="9">
        <v>6250</v>
      </c>
      <c r="B49" s="20"/>
      <c r="C49" s="2">
        <v>46</v>
      </c>
      <c r="D49" s="4">
        <v>8</v>
      </c>
      <c r="E49" s="4">
        <v>8</v>
      </c>
      <c r="F49" s="3">
        <v>170000</v>
      </c>
      <c r="G49" s="2">
        <v>2</v>
      </c>
      <c r="H49" s="14">
        <v>1.2</v>
      </c>
      <c r="I49" s="17">
        <f t="shared" si="0"/>
        <v>6118.604576860067</v>
      </c>
      <c r="J49" s="24">
        <f t="shared" si="1"/>
        <v>-131.39542313993297</v>
      </c>
      <c r="K49" s="24">
        <f t="shared" si="2"/>
        <v>17264.757222122033</v>
      </c>
      <c r="L49" s="24">
        <f t="shared" si="5"/>
        <v>6027025</v>
      </c>
      <c r="M49" s="18"/>
      <c r="N49" s="18"/>
      <c r="O49" s="18"/>
    </row>
    <row r="50" spans="1:15" x14ac:dyDescent="0.2">
      <c r="A50" s="9">
        <v>4900</v>
      </c>
      <c r="B50" s="20"/>
      <c r="C50" s="2">
        <v>47</v>
      </c>
      <c r="D50" s="4">
        <v>5</v>
      </c>
      <c r="E50" s="4">
        <v>7</v>
      </c>
      <c r="F50" s="3">
        <v>170000</v>
      </c>
      <c r="G50" s="2">
        <v>3</v>
      </c>
      <c r="H50" s="14">
        <v>1.5</v>
      </c>
      <c r="I50" s="17">
        <f t="shared" si="0"/>
        <v>4663.0547608957349</v>
      </c>
      <c r="J50" s="24">
        <f t="shared" si="1"/>
        <v>-236.94523910426506</v>
      </c>
      <c r="K50" s="24">
        <f t="shared" si="2"/>
        <v>56143.046334177336</v>
      </c>
      <c r="L50" s="24">
        <f t="shared" si="5"/>
        <v>1221025</v>
      </c>
      <c r="M50" s="18"/>
      <c r="N50" s="18"/>
      <c r="O50" s="18"/>
    </row>
    <row r="51" spans="1:15" x14ac:dyDescent="0.2">
      <c r="A51" s="9">
        <v>5000</v>
      </c>
      <c r="B51" s="20"/>
      <c r="C51" s="2">
        <v>48</v>
      </c>
      <c r="D51" s="4">
        <v>5</v>
      </c>
      <c r="E51" s="4">
        <v>7</v>
      </c>
      <c r="F51" s="3">
        <v>170000</v>
      </c>
      <c r="G51" s="2">
        <v>2</v>
      </c>
      <c r="H51" s="14">
        <v>1.6</v>
      </c>
      <c r="I51" s="17">
        <f t="shared" si="0"/>
        <v>4758.5157363042454</v>
      </c>
      <c r="J51" s="24">
        <f t="shared" si="1"/>
        <v>-241.48426369575463</v>
      </c>
      <c r="K51" s="24">
        <f t="shared" si="2"/>
        <v>58314.649612680761</v>
      </c>
      <c r="L51" s="24">
        <f t="shared" si="5"/>
        <v>1452025</v>
      </c>
      <c r="M51" s="18"/>
      <c r="N51" s="18"/>
      <c r="O51" s="18"/>
    </row>
    <row r="52" spans="1:15" x14ac:dyDescent="0.2">
      <c r="A52" s="9">
        <v>5100</v>
      </c>
      <c r="B52" s="20"/>
      <c r="C52" s="2">
        <v>49</v>
      </c>
      <c r="D52" s="4">
        <v>8</v>
      </c>
      <c r="E52" s="4">
        <v>7</v>
      </c>
      <c r="F52" s="3">
        <v>170000</v>
      </c>
      <c r="G52" s="2">
        <v>3</v>
      </c>
      <c r="H52" s="14">
        <v>1.4</v>
      </c>
      <c r="I52" s="17">
        <f t="shared" si="0"/>
        <v>4853.74572089711</v>
      </c>
      <c r="J52" s="24">
        <f t="shared" si="1"/>
        <v>-246.25427910289</v>
      </c>
      <c r="K52" s="24">
        <f t="shared" si="2"/>
        <v>60641.169976484045</v>
      </c>
      <c r="L52" s="24">
        <f t="shared" si="5"/>
        <v>1703025</v>
      </c>
      <c r="M52" s="18"/>
      <c r="N52" s="18"/>
      <c r="O52" s="18"/>
    </row>
    <row r="53" spans="1:15" ht="16" thickBot="1" x14ac:dyDescent="0.25">
      <c r="A53" s="10">
        <v>5200</v>
      </c>
      <c r="B53" s="21"/>
      <c r="C53" s="5">
        <v>50</v>
      </c>
      <c r="D53" s="7">
        <v>8</v>
      </c>
      <c r="E53" s="7">
        <v>7</v>
      </c>
      <c r="F53" s="6">
        <v>170000</v>
      </c>
      <c r="G53" s="5">
        <v>1</v>
      </c>
      <c r="H53" s="15">
        <v>0.5</v>
      </c>
      <c r="I53" s="17">
        <f t="shared" si="0"/>
        <v>5011.7396161926627</v>
      </c>
      <c r="J53" s="24">
        <f t="shared" si="1"/>
        <v>-188.26038380733735</v>
      </c>
      <c r="K53" s="24">
        <f t="shared" si="2"/>
        <v>35441.97211128597</v>
      </c>
      <c r="L53" s="24">
        <f t="shared" si="5"/>
        <v>1974025</v>
      </c>
      <c r="M53" s="18"/>
      <c r="N53" s="18"/>
      <c r="O53" s="18"/>
    </row>
  </sheetData>
  <scenarios current="0">
    <scenario name="abc" count="7" user="Han Shangru, Stanley" comment="Created by Han Shangru, Stanley on 2/25/2024">
      <inputCells r="R2" val="33.0462214333739"/>
      <inputCells r="S2" val="39.7509608904773"/>
      <inputCells r="T2" val="1306.69944066065"/>
      <inputCells r="U2" val="0.0485603084770671"/>
      <inputCells r="V2" val="-64.138676393882"/>
      <inputCells r="W2" val="64.356791991561"/>
      <inputCells r="X2" val="-14395.919705873"/>
    </scenario>
  </scenarios>
  <mergeCells count="1">
    <mergeCell ref="Q5:X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Chaithanya Bandi</dc:creator>
  <cp:lastModifiedBy>Han Shangru, Stanley</cp:lastModifiedBy>
  <dcterms:created xsi:type="dcterms:W3CDTF">2014-02-27T03:39:28Z</dcterms:created>
  <dcterms:modified xsi:type="dcterms:W3CDTF">2024-02-25T08:35:59Z</dcterms:modified>
</cp:coreProperties>
</file>