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Soal Excel &amp; Sheets\"/>
    </mc:Choice>
  </mc:AlternateContent>
  <xr:revisionPtr revIDLastSave="0" documentId="13_ncr:1_{4EA046EE-4BB8-4B81-9E4C-97BD226CC053}" xr6:coauthVersionLast="47" xr6:coauthVersionMax="47" xr10:uidLastSave="{00000000-0000-0000-0000-000000000000}"/>
  <bookViews>
    <workbookView xWindow="-120" yWindow="-120" windowWidth="20730" windowHeight="11310" xr2:uid="{B9C20AFC-1C21-4AAC-8E35-87A73D98435D}"/>
  </bookViews>
  <sheets>
    <sheet name="Latihan" sheetId="1" r:id="rId1"/>
  </sheets>
  <definedNames>
    <definedName name="Kode_jawaban">Latihan!$D$108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G21" i="1"/>
  <c r="N101" i="1" s="1"/>
  <c r="K20" i="1"/>
  <c r="G20" i="1"/>
  <c r="M101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J101" i="1" s="1"/>
  <c r="J10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H10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F101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101" i="1" s="1"/>
  <c r="D103" i="1"/>
  <c r="F102" i="1"/>
  <c r="H102" i="1"/>
  <c r="F103" i="1"/>
  <c r="H103" i="1"/>
  <c r="J103" i="1"/>
  <c r="D102" i="1"/>
  <c r="K106" i="1"/>
  <c r="M106" i="1"/>
  <c r="I106" i="1"/>
  <c r="D106" i="1"/>
  <c r="H106" i="1"/>
  <c r="F106" i="1"/>
  <c r="N106" i="1"/>
  <c r="J106" i="1"/>
  <c r="J105" i="1" l="1"/>
  <c r="D105" i="1"/>
  <c r="H105" i="1"/>
  <c r="F105" i="1"/>
  <c r="I102" i="1"/>
  <c r="K102" i="1"/>
  <c r="I103" i="1"/>
  <c r="K103" i="1"/>
  <c r="I101" i="1"/>
  <c r="I105" i="1" s="1"/>
  <c r="M102" i="1" l="1"/>
  <c r="M105" i="1" s="1"/>
  <c r="K101" i="1"/>
  <c r="K105" i="1" s="1"/>
  <c r="N102" i="1"/>
  <c r="N105" i="1" s="1"/>
  <c r="D108" i="1" l="1"/>
  <c r="I28" i="1" s="1"/>
</calcChain>
</file>

<file path=xl/sharedStrings.xml><?xml version="1.0" encoding="utf-8"?>
<sst xmlns="http://schemas.openxmlformats.org/spreadsheetml/2006/main" count="97" uniqueCount="52">
  <si>
    <t>DAFTAR PENJUALAN</t>
  </si>
  <si>
    <t>TOKO BANGUNAN BERKAH</t>
  </si>
  <si>
    <t>NO.</t>
  </si>
  <si>
    <t>TANGGAL</t>
  </si>
  <si>
    <t>KODE PELANGGAN</t>
  </si>
  <si>
    <t>NAMA PELANGGAN</t>
  </si>
  <si>
    <t>KODE PRODUK</t>
  </si>
  <si>
    <t>NAMA PRODUK</t>
  </si>
  <si>
    <t>QTY</t>
  </si>
  <si>
    <t>HARGA SATUAN</t>
  </si>
  <si>
    <t>TOTAL PENJUALAN</t>
  </si>
  <si>
    <t>DISKON</t>
  </si>
  <si>
    <t>PENJUALAN BERSIH</t>
  </si>
  <si>
    <t>Kode Pelanggan</t>
  </si>
  <si>
    <t>1-Nov</t>
  </si>
  <si>
    <t>AB-01</t>
  </si>
  <si>
    <t>B-05</t>
  </si>
  <si>
    <t>KODE</t>
  </si>
  <si>
    <t>NAMA</t>
  </si>
  <si>
    <t>BK-02</t>
  </si>
  <si>
    <t>B-10</t>
  </si>
  <si>
    <t>Toko Ahmad Budiman</t>
  </si>
  <si>
    <t>CJ-03</t>
  </si>
  <si>
    <t>P-05</t>
  </si>
  <si>
    <t>Toko Beni Kusuma</t>
  </si>
  <si>
    <t>2-Nov</t>
  </si>
  <si>
    <t>P-10</t>
  </si>
  <si>
    <t>Toko Chris John</t>
  </si>
  <si>
    <t>Kode Produk</t>
  </si>
  <si>
    <t>Besi 5 Meter</t>
  </si>
  <si>
    <t>Besi 10 Meter</t>
  </si>
  <si>
    <t>Pipa 5 Meter</t>
  </si>
  <si>
    <t>Pipa 10 Meter</t>
  </si>
  <si>
    <t>3-Nov</t>
  </si>
  <si>
    <t>Total</t>
  </si>
  <si>
    <t>Rata-rata Penjualan Harian</t>
  </si>
  <si>
    <t>Soal</t>
  </si>
  <si>
    <t>Kode Soal</t>
  </si>
  <si>
    <t>SBEE003</t>
  </si>
  <si>
    <t>Kode Jawaban</t>
  </si>
  <si>
    <t>kode jawaban</t>
  </si>
  <si>
    <r>
      <rPr>
        <sz val="11"/>
        <color theme="1"/>
        <rFont val="Aptos Narrow"/>
        <family val="2"/>
        <scheme val="minor"/>
      </rPr>
      <t xml:space="preserve">Cek hasil pengerjakan dengan mengirimkan </t>
    </r>
    <r>
      <rPr>
        <b/>
        <sz val="11"/>
        <color theme="1"/>
        <rFont val="Aptos Narrow"/>
        <family val="2"/>
        <scheme val="minor"/>
      </rPr>
      <t>Kode Soal</t>
    </r>
    <r>
      <rPr>
        <sz val="11"/>
        <color theme="1"/>
        <rFont val="Aptos Narrow"/>
        <family val="2"/>
        <scheme val="minor"/>
      </rPr>
      <t xml:space="preserve"> dan </t>
    </r>
    <r>
      <rPr>
        <b/>
        <sz val="11"/>
        <color theme="1"/>
        <rFont val="Aptos Narrow"/>
        <family val="2"/>
        <scheme val="minor"/>
      </rPr>
      <t>Kode Jawaban</t>
    </r>
    <r>
      <rPr>
        <sz val="11"/>
        <color theme="1"/>
        <rFont val="Aptos Narrow"/>
        <family val="2"/>
        <scheme val="minor"/>
      </rPr>
      <t xml:space="preserve"> diatas ke alamat :  </t>
    </r>
    <r>
      <rPr>
        <b/>
        <u/>
        <sz val="11"/>
        <color theme="1"/>
        <rFont val="Aptos Narrow"/>
        <family val="2"/>
        <scheme val="minor"/>
      </rPr>
      <t>https://belajarexcel.id/xl-test/jawaban</t>
    </r>
    <r>
      <rPr>
        <sz val="11"/>
        <color theme="1"/>
        <rFont val="Aptos Narrow"/>
        <family val="2"/>
        <scheme val="minor"/>
      </rPr>
      <t xml:space="preserve">  untuk mengecek hasil benar/salah</t>
    </r>
  </si>
  <si>
    <t>1. Isi Nama Pelanggan (gunakan kode VLOOKUP / HLOOKUP)</t>
  </si>
  <si>
    <t>2. Isi Nama Produk  (gunakan kode VLOOKUP / HLOOKUP)</t>
  </si>
  <si>
    <t>3. Isi Harga Satuan (gunakan kode VLOOKUP / HLOOKUP)</t>
  </si>
  <si>
    <t>4. Isi Total Penjualan (gunakan rumus perkalian)</t>
  </si>
  <si>
    <t>5. Jika QTY (kuantitas) pembelian di atas 200, maka diskon 10%, jika di atas 500, maka 20% (hitung menggunakan rumus IF)</t>
  </si>
  <si>
    <t>6. Isi Penjualan Bersih (gunakan rumus perkalian)</t>
  </si>
  <si>
    <t>7. Hitung total QTY dan Penjualan Bersih</t>
  </si>
  <si>
    <t>8. Hitung rata-rata penjualan harian</t>
  </si>
  <si>
    <t>DEF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</si>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</sst>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Rp&quot;* #,##0_-;\-&quot;Rp&quot;* #,##0_-;_-&quot;Rp&quot;* &quot;-&quot;_-;_-@_-"/>
    <numFmt numFmtId="165" formatCode="_(* #,##0_);_(* \(#,##0\);_(* &quot;-&quot;??_);_(@_)"/>
  </numFmts>
  <fonts count="14" x14ac:knownFonts="1">
    <font>
      <sz val="10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b/>
      <i/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6"/>
      <color rgb="FF0070C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6" tint="0.39997558519241921"/>
        <bgColor rgb="FFD0E0E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6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1" fillId="3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9" fillId="0" borderId="0" xfId="0" applyFont="1"/>
    <xf numFmtId="0" fontId="6" fillId="4" borderId="0" xfId="0" applyFont="1" applyFill="1"/>
    <xf numFmtId="0" fontId="6" fillId="0" borderId="0" xfId="0" applyFont="1"/>
    <xf numFmtId="0" fontId="11" fillId="3" borderId="0" xfId="0" applyFont="1" applyFill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right"/>
    </xf>
    <xf numFmtId="0" fontId="9" fillId="7" borderId="1" xfId="0" applyFont="1" applyFill="1" applyBorder="1"/>
    <xf numFmtId="164" fontId="9" fillId="7" borderId="1" xfId="0" applyNumberFormat="1" applyFont="1" applyFill="1" applyBorder="1"/>
    <xf numFmtId="9" fontId="9" fillId="7" borderId="1" xfId="2" applyFont="1" applyFill="1" applyBorder="1"/>
    <xf numFmtId="164" fontId="6" fillId="7" borderId="1" xfId="0" applyNumberFormat="1" applyFont="1" applyFill="1" applyBorder="1"/>
    <xf numFmtId="1" fontId="6" fillId="7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165" fontId="6" fillId="7" borderId="1" xfId="1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belajarexcel.id/xl-test/jawaba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31</xdr:row>
      <xdr:rowOff>60960</xdr:rowOff>
    </xdr:from>
    <xdr:to>
      <xdr:col>9</xdr:col>
      <xdr:colOff>708660</xdr:colOff>
      <xdr:row>32</xdr:row>
      <xdr:rowOff>137160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47D5F-AC70-4226-97EB-5D03242B4C2B}"/>
            </a:ext>
          </a:extLst>
        </xdr:cNvPr>
        <xdr:cNvSpPr/>
      </xdr:nvSpPr>
      <xdr:spPr>
        <a:xfrm>
          <a:off x="304800" y="5128260"/>
          <a:ext cx="1501140" cy="25908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Cek hasil Jawaban</a:t>
          </a:r>
        </a:p>
      </xdr:txBody>
    </xdr:sp>
    <xdr:clientData/>
  </xdr:twoCellAnchor>
  <xdr:twoCellAnchor editAs="oneCell">
    <xdr:from>
      <xdr:col>0</xdr:col>
      <xdr:colOff>182880</xdr:colOff>
      <xdr:row>32</xdr:row>
      <xdr:rowOff>144780</xdr:rowOff>
    </xdr:from>
    <xdr:to>
      <xdr:col>2</xdr:col>
      <xdr:colOff>550309</xdr:colOff>
      <xdr:row>35</xdr:row>
      <xdr:rowOff>87630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2B9344-1464-4B83-ABDD-63176A140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6225540"/>
          <a:ext cx="1502809" cy="537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ADAF-8E00-40FD-B9E9-F1F73396BA94}">
  <sheetPr codeName="Sheet1">
    <outlinePr summaryBelow="0" summaryRight="0"/>
  </sheetPr>
  <dimension ref="A1:AA108"/>
  <sheetViews>
    <sheetView showGridLines="0" tabSelected="1" zoomScale="90" zoomScaleNormal="90" workbookViewId="0">
      <selection activeCell="M23" sqref="M23"/>
    </sheetView>
  </sheetViews>
  <sheetFormatPr defaultColWidth="12.5703125" defaultRowHeight="15.75" customHeight="1" x14ac:dyDescent="0.25"/>
  <cols>
    <col min="1" max="1" width="6.5703125" customWidth="1"/>
    <col min="2" max="2" width="10" bestFit="1" customWidth="1"/>
    <col min="3" max="3" width="16.85546875" customWidth="1"/>
    <col min="4" max="4" width="23.140625" customWidth="1"/>
    <col min="5" max="5" width="14.7109375" bestFit="1" customWidth="1"/>
    <col min="6" max="6" width="15.140625" customWidth="1"/>
    <col min="7" max="7" width="7.42578125" customWidth="1"/>
    <col min="8" max="8" width="15.85546875" customWidth="1"/>
    <col min="9" max="9" width="19.42578125" customWidth="1"/>
    <col min="10" max="10" width="12" customWidth="1"/>
    <col min="11" max="11" width="19.7109375" bestFit="1" customWidth="1"/>
    <col min="12" max="12" width="2.140625" customWidth="1"/>
    <col min="13" max="13" width="16.85546875" customWidth="1"/>
    <col min="14" max="14" width="25.140625" customWidth="1"/>
    <col min="15" max="15" width="17.140625" customWidth="1"/>
  </cols>
  <sheetData>
    <row r="1" spans="1:27" ht="15.75" customHeight="1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27" ht="15.75" customHeight="1" x14ac:dyDescent="0.3">
      <c r="A2" s="27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4" spans="1:27" ht="24" customHeight="1" x14ac:dyDescent="0.25">
      <c r="A4" s="15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1"/>
      <c r="M4" s="2" t="s">
        <v>13</v>
      </c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x14ac:dyDescent="0.25">
      <c r="A5" s="16">
        <v>1</v>
      </c>
      <c r="B5" s="16" t="s">
        <v>14</v>
      </c>
      <c r="C5" s="16" t="s">
        <v>15</v>
      </c>
      <c r="D5" s="18" t="str">
        <f>VLOOKUP(C5, $M$6:$N8, 2, 0)</f>
        <v>Toko Ahmad Budiman</v>
      </c>
      <c r="E5" s="16" t="s">
        <v>16</v>
      </c>
      <c r="F5" s="18" t="str">
        <f>HLOOKUP(E5, $M$11:$Q$13, 2, 0)</f>
        <v>Besi 5 Meter</v>
      </c>
      <c r="G5" s="17">
        <v>240</v>
      </c>
      <c r="H5" s="19">
        <f>HLOOKUP(E5, $M$11:$Q$13, 3, 0)</f>
        <v>250000</v>
      </c>
      <c r="I5" s="19">
        <f>PRODUCT(G5*H5)</f>
        <v>60000000</v>
      </c>
      <c r="J5" s="20">
        <f>IF(G5 &gt; 500, 20%, IF(G5 &gt; 200, 10%, 0%))</f>
        <v>0.1</v>
      </c>
      <c r="K5" s="19">
        <f>I5-(I5*J5)</f>
        <v>54000000</v>
      </c>
      <c r="M5" s="4" t="s">
        <v>17</v>
      </c>
      <c r="N5" s="4" t="s">
        <v>18</v>
      </c>
    </row>
    <row r="6" spans="1:27" ht="13.5" x14ac:dyDescent="0.25">
      <c r="A6" s="16">
        <v>2</v>
      </c>
      <c r="B6" s="16" t="s">
        <v>14</v>
      </c>
      <c r="C6" s="16" t="s">
        <v>19</v>
      </c>
      <c r="D6" s="18" t="str">
        <f>VLOOKUP(C6, $M$6:$N9, 2, 0)</f>
        <v>Toko Beni Kusuma</v>
      </c>
      <c r="E6" s="16" t="s">
        <v>20</v>
      </c>
      <c r="F6" s="18" t="str">
        <f t="shared" ref="F6:F19" si="0">HLOOKUP(E6, $M$11:$Q$13, 2, 0)</f>
        <v>Besi 10 Meter</v>
      </c>
      <c r="G6" s="17">
        <v>350</v>
      </c>
      <c r="H6" s="19">
        <f t="shared" ref="H6:H19" si="1">HLOOKUP(E6, $M$11:$Q$13, 3, 0)</f>
        <v>425000</v>
      </c>
      <c r="I6" s="19">
        <f t="shared" ref="I6:I19" si="2">PRODUCT(G6*H6)</f>
        <v>148750000</v>
      </c>
      <c r="J6" s="20">
        <f t="shared" ref="J6:J19" si="3">IF(G6 &gt; 500, 20%, IF(G6 &gt; 200, 10%, 0%))</f>
        <v>0.1</v>
      </c>
      <c r="K6" s="19">
        <f t="shared" ref="K6:K19" si="4">I6-(I6*J6)</f>
        <v>133875000</v>
      </c>
      <c r="M6" s="5" t="s">
        <v>15</v>
      </c>
      <c r="N6" s="5" t="s">
        <v>21</v>
      </c>
    </row>
    <row r="7" spans="1:27" ht="13.5" x14ac:dyDescent="0.25">
      <c r="A7" s="16">
        <v>3</v>
      </c>
      <c r="B7" s="16" t="s">
        <v>14</v>
      </c>
      <c r="C7" s="16" t="s">
        <v>22</v>
      </c>
      <c r="D7" s="18" t="str">
        <f>VLOOKUP(C7, $M$6:$N10, 2, 0)</f>
        <v>Toko Chris John</v>
      </c>
      <c r="E7" s="16" t="s">
        <v>23</v>
      </c>
      <c r="F7" s="18" t="str">
        <f t="shared" si="0"/>
        <v>Pipa 5 Meter</v>
      </c>
      <c r="G7" s="17">
        <v>130</v>
      </c>
      <c r="H7" s="19">
        <f t="shared" si="1"/>
        <v>78000</v>
      </c>
      <c r="I7" s="19">
        <f t="shared" si="2"/>
        <v>10140000</v>
      </c>
      <c r="J7" s="20">
        <f t="shared" si="3"/>
        <v>0</v>
      </c>
      <c r="K7" s="19">
        <f t="shared" si="4"/>
        <v>10140000</v>
      </c>
      <c r="M7" s="5" t="s">
        <v>19</v>
      </c>
      <c r="N7" s="5" t="s">
        <v>24</v>
      </c>
    </row>
    <row r="8" spans="1:27" ht="13.5" x14ac:dyDescent="0.25">
      <c r="A8" s="16">
        <v>4</v>
      </c>
      <c r="B8" s="16" t="s">
        <v>25</v>
      </c>
      <c r="C8" s="16" t="s">
        <v>22</v>
      </c>
      <c r="D8" s="18" t="str">
        <f>VLOOKUP(C8, $M$6:$N11, 2, 0)</f>
        <v>Toko Chris John</v>
      </c>
      <c r="E8" s="16" t="s">
        <v>26</v>
      </c>
      <c r="F8" s="18" t="str">
        <f t="shared" si="0"/>
        <v>Pipa 10 Meter</v>
      </c>
      <c r="G8" s="17">
        <v>560</v>
      </c>
      <c r="H8" s="19">
        <f t="shared" si="1"/>
        <v>140000</v>
      </c>
      <c r="I8" s="19">
        <f t="shared" si="2"/>
        <v>78400000</v>
      </c>
      <c r="J8" s="20">
        <f t="shared" si="3"/>
        <v>0.2</v>
      </c>
      <c r="K8" s="19">
        <f t="shared" si="4"/>
        <v>62720000</v>
      </c>
      <c r="M8" s="5" t="s">
        <v>22</v>
      </c>
      <c r="N8" s="5" t="s">
        <v>27</v>
      </c>
    </row>
    <row r="9" spans="1:27" ht="13.5" x14ac:dyDescent="0.25">
      <c r="A9" s="16">
        <v>5</v>
      </c>
      <c r="B9" s="16" t="s">
        <v>25</v>
      </c>
      <c r="C9" s="16" t="s">
        <v>19</v>
      </c>
      <c r="D9" s="18" t="str">
        <f>VLOOKUP(C9, $M$6:$N12, 2, 0)</f>
        <v>Toko Beni Kusuma</v>
      </c>
      <c r="E9" s="16" t="s">
        <v>16</v>
      </c>
      <c r="F9" s="18" t="str">
        <f t="shared" si="0"/>
        <v>Besi 5 Meter</v>
      </c>
      <c r="G9" s="17">
        <v>780</v>
      </c>
      <c r="H9" s="19">
        <f t="shared" si="1"/>
        <v>250000</v>
      </c>
      <c r="I9" s="19">
        <f t="shared" si="2"/>
        <v>195000000</v>
      </c>
      <c r="J9" s="20">
        <f t="shared" si="3"/>
        <v>0.2</v>
      </c>
      <c r="K9" s="19">
        <f t="shared" si="4"/>
        <v>156000000</v>
      </c>
      <c r="M9" s="6"/>
      <c r="N9" s="6"/>
    </row>
    <row r="10" spans="1:27" ht="13.5" x14ac:dyDescent="0.25">
      <c r="A10" s="16">
        <v>6</v>
      </c>
      <c r="B10" s="16" t="s">
        <v>25</v>
      </c>
      <c r="C10" s="16" t="s">
        <v>15</v>
      </c>
      <c r="D10" s="18" t="str">
        <f>VLOOKUP(C10, $M$6:$N13, 2, 0)</f>
        <v>Toko Ahmad Budiman</v>
      </c>
      <c r="E10" s="16" t="s">
        <v>20</v>
      </c>
      <c r="F10" s="18" t="str">
        <f t="shared" si="0"/>
        <v>Besi 10 Meter</v>
      </c>
      <c r="G10" s="17">
        <v>890</v>
      </c>
      <c r="H10" s="19">
        <f t="shared" si="1"/>
        <v>425000</v>
      </c>
      <c r="I10" s="19">
        <f t="shared" si="2"/>
        <v>378250000</v>
      </c>
      <c r="J10" s="20">
        <f t="shared" si="3"/>
        <v>0.2</v>
      </c>
      <c r="K10" s="19">
        <f t="shared" si="4"/>
        <v>302600000</v>
      </c>
      <c r="M10" s="7" t="s">
        <v>28</v>
      </c>
      <c r="N10" s="8"/>
      <c r="O10" s="8"/>
      <c r="P10" s="8"/>
      <c r="Q10" s="8"/>
    </row>
    <row r="11" spans="1:27" ht="13.5" x14ac:dyDescent="0.25">
      <c r="A11" s="16">
        <v>7</v>
      </c>
      <c r="B11" s="16" t="s">
        <v>25</v>
      </c>
      <c r="C11" s="16" t="s">
        <v>19</v>
      </c>
      <c r="D11" s="18" t="str">
        <f>VLOOKUP(C11, $M$6:$N14, 2, 0)</f>
        <v>Toko Beni Kusuma</v>
      </c>
      <c r="E11" s="16" t="s">
        <v>23</v>
      </c>
      <c r="F11" s="18" t="str">
        <f t="shared" si="0"/>
        <v>Pipa 5 Meter</v>
      </c>
      <c r="G11" s="17">
        <v>420</v>
      </c>
      <c r="H11" s="19">
        <f t="shared" si="1"/>
        <v>78000</v>
      </c>
      <c r="I11" s="19">
        <f t="shared" si="2"/>
        <v>32760000</v>
      </c>
      <c r="J11" s="20">
        <f t="shared" si="3"/>
        <v>0.1</v>
      </c>
      <c r="K11" s="19">
        <f t="shared" si="4"/>
        <v>29484000</v>
      </c>
      <c r="M11" s="9" t="s">
        <v>17</v>
      </c>
      <c r="N11" s="10" t="s">
        <v>16</v>
      </c>
      <c r="O11" s="10" t="s">
        <v>20</v>
      </c>
      <c r="P11" s="10" t="s">
        <v>23</v>
      </c>
      <c r="Q11" s="10" t="s">
        <v>26</v>
      </c>
    </row>
    <row r="12" spans="1:27" ht="13.5" x14ac:dyDescent="0.25">
      <c r="A12" s="16">
        <v>8</v>
      </c>
      <c r="B12" s="16" t="s">
        <v>25</v>
      </c>
      <c r="C12" s="16" t="s">
        <v>15</v>
      </c>
      <c r="D12" s="18" t="str">
        <f>VLOOKUP(C12, $M$6:$N15, 2, 0)</f>
        <v>Toko Ahmad Budiman</v>
      </c>
      <c r="E12" s="16" t="s">
        <v>26</v>
      </c>
      <c r="F12" s="18" t="str">
        <f t="shared" si="0"/>
        <v>Pipa 10 Meter</v>
      </c>
      <c r="G12" s="17">
        <v>110</v>
      </c>
      <c r="H12" s="19">
        <f t="shared" si="1"/>
        <v>140000</v>
      </c>
      <c r="I12" s="19">
        <f t="shared" si="2"/>
        <v>15400000</v>
      </c>
      <c r="J12" s="20">
        <f t="shared" si="3"/>
        <v>0</v>
      </c>
      <c r="K12" s="19">
        <f t="shared" si="4"/>
        <v>15400000</v>
      </c>
      <c r="M12" s="9" t="s">
        <v>18</v>
      </c>
      <c r="N12" s="10" t="s">
        <v>29</v>
      </c>
      <c r="O12" s="10" t="s">
        <v>30</v>
      </c>
      <c r="P12" s="10" t="s">
        <v>31</v>
      </c>
      <c r="Q12" s="10" t="s">
        <v>32</v>
      </c>
    </row>
    <row r="13" spans="1:27" ht="13.5" x14ac:dyDescent="0.25">
      <c r="A13" s="16">
        <v>9</v>
      </c>
      <c r="B13" s="16" t="s">
        <v>25</v>
      </c>
      <c r="C13" s="16" t="s">
        <v>22</v>
      </c>
      <c r="D13" s="18" t="str">
        <f>VLOOKUP(C13, $M$6:$N16, 2, 0)</f>
        <v>Toko Chris John</v>
      </c>
      <c r="E13" s="16" t="s">
        <v>16</v>
      </c>
      <c r="F13" s="18" t="str">
        <f t="shared" si="0"/>
        <v>Besi 5 Meter</v>
      </c>
      <c r="G13" s="17">
        <v>720</v>
      </c>
      <c r="H13" s="19">
        <f t="shared" si="1"/>
        <v>250000</v>
      </c>
      <c r="I13" s="19">
        <f t="shared" si="2"/>
        <v>180000000</v>
      </c>
      <c r="J13" s="20">
        <f t="shared" si="3"/>
        <v>0.2</v>
      </c>
      <c r="K13" s="19">
        <f t="shared" si="4"/>
        <v>144000000</v>
      </c>
      <c r="M13" s="9" t="s">
        <v>9</v>
      </c>
      <c r="N13" s="10">
        <v>250000</v>
      </c>
      <c r="O13" s="10">
        <v>425000</v>
      </c>
      <c r="P13" s="10">
        <v>78000</v>
      </c>
      <c r="Q13" s="10">
        <v>140000</v>
      </c>
    </row>
    <row r="14" spans="1:27" ht="13.5" x14ac:dyDescent="0.25">
      <c r="A14" s="16">
        <v>10</v>
      </c>
      <c r="B14" s="16" t="s">
        <v>25</v>
      </c>
      <c r="C14" s="16" t="s">
        <v>19</v>
      </c>
      <c r="D14" s="18" t="str">
        <f>VLOOKUP(C14, $M$6:$N17, 2, 0)</f>
        <v>Toko Beni Kusuma</v>
      </c>
      <c r="E14" s="16" t="s">
        <v>20</v>
      </c>
      <c r="F14" s="18" t="str">
        <f t="shared" si="0"/>
        <v>Besi 10 Meter</v>
      </c>
      <c r="G14" s="17">
        <v>120</v>
      </c>
      <c r="H14" s="19">
        <f t="shared" si="1"/>
        <v>425000</v>
      </c>
      <c r="I14" s="19">
        <f t="shared" si="2"/>
        <v>51000000</v>
      </c>
      <c r="J14" s="20">
        <f t="shared" si="3"/>
        <v>0</v>
      </c>
      <c r="K14" s="19">
        <f t="shared" si="4"/>
        <v>51000000</v>
      </c>
      <c r="M14" s="11"/>
      <c r="N14" s="11"/>
      <c r="O14" s="11"/>
    </row>
    <row r="15" spans="1:27" ht="13.5" x14ac:dyDescent="0.25">
      <c r="A15" s="16">
        <v>11</v>
      </c>
      <c r="B15" s="16" t="s">
        <v>25</v>
      </c>
      <c r="C15" s="16" t="s">
        <v>15</v>
      </c>
      <c r="D15" s="18" t="str">
        <f>VLOOKUP(C15, $M$6:$N18, 2, 0)</f>
        <v>Toko Ahmad Budiman</v>
      </c>
      <c r="E15" s="16" t="s">
        <v>23</v>
      </c>
      <c r="F15" s="18" t="str">
        <f t="shared" si="0"/>
        <v>Pipa 5 Meter</v>
      </c>
      <c r="G15" s="17">
        <v>120</v>
      </c>
      <c r="H15" s="19">
        <f t="shared" si="1"/>
        <v>78000</v>
      </c>
      <c r="I15" s="19">
        <f t="shared" si="2"/>
        <v>9360000</v>
      </c>
      <c r="J15" s="20">
        <f t="shared" si="3"/>
        <v>0</v>
      </c>
      <c r="K15" s="19">
        <f t="shared" si="4"/>
        <v>9360000</v>
      </c>
      <c r="M15" s="11"/>
      <c r="N15" s="11"/>
      <c r="O15" s="11"/>
    </row>
    <row r="16" spans="1:27" ht="13.5" x14ac:dyDescent="0.25">
      <c r="A16" s="16">
        <v>12</v>
      </c>
      <c r="B16" s="16" t="s">
        <v>25</v>
      </c>
      <c r="C16" s="16" t="s">
        <v>15</v>
      </c>
      <c r="D16" s="18" t="str">
        <f>VLOOKUP(C16, $M$6:$N19, 2, 0)</f>
        <v>Toko Ahmad Budiman</v>
      </c>
      <c r="E16" s="16" t="s">
        <v>26</v>
      </c>
      <c r="F16" s="18" t="str">
        <f t="shared" si="0"/>
        <v>Pipa 10 Meter</v>
      </c>
      <c r="G16" s="17">
        <v>550</v>
      </c>
      <c r="H16" s="19">
        <f t="shared" si="1"/>
        <v>140000</v>
      </c>
      <c r="I16" s="19">
        <f t="shared" si="2"/>
        <v>77000000</v>
      </c>
      <c r="J16" s="20">
        <f t="shared" si="3"/>
        <v>0.2</v>
      </c>
      <c r="K16" s="19">
        <f t="shared" si="4"/>
        <v>61600000</v>
      </c>
    </row>
    <row r="17" spans="1:11" ht="13.5" x14ac:dyDescent="0.25">
      <c r="A17" s="16">
        <v>13</v>
      </c>
      <c r="B17" s="16" t="s">
        <v>25</v>
      </c>
      <c r="C17" s="16" t="s">
        <v>19</v>
      </c>
      <c r="D17" s="18" t="str">
        <f>VLOOKUP(C17, $M$6:$N20, 2, 0)</f>
        <v>Toko Beni Kusuma</v>
      </c>
      <c r="E17" s="16" t="s">
        <v>23</v>
      </c>
      <c r="F17" s="18" t="str">
        <f t="shared" si="0"/>
        <v>Pipa 5 Meter</v>
      </c>
      <c r="G17" s="17">
        <v>580</v>
      </c>
      <c r="H17" s="19">
        <f t="shared" si="1"/>
        <v>78000</v>
      </c>
      <c r="I17" s="19">
        <f t="shared" si="2"/>
        <v>45240000</v>
      </c>
      <c r="J17" s="20">
        <f t="shared" si="3"/>
        <v>0.2</v>
      </c>
      <c r="K17" s="19">
        <f t="shared" si="4"/>
        <v>36192000</v>
      </c>
    </row>
    <row r="18" spans="1:11" ht="13.5" x14ac:dyDescent="0.25">
      <c r="A18" s="16">
        <v>14</v>
      </c>
      <c r="B18" s="16" t="s">
        <v>33</v>
      </c>
      <c r="C18" s="16" t="s">
        <v>15</v>
      </c>
      <c r="D18" s="18" t="str">
        <f>VLOOKUP(C18, $M$6:$N21, 2, 0)</f>
        <v>Toko Ahmad Budiman</v>
      </c>
      <c r="E18" s="16" t="s">
        <v>26</v>
      </c>
      <c r="F18" s="18" t="str">
        <f t="shared" si="0"/>
        <v>Pipa 10 Meter</v>
      </c>
      <c r="G18" s="17">
        <v>620</v>
      </c>
      <c r="H18" s="19">
        <f t="shared" si="1"/>
        <v>140000</v>
      </c>
      <c r="I18" s="19">
        <f t="shared" si="2"/>
        <v>86800000</v>
      </c>
      <c r="J18" s="20">
        <f t="shared" si="3"/>
        <v>0.2</v>
      </c>
      <c r="K18" s="19">
        <f t="shared" si="4"/>
        <v>69440000</v>
      </c>
    </row>
    <row r="19" spans="1:11" ht="13.5" x14ac:dyDescent="0.25">
      <c r="A19" s="16">
        <v>15</v>
      </c>
      <c r="B19" s="16" t="s">
        <v>33</v>
      </c>
      <c r="C19" s="16" t="s">
        <v>22</v>
      </c>
      <c r="D19" s="18" t="str">
        <f>VLOOKUP(C19, $M$6:$N22, 2, 0)</f>
        <v>Toko Chris John</v>
      </c>
      <c r="E19" s="16" t="s">
        <v>26</v>
      </c>
      <c r="F19" s="18" t="str">
        <f t="shared" si="0"/>
        <v>Pipa 10 Meter</v>
      </c>
      <c r="G19" s="17">
        <v>900</v>
      </c>
      <c r="H19" s="19">
        <f t="shared" si="1"/>
        <v>140000</v>
      </c>
      <c r="I19" s="19">
        <f t="shared" si="2"/>
        <v>126000000</v>
      </c>
      <c r="J19" s="20">
        <f t="shared" si="3"/>
        <v>0.2</v>
      </c>
      <c r="K19" s="19">
        <f t="shared" si="4"/>
        <v>100800000</v>
      </c>
    </row>
    <row r="20" spans="1:11" ht="13.5" x14ac:dyDescent="0.25">
      <c r="A20" s="29" t="s">
        <v>34</v>
      </c>
      <c r="B20" s="30"/>
      <c r="C20" s="30"/>
      <c r="D20" s="30"/>
      <c r="E20" s="30"/>
      <c r="F20" s="31"/>
      <c r="G20" s="26">
        <f>SUM(G5:G19)</f>
        <v>7090</v>
      </c>
      <c r="H20" s="12"/>
      <c r="I20" s="12"/>
      <c r="J20" s="12"/>
      <c r="K20" s="21">
        <f>SUM(K5:K19)</f>
        <v>1236611000</v>
      </c>
    </row>
    <row r="21" spans="1:11" ht="13.5" x14ac:dyDescent="0.25">
      <c r="A21" s="29" t="s">
        <v>35</v>
      </c>
      <c r="B21" s="30"/>
      <c r="C21" s="30"/>
      <c r="D21" s="30"/>
      <c r="E21" s="30"/>
      <c r="F21" s="31"/>
      <c r="G21" s="22">
        <f>AVERAGE(G5:G19)</f>
        <v>472.66666666666669</v>
      </c>
      <c r="H21" s="12"/>
      <c r="I21" s="12"/>
      <c r="J21" s="12"/>
      <c r="K21" s="21">
        <f>AVERAGE(K5:K19)</f>
        <v>82440733.333333328</v>
      </c>
    </row>
    <row r="23" spans="1:11" ht="13.5" x14ac:dyDescent="0.25">
      <c r="A23" s="13" t="s">
        <v>36</v>
      </c>
      <c r="I23" s="14" t="s">
        <v>37</v>
      </c>
    </row>
    <row r="24" spans="1:11" ht="21" x14ac:dyDescent="0.35">
      <c r="A24" s="11" t="s">
        <v>42</v>
      </c>
      <c r="I24" s="23" t="s">
        <v>38</v>
      </c>
    </row>
    <row r="25" spans="1:11" ht="13.5" x14ac:dyDescent="0.25">
      <c r="A25" s="11" t="s">
        <v>43</v>
      </c>
    </row>
    <row r="26" spans="1:11" ht="13.5" x14ac:dyDescent="0.25">
      <c r="A26" s="11" t="s">
        <v>44</v>
      </c>
    </row>
    <row r="27" spans="1:11" ht="13.5" x14ac:dyDescent="0.25">
      <c r="A27" s="11" t="s">
        <v>45</v>
      </c>
      <c r="I27" s="14" t="s">
        <v>39</v>
      </c>
    </row>
    <row r="28" spans="1:11" ht="21" x14ac:dyDescent="0.35">
      <c r="A28" s="11" t="s">
        <v>46</v>
      </c>
      <c r="I28" s="23" t="str">
        <f ca="1">Kode_jawaban</f>
        <v>V1|42-NAN;4D-BPP;2F-1D4;1B-88B;1D-28;2F-732;34-304E;4F-338</v>
      </c>
    </row>
    <row r="29" spans="1:11" ht="13.5" x14ac:dyDescent="0.25">
      <c r="A29" s="11" t="s">
        <v>47</v>
      </c>
    </row>
    <row r="30" spans="1:11" ht="15.75" customHeight="1" x14ac:dyDescent="0.25">
      <c r="A30" s="11" t="s">
        <v>48</v>
      </c>
    </row>
    <row r="31" spans="1:11" ht="15.75" customHeight="1" x14ac:dyDescent="0.25">
      <c r="A31" s="11" t="s">
        <v>49</v>
      </c>
      <c r="I31" t="s">
        <v>41</v>
      </c>
    </row>
    <row r="99" spans="3:14" ht="15.75" hidden="1" customHeight="1" x14ac:dyDescent="0.25"/>
    <row r="100" spans="3:14" ht="15.75" hidden="1" customHeight="1" x14ac:dyDescent="0.25">
      <c r="C100" t="s">
        <v>50</v>
      </c>
      <c r="D100" t="s">
        <v>40</v>
      </c>
    </row>
    <row r="101" spans="3:14" ht="15.75" hidden="1" customHeight="1" x14ac:dyDescent="0.25">
      <c r="D101" t="str">
        <f>D5</f>
        <v>Toko Ahmad Budiman</v>
      </c>
      <c r="F101" t="str">
        <f t="shared" ref="F101:J101" si="5">F5</f>
        <v>Besi 5 Meter</v>
      </c>
      <c r="H101">
        <f t="shared" si="5"/>
        <v>250000</v>
      </c>
      <c r="I101">
        <f t="shared" si="5"/>
        <v>60000000</v>
      </c>
      <c r="J101">
        <f t="shared" si="5"/>
        <v>0.1</v>
      </c>
      <c r="K101">
        <f>K5</f>
        <v>54000000</v>
      </c>
      <c r="M101">
        <f>G20</f>
        <v>7090</v>
      </c>
      <c r="N101" s="25">
        <f>G21</f>
        <v>472.66666666666669</v>
      </c>
    </row>
    <row r="102" spans="3:14" ht="15.75" hidden="1" customHeight="1" x14ac:dyDescent="0.25">
      <c r="D102" t="str">
        <f>D11</f>
        <v>Toko Beni Kusuma</v>
      </c>
      <c r="F102" t="str">
        <f t="shared" ref="F102:J102" si="6">F11</f>
        <v>Pipa 5 Meter</v>
      </c>
      <c r="H102">
        <f t="shared" si="6"/>
        <v>78000</v>
      </c>
      <c r="I102">
        <f t="shared" si="6"/>
        <v>32760000</v>
      </c>
      <c r="J102">
        <f t="shared" si="6"/>
        <v>0.1</v>
      </c>
      <c r="K102">
        <f>K11</f>
        <v>29484000</v>
      </c>
      <c r="M102" s="24">
        <f>K20</f>
        <v>1236611000</v>
      </c>
      <c r="N102" s="24">
        <f>K21</f>
        <v>82440733.333333328</v>
      </c>
    </row>
    <row r="103" spans="3:14" ht="15.75" hidden="1" customHeight="1" x14ac:dyDescent="0.25">
      <c r="D103" t="str">
        <f>D19</f>
        <v>Toko Chris John</v>
      </c>
      <c r="F103" t="str">
        <f t="shared" ref="F103:J103" si="7">F19</f>
        <v>Pipa 10 Meter</v>
      </c>
      <c r="H103">
        <f t="shared" si="7"/>
        <v>140000</v>
      </c>
      <c r="I103">
        <f t="shared" si="7"/>
        <v>126000000</v>
      </c>
      <c r="J103">
        <f t="shared" si="7"/>
        <v>0.2</v>
      </c>
      <c r="K103">
        <f>K19</f>
        <v>100800000</v>
      </c>
    </row>
    <row r="104" spans="3:14" ht="15.75" hidden="1" customHeight="1" x14ac:dyDescent="0.25"/>
    <row r="105" spans="3:14" ht="15.75" hidden="1" customHeight="1" x14ac:dyDescent="0.25">
      <c r="C105" t="s">
        <v>51</v>
      </c>
      <c r="D105" t="str">
        <f>UPPER(IF(D101=0,"AF",RIGHT(D101)&amp;RIGHT(D102)&amp;RIGHT(D103)))</f>
        <v>NAN</v>
      </c>
      <c r="F105" t="str">
        <f>UPPER(IF(F101=0,"CFT",LEFT(F101)&amp;LEFT(F102)&amp;LEFT(F103)))</f>
        <v>BPP</v>
      </c>
      <c r="H105" t="str">
        <f>DEC2HEX(IF(H101=0,127,SUM(H101:H103)/1000))</f>
        <v>1D4</v>
      </c>
      <c r="I105" t="str">
        <f>DEC2HEX(IF(I101=0,234,SUM(I101:I103)/100000))</f>
        <v>88B</v>
      </c>
      <c r="J105" t="str">
        <f>DEC2HEX(IF(J101=0,245,SUM(J101:J103)*100))</f>
        <v>28</v>
      </c>
      <c r="K105" t="str">
        <f>DEC2HEX(IF(K101=0,347,SUM(K101:K103)/100000))</f>
        <v>732</v>
      </c>
      <c r="M105" t="str">
        <f>DEC2HEX(IF(M101=0,415,SUM(M101:M103)/100000))</f>
        <v>304E</v>
      </c>
      <c r="N105" t="str">
        <f>DEC2HEX(IF(N101=0,714,SUM(N101:N103)/100000))</f>
        <v>338</v>
      </c>
    </row>
    <row r="106" spans="3:14" ht="15.75" hidden="1" customHeight="1" x14ac:dyDescent="0.25">
      <c r="D106" t="str">
        <f ca="1">DEC2HEX(IF(ISERROR(FIND("VLO",_xlfn.FORMULATEXT(D5))),22,66))</f>
        <v>42</v>
      </c>
      <c r="F106" t="str">
        <f ca="1">DEC2HEX(IF(ISERROR(FIND("HLO",_xlfn.FORMULATEXT(F5))),19,77))</f>
        <v>4D</v>
      </c>
      <c r="H106" t="str">
        <f ca="1">DEC2HEX(IF(ISERROR(FIND("HLO",_xlfn.FORMULATEXT(H5))),78,47))</f>
        <v>2F</v>
      </c>
      <c r="I106" t="str">
        <f ca="1">DEC2HEX(IF(ISERROR(FIND("*",_xlfn.FORMULATEXT(I5))),67,27))</f>
        <v>1B</v>
      </c>
      <c r="J106" t="str">
        <f ca="1">DEC2HEX(IF(ISERROR(FIND("IF",_xlfn.FORMULATEXT(J5))),55,29))</f>
        <v>1D</v>
      </c>
      <c r="K106" t="str">
        <f ca="1">DEC2HEX(IF(ISERROR(FIND("*",_xlfn.FORMULATEXT(K5))),103,47))</f>
        <v>2F</v>
      </c>
      <c r="M106" t="str">
        <f ca="1">DEC2HEX(IF(ISERROR(FIND("SUM",_xlfn.FORMULATEXT(K20))),127,52))</f>
        <v>34</v>
      </c>
      <c r="N106" t="str">
        <f ca="1">DEC2HEX(IF(ISERROR(FIND("AVE",_xlfn.FORMULATEXT(G21))),35,79))</f>
        <v>4F</v>
      </c>
    </row>
    <row r="107" spans="3:14" ht="15.75" hidden="1" customHeight="1" x14ac:dyDescent="0.25"/>
    <row r="108" spans="3:14" ht="15.75" hidden="1" customHeight="1" x14ac:dyDescent="0.25">
      <c r="D108" t="str">
        <f ca="1">C105&amp;"|"&amp;D106&amp;"-"&amp;D105&amp;";"&amp;F106&amp;"-"&amp;F105&amp;";"&amp;H106&amp;"-"&amp;H105&amp;";"&amp;I106&amp;"-"&amp;I105&amp;";"&amp;J106&amp;"-"&amp;J105&amp;";"&amp;K106&amp;"-"&amp;K105&amp;";"&amp;M106&amp;"-"&amp;M105&amp;";"&amp;N106&amp;"-"&amp;N105</f>
        <v>V1|42-NAN;4D-BPP;2F-1D4;1B-88B;1D-28;2F-732;34-304E;4F-338</v>
      </c>
    </row>
  </sheetData>
  <mergeCells count="4">
    <mergeCell ref="A1:K1"/>
    <mergeCell ref="A2:K2"/>
    <mergeCell ref="A20:F20"/>
    <mergeCell ref="A21:F21"/>
  </mergeCells>
  <dataValidations count="6">
    <dataValidation allowBlank="1" showInputMessage="1" showErrorMessage="1" prompt="Isi nama pelanggan berdasarkan kode pelanggan" sqref="D5:D19" xr:uid="{9561959A-C9EC-4531-AF22-B7FC92CB2EFD}"/>
    <dataValidation allowBlank="1" showInputMessage="1" showErrorMessage="1" prompt="Isi nama produk berdasarkan kode produk" sqref="F5:F19" xr:uid="{4116653F-6442-4E0B-AD1D-0A4B85BCD967}"/>
    <dataValidation allowBlank="1" showInputMessage="1" showErrorMessage="1" prompt="Isi harga satuan berdasarkan kode produk" sqref="H5:H19" xr:uid="{CA46CF6A-1A90-4C24-A9CE-C8D46E7D11B4}"/>
    <dataValidation allowBlank="1" showInputMessage="1" showErrorMessage="1" prompt="Total Penjualan = Qty x Harga Satuan" sqref="I5:I19" xr:uid="{1B447A81-9568-42B9-AF89-8B6C045771C8}"/>
    <dataValidation allowBlank="1" showInputMessage="1" showErrorMessage="1" prompt="Isi diskon menggunakan fungsi IF:_x000a_1. Jika Qty &gt;500, maka diskon 20%_x000a_2. Jika Qty &gt; 200, maka diskon 10%_x000a_3. selain itu tidak memperoleh diskon" sqref="J5:J19" xr:uid="{3202FF24-75B9-4622-BBC4-D806CAC2E95E}"/>
    <dataValidation allowBlank="1" showInputMessage="1" showErrorMessage="1" prompt="Penjualan Bersih = Total Penjualan - % Diskon Total Penjualan" sqref="K5:K19" xr:uid="{5499A276-5FC6-4D42-9088-18FC71680B6A}"/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Latihan</vt:lpstr>
      <vt:lpstr>Kode_jawaban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setiadi</dc:creator>
  <cp:lastModifiedBy>PC</cp:lastModifiedBy>
  <dcterms:created xsi:type="dcterms:W3CDTF">2025-05-15T11:48:17Z</dcterms:created>
  <dcterms:modified xsi:type="dcterms:W3CDTF">2025-05-19T13:42:10Z</dcterms:modified>
</cp:coreProperties>
</file>