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80" windowHeight="11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0" i="1" l="1"/>
  <c r="H77" i="1"/>
  <c r="G77" i="1"/>
  <c r="F77" i="1"/>
  <c r="E78" i="1"/>
  <c r="E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77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0" i="1"/>
  <c r="C117" i="1"/>
  <c r="C116" i="1"/>
  <c r="C115" i="1"/>
  <c r="C114" i="1"/>
  <c r="C113" i="1"/>
  <c r="C112" i="1"/>
  <c r="C111" i="1"/>
  <c r="C110" i="1"/>
  <c r="D109" i="1" s="1"/>
  <c r="E109" i="1" s="1"/>
  <c r="C109" i="1"/>
  <c r="D110" i="1" s="1"/>
  <c r="C69" i="1"/>
  <c r="C70" i="1"/>
  <c r="C71" i="1"/>
  <c r="C72" i="1"/>
  <c r="C73" i="1"/>
  <c r="C74" i="1"/>
  <c r="C75" i="1"/>
  <c r="C61" i="1"/>
  <c r="C62" i="1"/>
  <c r="C63" i="1"/>
  <c r="C64" i="1"/>
  <c r="C65" i="1"/>
  <c r="C68" i="1"/>
  <c r="D69" i="1" s="1"/>
  <c r="D60" i="1"/>
  <c r="E60" i="1" s="1"/>
  <c r="C60" i="1"/>
  <c r="D61" i="1" s="1"/>
  <c r="B58" i="1"/>
  <c r="B121" i="1" s="1"/>
  <c r="G57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F49" i="1"/>
  <c r="G49" i="1"/>
  <c r="H49" i="1"/>
  <c r="I49" i="1"/>
  <c r="J49" i="1"/>
  <c r="I50" i="1"/>
  <c r="I51" i="1"/>
  <c r="I52" i="1"/>
  <c r="J52" i="1"/>
  <c r="J51" i="1"/>
  <c r="J50" i="1"/>
  <c r="J48" i="1"/>
  <c r="I48" i="1"/>
  <c r="H52" i="1"/>
  <c r="G52" i="1"/>
  <c r="F52" i="1"/>
  <c r="H51" i="1"/>
  <c r="G51" i="1"/>
  <c r="F51" i="1"/>
  <c r="H50" i="1"/>
  <c r="G50" i="1"/>
  <c r="F50" i="1"/>
  <c r="H48" i="1"/>
  <c r="G48" i="1"/>
  <c r="F48" i="1"/>
  <c r="G44" i="1"/>
  <c r="B45" i="1" s="1"/>
  <c r="I20" i="1"/>
  <c r="I19" i="1"/>
  <c r="C47" i="1" l="1"/>
  <c r="A47" i="1"/>
  <c r="F47" i="1"/>
  <c r="H47" i="1"/>
  <c r="J47" i="1"/>
  <c r="E47" i="1"/>
  <c r="B47" i="1"/>
  <c r="G47" i="1"/>
  <c r="M48" i="1" s="1"/>
  <c r="I47" i="1"/>
  <c r="D47" i="1"/>
  <c r="K50" i="1"/>
  <c r="L50" i="1" s="1"/>
  <c r="D68" i="1"/>
  <c r="E68" i="1" s="1"/>
  <c r="B120" i="1"/>
  <c r="E121" i="1" s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M51" i="1"/>
  <c r="M49" i="1"/>
  <c r="M53" i="1"/>
  <c r="K54" i="1"/>
  <c r="L54" i="1" s="1"/>
  <c r="M55" i="1"/>
  <c r="M52" i="1"/>
  <c r="M50" i="1"/>
  <c r="K53" i="1"/>
  <c r="L53" i="1" s="1"/>
  <c r="M54" i="1"/>
  <c r="K49" i="1"/>
  <c r="L49" i="1" s="1"/>
  <c r="K51" i="1"/>
  <c r="L51" i="1" s="1"/>
  <c r="K48" i="1"/>
  <c r="L48" i="1" s="1"/>
  <c r="G2" i="1"/>
  <c r="H1" i="1"/>
  <c r="C11" i="1" s="1"/>
  <c r="B14" i="1" l="1"/>
  <c r="F109" i="1" s="1"/>
  <c r="F68" i="1"/>
  <c r="G68" i="1" s="1"/>
  <c r="B13" i="1"/>
  <c r="F60" i="1" s="1"/>
  <c r="E120" i="1"/>
  <c r="F120" i="1" s="1"/>
  <c r="K52" i="1"/>
  <c r="L52" i="1" s="1"/>
  <c r="L56" i="1" s="1"/>
  <c r="K55" i="1"/>
  <c r="L55" i="1" s="1"/>
  <c r="C10" i="1"/>
  <c r="D10" i="1" s="1"/>
  <c r="C12" i="1"/>
</calcChain>
</file>

<file path=xl/sharedStrings.xml><?xml version="1.0" encoding="utf-8"?>
<sst xmlns="http://schemas.openxmlformats.org/spreadsheetml/2006/main" count="95" uniqueCount="62">
  <si>
    <t>L</t>
    <phoneticPr fontId="1" type="noConversion"/>
  </si>
  <si>
    <t>C</t>
    <phoneticPr fontId="1" type="noConversion"/>
  </si>
  <si>
    <t>R</t>
    <phoneticPr fontId="1" type="noConversion"/>
  </si>
  <si>
    <t>1k</t>
    <phoneticPr fontId="1" type="noConversion"/>
  </si>
  <si>
    <t>2k</t>
    <phoneticPr fontId="1" type="noConversion"/>
  </si>
  <si>
    <t>3.9k</t>
    <phoneticPr fontId="1" type="noConversion"/>
  </si>
  <si>
    <t>47k</t>
    <phoneticPr fontId="1" type="noConversion"/>
  </si>
  <si>
    <t>R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</si>
  <si>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</si>
  <si>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</si>
  <si>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</si>
  <si>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1k</t>
    <phoneticPr fontId="1" type="noConversion"/>
  </si>
  <si>
    <t>2k</t>
    <phoneticPr fontId="1" type="noConversion"/>
  </si>
  <si>
    <t>3.9k</t>
    <phoneticPr fontId="1" type="noConversion"/>
  </si>
  <si>
    <t>t_rl</t>
    <phoneticPr fontId="1" type="noConversion"/>
  </si>
  <si>
    <t>shrinks horizontally</t>
    <phoneticPr fontId="1" type="noConversion"/>
  </si>
  <si>
    <t>1k</t>
    <phoneticPr fontId="1" type="noConversion"/>
  </si>
  <si>
    <t>RL(exp1)</t>
    <phoneticPr fontId="1" type="noConversion"/>
  </si>
  <si>
    <t>2k</t>
    <phoneticPr fontId="1" type="noConversion"/>
  </si>
  <si>
    <t>3.9k</t>
    <phoneticPr fontId="1" type="noConversion"/>
  </si>
  <si>
    <t>v_l</t>
    <phoneticPr fontId="1" type="noConversion"/>
  </si>
  <si>
    <t>v_r</t>
    <phoneticPr fontId="1" type="noConversion"/>
  </si>
  <si>
    <t>h</t>
    <phoneticPr fontId="1" type="noConversion"/>
  </si>
  <si>
    <t>l</t>
    <phoneticPr fontId="1" type="noConversion"/>
  </si>
  <si>
    <t>hmax</t>
    <phoneticPr fontId="1" type="noConversion"/>
  </si>
  <si>
    <t>lmax</t>
    <phoneticPr fontId="1" type="noConversion"/>
  </si>
  <si>
    <t>RC(exp2)</t>
    <phoneticPr fontId="1" type="noConversion"/>
  </si>
  <si>
    <t>v0</t>
    <phoneticPr fontId="1" type="noConversion"/>
  </si>
  <si>
    <t>20 updates</t>
    <phoneticPr fontId="1" type="noConversion"/>
  </si>
  <si>
    <t>T update</t>
    <phoneticPr fontId="1" type="noConversion"/>
  </si>
  <si>
    <t>slope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</si>
  <si>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</si>
  <si>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</si>
  <si>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</si>
  <si>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</si>
  <si>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t_rc</t>
    <phoneticPr fontId="1" type="noConversion"/>
  </si>
  <si>
    <t>t5</t>
    <phoneticPr fontId="1" type="noConversion"/>
  </si>
  <si>
    <t>Rsq</t>
    <phoneticPr fontId="1" type="noConversion"/>
  </si>
  <si>
    <t>30 os_update</t>
    <phoneticPr fontId="1" type="noConversion"/>
  </si>
  <si>
    <t>T os_upd</t>
    <phoneticPr fontId="1" type="noConversion"/>
  </si>
  <si>
    <t>slope</t>
    <phoneticPr fontId="1" type="noConversion"/>
  </si>
  <si>
    <t>slope</t>
    <phoneticPr fontId="1" type="noConversion"/>
  </si>
  <si>
    <t>t_rc</t>
    <phoneticPr fontId="1" type="noConversion"/>
  </si>
  <si>
    <t>b</t>
    <phoneticPr fontId="1" type="noConversion"/>
  </si>
  <si>
    <t>discharge</t>
    <phoneticPr fontId="1" type="noConversion"/>
  </si>
  <si>
    <t>a</t>
    <phoneticPr fontId="1" type="noConversion"/>
  </si>
  <si>
    <t>t_rc</t>
    <phoneticPr fontId="1" type="noConversion"/>
  </si>
  <si>
    <t>t_rc_a</t>
    <phoneticPr fontId="1" type="noConversion"/>
  </si>
  <si>
    <t>t_rc_b</t>
    <phoneticPr fontId="1" type="noConversion"/>
  </si>
  <si>
    <t>error</t>
    <phoneticPr fontId="1" type="noConversion"/>
  </si>
  <si>
    <t>C</t>
    <phoneticPr fontId="1" type="noConversion"/>
  </si>
  <si>
    <t>r_capa</t>
    <phoneticPr fontId="1" type="noConversion"/>
  </si>
  <si>
    <t>error</t>
    <phoneticPr fontId="1" type="noConversion"/>
  </si>
  <si>
    <t>osci</t>
    <phoneticPr fontId="1" type="noConversion"/>
  </si>
  <si>
    <t>dmm</t>
    <phoneticPr fontId="1" type="noConversion"/>
  </si>
  <si>
    <t>b</t>
    <phoneticPr fontId="1" type="noConversion"/>
  </si>
  <si>
    <t>t_rc</t>
    <phoneticPr fontId="1" type="noConversion"/>
  </si>
  <si>
    <t>slope</t>
    <phoneticPr fontId="1" type="noConversion"/>
  </si>
  <si>
    <t>error</t>
    <phoneticPr fontId="1" type="noConversion"/>
  </si>
  <si>
    <t>dmm</t>
    <phoneticPr fontId="1" type="noConversion"/>
  </si>
  <si>
    <t>osc</t>
    <phoneticPr fontId="1" type="noConversion"/>
  </si>
  <si>
    <t>t_rc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</si>
</sst>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abSelected="1" topLeftCell="A55" workbookViewId="0">
      <selection activeCell="I78" sqref="I78"/>
    </sheetView>
  </sheetViews>
  <sheetFormatPr defaultRowHeight="16.5" x14ac:dyDescent="0.3"/>
  <cols>
    <col min="3" max="4" width="13.125" bestFit="1" customWidth="1"/>
  </cols>
  <sheetData>
    <row r="1" spans="1:8" x14ac:dyDescent="0.3">
      <c r="A1" t="s">
        <v>0</v>
      </c>
      <c r="B1">
        <v>10.28</v>
      </c>
      <c r="C1">
        <v>10.27</v>
      </c>
      <c r="D1">
        <v>10.26</v>
      </c>
      <c r="E1">
        <v>10.26</v>
      </c>
      <c r="F1">
        <v>10.58</v>
      </c>
      <c r="G1">
        <v>10.46</v>
      </c>
      <c r="H1">
        <f>AVERAGE(B1:G1)</f>
        <v>10.351666666666665</v>
      </c>
    </row>
    <row r="2" spans="1:8" x14ac:dyDescent="0.3">
      <c r="A2" t="s">
        <v>1</v>
      </c>
      <c r="B2">
        <v>9.42</v>
      </c>
      <c r="C2">
        <v>9.43</v>
      </c>
      <c r="D2">
        <v>9.42</v>
      </c>
      <c r="E2">
        <v>9.44</v>
      </c>
      <c r="F2">
        <v>9.43</v>
      </c>
      <c r="G2">
        <f>AVERAGE(B2:F2)</f>
        <v>9.4280000000000008</v>
      </c>
    </row>
    <row r="3" spans="1:8" x14ac:dyDescent="0.3">
      <c r="A3" t="s">
        <v>2</v>
      </c>
      <c r="B3" t="s">
        <v>3</v>
      </c>
      <c r="C3">
        <v>0.99138999999999999</v>
      </c>
    </row>
    <row r="4" spans="1:8" x14ac:dyDescent="0.3">
      <c r="A4" t="s">
        <v>2</v>
      </c>
      <c r="B4" t="s">
        <v>4</v>
      </c>
      <c r="C4">
        <v>1.9695</v>
      </c>
    </row>
    <row r="5" spans="1:8" x14ac:dyDescent="0.3">
      <c r="A5" t="s">
        <v>7</v>
      </c>
      <c r="B5" t="s">
        <v>5</v>
      </c>
      <c r="C5">
        <v>3.8460999999999999</v>
      </c>
    </row>
    <row r="6" spans="1:8" x14ac:dyDescent="0.3">
      <c r="A6" t="s">
        <v>8</v>
      </c>
      <c r="B6" t="s">
        <v>6</v>
      </c>
      <c r="C6">
        <v>46.469000000000001</v>
      </c>
    </row>
    <row r="7" spans="1:8" x14ac:dyDescent="0.3">
      <c r="A7" t="s">
        <v>9</v>
      </c>
      <c r="B7" t="s">
        <v>3</v>
      </c>
      <c r="C7">
        <v>0.98956999999999995</v>
      </c>
    </row>
    <row r="8" spans="1:8" x14ac:dyDescent="0.3">
      <c r="A8" t="s">
        <v>10</v>
      </c>
      <c r="B8" t="s">
        <v>4</v>
      </c>
      <c r="C8">
        <v>1.9751799999999999</v>
      </c>
    </row>
    <row r="10" spans="1:8" x14ac:dyDescent="0.3">
      <c r="A10" t="s">
        <v>14</v>
      </c>
      <c r="B10" t="s">
        <v>11</v>
      </c>
      <c r="C10">
        <f>$H$1*0.001/C3/1000</f>
        <v>1.0441568572072208E-5</v>
      </c>
      <c r="D10">
        <f>5*C10</f>
        <v>5.2207842860361038E-5</v>
      </c>
    </row>
    <row r="11" spans="1:8" x14ac:dyDescent="0.3">
      <c r="B11" t="s">
        <v>12</v>
      </c>
      <c r="C11">
        <f>$H$1*0.001/C4/1000</f>
        <v>5.2559871371752549E-6</v>
      </c>
    </row>
    <row r="12" spans="1:8" x14ac:dyDescent="0.3">
      <c r="B12" t="s">
        <v>13</v>
      </c>
      <c r="C12">
        <f>$H$1*0.001/C5/1000</f>
        <v>2.6914710139275279E-6</v>
      </c>
      <c r="D12" t="s">
        <v>15</v>
      </c>
    </row>
    <row r="13" spans="1:8" x14ac:dyDescent="0.3">
      <c r="A13" t="s">
        <v>47</v>
      </c>
      <c r="B13">
        <f>C6*1000*G2*0.000001</f>
        <v>0.43810973199999997</v>
      </c>
    </row>
    <row r="14" spans="1:8" x14ac:dyDescent="0.3">
      <c r="A14" t="s">
        <v>48</v>
      </c>
      <c r="B14">
        <f>C7*1000000*G2*0.000001</f>
        <v>9.3296659599999998</v>
      </c>
    </row>
    <row r="16" spans="1:8" x14ac:dyDescent="0.3">
      <c r="A16" t="s">
        <v>17</v>
      </c>
    </row>
    <row r="17" spans="1:9" x14ac:dyDescent="0.3">
      <c r="A17" t="s">
        <v>16</v>
      </c>
      <c r="B17" t="s">
        <v>20</v>
      </c>
      <c r="C17" t="s">
        <v>22</v>
      </c>
      <c r="D17">
        <v>4.0999999999999996</v>
      </c>
    </row>
    <row r="18" spans="1:9" x14ac:dyDescent="0.3">
      <c r="C18" t="s">
        <v>23</v>
      </c>
      <c r="D18">
        <v>-4.0999999999999996</v>
      </c>
    </row>
    <row r="19" spans="1:9" x14ac:dyDescent="0.3">
      <c r="C19" t="s">
        <v>24</v>
      </c>
      <c r="D19">
        <v>8</v>
      </c>
      <c r="E19">
        <v>7.7</v>
      </c>
      <c r="F19">
        <v>8.1999999999999993</v>
      </c>
      <c r="G19">
        <v>7.9</v>
      </c>
      <c r="H19">
        <v>7.9</v>
      </c>
      <c r="I19">
        <f>AVERAGE(D19:H19)</f>
        <v>7.9399999999999995</v>
      </c>
    </row>
    <row r="20" spans="1:9" x14ac:dyDescent="0.3">
      <c r="C20" t="s">
        <v>25</v>
      </c>
      <c r="D20">
        <v>-8</v>
      </c>
      <c r="E20">
        <v>-7.7</v>
      </c>
      <c r="F20">
        <v>-8.4</v>
      </c>
      <c r="G20">
        <v>-8.1</v>
      </c>
      <c r="H20">
        <v>-7.8</v>
      </c>
      <c r="I20">
        <f>AVERAGE(D20:H20)</f>
        <v>-8</v>
      </c>
    </row>
    <row r="21" spans="1:9" x14ac:dyDescent="0.3">
      <c r="B21" t="s">
        <v>21</v>
      </c>
      <c r="C21" t="s">
        <v>22</v>
      </c>
      <c r="D21">
        <v>4.5</v>
      </c>
    </row>
    <row r="22" spans="1:9" x14ac:dyDescent="0.3">
      <c r="C22" t="s">
        <v>23</v>
      </c>
      <c r="D22">
        <v>-4.5999999999999996</v>
      </c>
    </row>
    <row r="23" spans="1:9" x14ac:dyDescent="0.3">
      <c r="C23" t="s">
        <v>24</v>
      </c>
      <c r="D23">
        <v>5</v>
      </c>
    </row>
    <row r="24" spans="1:9" x14ac:dyDescent="0.3">
      <c r="C24" t="s">
        <v>25</v>
      </c>
      <c r="D24">
        <v>-5.0999999999999996</v>
      </c>
    </row>
    <row r="25" spans="1:9" x14ac:dyDescent="0.3">
      <c r="A25" t="s">
        <v>18</v>
      </c>
      <c r="B25" t="s">
        <v>20</v>
      </c>
      <c r="C25" t="s">
        <v>22</v>
      </c>
      <c r="D25">
        <v>4.2</v>
      </c>
    </row>
    <row r="26" spans="1:9" x14ac:dyDescent="0.3">
      <c r="C26" t="s">
        <v>23</v>
      </c>
      <c r="D26">
        <v>-4.3</v>
      </c>
    </row>
    <row r="27" spans="1:9" x14ac:dyDescent="0.3">
      <c r="C27" t="s">
        <v>24</v>
      </c>
      <c r="D27">
        <v>7.9</v>
      </c>
    </row>
    <row r="28" spans="1:9" x14ac:dyDescent="0.3">
      <c r="C28" t="s">
        <v>25</v>
      </c>
      <c r="D28">
        <v>-8</v>
      </c>
    </row>
    <row r="29" spans="1:9" x14ac:dyDescent="0.3">
      <c r="B29" t="s">
        <v>21</v>
      </c>
      <c r="C29" t="s">
        <v>22</v>
      </c>
      <c r="D29">
        <v>4.5</v>
      </c>
    </row>
    <row r="30" spans="1:9" x14ac:dyDescent="0.3">
      <c r="C30" t="s">
        <v>23</v>
      </c>
      <c r="D30">
        <v>-4.5999999999999996</v>
      </c>
    </row>
    <row r="31" spans="1:9" x14ac:dyDescent="0.3">
      <c r="C31" t="s">
        <v>24</v>
      </c>
      <c r="D31">
        <v>5</v>
      </c>
    </row>
    <row r="32" spans="1:9" x14ac:dyDescent="0.3">
      <c r="C32" t="s">
        <v>25</v>
      </c>
      <c r="D32">
        <v>-5.0999999999999996</v>
      </c>
    </row>
    <row r="33" spans="1:13" x14ac:dyDescent="0.3">
      <c r="A33" t="s">
        <v>19</v>
      </c>
      <c r="B33" t="s">
        <v>20</v>
      </c>
      <c r="C33" t="s">
        <v>22</v>
      </c>
      <c r="D33">
        <v>4.0999999999999996</v>
      </c>
    </row>
    <row r="34" spans="1:13" x14ac:dyDescent="0.3">
      <c r="C34" t="s">
        <v>23</v>
      </c>
      <c r="D34">
        <v>-4.2</v>
      </c>
    </row>
    <row r="35" spans="1:13" x14ac:dyDescent="0.3">
      <c r="C35" t="s">
        <v>24</v>
      </c>
      <c r="D35">
        <v>8.3000000000000007</v>
      </c>
    </row>
    <row r="36" spans="1:13" x14ac:dyDescent="0.3">
      <c r="C36" t="s">
        <v>25</v>
      </c>
      <c r="D36">
        <v>-8.5</v>
      </c>
    </row>
    <row r="37" spans="1:13" x14ac:dyDescent="0.3">
      <c r="B37" t="s">
        <v>21</v>
      </c>
      <c r="C37" t="s">
        <v>22</v>
      </c>
      <c r="D37">
        <v>4.8</v>
      </c>
    </row>
    <row r="38" spans="1:13" x14ac:dyDescent="0.3">
      <c r="C38" t="s">
        <v>23</v>
      </c>
      <c r="D38">
        <v>-4.9000000000000004</v>
      </c>
    </row>
    <row r="39" spans="1:13" x14ac:dyDescent="0.3">
      <c r="C39" t="s">
        <v>24</v>
      </c>
      <c r="D39">
        <v>5.4</v>
      </c>
    </row>
    <row r="40" spans="1:13" x14ac:dyDescent="0.3">
      <c r="C40" t="s">
        <v>25</v>
      </c>
      <c r="D40">
        <v>-5.5</v>
      </c>
    </row>
    <row r="42" spans="1:13" x14ac:dyDescent="0.3">
      <c r="A42" t="s">
        <v>26</v>
      </c>
    </row>
    <row r="43" spans="1:13" x14ac:dyDescent="0.3">
      <c r="A43" t="s">
        <v>27</v>
      </c>
      <c r="B43">
        <v>6.3834999999999997</v>
      </c>
    </row>
    <row r="44" spans="1:13" x14ac:dyDescent="0.3">
      <c r="A44" t="s">
        <v>28</v>
      </c>
      <c r="B44">
        <v>9.1999999999999993</v>
      </c>
      <c r="C44">
        <v>9.23</v>
      </c>
      <c r="D44">
        <v>9.24</v>
      </c>
      <c r="E44">
        <v>9.2200000000000006</v>
      </c>
      <c r="F44">
        <v>9.23</v>
      </c>
      <c r="G44">
        <f>AVERAGE(B44:F44)</f>
        <v>9.2240000000000002</v>
      </c>
    </row>
    <row r="45" spans="1:13" x14ac:dyDescent="0.3">
      <c r="A45" t="s">
        <v>29</v>
      </c>
      <c r="B45">
        <f>G44/20</f>
        <v>0.4612</v>
      </c>
    </row>
    <row r="46" spans="1:13" x14ac:dyDescent="0.3">
      <c r="F46" t="s">
        <v>31</v>
      </c>
      <c r="G46" t="s">
        <v>32</v>
      </c>
      <c r="H46" t="s">
        <v>33</v>
      </c>
      <c r="I46" t="s">
        <v>34</v>
      </c>
      <c r="J46" t="s">
        <v>36</v>
      </c>
      <c r="K46" t="s">
        <v>30</v>
      </c>
      <c r="L46" t="s">
        <v>35</v>
      </c>
      <c r="M46" t="s">
        <v>37</v>
      </c>
    </row>
    <row r="47" spans="1:13" x14ac:dyDescent="0.3">
      <c r="A47">
        <f>$B$45*1</f>
        <v>0.4612</v>
      </c>
      <c r="B47">
        <f>$B$45*2</f>
        <v>0.9224</v>
      </c>
      <c r="C47">
        <f>$B$45*3</f>
        <v>1.3835999999999999</v>
      </c>
      <c r="D47">
        <f>$B$45*4</f>
        <v>1.8448</v>
      </c>
      <c r="E47">
        <f>$B$45*5</f>
        <v>2.306</v>
      </c>
      <c r="F47">
        <f>$B$45*1</f>
        <v>0.4612</v>
      </c>
      <c r="G47">
        <f>$B$45*2</f>
        <v>0.9224</v>
      </c>
      <c r="H47">
        <f>$B$45*3</f>
        <v>1.3835999999999999</v>
      </c>
      <c r="I47">
        <f>$B$45*4</f>
        <v>1.8448</v>
      </c>
      <c r="J47">
        <f>$B$45*5</f>
        <v>2.306</v>
      </c>
    </row>
    <row r="48" spans="1:13" x14ac:dyDescent="0.3">
      <c r="A48">
        <v>3.68</v>
      </c>
      <c r="B48">
        <v>5.33</v>
      </c>
      <c r="C48">
        <v>5.95</v>
      </c>
      <c r="D48">
        <v>6.19</v>
      </c>
      <c r="E48">
        <v>6.28</v>
      </c>
      <c r="F48">
        <f>LN($B$43-A48)</f>
        <v>0.99454722983992228</v>
      </c>
      <c r="G48">
        <f>LN($B$43-B48)</f>
        <v>5.2117954262106352E-2</v>
      </c>
      <c r="H48">
        <f>LN($B$43-C48)</f>
        <v>-0.83586348276154154</v>
      </c>
      <c r="I48">
        <f>LN($B$43-D48)</f>
        <v>-1.642477766512304</v>
      </c>
      <c r="J48">
        <f>LN($B$43-E48)</f>
        <v>-2.2681836662767183</v>
      </c>
      <c r="K48">
        <f>LINEST(F48:H48,F$47:H$47)</f>
        <v>-1.9844001654395746</v>
      </c>
      <c r="L48">
        <f>-1/K48</f>
        <v>0.50393061712856935</v>
      </c>
      <c r="M48">
        <f>RSQ(F48:J48,$F$47:$J$47)</f>
        <v>0.99438248151482367</v>
      </c>
    </row>
    <row r="49" spans="1:13" x14ac:dyDescent="0.3">
      <c r="A49">
        <v>3.61</v>
      </c>
      <c r="B49">
        <v>5.3</v>
      </c>
      <c r="C49">
        <v>5.94</v>
      </c>
      <c r="D49">
        <v>6.18</v>
      </c>
      <c r="E49">
        <v>6.28</v>
      </c>
      <c r="F49">
        <f>LN($B$43-A49)</f>
        <v>1.0201100605131521</v>
      </c>
      <c r="G49">
        <f>LN($B$43-B49)</f>
        <v>8.0196541994276602E-2</v>
      </c>
      <c r="H49">
        <f>LN($B$43-C49)</f>
        <v>-0.81305747723250432</v>
      </c>
      <c r="I49">
        <f>LN($B$43-D49)</f>
        <v>-1.5920892740994872</v>
      </c>
      <c r="J49">
        <f>LN($B$43-E49)</f>
        <v>-2.2681836662767183</v>
      </c>
      <c r="K49">
        <f>LINEST(F49:I49,F$47:I$47)</f>
        <v>-1.892856032754705</v>
      </c>
      <c r="L49">
        <f>-1/K49</f>
        <v>0.52830219662542599</v>
      </c>
      <c r="M49">
        <f t="shared" ref="M49:M55" si="0">RSQ(F49:J49,$F$47:$J$47)</f>
        <v>0.99563476056864331</v>
      </c>
    </row>
    <row r="50" spans="1:13" x14ac:dyDescent="0.3">
      <c r="A50">
        <v>3.62</v>
      </c>
      <c r="B50">
        <v>5.31</v>
      </c>
      <c r="C50">
        <v>5.94</v>
      </c>
      <c r="D50">
        <v>6.18</v>
      </c>
      <c r="E50">
        <v>6.28</v>
      </c>
      <c r="F50">
        <f>LN($B$43-A50)</f>
        <v>1.0164979922911805</v>
      </c>
      <c r="G50">
        <f>LN($B$43-B50)</f>
        <v>7.0924338336698783E-2</v>
      </c>
      <c r="H50">
        <f>LN($B$43-C50)</f>
        <v>-0.81305747723250432</v>
      </c>
      <c r="I50">
        <f>LN($B$43-D50)</f>
        <v>-1.5920892740994872</v>
      </c>
      <c r="J50">
        <f>LN($B$43-E50)</f>
        <v>-2.2681836662767183</v>
      </c>
      <c r="K50">
        <f>LINEST(F50:H50,F$47:H$47)</f>
        <v>-1.9834729721635784</v>
      </c>
      <c r="L50">
        <f>-1/K50</f>
        <v>0.50416618428089643</v>
      </c>
      <c r="M50">
        <f t="shared" si="0"/>
        <v>0.99561982423636852</v>
      </c>
    </row>
    <row r="51" spans="1:13" x14ac:dyDescent="0.3">
      <c r="A51">
        <v>3.63</v>
      </c>
      <c r="B51">
        <v>5.31</v>
      </c>
      <c r="C51">
        <v>5.95</v>
      </c>
      <c r="D51">
        <v>6.18</v>
      </c>
      <c r="E51">
        <v>6.28</v>
      </c>
      <c r="F51">
        <f>LN($B$43-A51)</f>
        <v>1.012872829720399</v>
      </c>
      <c r="G51">
        <f>LN($B$43-B51)</f>
        <v>7.0924338336698783E-2</v>
      </c>
      <c r="H51">
        <f>LN($B$43-C51)</f>
        <v>-0.83586348276154154</v>
      </c>
      <c r="I51">
        <f>LN($B$43-D51)</f>
        <v>-1.5920892740994872</v>
      </c>
      <c r="J51">
        <f>LN($B$43-E51)</f>
        <v>-2.2681836662767183</v>
      </c>
      <c r="K51">
        <f>LINEST(F51:H51,F$47:H$47)</f>
        <v>-2.0042674679986345</v>
      </c>
      <c r="L51">
        <f>-1/K51</f>
        <v>0.49893540456381907</v>
      </c>
      <c r="M51">
        <f t="shared" si="0"/>
        <v>0.99500750531963089</v>
      </c>
    </row>
    <row r="52" spans="1:13" x14ac:dyDescent="0.3">
      <c r="A52">
        <v>3.67</v>
      </c>
      <c r="B52">
        <v>5.33</v>
      </c>
      <c r="C52">
        <v>5.95</v>
      </c>
      <c r="D52">
        <v>6.19</v>
      </c>
      <c r="E52">
        <v>6.28</v>
      </c>
      <c r="F52">
        <f>LN($B$43-A52)</f>
        <v>0.99823931452132242</v>
      </c>
      <c r="G52">
        <f>LN($B$43-B52)</f>
        <v>5.2117954262106352E-2</v>
      </c>
      <c r="H52">
        <f>LN($B$43-C52)</f>
        <v>-0.83586348276154154</v>
      </c>
      <c r="I52">
        <f>LN($B$43-D52)</f>
        <v>-1.642477766512304</v>
      </c>
      <c r="J52">
        <f>LN($B$43-E52)</f>
        <v>-2.2681836662767183</v>
      </c>
      <c r="K52">
        <f>LINEST(F52:H52,F$47:H$47)</f>
        <v>-1.9884028591531477</v>
      </c>
      <c r="L52">
        <f>-1/K52</f>
        <v>0.50291619497363615</v>
      </c>
      <c r="M52">
        <f t="shared" si="0"/>
        <v>0.99429408949586506</v>
      </c>
    </row>
    <row r="53" spans="1:13" x14ac:dyDescent="0.3">
      <c r="A53">
        <v>3.86</v>
      </c>
      <c r="B53">
        <v>5.4</v>
      </c>
      <c r="C53">
        <v>5.97</v>
      </c>
      <c r="D53">
        <v>6.19</v>
      </c>
      <c r="E53">
        <v>6.28</v>
      </c>
      <c r="F53">
        <f>LN($B$43-A53)</f>
        <v>0.92564682679818</v>
      </c>
      <c r="G53">
        <f>LN($B$43-B53)</f>
        <v>-1.6637641153023928E-2</v>
      </c>
      <c r="H53">
        <f>LN($B$43-C53)</f>
        <v>-0.88309776451839106</v>
      </c>
      <c r="I53">
        <f>LN($B$43-D53)</f>
        <v>-1.642477766512304</v>
      </c>
      <c r="J53">
        <f>LN($B$43-E53)</f>
        <v>-2.2681836662767183</v>
      </c>
      <c r="K53">
        <f>LINEST(F53:H53,F$47:H$47)</f>
        <v>-1.9609113088861354</v>
      </c>
      <c r="L53">
        <f>-1/K53</f>
        <v>0.5099669706979425</v>
      </c>
      <c r="M53">
        <f t="shared" si="0"/>
        <v>0.99389045584966418</v>
      </c>
    </row>
    <row r="54" spans="1:13" x14ac:dyDescent="0.3">
      <c r="A54">
        <v>3.82</v>
      </c>
      <c r="B54">
        <v>5.38</v>
      </c>
      <c r="C54">
        <v>5.92</v>
      </c>
      <c r="D54">
        <v>6.19</v>
      </c>
      <c r="E54">
        <v>6.28</v>
      </c>
      <c r="F54">
        <f>LN($B$43-A54)</f>
        <v>0.94137351224161814</v>
      </c>
      <c r="G54">
        <f>LN($B$43-B54)</f>
        <v>3.493889254255617E-3</v>
      </c>
      <c r="H54">
        <f>LN($B$43-C54)</f>
        <v>-0.76894889397622768</v>
      </c>
      <c r="I54">
        <f>LN($B$43-D54)</f>
        <v>-1.642477766512304</v>
      </c>
      <c r="J54">
        <f>LN($B$43-E54)</f>
        <v>-2.2681836662767183</v>
      </c>
      <c r="K54">
        <f>LINEST(F54:H54,F$47:H$47)</f>
        <v>-1.8542090266889049</v>
      </c>
      <c r="L54">
        <f>-1/K54</f>
        <v>0.53931352161828183</v>
      </c>
      <c r="M54">
        <f t="shared" si="0"/>
        <v>0.9960725795550367</v>
      </c>
    </row>
    <row r="55" spans="1:13" x14ac:dyDescent="0.3">
      <c r="A55">
        <v>3.31</v>
      </c>
      <c r="B55">
        <v>5.19</v>
      </c>
      <c r="C55">
        <v>5.9</v>
      </c>
      <c r="D55">
        <v>6.17</v>
      </c>
      <c r="E55">
        <v>6.27</v>
      </c>
      <c r="F55">
        <f>LN($B$43-A55)</f>
        <v>1.122816977364927</v>
      </c>
      <c r="G55">
        <f>LN($B$43-B55)</f>
        <v>0.17689016679674718</v>
      </c>
      <c r="H55">
        <f>LN($B$43-C55)</f>
        <v>-0.72670396408878934</v>
      </c>
      <c r="I55">
        <f>LN($B$43-D55)</f>
        <v>-1.5441184463134587</v>
      </c>
      <c r="J55">
        <f>LN($B$43-E55)</f>
        <v>-2.1759524420606784</v>
      </c>
      <c r="K55">
        <f>LINEST(F55:H55,F$47:H$47)</f>
        <v>-2.0051181065196402</v>
      </c>
      <c r="L55">
        <f>-1/K55</f>
        <v>0.49872373938896702</v>
      </c>
      <c r="M55">
        <f t="shared" si="0"/>
        <v>0.99446029063163033</v>
      </c>
    </row>
    <row r="56" spans="1:13" x14ac:dyDescent="0.3">
      <c r="L56">
        <f>AVERAGE(L48:L55)</f>
        <v>0.51078185365969231</v>
      </c>
    </row>
    <row r="57" spans="1:13" x14ac:dyDescent="0.3">
      <c r="A57" t="s">
        <v>38</v>
      </c>
      <c r="B57">
        <v>12.21</v>
      </c>
      <c r="C57">
        <v>12.15</v>
      </c>
      <c r="D57">
        <v>12.15</v>
      </c>
      <c r="E57">
        <v>12.23</v>
      </c>
      <c r="F57">
        <v>12.15</v>
      </c>
      <c r="G57">
        <f>AVERAGE(B57:F57)</f>
        <v>12.177999999999999</v>
      </c>
    </row>
    <row r="58" spans="1:13" x14ac:dyDescent="0.3">
      <c r="A58" t="s">
        <v>39</v>
      </c>
      <c r="B58">
        <f>G57/30</f>
        <v>0.40593333333333331</v>
      </c>
    </row>
    <row r="59" spans="1:13" x14ac:dyDescent="0.3">
      <c r="A59" t="s">
        <v>45</v>
      </c>
      <c r="D59" t="s">
        <v>41</v>
      </c>
      <c r="E59" t="s">
        <v>42</v>
      </c>
      <c r="F59" t="s">
        <v>52</v>
      </c>
    </row>
    <row r="60" spans="1:13" x14ac:dyDescent="0.3">
      <c r="A60" s="1">
        <v>0.156</v>
      </c>
      <c r="B60">
        <v>1.88</v>
      </c>
      <c r="C60">
        <f>LN(6-B60)</f>
        <v>1.4158531633614351</v>
      </c>
      <c r="D60">
        <f>LINEST(C60:C65,A60:A65)</f>
        <v>-2.3547875262250497</v>
      </c>
      <c r="E60">
        <f>-1/D60</f>
        <v>0.42466676456499491</v>
      </c>
      <c r="F60">
        <f>(E60-B13)/B13*100</f>
        <v>-3.0684019215088019</v>
      </c>
    </row>
    <row r="61" spans="1:13" x14ac:dyDescent="0.3">
      <c r="A61">
        <v>0.28799999999999998</v>
      </c>
      <c r="B61">
        <v>2.68</v>
      </c>
      <c r="C61">
        <f t="shared" ref="C61:C65" si="1">LN(6-B61)</f>
        <v>1.199964782928397</v>
      </c>
      <c r="D61">
        <f>RSQ(C60:C65,A60:A65)</f>
        <v>0.99435841021366522</v>
      </c>
    </row>
    <row r="62" spans="1:13" x14ac:dyDescent="0.3">
      <c r="A62">
        <v>0.39200000000000002</v>
      </c>
      <c r="B62">
        <v>3.4</v>
      </c>
      <c r="C62">
        <f t="shared" si="1"/>
        <v>0.95551144502743635</v>
      </c>
    </row>
    <row r="63" spans="1:13" x14ac:dyDescent="0.3">
      <c r="A63">
        <v>0.52800000000000002</v>
      </c>
      <c r="B63">
        <v>4.28</v>
      </c>
      <c r="C63">
        <f t="shared" si="1"/>
        <v>0.54232429082536149</v>
      </c>
    </row>
    <row r="64" spans="1:13" x14ac:dyDescent="0.3">
      <c r="A64">
        <v>0.67600000000000005</v>
      </c>
      <c r="B64">
        <v>4.68</v>
      </c>
      <c r="C64">
        <f t="shared" si="1"/>
        <v>0.27763173659827972</v>
      </c>
    </row>
    <row r="65" spans="1:8" x14ac:dyDescent="0.3">
      <c r="A65">
        <v>0.86399999999999999</v>
      </c>
      <c r="B65">
        <v>5.2</v>
      </c>
      <c r="C65">
        <f t="shared" si="1"/>
        <v>-0.22314355131420999</v>
      </c>
    </row>
    <row r="66" spans="1:8" x14ac:dyDescent="0.3">
      <c r="A66" t="s">
        <v>44</v>
      </c>
      <c r="B66" t="s">
        <v>60</v>
      </c>
    </row>
    <row r="67" spans="1:8" x14ac:dyDescent="0.3">
      <c r="D67" t="s">
        <v>40</v>
      </c>
      <c r="E67" t="s">
        <v>42</v>
      </c>
      <c r="F67" t="s">
        <v>50</v>
      </c>
      <c r="G67" t="s">
        <v>51</v>
      </c>
    </row>
    <row r="68" spans="1:8" x14ac:dyDescent="0.3">
      <c r="A68">
        <v>2.2400000000000002</v>
      </c>
      <c r="B68">
        <v>5.04</v>
      </c>
      <c r="C68">
        <f>LN(B68)</f>
        <v>1.6174060820832772</v>
      </c>
      <c r="D68">
        <f>LINEST(C68:C75,A68:A75)</f>
        <v>-9.2576215959448607E-2</v>
      </c>
      <c r="E68">
        <f>-1/D68</f>
        <v>10.801910508397022</v>
      </c>
      <c r="F68">
        <f>$G$2</f>
        <v>9.4280000000000008</v>
      </c>
      <c r="G68">
        <f>E68/(F68*0.000001)</f>
        <v>1145726.6131095695</v>
      </c>
    </row>
    <row r="69" spans="1:8" x14ac:dyDescent="0.3">
      <c r="A69">
        <v>4.2</v>
      </c>
      <c r="B69">
        <v>4.12</v>
      </c>
      <c r="C69">
        <f t="shared" ref="C69:C75" si="2">LN(B69)</f>
        <v>1.4158531633614351</v>
      </c>
      <c r="D69">
        <f>RSQ(C68:C75,A68:A75)</f>
        <v>0.99819114132510256</v>
      </c>
    </row>
    <row r="70" spans="1:8" x14ac:dyDescent="0.3">
      <c r="A70">
        <v>6.4</v>
      </c>
      <c r="B70">
        <v>3.36</v>
      </c>
      <c r="C70">
        <f t="shared" si="2"/>
        <v>1.2119409739751128</v>
      </c>
    </row>
    <row r="71" spans="1:8" x14ac:dyDescent="0.3">
      <c r="A71">
        <v>8.84</v>
      </c>
      <c r="B71">
        <v>2.72</v>
      </c>
      <c r="C71">
        <f t="shared" si="2"/>
        <v>1.000631880307906</v>
      </c>
    </row>
    <row r="72" spans="1:8" x14ac:dyDescent="0.3">
      <c r="A72">
        <v>11</v>
      </c>
      <c r="B72">
        <v>2.16</v>
      </c>
      <c r="C72">
        <f t="shared" si="2"/>
        <v>0.77010822169607374</v>
      </c>
    </row>
    <row r="73" spans="1:8" x14ac:dyDescent="0.3">
      <c r="A73">
        <v>13.5</v>
      </c>
      <c r="B73">
        <v>1.68</v>
      </c>
      <c r="C73">
        <f t="shared" si="2"/>
        <v>0.51879379341516751</v>
      </c>
    </row>
    <row r="74" spans="1:8" x14ac:dyDescent="0.3">
      <c r="A74">
        <v>15.9</v>
      </c>
      <c r="B74">
        <v>1.44</v>
      </c>
      <c r="C74">
        <f t="shared" si="2"/>
        <v>0.36464311358790924</v>
      </c>
    </row>
    <row r="75" spans="1:8" x14ac:dyDescent="0.3">
      <c r="A75">
        <v>17.7</v>
      </c>
      <c r="B75">
        <v>1.2</v>
      </c>
      <c r="C75">
        <f t="shared" si="2"/>
        <v>0.18232155679395459</v>
      </c>
    </row>
    <row r="76" spans="1:8" x14ac:dyDescent="0.3">
      <c r="A76" t="s">
        <v>44</v>
      </c>
      <c r="B76" t="s">
        <v>59</v>
      </c>
      <c r="E76" t="s">
        <v>41</v>
      </c>
      <c r="F76" t="s">
        <v>61</v>
      </c>
      <c r="G76" t="s">
        <v>50</v>
      </c>
      <c r="H76" t="s">
        <v>51</v>
      </c>
    </row>
    <row r="77" spans="1:8" x14ac:dyDescent="0.3">
      <c r="A77">
        <v>1</v>
      </c>
      <c r="B77">
        <f>A77*$B$45</f>
        <v>0.4612</v>
      </c>
      <c r="C77">
        <v>6.3250000000000002</v>
      </c>
      <c r="D77">
        <f>LN(C77)</f>
        <v>1.8445100346135839</v>
      </c>
      <c r="E77">
        <f>LINEST(D77:D106,B77:B106)</f>
        <v>-9.8506263032829243E-3</v>
      </c>
      <c r="F77">
        <f>-1/E77</f>
        <v>101.51638781249162</v>
      </c>
      <c r="G77">
        <f>$G$2</f>
        <v>9.4280000000000008</v>
      </c>
      <c r="H77">
        <f>F77/(G77*0.000001)</f>
        <v>10767542.194791218</v>
      </c>
    </row>
    <row r="78" spans="1:8" x14ac:dyDescent="0.3">
      <c r="A78">
        <v>3</v>
      </c>
      <c r="B78">
        <f t="shared" ref="B78:B108" si="3">A78*$B$45</f>
        <v>1.3835999999999999</v>
      </c>
      <c r="C78">
        <v>6.2657999999999996</v>
      </c>
      <c r="D78">
        <f t="shared" ref="D78:D107" si="4">LN(C78)</f>
        <v>1.8351062737314208</v>
      </c>
      <c r="E78">
        <f>RSQ(D77:D106,B77:B106)</f>
        <v>0.99997140620027625</v>
      </c>
    </row>
    <row r="79" spans="1:8" x14ac:dyDescent="0.3">
      <c r="A79">
        <v>5</v>
      </c>
      <c r="B79">
        <f t="shared" si="3"/>
        <v>2.306</v>
      </c>
      <c r="C79">
        <v>6.2077</v>
      </c>
      <c r="D79">
        <f t="shared" si="4"/>
        <v>1.8257904569709715</v>
      </c>
    </row>
    <row r="80" spans="1:8" x14ac:dyDescent="0.3">
      <c r="A80">
        <v>7</v>
      </c>
      <c r="B80">
        <f t="shared" si="3"/>
        <v>3.2284000000000002</v>
      </c>
      <c r="C80">
        <v>6.1501999999999999</v>
      </c>
      <c r="D80">
        <f t="shared" si="4"/>
        <v>1.8164846016148555</v>
      </c>
    </row>
    <row r="81" spans="1:4" x14ac:dyDescent="0.3">
      <c r="A81">
        <v>9</v>
      </c>
      <c r="B81">
        <f t="shared" si="3"/>
        <v>4.1508000000000003</v>
      </c>
      <c r="C81">
        <v>6.0934999999999997</v>
      </c>
      <c r="D81">
        <f t="shared" si="4"/>
        <v>1.80722262928142</v>
      </c>
    </row>
    <row r="82" spans="1:4" x14ac:dyDescent="0.3">
      <c r="A82">
        <v>11</v>
      </c>
      <c r="B82">
        <f t="shared" si="3"/>
        <v>5.0731999999999999</v>
      </c>
      <c r="C82">
        <v>6.0376000000000003</v>
      </c>
      <c r="D82">
        <f t="shared" si="4"/>
        <v>1.7980065819885216</v>
      </c>
    </row>
    <row r="83" spans="1:4" x14ac:dyDescent="0.3">
      <c r="A83">
        <v>13</v>
      </c>
      <c r="B83">
        <f t="shared" si="3"/>
        <v>5.9955999999999996</v>
      </c>
      <c r="C83">
        <v>5.9821999999999997</v>
      </c>
      <c r="D83">
        <f t="shared" si="4"/>
        <v>1.7887883932831008</v>
      </c>
    </row>
    <row r="84" spans="1:4" x14ac:dyDescent="0.3">
      <c r="A84">
        <v>15</v>
      </c>
      <c r="B84">
        <f t="shared" si="3"/>
        <v>6.9180000000000001</v>
      </c>
      <c r="C84">
        <v>5.9276</v>
      </c>
      <c r="D84">
        <f t="shared" si="4"/>
        <v>1.7796194093338864</v>
      </c>
    </row>
    <row r="85" spans="1:4" x14ac:dyDescent="0.3">
      <c r="A85">
        <v>17</v>
      </c>
      <c r="B85">
        <f t="shared" si="3"/>
        <v>7.8403999999999998</v>
      </c>
      <c r="C85">
        <v>5.8734999999999999</v>
      </c>
      <c r="D85">
        <f t="shared" si="4"/>
        <v>1.7704507082818035</v>
      </c>
    </row>
    <row r="86" spans="1:4" x14ac:dyDescent="0.3">
      <c r="A86">
        <v>19</v>
      </c>
      <c r="B86">
        <f t="shared" si="3"/>
        <v>8.7628000000000004</v>
      </c>
      <c r="C86">
        <v>5.82</v>
      </c>
      <c r="D86">
        <f t="shared" si="4"/>
        <v>1.7613002617433464</v>
      </c>
    </row>
    <row r="87" spans="1:4" x14ac:dyDescent="0.3">
      <c r="A87">
        <v>21</v>
      </c>
      <c r="B87">
        <f t="shared" si="3"/>
        <v>9.6852</v>
      </c>
      <c r="C87">
        <v>5.7670000000000003</v>
      </c>
      <c r="D87">
        <f t="shared" si="4"/>
        <v>1.7521520146332756</v>
      </c>
    </row>
    <row r="88" spans="1:4" x14ac:dyDescent="0.3">
      <c r="A88">
        <v>23</v>
      </c>
      <c r="B88">
        <f t="shared" si="3"/>
        <v>10.6076</v>
      </c>
      <c r="C88">
        <v>5.7148000000000003</v>
      </c>
      <c r="D88">
        <f t="shared" si="4"/>
        <v>1.743059301008866</v>
      </c>
    </row>
    <row r="89" spans="1:4" x14ac:dyDescent="0.3">
      <c r="A89">
        <v>25</v>
      </c>
      <c r="B89">
        <f t="shared" si="3"/>
        <v>11.53</v>
      </c>
      <c r="C89">
        <v>5.6628999999999996</v>
      </c>
      <c r="D89">
        <f t="shared" si="4"/>
        <v>1.733936128490853</v>
      </c>
    </row>
    <row r="90" spans="1:4" x14ac:dyDescent="0.3">
      <c r="A90">
        <v>27</v>
      </c>
      <c r="B90">
        <f t="shared" si="3"/>
        <v>12.452400000000001</v>
      </c>
      <c r="C90">
        <v>5.6116999999999999</v>
      </c>
      <c r="D90">
        <f t="shared" si="4"/>
        <v>1.7248537039332263</v>
      </c>
    </row>
    <row r="91" spans="1:4" x14ac:dyDescent="0.3">
      <c r="A91">
        <v>29</v>
      </c>
      <c r="B91">
        <f t="shared" si="3"/>
        <v>13.3748</v>
      </c>
      <c r="C91">
        <v>5.5609999999999999</v>
      </c>
      <c r="D91">
        <f t="shared" si="4"/>
        <v>1.715777948205427</v>
      </c>
    </row>
    <row r="92" spans="1:4" x14ac:dyDescent="0.3">
      <c r="A92">
        <v>31</v>
      </c>
      <c r="B92">
        <f t="shared" si="3"/>
        <v>14.2972</v>
      </c>
      <c r="C92">
        <v>5.5107999999999997</v>
      </c>
      <c r="D92">
        <f t="shared" si="4"/>
        <v>1.7067098031883068</v>
      </c>
    </row>
    <row r="93" spans="1:4" x14ac:dyDescent="0.3">
      <c r="A93">
        <v>33</v>
      </c>
      <c r="B93">
        <f t="shared" si="3"/>
        <v>15.2196</v>
      </c>
      <c r="C93">
        <v>5.4611000000000001</v>
      </c>
      <c r="D93">
        <f t="shared" si="4"/>
        <v>1.6976502346668905</v>
      </c>
    </row>
    <row r="94" spans="1:4" x14ac:dyDescent="0.3">
      <c r="A94">
        <v>35</v>
      </c>
      <c r="B94">
        <f t="shared" si="3"/>
        <v>16.141999999999999</v>
      </c>
      <c r="C94">
        <v>5.4119000000000002</v>
      </c>
      <c r="D94">
        <f t="shared" si="4"/>
        <v>1.6886002326803295</v>
      </c>
    </row>
    <row r="95" spans="1:4" x14ac:dyDescent="0.3">
      <c r="A95">
        <v>37</v>
      </c>
      <c r="B95">
        <f t="shared" si="3"/>
        <v>17.064399999999999</v>
      </c>
      <c r="C95">
        <v>5.3632</v>
      </c>
      <c r="D95">
        <f t="shared" si="4"/>
        <v>1.679560811865572</v>
      </c>
    </row>
    <row r="96" spans="1:4" x14ac:dyDescent="0.3">
      <c r="A96">
        <v>39</v>
      </c>
      <c r="B96">
        <f t="shared" si="3"/>
        <v>17.986799999999999</v>
      </c>
      <c r="C96">
        <v>5.3150000000000004</v>
      </c>
      <c r="D96">
        <f t="shared" si="4"/>
        <v>1.6705330117939112</v>
      </c>
    </row>
    <row r="97" spans="1:6" x14ac:dyDescent="0.3">
      <c r="A97">
        <v>41</v>
      </c>
      <c r="B97">
        <f t="shared" si="3"/>
        <v>18.909199999999998</v>
      </c>
      <c r="C97">
        <v>5.2672999999999996</v>
      </c>
      <c r="D97">
        <f t="shared" si="4"/>
        <v>1.6615178972995361</v>
      </c>
    </row>
    <row r="98" spans="1:6" x14ac:dyDescent="0.3">
      <c r="A98">
        <v>43</v>
      </c>
      <c r="B98">
        <f t="shared" si="3"/>
        <v>19.831600000000002</v>
      </c>
      <c r="C98">
        <v>5.22</v>
      </c>
      <c r="D98">
        <f t="shared" si="4"/>
        <v>1.6524974018945473</v>
      </c>
    </row>
    <row r="99" spans="1:6" x14ac:dyDescent="0.3">
      <c r="A99">
        <v>45</v>
      </c>
      <c r="B99">
        <f t="shared" si="3"/>
        <v>20.754000000000001</v>
      </c>
      <c r="C99">
        <v>5.1731999999999996</v>
      </c>
      <c r="D99">
        <f t="shared" si="4"/>
        <v>1.6434914525589521</v>
      </c>
    </row>
    <row r="100" spans="1:6" x14ac:dyDescent="0.3">
      <c r="A100">
        <v>47</v>
      </c>
      <c r="B100">
        <f t="shared" si="3"/>
        <v>21.676400000000001</v>
      </c>
      <c r="C100">
        <v>5.1269</v>
      </c>
      <c r="D100">
        <f t="shared" si="4"/>
        <v>1.6345011880277696</v>
      </c>
    </row>
    <row r="101" spans="1:6" x14ac:dyDescent="0.3">
      <c r="A101">
        <v>49</v>
      </c>
      <c r="B101">
        <f t="shared" si="3"/>
        <v>22.598800000000001</v>
      </c>
      <c r="C101">
        <v>5.0810000000000004</v>
      </c>
      <c r="D101">
        <f t="shared" si="4"/>
        <v>1.625508092611595</v>
      </c>
    </row>
    <row r="102" spans="1:6" x14ac:dyDescent="0.3">
      <c r="A102">
        <v>51</v>
      </c>
      <c r="B102">
        <f t="shared" si="3"/>
        <v>23.5212</v>
      </c>
      <c r="C102">
        <v>5.0355999999999996</v>
      </c>
      <c r="D102">
        <f t="shared" si="4"/>
        <v>1.616532684909967</v>
      </c>
    </row>
    <row r="103" spans="1:6" x14ac:dyDescent="0.3">
      <c r="A103">
        <v>53</v>
      </c>
      <c r="B103">
        <f t="shared" si="3"/>
        <v>24.4436</v>
      </c>
      <c r="C103">
        <v>4.9904999999999999</v>
      </c>
      <c r="D103">
        <f t="shared" si="4"/>
        <v>1.6075361051445041</v>
      </c>
    </row>
    <row r="104" spans="1:6" x14ac:dyDescent="0.3">
      <c r="A104">
        <v>55</v>
      </c>
      <c r="B104">
        <f t="shared" si="3"/>
        <v>25.366</v>
      </c>
      <c r="C104">
        <v>4.9459</v>
      </c>
      <c r="D104">
        <f t="shared" si="4"/>
        <v>1.5985589505365614</v>
      </c>
    </row>
    <row r="105" spans="1:6" x14ac:dyDescent="0.3">
      <c r="A105">
        <v>57</v>
      </c>
      <c r="B105">
        <f t="shared" si="3"/>
        <v>26.288399999999999</v>
      </c>
      <c r="C105">
        <v>4.9016999999999999</v>
      </c>
      <c r="D105">
        <f t="shared" si="4"/>
        <v>1.5895820837227506</v>
      </c>
    </row>
    <row r="106" spans="1:6" x14ac:dyDescent="0.3">
      <c r="A106">
        <v>59</v>
      </c>
      <c r="B106">
        <f t="shared" si="3"/>
        <v>27.210799999999999</v>
      </c>
      <c r="C106">
        <v>4.8579999999999997</v>
      </c>
      <c r="D106">
        <f t="shared" si="4"/>
        <v>1.5806268305799807</v>
      </c>
    </row>
    <row r="107" spans="1:6" x14ac:dyDescent="0.3">
      <c r="A107" t="s">
        <v>43</v>
      </c>
    </row>
    <row r="108" spans="1:6" x14ac:dyDescent="0.3">
      <c r="A108" t="s">
        <v>53</v>
      </c>
      <c r="D108" t="s">
        <v>41</v>
      </c>
      <c r="E108" t="s">
        <v>46</v>
      </c>
      <c r="F108" t="s">
        <v>49</v>
      </c>
    </row>
    <row r="109" spans="1:6" x14ac:dyDescent="0.3">
      <c r="A109">
        <v>1.68</v>
      </c>
      <c r="B109">
        <v>5.16</v>
      </c>
      <c r="C109">
        <f>LN(B109)</f>
        <v>1.6409365794934714</v>
      </c>
      <c r="D109">
        <f>LINEST(C109:C117,A109:A117)</f>
        <v>-9.6285226409902558E-2</v>
      </c>
      <c r="E109">
        <f>-1/D109</f>
        <v>10.385809301032644</v>
      </c>
      <c r="F109">
        <f>(E109-B14)/B14*100</f>
        <v>11.320269616948263</v>
      </c>
    </row>
    <row r="110" spans="1:6" x14ac:dyDescent="0.3">
      <c r="A110">
        <v>3.76</v>
      </c>
      <c r="B110">
        <v>4.2</v>
      </c>
      <c r="C110">
        <f>LN(B110)</f>
        <v>1.4350845252893227</v>
      </c>
      <c r="D110">
        <f>RSQ(C109:C117,A109:A117)</f>
        <v>0.99802527231100513</v>
      </c>
    </row>
    <row r="111" spans="1:6" x14ac:dyDescent="0.3">
      <c r="A111">
        <v>6.4</v>
      </c>
      <c r="B111">
        <v>3.32</v>
      </c>
      <c r="C111">
        <f>LN(B111)</f>
        <v>1.199964782928397</v>
      </c>
    </row>
    <row r="112" spans="1:6" x14ac:dyDescent="0.3">
      <c r="A112">
        <v>9.1999999999999993</v>
      </c>
      <c r="B112">
        <v>2.56</v>
      </c>
      <c r="C112">
        <f>LN(B112)</f>
        <v>0.94000725849147115</v>
      </c>
    </row>
    <row r="113" spans="1:7" x14ac:dyDescent="0.3">
      <c r="A113">
        <v>11.2</v>
      </c>
      <c r="B113">
        <v>1.96</v>
      </c>
      <c r="C113">
        <f>LN(B113)</f>
        <v>0.67294447324242579</v>
      </c>
    </row>
    <row r="114" spans="1:7" x14ac:dyDescent="0.3">
      <c r="A114">
        <v>15</v>
      </c>
      <c r="B114">
        <v>1.56</v>
      </c>
      <c r="C114">
        <f>LN(B114)</f>
        <v>0.44468582126144574</v>
      </c>
    </row>
    <row r="115" spans="1:7" x14ac:dyDescent="0.3">
      <c r="A115">
        <v>17.899999999999999</v>
      </c>
      <c r="B115">
        <v>1.08</v>
      </c>
      <c r="C115">
        <f>LN(B115)</f>
        <v>7.6961041136128394E-2</v>
      </c>
    </row>
    <row r="116" spans="1:7" x14ac:dyDescent="0.3">
      <c r="A116">
        <v>23.4</v>
      </c>
      <c r="B116">
        <v>0.64</v>
      </c>
      <c r="C116">
        <f>LN(B116)</f>
        <v>-0.44628710262841947</v>
      </c>
    </row>
    <row r="117" spans="1:7" x14ac:dyDescent="0.3">
      <c r="A117">
        <v>26.2</v>
      </c>
      <c r="B117">
        <v>0.48</v>
      </c>
      <c r="C117">
        <f>LN(B117)</f>
        <v>-0.73396917508020043</v>
      </c>
    </row>
    <row r="118" spans="1:7" x14ac:dyDescent="0.3">
      <c r="A118" t="s">
        <v>55</v>
      </c>
    </row>
    <row r="119" spans="1:7" x14ac:dyDescent="0.3">
      <c r="A119" t="s">
        <v>54</v>
      </c>
      <c r="E119" t="s">
        <v>57</v>
      </c>
      <c r="F119" t="s">
        <v>56</v>
      </c>
      <c r="G119" t="s">
        <v>58</v>
      </c>
    </row>
    <row r="120" spans="1:7" x14ac:dyDescent="0.3">
      <c r="A120">
        <v>1</v>
      </c>
      <c r="B120">
        <f>$B$58*A120</f>
        <v>0.40593333333333331</v>
      </c>
      <c r="C120">
        <v>6.1388999999999996</v>
      </c>
      <c r="D120">
        <f>LN(C120)</f>
        <v>1.8146455730147559</v>
      </c>
      <c r="E120">
        <f>LINEST(D120:D145,B120:B145)</f>
        <v>-0.12186670745276693</v>
      </c>
      <c r="F120">
        <f>-1/E120</f>
        <v>8.205686531636049</v>
      </c>
      <c r="G120">
        <f>(F120-B14)/B14*100</f>
        <v>-12.047370540198321</v>
      </c>
    </row>
    <row r="121" spans="1:7" x14ac:dyDescent="0.3">
      <c r="A121">
        <v>2</v>
      </c>
      <c r="B121">
        <f t="shared" ref="B121:B145" si="5">$B$58*A121</f>
        <v>0.81186666666666663</v>
      </c>
      <c r="C121">
        <v>5.8361000000000001</v>
      </c>
      <c r="D121">
        <f t="shared" ref="D121:D145" si="6">LN(C121)</f>
        <v>1.7640627655377255</v>
      </c>
      <c r="E121">
        <f>RSQ(D120:D145,B120:B145)</f>
        <v>0.99998779303991658</v>
      </c>
    </row>
    <row r="122" spans="1:7" x14ac:dyDescent="0.3">
      <c r="A122">
        <v>3</v>
      </c>
      <c r="B122">
        <f t="shared" si="5"/>
        <v>1.2178</v>
      </c>
      <c r="C122">
        <v>5.5495999999999999</v>
      </c>
      <c r="D122">
        <f t="shared" si="6"/>
        <v>1.7137258530889545</v>
      </c>
    </row>
    <row r="123" spans="1:7" x14ac:dyDescent="0.3">
      <c r="A123">
        <v>4</v>
      </c>
      <c r="B123">
        <f t="shared" si="5"/>
        <v>1.6237333333333333</v>
      </c>
      <c r="C123">
        <v>5.2784000000000004</v>
      </c>
      <c r="D123">
        <f t="shared" si="6"/>
        <v>1.6636230214921801</v>
      </c>
    </row>
    <row r="124" spans="1:7" x14ac:dyDescent="0.3">
      <c r="A124">
        <v>5</v>
      </c>
      <c r="B124">
        <f t="shared" si="5"/>
        <v>2.0296666666666665</v>
      </c>
      <c r="C124">
        <v>5.0210999999999997</v>
      </c>
      <c r="D124">
        <f t="shared" si="6"/>
        <v>1.6136490332055649</v>
      </c>
    </row>
    <row r="125" spans="1:7" x14ac:dyDescent="0.3">
      <c r="A125">
        <v>6</v>
      </c>
      <c r="B125">
        <f t="shared" si="5"/>
        <v>2.4356</v>
      </c>
      <c r="C125">
        <v>4.7766999999999999</v>
      </c>
      <c r="D125">
        <f t="shared" si="6"/>
        <v>1.5637499315146841</v>
      </c>
    </row>
    <row r="126" spans="1:7" x14ac:dyDescent="0.3">
      <c r="A126">
        <v>7</v>
      </c>
      <c r="B126">
        <f t="shared" si="5"/>
        <v>2.841533333333333</v>
      </c>
      <c r="C126">
        <v>4.5446999999999997</v>
      </c>
      <c r="D126">
        <f t="shared" si="6"/>
        <v>1.5139617188502505</v>
      </c>
    </row>
    <row r="127" spans="1:7" x14ac:dyDescent="0.3">
      <c r="A127">
        <v>8</v>
      </c>
      <c r="B127">
        <f t="shared" si="5"/>
        <v>3.2474666666666665</v>
      </c>
      <c r="C127">
        <v>4.3242000000000003</v>
      </c>
      <c r="D127">
        <f t="shared" si="6"/>
        <v>1.4642271521763133</v>
      </c>
    </row>
    <row r="128" spans="1:7" x14ac:dyDescent="0.3">
      <c r="A128">
        <v>9</v>
      </c>
      <c r="B128">
        <f t="shared" si="5"/>
        <v>3.6534</v>
      </c>
      <c r="C128">
        <v>4.1146000000000003</v>
      </c>
      <c r="D128">
        <f t="shared" si="6"/>
        <v>1.4145416240579933</v>
      </c>
    </row>
    <row r="129" spans="1:4" x14ac:dyDescent="0.3">
      <c r="A129">
        <v>10</v>
      </c>
      <c r="B129">
        <f t="shared" si="5"/>
        <v>4.059333333333333</v>
      </c>
      <c r="C129">
        <v>3.9155000000000002</v>
      </c>
      <c r="D129">
        <f t="shared" si="6"/>
        <v>1.3649430352088554</v>
      </c>
    </row>
    <row r="130" spans="1:4" x14ac:dyDescent="0.3">
      <c r="A130">
        <v>11</v>
      </c>
      <c r="B130">
        <f t="shared" si="5"/>
        <v>4.4652666666666665</v>
      </c>
      <c r="C130">
        <v>3.7262</v>
      </c>
      <c r="D130">
        <f t="shared" si="6"/>
        <v>1.3153889476041163</v>
      </c>
    </row>
    <row r="131" spans="1:4" x14ac:dyDescent="0.3">
      <c r="A131">
        <v>12</v>
      </c>
      <c r="B131">
        <f t="shared" si="5"/>
        <v>4.8712</v>
      </c>
      <c r="C131">
        <v>3.5461</v>
      </c>
      <c r="D131">
        <f t="shared" si="6"/>
        <v>1.2658484080440036</v>
      </c>
    </row>
    <row r="132" spans="1:4" x14ac:dyDescent="0.3">
      <c r="A132">
        <v>13</v>
      </c>
      <c r="B132">
        <f t="shared" si="5"/>
        <v>5.2771333333333335</v>
      </c>
      <c r="C132">
        <v>3.3748999999999998</v>
      </c>
      <c r="D132">
        <f t="shared" si="6"/>
        <v>1.2163656942558974</v>
      </c>
    </row>
    <row r="133" spans="1:4" x14ac:dyDescent="0.3">
      <c r="A133">
        <v>14</v>
      </c>
      <c r="B133">
        <f t="shared" si="5"/>
        <v>5.683066666666666</v>
      </c>
      <c r="C133">
        <v>3.2122000000000002</v>
      </c>
      <c r="D133">
        <f t="shared" si="6"/>
        <v>1.1669560606466598</v>
      </c>
    </row>
    <row r="134" spans="1:4" x14ac:dyDescent="0.3">
      <c r="A134">
        <v>15</v>
      </c>
      <c r="B134">
        <f t="shared" si="5"/>
        <v>6.0889999999999995</v>
      </c>
      <c r="C134">
        <v>3.0575000000000001</v>
      </c>
      <c r="D134">
        <f t="shared" si="6"/>
        <v>1.1175975885791904</v>
      </c>
    </row>
    <row r="135" spans="1:4" x14ac:dyDescent="0.3">
      <c r="A135">
        <v>16</v>
      </c>
      <c r="B135">
        <f t="shared" si="5"/>
        <v>6.494933333333333</v>
      </c>
      <c r="C135">
        <v>2.9102000000000001</v>
      </c>
      <c r="D135">
        <f t="shared" si="6"/>
        <v>1.0682218073440413</v>
      </c>
    </row>
    <row r="136" spans="1:4" x14ac:dyDescent="0.3">
      <c r="A136">
        <v>17</v>
      </c>
      <c r="B136">
        <f t="shared" si="5"/>
        <v>6.9008666666666665</v>
      </c>
      <c r="C136">
        <v>2.7702</v>
      </c>
      <c r="D136">
        <f t="shared" si="6"/>
        <v>1.0189195197588612</v>
      </c>
    </row>
    <row r="137" spans="1:4" x14ac:dyDescent="0.3">
      <c r="A137">
        <v>18</v>
      </c>
      <c r="B137">
        <f t="shared" si="5"/>
        <v>7.3068</v>
      </c>
      <c r="C137">
        <v>2.6371000000000002</v>
      </c>
      <c r="D137">
        <f t="shared" si="6"/>
        <v>0.96967982853305867</v>
      </c>
    </row>
    <row r="138" spans="1:4" x14ac:dyDescent="0.3">
      <c r="A138">
        <v>19</v>
      </c>
      <c r="B138">
        <f t="shared" si="5"/>
        <v>7.7127333333333326</v>
      </c>
      <c r="C138">
        <v>2.5105</v>
      </c>
      <c r="D138">
        <f t="shared" si="6"/>
        <v>0.92048193649262311</v>
      </c>
    </row>
    <row r="139" spans="1:4" x14ac:dyDescent="0.3">
      <c r="A139">
        <v>20</v>
      </c>
      <c r="B139">
        <f t="shared" si="5"/>
        <v>8.118666666666666</v>
      </c>
      <c r="C139">
        <v>2.39</v>
      </c>
      <c r="D139">
        <f t="shared" si="6"/>
        <v>0.87129336594341933</v>
      </c>
    </row>
    <row r="140" spans="1:4" x14ac:dyDescent="0.3">
      <c r="A140">
        <v>21</v>
      </c>
      <c r="B140">
        <f t="shared" si="5"/>
        <v>8.5245999999999995</v>
      </c>
      <c r="C140">
        <v>2.2753000000000001</v>
      </c>
      <c r="D140">
        <f t="shared" si="6"/>
        <v>0.82211191184094412</v>
      </c>
    </row>
    <row r="141" spans="1:4" x14ac:dyDescent="0.3">
      <c r="A141">
        <v>22</v>
      </c>
      <c r="B141">
        <f t="shared" si="5"/>
        <v>8.930533333333333</v>
      </c>
      <c r="C141">
        <v>2.1663000000000001</v>
      </c>
      <c r="D141">
        <f t="shared" si="6"/>
        <v>0.7730206431431087</v>
      </c>
    </row>
    <row r="142" spans="1:4" x14ac:dyDescent="0.3">
      <c r="A142">
        <v>23</v>
      </c>
      <c r="B142">
        <f t="shared" si="5"/>
        <v>9.3364666666666665</v>
      </c>
      <c r="C142">
        <v>2.0625</v>
      </c>
      <c r="D142">
        <f t="shared" si="6"/>
        <v>0.72391883922669897</v>
      </c>
    </row>
    <row r="143" spans="1:4" x14ac:dyDescent="0.3">
      <c r="A143">
        <v>24</v>
      </c>
      <c r="B143">
        <f t="shared" si="5"/>
        <v>9.7423999999999999</v>
      </c>
      <c r="C143">
        <v>1.9638</v>
      </c>
      <c r="D143">
        <f t="shared" si="6"/>
        <v>0.67488137175305274</v>
      </c>
    </row>
    <row r="144" spans="1:4" x14ac:dyDescent="0.3">
      <c r="A144">
        <v>25</v>
      </c>
      <c r="B144">
        <f t="shared" si="5"/>
        <v>10.148333333333333</v>
      </c>
      <c r="C144">
        <v>1.8698999999999999</v>
      </c>
      <c r="D144">
        <f t="shared" si="6"/>
        <v>0.62588495350077744</v>
      </c>
    </row>
    <row r="145" spans="1:4" x14ac:dyDescent="0.3">
      <c r="A145">
        <v>26</v>
      </c>
      <c r="B145">
        <f t="shared" si="5"/>
        <v>10.554266666666667</v>
      </c>
      <c r="C145">
        <v>1.7805</v>
      </c>
      <c r="D145">
        <f t="shared" si="6"/>
        <v>0.57689422373569532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2015-05-04T03:33:33Z</dcterms:created>
  <dcterms:modified xsi:type="dcterms:W3CDTF">2015-05-04T08:40:22Z</dcterms:modified>
</cp:coreProperties>
</file>