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nwa\Desktop\大学物理实验\"/>
    </mc:Choice>
  </mc:AlternateContent>
  <xr:revisionPtr revIDLastSave="0" documentId="13_ncr:1_{050A13D4-499A-4519-B557-C37E967BD909}" xr6:coauthVersionLast="45" xr6:coauthVersionMax="45" xr10:uidLastSave="{00000000-0000-0000-0000-000000000000}"/>
  <bookViews>
    <workbookView xWindow="2100" yWindow="470" windowWidth="14400" windowHeight="7460" activeTab="1" xr2:uid="{00000000-000D-0000-FFFF-FFFF00000000}"/>
  </bookViews>
  <sheets>
    <sheet name="原始数据" sheetId="1" r:id="rId1"/>
    <sheet name="实验数据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C15" i="2"/>
  <c r="C14" i="2" l="1"/>
  <c r="C13" i="2"/>
  <c r="D13" i="2" s="1"/>
  <c r="E13" i="2" s="1"/>
  <c r="C12" i="2"/>
  <c r="D12" i="2" s="1"/>
  <c r="E12" i="2" s="1"/>
  <c r="C11" i="2"/>
  <c r="D11" i="2" s="1"/>
  <c r="E11" i="2" s="1"/>
  <c r="B4" i="2"/>
  <c r="B5" i="2"/>
  <c r="B6" i="2"/>
  <c r="B7" i="2"/>
  <c r="B3" i="2"/>
  <c r="J8" i="1"/>
  <c r="B14" i="2" s="1"/>
  <c r="D14" i="2" s="1"/>
  <c r="E14" i="2" s="1"/>
  <c r="F4" i="1"/>
  <c r="F5" i="1"/>
  <c r="F6" i="1"/>
  <c r="F7" i="1"/>
  <c r="F8" i="1"/>
  <c r="F9" i="1"/>
  <c r="F10" i="1"/>
  <c r="F11" i="1"/>
  <c r="F12" i="1"/>
  <c r="F13" i="1"/>
  <c r="C7" i="2" s="1"/>
  <c r="F3" i="1"/>
  <c r="G4" i="1"/>
  <c r="G5" i="1"/>
  <c r="G6" i="1"/>
  <c r="G7" i="1"/>
  <c r="G8" i="1"/>
  <c r="G9" i="1"/>
  <c r="G10" i="1"/>
  <c r="G11" i="1"/>
  <c r="G12" i="1"/>
  <c r="G13" i="1"/>
  <c r="G3" i="1"/>
  <c r="C6" i="2" l="1"/>
  <c r="C4" i="2"/>
  <c r="C5" i="2"/>
  <c r="C3" i="2"/>
  <c r="D3" i="2" l="1"/>
  <c r="E3" i="2" s="1"/>
  <c r="B15" i="2" l="1"/>
  <c r="D15" i="2" s="1"/>
  <c r="E15" i="2" s="1"/>
  <c r="E5" i="2" s="1"/>
  <c r="E7" i="2" l="1"/>
</calcChain>
</file>

<file path=xl/sharedStrings.xml><?xml version="1.0" encoding="utf-8"?>
<sst xmlns="http://schemas.openxmlformats.org/spreadsheetml/2006/main" count="49" uniqueCount="39">
  <si>
    <t>*</t>
    <phoneticPr fontId="1" type="noConversion"/>
  </si>
  <si>
    <t>增重时</t>
    <phoneticPr fontId="1" type="noConversion"/>
  </si>
  <si>
    <t>减重时</t>
    <phoneticPr fontId="1" type="noConversion"/>
  </si>
  <si>
    <t>平均值</t>
    <phoneticPr fontId="1" type="noConversion"/>
  </si>
  <si>
    <t>测量次数</t>
    <phoneticPr fontId="1" type="noConversion"/>
  </si>
  <si>
    <t>i</t>
    <phoneticPr fontId="1" type="noConversion"/>
  </si>
  <si>
    <t>测量仪器误差</t>
    <phoneticPr fontId="1" type="noConversion"/>
  </si>
  <si>
    <t>逐差法数据处理</t>
    <phoneticPr fontId="1" type="noConversion"/>
  </si>
  <si>
    <t>不确定度的测量</t>
    <phoneticPr fontId="1" type="noConversion"/>
  </si>
  <si>
    <t>L</t>
    <phoneticPr fontId="1" type="noConversion"/>
  </si>
  <si>
    <t>l</t>
    <phoneticPr fontId="1" type="noConversion"/>
  </si>
  <si>
    <t>b</t>
    <phoneticPr fontId="1" type="noConversion"/>
  </si>
  <si>
    <t>d</t>
    <phoneticPr fontId="1" type="noConversion"/>
  </si>
  <si>
    <t>项目</t>
    <phoneticPr fontId="1" type="noConversion"/>
  </si>
  <si>
    <t>相对不确定度</t>
    <phoneticPr fontId="1" type="noConversion"/>
  </si>
  <si>
    <t>E</t>
    <phoneticPr fontId="1" type="noConversion"/>
  </si>
  <si>
    <t>Δb(mm)</t>
    <phoneticPr fontId="1" type="noConversion"/>
  </si>
  <si>
    <t>Δl(mm)</t>
    <phoneticPr fontId="1" type="noConversion"/>
  </si>
  <si>
    <t>Δd(mm)</t>
    <phoneticPr fontId="1" type="noConversion"/>
  </si>
  <si>
    <t>ΔL(mm)</t>
    <phoneticPr fontId="1" type="noConversion"/>
  </si>
  <si>
    <t>测量结果</t>
    <phoneticPr fontId="1" type="noConversion"/>
  </si>
  <si>
    <r>
      <t>F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-F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(N)</t>
    </r>
    <phoneticPr fontId="1" type="noConversion"/>
  </si>
  <si>
    <r>
      <t>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(m)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</si>
  <si>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/E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</si>
  <si>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E</t>
    </r>
    <phoneticPr fontId="1" type="noConversion"/>
  </si>
  <si>
    <r>
      <t>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phoneticPr fontId="1" type="noConversion"/>
  </si>
  <si>
    <r>
      <t>Δ(n</t>
    </r>
    <r>
      <rPr>
        <vertAlign val="subscript"/>
        <sz val="14"/>
        <color theme="1"/>
        <rFont val="Times New Roman"/>
        <family val="1"/>
      </rPr>
      <t>i+5</t>
    </r>
    <r>
      <rPr>
        <sz val="14"/>
        <color theme="1"/>
        <rFont val="Times New Roman"/>
        <family val="1"/>
      </rPr>
      <t>-n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) (mm)</t>
    </r>
    <phoneticPr fontId="1" type="noConversion"/>
  </si>
  <si>
    <r>
      <rPr>
        <sz val="14"/>
        <color theme="1"/>
        <rFont val="宋体"/>
        <family val="3"/>
        <charset val="134"/>
      </rPr>
      <t>砝码总质量</t>
    </r>
    <r>
      <rPr>
        <sz val="14"/>
        <color theme="1"/>
        <rFont val="Times New Roman"/>
        <family val="1"/>
      </rPr>
      <t>m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(kg)</t>
    </r>
    <phoneticPr fontId="1" type="noConversion"/>
  </si>
  <si>
    <r>
      <rPr>
        <sz val="14"/>
        <color theme="1"/>
        <rFont val="宋体"/>
        <family val="3"/>
        <charset val="134"/>
      </rPr>
      <t>望远镜内标尺刻度</t>
    </r>
    <r>
      <rPr>
        <sz val="14"/>
        <color theme="1"/>
        <rFont val="Times New Roman"/>
        <family val="1"/>
      </rPr>
      <t>n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>(cm)</t>
    </r>
    <phoneticPr fontId="1" type="noConversion"/>
  </si>
  <si>
    <r>
      <rPr>
        <sz val="14"/>
        <color theme="1"/>
        <rFont val="宋体"/>
        <family val="3"/>
        <charset val="134"/>
      </rPr>
      <t>砝码质量</t>
    </r>
    <r>
      <rPr>
        <sz val="14"/>
        <color theme="1"/>
        <rFont val="Times New Roman"/>
        <family val="1"/>
      </rPr>
      <t>(kg)</t>
    </r>
    <phoneticPr fontId="1" type="noConversion"/>
  </si>
  <si>
    <r>
      <rPr>
        <sz val="14"/>
        <color theme="1"/>
        <rFont val="宋体"/>
        <family val="3"/>
        <charset val="134"/>
      </rPr>
      <t>钢丝直径</t>
    </r>
    <r>
      <rPr>
        <sz val="14"/>
        <color theme="1"/>
        <rFont val="Times New Roman"/>
        <family val="1"/>
      </rPr>
      <t>d(mm)</t>
    </r>
    <phoneticPr fontId="1" type="noConversion"/>
  </si>
  <si>
    <r>
      <rPr>
        <sz val="14"/>
        <color theme="1"/>
        <rFont val="宋体"/>
        <family val="3"/>
        <charset val="134"/>
      </rPr>
      <t>标尺到平面镜的距离</t>
    </r>
    <r>
      <rPr>
        <sz val="14"/>
        <color theme="1"/>
        <rFont val="Times New Roman"/>
        <family val="1"/>
      </rPr>
      <t>L(cm)</t>
    </r>
    <phoneticPr fontId="1" type="noConversion"/>
  </si>
  <si>
    <r>
      <rPr>
        <sz val="14"/>
        <color theme="1"/>
        <rFont val="宋体"/>
        <family val="3"/>
        <charset val="134"/>
      </rPr>
      <t>钢丝长度</t>
    </r>
    <r>
      <rPr>
        <sz val="14"/>
        <color theme="1"/>
        <rFont val="Times New Roman"/>
        <family val="1"/>
      </rPr>
      <t>l(cm)</t>
    </r>
    <phoneticPr fontId="1" type="noConversion"/>
  </si>
  <si>
    <r>
      <rPr>
        <sz val="14"/>
        <color theme="1"/>
        <rFont val="宋体"/>
        <family val="3"/>
        <charset val="134"/>
      </rPr>
      <t>光杠杆长度</t>
    </r>
    <r>
      <rPr>
        <sz val="14"/>
        <color theme="1"/>
        <rFont val="Times New Roman"/>
        <family val="1"/>
      </rPr>
      <t>b(cm)</t>
    </r>
    <phoneticPr fontId="1" type="noConversion"/>
  </si>
  <si>
    <r>
      <t>A</t>
    </r>
    <r>
      <rPr>
        <sz val="14"/>
        <color theme="1"/>
        <rFont val="宋体"/>
        <family val="3"/>
        <charset val="134"/>
      </rPr>
      <t>类不确定度</t>
    </r>
    <r>
      <rPr>
        <sz val="14"/>
        <color theme="1"/>
        <rFont val="Times New Roman"/>
        <family val="1"/>
      </rPr>
      <t>(mm)</t>
    </r>
    <phoneticPr fontId="1" type="noConversion"/>
  </si>
  <si>
    <r>
      <t>B</t>
    </r>
    <r>
      <rPr>
        <sz val="14"/>
        <color theme="1"/>
        <rFont val="宋体"/>
        <family val="3"/>
        <charset val="134"/>
      </rPr>
      <t>类不确定度</t>
    </r>
    <r>
      <rPr>
        <sz val="14"/>
        <color theme="1"/>
        <rFont val="Times New Roman"/>
        <family val="1"/>
      </rPr>
      <t>(mm)</t>
    </r>
    <phoneticPr fontId="1" type="noConversion"/>
  </si>
  <si>
    <r>
      <rPr>
        <sz val="14"/>
        <color theme="1"/>
        <rFont val="宋体"/>
        <family val="3"/>
        <charset val="134"/>
      </rPr>
      <t>合成不确定度</t>
    </r>
    <r>
      <rPr>
        <sz val="14"/>
        <color theme="1"/>
        <rFont val="Times New Roman"/>
        <family val="1"/>
      </rPr>
      <t>(mm)</t>
    </r>
    <phoneticPr fontId="1" type="noConversion"/>
  </si>
  <si>
    <r>
      <t>最小分辨距离</t>
    </r>
    <r>
      <rPr>
        <sz val="14"/>
        <color theme="1"/>
        <rFont val="Times New Roman"/>
        <family val="1"/>
      </rPr>
      <t>(mm)</t>
    </r>
    <phoneticPr fontId="1" type="noConversion"/>
  </si>
  <si>
    <t xml:space="preserve">                         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</si>
</sst>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4"/>
      <color rgb="FF00B050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3"/>
      <charset val="134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" xfId="0" applyFont="1" applyBorder="1"/>
    <xf numFmtId="176" fontId="3" fillId="0" borderId="9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6</xdr:row>
      <xdr:rowOff>161925</xdr:rowOff>
    </xdr:from>
    <xdr:ext cx="939800" cy="21916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25DD7A2-8D3B-4B5C-95B4-1E60B3C5F61A}"/>
            </a:ext>
          </a:extLst>
        </xdr:cNvPr>
        <xdr:cNvSpPr txBox="1"/>
      </xdr:nvSpPr>
      <xdr:spPr>
        <a:xfrm>
          <a:off x="5880100" y="1533525"/>
          <a:ext cx="939800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altLang="zh-CN" sz="1400"/>
        </a:p>
      </xdr:txBody>
    </xdr:sp>
    <xdr:clientData/>
  </xdr:oneCellAnchor>
  <xdr:twoCellAnchor>
    <xdr:from>
      <xdr:col>3</xdr:col>
      <xdr:colOff>450850</xdr:colOff>
      <xdr:row>1</xdr:row>
      <xdr:rowOff>19050</xdr:rowOff>
    </xdr:from>
    <xdr:to>
      <xdr:col>3</xdr:col>
      <xdr:colOff>1143000</xdr:colOff>
      <xdr:row>1</xdr:row>
      <xdr:rowOff>234950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1FC26D2-A623-46DC-A877-ECA5ED3AC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1150" y="247650"/>
          <a:ext cx="6921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K13" sqref="K13"/>
    </sheetView>
  </sheetViews>
  <sheetFormatPr defaultRowHeight="18" x14ac:dyDescent="0.3"/>
  <cols>
    <col min="1" max="1" width="8.6640625" style="1"/>
    <col min="2" max="2" width="2.5" style="1" customWidth="1"/>
    <col min="3" max="3" width="8.6640625" style="1"/>
    <col min="4" max="6" width="9.6640625" style="2" customWidth="1"/>
    <col min="7" max="8" width="8.6640625" style="1"/>
    <col min="9" max="9" width="15" style="3" customWidth="1"/>
    <col min="10" max="10" width="15" style="1" customWidth="1"/>
    <col min="11" max="11" width="15" style="3" customWidth="1"/>
    <col min="12" max="12" width="16.5" style="1" customWidth="1"/>
    <col min="13" max="14" width="15" style="1" customWidth="1"/>
    <col min="15" max="16384" width="8.6640625" style="1"/>
  </cols>
  <sheetData>
    <row r="1" spans="1:15" ht="23" customHeight="1" x14ac:dyDescent="0.3">
      <c r="A1" s="25" t="s">
        <v>27</v>
      </c>
      <c r="B1" s="26"/>
      <c r="C1" s="27"/>
      <c r="D1" s="31" t="s">
        <v>28</v>
      </c>
      <c r="E1" s="32"/>
      <c r="F1" s="33"/>
      <c r="G1" s="34" t="s">
        <v>29</v>
      </c>
      <c r="H1" s="38"/>
      <c r="I1" s="23" t="s">
        <v>4</v>
      </c>
      <c r="J1" s="34" t="s">
        <v>30</v>
      </c>
      <c r="K1" s="41"/>
      <c r="L1" s="23" t="s">
        <v>6</v>
      </c>
    </row>
    <row r="2" spans="1:15" ht="23" customHeight="1" x14ac:dyDescent="0.3">
      <c r="A2" s="28"/>
      <c r="B2" s="29"/>
      <c r="C2" s="30"/>
      <c r="D2" s="6" t="s">
        <v>1</v>
      </c>
      <c r="E2" s="6" t="s">
        <v>2</v>
      </c>
      <c r="F2" s="6" t="s">
        <v>3</v>
      </c>
      <c r="G2" s="35"/>
      <c r="H2" s="39"/>
      <c r="I2" s="24"/>
      <c r="J2" s="35"/>
      <c r="K2" s="42"/>
      <c r="L2" s="24"/>
    </row>
    <row r="3" spans="1:15" x14ac:dyDescent="0.3">
      <c r="A3" s="4">
        <v>0</v>
      </c>
      <c r="B3" s="4" t="s">
        <v>0</v>
      </c>
      <c r="C3" s="4">
        <v>0.5</v>
      </c>
      <c r="D3" s="18">
        <v>3</v>
      </c>
      <c r="E3" s="18">
        <v>2.98</v>
      </c>
      <c r="F3" s="7">
        <f>AVERAGE(D3,E3)</f>
        <v>2.99</v>
      </c>
      <c r="G3" s="4">
        <f>A3*C3</f>
        <v>0</v>
      </c>
      <c r="H3" s="39"/>
      <c r="I3" s="5">
        <v>1</v>
      </c>
      <c r="J3" s="19">
        <v>0.61799999999999999</v>
      </c>
      <c r="K3" s="42"/>
      <c r="L3" s="4" t="s">
        <v>16</v>
      </c>
    </row>
    <row r="4" spans="1:15" x14ac:dyDescent="0.3">
      <c r="A4" s="4">
        <v>1</v>
      </c>
      <c r="B4" s="4" t="s">
        <v>0</v>
      </c>
      <c r="C4" s="4">
        <v>0.5</v>
      </c>
      <c r="D4" s="18">
        <v>3.2</v>
      </c>
      <c r="E4" s="18">
        <v>3.18</v>
      </c>
      <c r="F4" s="7">
        <f t="shared" ref="F4:F13" si="0">AVERAGE(D4,E4)</f>
        <v>3.1900000000000004</v>
      </c>
      <c r="G4" s="4">
        <f t="shared" ref="G4:G13" si="1">A4*C4</f>
        <v>0.5</v>
      </c>
      <c r="H4" s="39"/>
      <c r="I4" s="5">
        <v>2</v>
      </c>
      <c r="J4" s="19">
        <v>0.62</v>
      </c>
      <c r="K4" s="42"/>
      <c r="L4" s="20">
        <v>0.5</v>
      </c>
    </row>
    <row r="5" spans="1:15" x14ac:dyDescent="0.3">
      <c r="A5" s="4">
        <v>2</v>
      </c>
      <c r="B5" s="4" t="s">
        <v>0</v>
      </c>
      <c r="C5" s="4">
        <v>0.5</v>
      </c>
      <c r="D5" s="18">
        <v>3.42</v>
      </c>
      <c r="E5" s="18">
        <v>3.4</v>
      </c>
      <c r="F5" s="7">
        <f t="shared" si="0"/>
        <v>3.41</v>
      </c>
      <c r="G5" s="4">
        <f t="shared" si="1"/>
        <v>1</v>
      </c>
      <c r="H5" s="39"/>
      <c r="I5" s="5">
        <v>3</v>
      </c>
      <c r="J5" s="19">
        <v>0.62</v>
      </c>
      <c r="K5" s="42"/>
      <c r="L5" s="4" t="s">
        <v>17</v>
      </c>
    </row>
    <row r="6" spans="1:15" x14ac:dyDescent="0.3">
      <c r="A6" s="4">
        <v>3</v>
      </c>
      <c r="B6" s="4" t="s">
        <v>0</v>
      </c>
      <c r="C6" s="4">
        <v>0.5</v>
      </c>
      <c r="D6" s="18">
        <v>3.61</v>
      </c>
      <c r="E6" s="18">
        <v>3.6</v>
      </c>
      <c r="F6" s="7">
        <f t="shared" si="0"/>
        <v>3.605</v>
      </c>
      <c r="G6" s="4">
        <f t="shared" si="1"/>
        <v>1.5</v>
      </c>
      <c r="H6" s="39"/>
      <c r="I6" s="5">
        <v>4</v>
      </c>
      <c r="J6" s="19">
        <v>0.622</v>
      </c>
      <c r="K6" s="42"/>
      <c r="L6" s="20">
        <v>5</v>
      </c>
      <c r="M6" s="3"/>
      <c r="O6" s="3"/>
    </row>
    <row r="7" spans="1:15" x14ac:dyDescent="0.3">
      <c r="A7" s="4">
        <v>4</v>
      </c>
      <c r="B7" s="4" t="s">
        <v>0</v>
      </c>
      <c r="C7" s="4">
        <v>0.5</v>
      </c>
      <c r="D7" s="18">
        <v>3.82</v>
      </c>
      <c r="E7" s="18">
        <v>3.78</v>
      </c>
      <c r="F7" s="7">
        <f t="shared" si="0"/>
        <v>3.8</v>
      </c>
      <c r="G7" s="4">
        <f t="shared" si="1"/>
        <v>2</v>
      </c>
      <c r="H7" s="39"/>
      <c r="I7" s="5">
        <v>5</v>
      </c>
      <c r="J7" s="19">
        <v>0.622</v>
      </c>
      <c r="K7" s="42"/>
      <c r="L7" s="4" t="s">
        <v>19</v>
      </c>
    </row>
    <row r="8" spans="1:15" x14ac:dyDescent="0.3">
      <c r="A8" s="4">
        <v>5</v>
      </c>
      <c r="B8" s="4" t="s">
        <v>0</v>
      </c>
      <c r="C8" s="4">
        <v>0.5</v>
      </c>
      <c r="D8" s="18">
        <v>4</v>
      </c>
      <c r="E8" s="18">
        <v>3.98</v>
      </c>
      <c r="F8" s="7">
        <f t="shared" si="0"/>
        <v>3.99</v>
      </c>
      <c r="G8" s="4">
        <f t="shared" si="1"/>
        <v>2.5</v>
      </c>
      <c r="H8" s="39"/>
      <c r="I8" s="5">
        <v>6</v>
      </c>
      <c r="J8" s="8">
        <f>AVERAGE(J3:J7)</f>
        <v>0.62039999999999995</v>
      </c>
      <c r="K8" s="43"/>
      <c r="L8" s="20">
        <v>10</v>
      </c>
    </row>
    <row r="9" spans="1:15" x14ac:dyDescent="0.3">
      <c r="A9" s="4">
        <v>6</v>
      </c>
      <c r="B9" s="4" t="s">
        <v>0</v>
      </c>
      <c r="C9" s="4">
        <v>0.5</v>
      </c>
      <c r="D9" s="18">
        <v>4.1900000000000004</v>
      </c>
      <c r="E9" s="18">
        <v>4.21</v>
      </c>
      <c r="F9" s="7">
        <f t="shared" si="0"/>
        <v>4.2</v>
      </c>
      <c r="G9" s="4">
        <f t="shared" si="1"/>
        <v>3</v>
      </c>
      <c r="H9" s="39"/>
      <c r="I9" s="44"/>
      <c r="J9" s="45"/>
      <c r="K9" s="46"/>
      <c r="L9" s="4" t="s">
        <v>18</v>
      </c>
    </row>
    <row r="10" spans="1:15" x14ac:dyDescent="0.3">
      <c r="A10" s="4">
        <v>7</v>
      </c>
      <c r="B10" s="4" t="s">
        <v>0</v>
      </c>
      <c r="C10" s="4">
        <v>0.5</v>
      </c>
      <c r="D10" s="18">
        <v>4.38</v>
      </c>
      <c r="E10" s="18">
        <v>4.37</v>
      </c>
      <c r="F10" s="7">
        <f t="shared" si="0"/>
        <v>4.375</v>
      </c>
      <c r="G10" s="4">
        <f t="shared" si="1"/>
        <v>3.5</v>
      </c>
      <c r="H10" s="39"/>
      <c r="I10" s="47"/>
      <c r="J10" s="48"/>
      <c r="K10" s="49"/>
      <c r="L10" s="20">
        <v>4.0000000000000001E-3</v>
      </c>
    </row>
    <row r="11" spans="1:15" ht="21" customHeight="1" x14ac:dyDescent="0.3">
      <c r="A11" s="4">
        <v>8</v>
      </c>
      <c r="B11" s="4" t="s">
        <v>0</v>
      </c>
      <c r="C11" s="4">
        <v>0.5</v>
      </c>
      <c r="D11" s="18">
        <v>4.62</v>
      </c>
      <c r="E11" s="18">
        <v>4.58</v>
      </c>
      <c r="F11" s="7">
        <f t="shared" si="0"/>
        <v>4.5999999999999996</v>
      </c>
      <c r="G11" s="4">
        <f t="shared" si="1"/>
        <v>4</v>
      </c>
      <c r="H11" s="39"/>
      <c r="I11" s="34" t="s">
        <v>31</v>
      </c>
      <c r="J11" s="36" t="s">
        <v>32</v>
      </c>
      <c r="K11" s="34" t="s">
        <v>33</v>
      </c>
      <c r="L11" s="4" t="s">
        <v>26</v>
      </c>
    </row>
    <row r="12" spans="1:15" x14ac:dyDescent="0.3">
      <c r="A12" s="4">
        <v>9</v>
      </c>
      <c r="B12" s="4" t="s">
        <v>0</v>
      </c>
      <c r="C12" s="4">
        <v>0.5</v>
      </c>
      <c r="D12" s="18">
        <v>4.78</v>
      </c>
      <c r="E12" s="18">
        <v>4.79</v>
      </c>
      <c r="F12" s="7">
        <f t="shared" si="0"/>
        <v>4.7850000000000001</v>
      </c>
      <c r="G12" s="4">
        <f t="shared" si="1"/>
        <v>4.5</v>
      </c>
      <c r="H12" s="39"/>
      <c r="I12" s="35"/>
      <c r="J12" s="37"/>
      <c r="K12" s="35"/>
      <c r="L12" s="19">
        <v>0.7</v>
      </c>
    </row>
    <row r="13" spans="1:15" x14ac:dyDescent="0.3">
      <c r="A13" s="4">
        <v>10</v>
      </c>
      <c r="B13" s="4" t="s">
        <v>0</v>
      </c>
      <c r="C13" s="4">
        <v>0.5</v>
      </c>
      <c r="D13" s="18">
        <v>4.96</v>
      </c>
      <c r="E13" s="18">
        <v>4.9800000000000004</v>
      </c>
      <c r="F13" s="7">
        <f t="shared" si="0"/>
        <v>4.9700000000000006</v>
      </c>
      <c r="G13" s="4">
        <f t="shared" si="1"/>
        <v>5</v>
      </c>
      <c r="H13" s="40"/>
      <c r="I13" s="21">
        <v>134.19999999999999</v>
      </c>
      <c r="J13" s="22">
        <v>62.3</v>
      </c>
      <c r="K13" s="21">
        <v>8.5</v>
      </c>
      <c r="L13" s="10"/>
    </row>
  </sheetData>
  <mergeCells count="12">
    <mergeCell ref="L1:L2"/>
    <mergeCell ref="A1:C2"/>
    <mergeCell ref="D1:F1"/>
    <mergeCell ref="G1:G2"/>
    <mergeCell ref="I11:I12"/>
    <mergeCell ref="J11:J12"/>
    <mergeCell ref="K11:K12"/>
    <mergeCell ref="I1:I2"/>
    <mergeCell ref="J1:J2"/>
    <mergeCell ref="H1:H13"/>
    <mergeCell ref="K1:K8"/>
    <mergeCell ref="I9:K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7BF6-083A-4F29-87AA-259BCF14A7DC}">
  <dimension ref="A1:E15"/>
  <sheetViews>
    <sheetView tabSelected="1" workbookViewId="0">
      <selection activeCell="D8" sqref="D8:E8"/>
    </sheetView>
  </sheetViews>
  <sheetFormatPr defaultRowHeight="18" x14ac:dyDescent="0.3"/>
  <cols>
    <col min="1" max="1" width="8.6640625" style="1"/>
    <col min="2" max="2" width="20.33203125" style="1" customWidth="1"/>
    <col min="3" max="3" width="19.1640625" style="1" customWidth="1"/>
    <col min="4" max="4" width="21.58203125" style="1" customWidth="1"/>
    <col min="5" max="5" width="16.1640625" style="1" customWidth="1"/>
    <col min="6" max="6" width="14.08203125" style="1" bestFit="1" customWidth="1"/>
    <col min="7" max="7" width="8.6640625" style="1"/>
    <col min="8" max="8" width="10.9140625" style="1" bestFit="1" customWidth="1"/>
    <col min="9" max="16384" width="8.6640625" style="1"/>
  </cols>
  <sheetData>
    <row r="1" spans="1:5" x14ac:dyDescent="0.3">
      <c r="A1" s="51" t="s">
        <v>7</v>
      </c>
      <c r="B1" s="51"/>
      <c r="C1" s="51"/>
      <c r="D1" s="51"/>
      <c r="E1" s="11" t="s">
        <v>20</v>
      </c>
    </row>
    <row r="2" spans="1:5" ht="21" x14ac:dyDescent="0.4">
      <c r="A2" s="4" t="s">
        <v>5</v>
      </c>
      <c r="B2" s="4" t="s">
        <v>21</v>
      </c>
      <c r="C2" s="4" t="s">
        <v>22</v>
      </c>
      <c r="D2" s="55" t="s">
        <v>38</v>
      </c>
      <c r="E2" s="4" t="s">
        <v>15</v>
      </c>
    </row>
    <row r="3" spans="1:5" x14ac:dyDescent="0.3">
      <c r="A3" s="4">
        <v>1</v>
      </c>
      <c r="B3" s="4">
        <f>2.5*9.8</f>
        <v>24.5</v>
      </c>
      <c r="C3" s="12">
        <f>(原始数据!F9-原始数据!F4)/100</f>
        <v>1.0099999999999998E-2</v>
      </c>
      <c r="D3" s="50">
        <f>AVERAGE(C3:C7)</f>
        <v>9.8700000000000003E-3</v>
      </c>
      <c r="E3" s="13">
        <f>(8*B3*原始数据!I13*原始数据!J13/(PI()*D3*原始数据!K13*原始数据!J8*原始数据!J8))*10000</f>
        <v>161535174246.75256</v>
      </c>
    </row>
    <row r="4" spans="1:5" ht="21" x14ac:dyDescent="0.3">
      <c r="A4" s="4">
        <v>2</v>
      </c>
      <c r="B4" s="4">
        <f t="shared" ref="B4:B7" si="0">2.5*9.8</f>
        <v>24.5</v>
      </c>
      <c r="C4" s="12">
        <f>(原始数据!F10-原始数据!F5)/100</f>
        <v>9.6499999999999989E-3</v>
      </c>
      <c r="D4" s="50"/>
      <c r="E4" s="4" t="s">
        <v>23</v>
      </c>
    </row>
    <row r="5" spans="1:5" x14ac:dyDescent="0.3">
      <c r="A5" s="4">
        <v>3</v>
      </c>
      <c r="B5" s="4">
        <f t="shared" si="0"/>
        <v>24.5</v>
      </c>
      <c r="C5" s="12">
        <f>(原始数据!F11-原始数据!F6)/100</f>
        <v>9.949999999999997E-3</v>
      </c>
      <c r="D5" s="50"/>
      <c r="E5" s="14">
        <f>SQRT(E11*E11+E12*E12+E13*E13+4*E14*E14+E15*E15)</f>
        <v>4.2981390779892874E-2</v>
      </c>
    </row>
    <row r="6" spans="1:5" ht="21" x14ac:dyDescent="0.3">
      <c r="A6" s="4">
        <v>4</v>
      </c>
      <c r="B6" s="4">
        <f t="shared" si="0"/>
        <v>24.5</v>
      </c>
      <c r="C6" s="12">
        <f>(原始数据!F12-原始数据!F7)/100</f>
        <v>9.8500000000000029E-3</v>
      </c>
      <c r="D6" s="50"/>
      <c r="E6" s="4" t="s">
        <v>24</v>
      </c>
    </row>
    <row r="7" spans="1:5" x14ac:dyDescent="0.3">
      <c r="A7" s="4">
        <v>5</v>
      </c>
      <c r="B7" s="4">
        <f t="shared" si="0"/>
        <v>24.5</v>
      </c>
      <c r="C7" s="12">
        <f>(原始数据!F13-原始数据!F8)/100</f>
        <v>9.8000000000000049E-3</v>
      </c>
      <c r="D7" s="50"/>
      <c r="E7" s="13">
        <f>E3*E5</f>
        <v>6943006448.9977598</v>
      </c>
    </row>
    <row r="8" spans="1:5" x14ac:dyDescent="0.3">
      <c r="A8" s="52" t="s">
        <v>37</v>
      </c>
      <c r="B8" s="53"/>
      <c r="C8" s="54"/>
      <c r="D8" s="56">
        <f>原始数据!K13*实验数据分析!D3/(2*原始数据!I13)*100</f>
        <v>3.1257451564828613E-2</v>
      </c>
      <c r="E8" s="57"/>
    </row>
    <row r="9" spans="1:5" x14ac:dyDescent="0.3">
      <c r="A9" s="51" t="s">
        <v>8</v>
      </c>
      <c r="B9" s="51"/>
      <c r="C9" s="51"/>
      <c r="D9" s="51"/>
      <c r="E9" s="51"/>
    </row>
    <row r="10" spans="1:5" x14ac:dyDescent="0.3">
      <c r="A10" s="11" t="s">
        <v>13</v>
      </c>
      <c r="B10" s="4" t="s">
        <v>34</v>
      </c>
      <c r="C10" s="4" t="s">
        <v>35</v>
      </c>
      <c r="D10" s="9" t="s">
        <v>36</v>
      </c>
      <c r="E10" s="11" t="s">
        <v>14</v>
      </c>
    </row>
    <row r="11" spans="1:5" x14ac:dyDescent="0.3">
      <c r="A11" s="4" t="s">
        <v>9</v>
      </c>
      <c r="B11" s="17">
        <v>0</v>
      </c>
      <c r="C11" s="7">
        <f>原始数据!L8/SQRT(3)</f>
        <v>5.7735026918962582</v>
      </c>
      <c r="D11" s="7">
        <f>SQRT(POWER(B11,2)+POWER(C11,2))</f>
        <v>5.7735026918962582</v>
      </c>
      <c r="E11" s="14">
        <f>D11/原始数据!I13*0.1</f>
        <v>4.3021629596842461E-3</v>
      </c>
    </row>
    <row r="12" spans="1:5" x14ac:dyDescent="0.3">
      <c r="A12" s="4" t="s">
        <v>10</v>
      </c>
      <c r="B12" s="17">
        <v>0</v>
      </c>
      <c r="C12" s="7">
        <f>原始数据!L6/SQRT(3)</f>
        <v>2.8867513459481291</v>
      </c>
      <c r="D12" s="7">
        <f t="shared" ref="D12:D15" si="1">SQRT(POWER(B12,2)+POWER(C12,2))</f>
        <v>2.8867513459481291</v>
      </c>
      <c r="E12" s="14">
        <f>D12/原始数据!J13*0.1</f>
        <v>4.6336297687770934E-3</v>
      </c>
    </row>
    <row r="13" spans="1:5" x14ac:dyDescent="0.3">
      <c r="A13" s="4" t="s">
        <v>11</v>
      </c>
      <c r="B13" s="17">
        <v>0</v>
      </c>
      <c r="C13" s="8">
        <f>原始数据!L4/SQRT(3)</f>
        <v>0.28867513459481292</v>
      </c>
      <c r="D13" s="8">
        <f t="shared" si="1"/>
        <v>0.28867513459481292</v>
      </c>
      <c r="E13" s="15">
        <f>D13/原始数据!K13*0.1</f>
        <v>3.396178054056623E-3</v>
      </c>
    </row>
    <row r="14" spans="1:5" x14ac:dyDescent="0.3">
      <c r="A14" s="4" t="s">
        <v>12</v>
      </c>
      <c r="B14" s="13">
        <f>SQRT((POWER(原始数据!J3-原始数据!J8,2)+POWER(原始数据!J4-原始数据!J8,2)+POWER(原始数据!J5-原始数据!J8,2)+POWER(原始数据!J6-原始数据!J8,2)+POWER(原始数据!J7-原始数据!J8,2))/20)</f>
        <v>7.4833147735478892E-4</v>
      </c>
      <c r="C14" s="13">
        <f>原始数据!L10/SQRT(3)</f>
        <v>2.3094010767585032E-3</v>
      </c>
      <c r="D14" s="13">
        <f t="shared" si="1"/>
        <v>2.4276188608044168E-3</v>
      </c>
      <c r="E14" s="14">
        <f>D14/原始数据!J8</f>
        <v>3.9129897820831998E-3</v>
      </c>
    </row>
    <row r="15" spans="1:5" ht="21" x14ac:dyDescent="0.3">
      <c r="A15" s="4" t="s">
        <v>25</v>
      </c>
      <c r="B15" s="8">
        <f>SQRT((POWER(C3-D3,2)+POWER(C4-D3,2)+POWER(C5-D3,2)+POWER(C6-D3,2)+POWER(C7-D3,2))/20)*1000</f>
        <v>7.5166481891863951E-2</v>
      </c>
      <c r="C15" s="8">
        <f>原始数据!L12/SQRT(3)</f>
        <v>0.40414518843273806</v>
      </c>
      <c r="D15" s="8">
        <f t="shared" si="1"/>
        <v>0.41107582431144413</v>
      </c>
      <c r="E15" s="16">
        <f>D15/实验数据分析!D3/1000</f>
        <v>4.1649019687076405E-2</v>
      </c>
    </row>
  </sheetData>
  <mergeCells count="5">
    <mergeCell ref="D3:D7"/>
    <mergeCell ref="A1:D1"/>
    <mergeCell ref="A9:E9"/>
    <mergeCell ref="A8:C8"/>
    <mergeCell ref="D8:E8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实验数据分析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2020-10-29T11:15:52Z</cp:lastPrinted>
  <dcterms:created xsi:type="dcterms:W3CDTF">2015-06-05T18:19:34Z</dcterms:created>
  <dcterms:modified xsi:type="dcterms:W3CDTF">2020-10-29T12:02:05Z</dcterms:modified>
</cp:coreProperties>
</file>