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520" tabRatio="500"/>
  </bookViews>
  <sheets>
    <sheet name="汇总" sheetId="2" r:id="rId1"/>
    <sheet name="明细" sheetId="1" r:id="rId2"/>
    <sheet name="产品表" sheetId="4" r:id="rId3"/>
    <sheet name="工作表2" sheetId="6" r:id="rId4"/>
    <sheet name="工作表3" sheetId="7" r:id="rId5"/>
  </sheets>
  <calcPr calcId="150000" concurrentCalc="0"/>
  <pivotCaches>
    <pivotCache cacheId="103" r:id="rId6"/>
    <pivotCache cacheId="110" r:id="rId7"/>
    <pivotCache cacheId="114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5" i="1" l="1"/>
  <c r="F245" i="1"/>
  <c r="K244" i="1"/>
  <c r="F244" i="1"/>
  <c r="K243" i="1"/>
  <c r="F243" i="1"/>
  <c r="K242" i="1"/>
  <c r="F242" i="1"/>
  <c r="L33" i="4"/>
  <c r="M33" i="4"/>
  <c r="N33" i="4"/>
  <c r="O33" i="4"/>
  <c r="L34" i="4"/>
  <c r="M34" i="4"/>
  <c r="N34" i="4"/>
  <c r="O34" i="4"/>
  <c r="L35" i="4"/>
  <c r="M35" i="4"/>
  <c r="N35" i="4"/>
  <c r="O35" i="4"/>
  <c r="L36" i="4"/>
  <c r="M36" i="4"/>
  <c r="N36" i="4"/>
  <c r="O36" i="4"/>
  <c r="L37" i="4"/>
  <c r="M37" i="4"/>
  <c r="N37" i="4"/>
  <c r="O37" i="4"/>
  <c r="L38" i="4"/>
  <c r="M38" i="4"/>
  <c r="N38" i="4"/>
  <c r="O38" i="4"/>
  <c r="L39" i="4"/>
  <c r="M39" i="4"/>
  <c r="N39" i="4"/>
  <c r="O39" i="4"/>
  <c r="L40" i="4"/>
  <c r="M40" i="4"/>
  <c r="N40" i="4"/>
  <c r="O40" i="4"/>
  <c r="L41" i="4"/>
  <c r="M41" i="4"/>
  <c r="N41" i="4"/>
  <c r="O41" i="4"/>
  <c r="L42" i="4"/>
  <c r="M42" i="4"/>
  <c r="N42" i="4"/>
  <c r="O42" i="4"/>
  <c r="L43" i="4"/>
  <c r="M43" i="4"/>
  <c r="N43" i="4"/>
  <c r="O43" i="4"/>
  <c r="L44" i="4"/>
  <c r="M44" i="4"/>
  <c r="N44" i="4"/>
  <c r="O44" i="4"/>
  <c r="L4" i="4"/>
  <c r="M4" i="4"/>
  <c r="N4" i="4"/>
  <c r="O4" i="4"/>
  <c r="L5" i="4"/>
  <c r="M5" i="4"/>
  <c r="N5" i="4"/>
  <c r="O5" i="4"/>
  <c r="L6" i="4"/>
  <c r="M6" i="4"/>
  <c r="N6" i="4"/>
  <c r="O6" i="4"/>
  <c r="L7" i="4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L12" i="4"/>
  <c r="M12" i="4"/>
  <c r="N12" i="4"/>
  <c r="O12" i="4"/>
  <c r="L13" i="4"/>
  <c r="M13" i="4"/>
  <c r="N13" i="4"/>
  <c r="O13" i="4"/>
  <c r="L14" i="4"/>
  <c r="M14" i="4"/>
  <c r="N14" i="4"/>
  <c r="O14" i="4"/>
  <c r="L15" i="4"/>
  <c r="M15" i="4"/>
  <c r="N15" i="4"/>
  <c r="O15" i="4"/>
  <c r="L16" i="4"/>
  <c r="M16" i="4"/>
  <c r="N16" i="4"/>
  <c r="O16" i="4"/>
  <c r="L17" i="4"/>
  <c r="M17" i="4"/>
  <c r="N17" i="4"/>
  <c r="O17" i="4"/>
  <c r="L18" i="4"/>
  <c r="M18" i="4"/>
  <c r="N18" i="4"/>
  <c r="O18" i="4"/>
  <c r="L19" i="4"/>
  <c r="M19" i="4"/>
  <c r="N19" i="4"/>
  <c r="O19" i="4"/>
  <c r="L20" i="4"/>
  <c r="M20" i="4"/>
  <c r="N20" i="4"/>
  <c r="O20" i="4"/>
  <c r="L21" i="4"/>
  <c r="M21" i="4"/>
  <c r="N21" i="4"/>
  <c r="O21" i="4"/>
  <c r="L22" i="4"/>
  <c r="M22" i="4"/>
  <c r="N22" i="4"/>
  <c r="O22" i="4"/>
  <c r="L23" i="4"/>
  <c r="M23" i="4"/>
  <c r="N23" i="4"/>
  <c r="O23" i="4"/>
  <c r="L24" i="4"/>
  <c r="M24" i="4"/>
  <c r="N24" i="4"/>
  <c r="O24" i="4"/>
  <c r="L25" i="4"/>
  <c r="M25" i="4"/>
  <c r="N25" i="4"/>
  <c r="O25" i="4"/>
  <c r="L26" i="4"/>
  <c r="M26" i="4"/>
  <c r="N26" i="4"/>
  <c r="O26" i="4"/>
  <c r="L27" i="4"/>
  <c r="M27" i="4"/>
  <c r="N27" i="4"/>
  <c r="O27" i="4"/>
  <c r="L28" i="4"/>
  <c r="M28" i="4"/>
  <c r="N28" i="4"/>
  <c r="O28" i="4"/>
  <c r="L29" i="4"/>
  <c r="M29" i="4"/>
  <c r="N29" i="4"/>
  <c r="O29" i="4"/>
  <c r="L30" i="4"/>
  <c r="M30" i="4"/>
  <c r="N30" i="4"/>
  <c r="O30" i="4"/>
  <c r="L31" i="4"/>
  <c r="M31" i="4"/>
  <c r="N31" i="4"/>
  <c r="O31" i="4"/>
  <c r="L32" i="4"/>
  <c r="M32" i="4"/>
  <c r="N32" i="4"/>
  <c r="O32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3" i="4"/>
  <c r="N3" i="4"/>
  <c r="L3" i="4"/>
  <c r="M3" i="4"/>
  <c r="O3" i="4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2" i="7"/>
  <c r="K246" i="1"/>
  <c r="K247" i="1"/>
  <c r="K241" i="1"/>
  <c r="F241" i="1"/>
  <c r="K240" i="1"/>
  <c r="F240" i="1"/>
  <c r="F239" i="1"/>
  <c r="F238" i="1"/>
  <c r="F237" i="1"/>
  <c r="F236" i="1"/>
  <c r="K236" i="1"/>
  <c r="K237" i="1"/>
  <c r="K238" i="1"/>
  <c r="K239" i="1"/>
  <c r="K235" i="1"/>
  <c r="F235" i="1"/>
  <c r="K234" i="1"/>
  <c r="F234" i="1"/>
  <c r="K233" i="1"/>
  <c r="F233" i="1"/>
  <c r="K232" i="1"/>
  <c r="F232" i="1"/>
  <c r="K231" i="1"/>
  <c r="F231" i="1"/>
  <c r="K230" i="1"/>
  <c r="F230" i="1"/>
  <c r="K229" i="1"/>
  <c r="F229" i="1"/>
  <c r="K228" i="1"/>
  <c r="F228" i="1"/>
  <c r="K227" i="1"/>
  <c r="F227" i="1"/>
  <c r="K226" i="1"/>
  <c r="F226" i="1"/>
  <c r="K225" i="1"/>
  <c r="F225" i="1"/>
  <c r="K224" i="1"/>
  <c r="F224" i="1"/>
  <c r="K223" i="1"/>
  <c r="F223" i="1"/>
  <c r="K222" i="1"/>
  <c r="F222" i="1"/>
  <c r="K221" i="1"/>
  <c r="F221" i="1"/>
  <c r="K220" i="1"/>
  <c r="F220" i="1"/>
  <c r="K219" i="1"/>
  <c r="F219" i="1"/>
  <c r="K218" i="1"/>
  <c r="F218" i="1"/>
  <c r="B44" i="4"/>
  <c r="K217" i="1"/>
  <c r="F217" i="1"/>
  <c r="K216" i="1"/>
  <c r="F216" i="1"/>
  <c r="K215" i="1"/>
  <c r="F215" i="1"/>
  <c r="F214" i="1"/>
  <c r="F210" i="1"/>
  <c r="K210" i="1"/>
  <c r="K213" i="1"/>
  <c r="F213" i="1"/>
  <c r="K212" i="1"/>
  <c r="F212" i="1"/>
  <c r="F211" i="1"/>
  <c r="K209" i="1"/>
  <c r="F209" i="1"/>
  <c r="K208" i="1"/>
  <c r="F208" i="1"/>
  <c r="F207" i="1"/>
  <c r="F206" i="1"/>
  <c r="K201" i="1"/>
  <c r="F201" i="1"/>
  <c r="F203" i="1"/>
  <c r="F204" i="1"/>
  <c r="F205" i="1"/>
  <c r="K205" i="1"/>
  <c r="K203" i="1"/>
  <c r="K202" i="1"/>
  <c r="F202" i="1"/>
  <c r="K200" i="1"/>
  <c r="F200" i="1"/>
  <c r="K199" i="1"/>
  <c r="F199" i="1"/>
  <c r="K198" i="1"/>
  <c r="F198" i="1"/>
  <c r="K197" i="1"/>
  <c r="F197" i="1"/>
  <c r="K99" i="1"/>
  <c r="K204" i="1"/>
  <c r="B43" i="4"/>
  <c r="K206" i="1"/>
  <c r="K207" i="1"/>
  <c r="K211" i="1"/>
  <c r="K214" i="1"/>
  <c r="F196" i="1"/>
  <c r="K195" i="1"/>
  <c r="F195" i="1"/>
  <c r="K194" i="1"/>
  <c r="K196" i="1"/>
  <c r="F194" i="1"/>
  <c r="F193" i="1"/>
  <c r="K192" i="1"/>
  <c r="F192" i="1"/>
  <c r="K191" i="1"/>
  <c r="F191" i="1"/>
  <c r="K190" i="1"/>
  <c r="F190" i="1"/>
  <c r="K189" i="1"/>
  <c r="F189" i="1"/>
  <c r="K188" i="1"/>
  <c r="F188" i="1"/>
  <c r="K187" i="1"/>
  <c r="F187" i="1"/>
  <c r="K186" i="1"/>
  <c r="K193" i="1"/>
  <c r="F186" i="1"/>
  <c r="F185" i="1"/>
  <c r="F184" i="1"/>
  <c r="K183" i="1"/>
  <c r="F183" i="1"/>
  <c r="K182" i="1"/>
  <c r="F182" i="1"/>
  <c r="K181" i="1"/>
  <c r="F181" i="1"/>
  <c r="K180" i="1"/>
  <c r="F180" i="1"/>
  <c r="K179" i="1"/>
  <c r="F179" i="1"/>
  <c r="K178" i="1"/>
  <c r="K184" i="1"/>
  <c r="K185" i="1"/>
  <c r="F178" i="1"/>
  <c r="F177" i="1"/>
  <c r="K177" i="1"/>
  <c r="F176" i="1"/>
  <c r="K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K153" i="1"/>
  <c r="F153" i="1"/>
  <c r="F152" i="1"/>
  <c r="F151" i="1"/>
  <c r="F150" i="1"/>
  <c r="F149" i="1"/>
  <c r="F148" i="1"/>
  <c r="F147" i="1"/>
  <c r="F146" i="1"/>
  <c r="F145" i="1"/>
  <c r="F144" i="1"/>
  <c r="F143" i="1"/>
  <c r="B36" i="4"/>
  <c r="B37" i="4"/>
  <c r="B38" i="4"/>
  <c r="B39" i="4"/>
  <c r="B40" i="4"/>
  <c r="B41" i="4"/>
  <c r="B42" i="4"/>
  <c r="F132" i="1"/>
  <c r="F133" i="1"/>
  <c r="F134" i="1"/>
  <c r="F135" i="1"/>
  <c r="F136" i="1"/>
  <c r="F137" i="1"/>
  <c r="F138" i="1"/>
  <c r="F139" i="1"/>
  <c r="F140" i="1"/>
  <c r="F141" i="1"/>
  <c r="F142" i="1"/>
  <c r="F131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K128" i="1"/>
  <c r="K120" i="1"/>
  <c r="K121" i="1"/>
  <c r="K122" i="1"/>
  <c r="K123" i="1"/>
  <c r="K124" i="1"/>
  <c r="K125" i="1"/>
  <c r="K126" i="1"/>
  <c r="K127" i="1"/>
  <c r="F114" i="1"/>
  <c r="K114" i="1"/>
  <c r="F115" i="1"/>
  <c r="B34" i="4"/>
  <c r="K115" i="1"/>
  <c r="F116" i="1"/>
  <c r="K116" i="1"/>
  <c r="B35" i="4"/>
  <c r="K117" i="1"/>
  <c r="K118" i="1"/>
  <c r="K119" i="1"/>
  <c r="K113" i="1"/>
  <c r="F113" i="1"/>
  <c r="K112" i="1"/>
  <c r="F112" i="1"/>
  <c r="F111" i="1"/>
  <c r="F110" i="1"/>
  <c r="F109" i="1"/>
  <c r="F108" i="1"/>
  <c r="F107" i="1"/>
  <c r="B32" i="4"/>
  <c r="J32" i="4"/>
  <c r="F106" i="1"/>
  <c r="F105" i="1"/>
  <c r="F104" i="1"/>
  <c r="F103" i="1"/>
  <c r="B20" i="4"/>
  <c r="B33" i="4"/>
  <c r="B4" i="4"/>
  <c r="J4" i="4"/>
  <c r="B19" i="4"/>
  <c r="B30" i="4"/>
  <c r="B5" i="4"/>
  <c r="J5" i="4"/>
  <c r="B17" i="4"/>
  <c r="B31" i="4"/>
  <c r="B6" i="4"/>
  <c r="J6" i="4"/>
  <c r="B16" i="4"/>
  <c r="B22" i="4"/>
  <c r="B7" i="4"/>
  <c r="J7" i="4"/>
  <c r="B14" i="4"/>
  <c r="B24" i="4"/>
  <c r="B8" i="4"/>
  <c r="J8" i="4"/>
  <c r="B15" i="4"/>
  <c r="B21" i="4"/>
  <c r="B9" i="4"/>
  <c r="J9" i="4"/>
  <c r="B29" i="4"/>
  <c r="B10" i="4"/>
  <c r="J10" i="4"/>
  <c r="B26" i="4"/>
  <c r="B11" i="4"/>
  <c r="J11" i="4"/>
  <c r="B12" i="4"/>
  <c r="J12" i="4"/>
  <c r="B13" i="4"/>
  <c r="B18" i="4"/>
  <c r="B23" i="4"/>
  <c r="J13" i="4"/>
  <c r="B27" i="4"/>
  <c r="J14" i="4"/>
  <c r="B28" i="4"/>
  <c r="J15" i="4"/>
  <c r="J16" i="4"/>
  <c r="J17" i="4"/>
  <c r="J18" i="4"/>
  <c r="J19" i="4"/>
  <c r="J20" i="4"/>
  <c r="J21" i="4"/>
  <c r="B3" i="4"/>
  <c r="J22" i="4"/>
  <c r="J23" i="4"/>
  <c r="J24" i="4"/>
  <c r="J25" i="4"/>
  <c r="J26" i="4"/>
  <c r="J27" i="4"/>
  <c r="J28" i="4"/>
  <c r="J29" i="4"/>
  <c r="J30" i="4"/>
  <c r="J31" i="4"/>
  <c r="J3" i="4"/>
  <c r="F102" i="1"/>
  <c r="F101" i="1"/>
  <c r="F100" i="1"/>
  <c r="F96" i="1"/>
  <c r="K96" i="1"/>
  <c r="K98" i="1"/>
  <c r="F98" i="1"/>
  <c r="K97" i="1"/>
  <c r="F97" i="1"/>
  <c r="K95" i="1"/>
  <c r="F95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F94" i="1"/>
  <c r="F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8" i="1"/>
  <c r="K77" i="1"/>
  <c r="F76" i="1"/>
  <c r="K76" i="1"/>
  <c r="F75" i="1"/>
  <c r="F68" i="1"/>
  <c r="F61" i="1"/>
  <c r="F58" i="1"/>
  <c r="K59" i="1"/>
  <c r="K58" i="1"/>
  <c r="K57" i="1"/>
  <c r="F56" i="1"/>
  <c r="F57" i="1"/>
  <c r="F59" i="1"/>
  <c r="F60" i="1"/>
  <c r="F62" i="1"/>
  <c r="F63" i="1"/>
  <c r="F64" i="1"/>
  <c r="F65" i="1"/>
  <c r="F66" i="1"/>
  <c r="F67" i="1"/>
  <c r="F69" i="1"/>
  <c r="F70" i="1"/>
  <c r="F71" i="1"/>
  <c r="F72" i="1"/>
  <c r="F73" i="1"/>
  <c r="F74" i="1"/>
  <c r="F55" i="1"/>
  <c r="K56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K4" i="1"/>
  <c r="K5" i="1"/>
  <c r="K6" i="1"/>
  <c r="K7" i="1"/>
  <c r="K8" i="1"/>
  <c r="I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40" i="1"/>
  <c r="F39" i="1"/>
  <c r="F38" i="1"/>
  <c r="F37" i="1"/>
  <c r="F36" i="1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<sst xmlns="http://schemas.openxmlformats.org/spreadsheetml/2006/main" count="1293" uniqueCount="296">
  <si>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</si>
  <si>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</si>
  <si>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</si>
  <si>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</si>
  <si>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</si>
  <si>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</si>
  <si>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</si>
  <si>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</si>
  <si>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</si>
  <si>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</si>
  <si>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</si>
  <si>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</si>
  <si>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</si>
  <si>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</si>
  <si>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</si>
  <si>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</si>
  <si>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</si>
  <si>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</si>
  <si>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</si>
  <si>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</si>
  <si>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</si>
  <si>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</si>
  <si>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</si>
  <si>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</si>
  <si>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</si>
  <si>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</si>
  <si>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</si>
  <si>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</si>
  <si>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</si>
  <si>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</si>
  <si>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</si>
  <si>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</si>
  <si>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</si>
  <si>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</si>
  <si>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</si>
  <si>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</si>
  <si>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</si>
  <si>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</si>
  <si>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</si>
  <si>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</si>
  <si>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</si>
  <si>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</si>
  <si>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</si>
  <si>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</si>
  <si>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</si>
  <si>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</si>
  <si>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</si>
  <si>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</si>
  <si>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</si>
  <si>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</si>
  <si>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</si>
  <si>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</si>
  <si>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</si>
  <si>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</si>
  <si>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</si>
  <si>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</si>
  <si>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</si>
  <si>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</si>
  <si>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</si>
  <si>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</si>
  <si>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</si>
  <si>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</si>
  <si>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</si>
  <si>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</si>
  <si>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</si>
  <si>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</si>
  <si>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</si>
  <si>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</si>
  <si>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</si>
  <si>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</si>
  <si>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</si>
  <si>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</si>
  <si>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</si>
  <si>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</si>
  <si>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</si>
  <si>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</si>
  <si>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</si>
  <si>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</si>
  <si>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</si>
  <si>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</si>
  <si>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</si>
  <si>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</si>
  <si>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</si>
  <si>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</si>
  <si>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</si>
  <si>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</si>
  <si>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</si>
  <si>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</si>
  <si>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</si>
  <si>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消费</t>
  </si>
  <si>
    <t>(空白)</t>
  </si>
  <si>
    <t>会员消费</t>
  </si>
  <si>
    <t>会员消费</t>
    <rPh sb="0" eb="1">
      <t>hui yuan</t>
    </rPh>
    <rPh sb="2" eb="3">
      <t>xiao f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</si>
  <si>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</si>
  <si>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</si>
  <si>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</si>
  <si>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</si>
  <si>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</si>
  <si>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</si>
  <si>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</si>
  <si>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</si>
  <si>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</si>
  <si>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</si>
  <si>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</si>
  <si>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</si>
  <si>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</si>
  <si>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</si>
  <si>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</si>
  <si>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</si>
  <si>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列标签</t>
  </si>
  <si>
    <t>总计</t>
  </si>
  <si>
    <t>求和/汇总金额</t>
  </si>
  <si>
    <t>行标签</t>
  </si>
  <si>
    <t>求和/数量</t>
  </si>
  <si>
    <t>帕萨迪纳业主</t>
    <rPh sb="0" eb="1">
      <t>pa s d n</t>
    </rPh>
    <rPh sb="4" eb="5">
      <t>ye z</t>
    </rPh>
    <phoneticPr fontId="1" type="noConversion"/>
  </si>
  <si>
    <t>感谢光临葡萄院儿  the Vineyard！</t>
    <phoneticPr fontId="1" type="noConversion"/>
  </si>
  <si>
    <t>蔚蓝</t>
    <rPh sb="0" eb="1">
      <t>wei lan</t>
    </rPh>
    <phoneticPr fontId="1" type="noConversion"/>
  </si>
  <si>
    <t>crystal</t>
    <phoneticPr fontId="1" type="noConversion"/>
  </si>
  <si>
    <t>斯里兰卡上等红茶</t>
    <rPh sb="0" eb="1">
      <t>si li lan ka</t>
    </rPh>
    <rPh sb="4" eb="5">
      <t>shang deng hong cha</t>
    </rPh>
    <phoneticPr fontId="1" type="noConversion"/>
  </si>
  <si>
    <t>峨眉山明前绿茶</t>
    <rPh sb="0" eb="1">
      <t>e m s</t>
    </rPh>
    <rPh sb="3" eb="4">
      <t>ming</t>
    </rPh>
    <rPh sb="4" eb="5">
      <t>qian</t>
    </rPh>
    <rPh sb="5" eb="6">
      <t>lü</t>
    </rPh>
    <phoneticPr fontId="1" type="noConversion"/>
  </si>
  <si>
    <t>高山古树普洱茶</t>
    <rPh sb="0" eb="1">
      <t>g s</t>
    </rPh>
    <rPh sb="2" eb="3">
      <t>gu shu</t>
    </rPh>
    <rPh sb="4" eb="5">
      <t>pu er c</t>
    </rPh>
    <phoneticPr fontId="1" type="noConversion"/>
  </si>
  <si>
    <t>德国手工花果茶</t>
    <rPh sb="0" eb="1">
      <t>de guo</t>
    </rPh>
    <rPh sb="2" eb="3">
      <t>s gong</t>
    </rPh>
    <rPh sb="4" eb="5">
      <t>hua guo</t>
    </rPh>
    <phoneticPr fontId="1" type="noConversion"/>
  </si>
  <si>
    <t>创建日期</t>
    <rPh sb="0" eb="1">
      <t>c j</t>
    </rPh>
    <rPh sb="2" eb="3">
      <t>r q</t>
    </rPh>
    <phoneticPr fontId="1" type="noConversion"/>
  </si>
  <si>
    <t>壶（2杯）</t>
    <rPh sb="0" eb="1">
      <t>hu</t>
    </rPh>
    <rPh sb="3" eb="4">
      <t>bei</t>
    </rPh>
    <phoneticPr fontId="1" type="noConversion"/>
  </si>
  <si>
    <t>壶（4杯）</t>
    <rPh sb="0" eb="1">
      <t>hu</t>
    </rPh>
    <rPh sb="3" eb="4">
      <t>bei</t>
    </rPh>
    <phoneticPr fontId="1" type="noConversion"/>
  </si>
  <si>
    <t>斯里兰卡上等红茶(杯)</t>
  </si>
  <si>
    <t>颗颗妈妈</t>
    <rPh sb="0" eb="1">
      <t>ke ke</t>
    </rPh>
    <rPh sb="2" eb="3">
      <t>ma m</t>
    </rPh>
    <phoneticPr fontId="1" type="noConversion"/>
  </si>
  <si>
    <t>党玮娅</t>
    <rPh sb="1" eb="2">
      <t>wei</t>
    </rPh>
    <phoneticPr fontId="1" type="noConversion"/>
  </si>
  <si>
    <t>阳妈</t>
    <phoneticPr fontId="1" type="noConversion"/>
  </si>
  <si>
    <t>高波</t>
    <rPh sb="0" eb="1">
      <t>gao</t>
    </rPh>
    <rPh sb="1" eb="2">
      <t>bo</t>
    </rPh>
    <phoneticPr fontId="1" type="noConversion"/>
  </si>
  <si>
    <t>二宝妈</t>
    <rPh sb="0" eb="1">
      <t>er bao ma</t>
    </rPh>
    <rPh sb="2" eb="3">
      <t>ma</t>
    </rPh>
    <phoneticPr fontId="1" type="noConversion"/>
  </si>
  <si>
    <t>maji妈妈</t>
    <rPh sb="4" eb="5">
      <t>ma ma</t>
    </rPh>
    <phoneticPr fontId="1" type="noConversion"/>
  </si>
  <si>
    <t>卢芳</t>
    <rPh sb="0" eb="1">
      <t>lu fang</t>
    </rPh>
    <rPh sb="1" eb="2">
      <t>fang</t>
    </rPh>
    <phoneticPr fontId="1" type="noConversion"/>
  </si>
  <si>
    <t>非洲腰果</t>
    <rPh sb="0" eb="1">
      <t>fei zhou yao guo</t>
    </rPh>
    <phoneticPr fontId="1" type="noConversion"/>
  </si>
  <si>
    <t>零食</t>
    <rPh sb="0" eb="1">
      <t>ling shi</t>
    </rPh>
    <phoneticPr fontId="1" type="noConversion"/>
  </si>
  <si>
    <t>袋</t>
    <rPh sb="0" eb="1">
      <t>dai</t>
    </rPh>
    <phoneticPr fontId="1" type="noConversion"/>
  </si>
  <si>
    <t>非洲腰果(袋)</t>
  </si>
  <si>
    <t>林总，唐老师</t>
    <rPh sb="0" eb="1">
      <t>lin zong</t>
    </rPh>
    <rPh sb="3" eb="4">
      <t>tang</t>
    </rPh>
    <rPh sb="4" eb="5">
      <t>lao shi</t>
    </rPh>
    <phoneticPr fontId="1" type="noConversion"/>
  </si>
  <si>
    <t>蓝山美术</t>
    <rPh sb="0" eb="1">
      <t>lan shan mei shu</t>
    </rPh>
    <phoneticPr fontId="1" type="noConversion"/>
  </si>
  <si>
    <t>草莓酸奶</t>
    <rPh sb="0" eb="1">
      <t>cao mei suan nai</t>
    </rPh>
    <phoneticPr fontId="1" type="noConversion"/>
  </si>
  <si>
    <t>甜点</t>
  </si>
  <si>
    <t>甜点</t>
    <rPh sb="0" eb="1">
      <t>tian dian</t>
    </rPh>
    <phoneticPr fontId="1" type="noConversion"/>
  </si>
  <si>
    <t>草莓酸奶(杯)</t>
  </si>
  <si>
    <t>曹曹</t>
    <phoneticPr fontId="1" type="noConversion"/>
  </si>
  <si>
    <t>曹曹妹妹</t>
    <rPh sb="0" eb="1">
      <t>cao cao</t>
    </rPh>
    <phoneticPr fontId="1" type="noConversion"/>
  </si>
  <si>
    <t>黄勇</t>
    <rPh sb="0" eb="1">
      <t>huang yong</t>
    </rPh>
    <phoneticPr fontId="1" type="noConversion"/>
  </si>
  <si>
    <t>勇哥</t>
    <rPh sb="0" eb="1">
      <t>yong ge</t>
    </rPh>
    <phoneticPr fontId="1" type="noConversion"/>
  </si>
  <si>
    <t>黄一鸾</t>
    <rPh sb="0" eb="1">
      <t>huang yi luan</t>
    </rPh>
    <phoneticPr fontId="1" type="noConversion"/>
  </si>
  <si>
    <t>一鸾</t>
    <rPh sb="0" eb="1">
      <t>yi luan</t>
    </rPh>
    <phoneticPr fontId="1" type="noConversion"/>
  </si>
  <si>
    <t>曹曹</t>
    <rPh sb="0" eb="1">
      <t>cao cao</t>
    </rPh>
    <phoneticPr fontId="1" type="noConversion"/>
  </si>
  <si>
    <t>德国手工花果茶(杯)</t>
  </si>
  <si>
    <t>颗颗妈妈</t>
    <phoneticPr fontId="1" type="noConversion"/>
  </si>
  <si>
    <t>峨眉山明前绿茶(杯)</t>
  </si>
  <si>
    <t>零食</t>
  </si>
  <si>
    <t>混合腰果</t>
    <rPh sb="0" eb="1">
      <t>hun he yao guo</t>
    </rPh>
    <rPh sb="2" eb="3">
      <t>yao guo</t>
    </rPh>
    <phoneticPr fontId="1" type="noConversion"/>
  </si>
  <si>
    <t>混合腰果(袋)</t>
  </si>
  <si>
    <t>达哥</t>
    <phoneticPr fontId="1" type="noConversion"/>
  </si>
  <si>
    <t>candicie</t>
    <phoneticPr fontId="1" type="noConversion"/>
  </si>
  <si>
    <t>candice</t>
    <phoneticPr fontId="1" type="noConversion"/>
  </si>
  <si>
    <t>阳妈</t>
    <phoneticPr fontId="1" type="noConversion"/>
  </si>
  <si>
    <t>兔兔妈妈</t>
    <rPh sb="0" eb="1">
      <t>tu tu</t>
    </rPh>
    <rPh sb="2" eb="3">
      <t>ma ma</t>
    </rPh>
    <phoneticPr fontId="1" type="noConversion"/>
  </si>
  <si>
    <t>党玮娅</t>
    <rPh sb="0" eb="1">
      <t>dang</t>
    </rPh>
    <rPh sb="1" eb="2">
      <t>wei</t>
    </rPh>
    <rPh sb="2" eb="3">
      <t>ya</t>
    </rPh>
    <phoneticPr fontId="1" type="noConversion"/>
  </si>
  <si>
    <t>米果</t>
    <rPh sb="0" eb="1">
      <t>mi guo</t>
    </rPh>
    <phoneticPr fontId="1" type="noConversion"/>
  </si>
  <si>
    <t>米果(袋)</t>
  </si>
  <si>
    <t>高卉</t>
    <rPh sb="0" eb="1">
      <t>gao hui</t>
    </rPh>
    <rPh sb="1" eb="2">
      <t>hui</t>
    </rPh>
    <phoneticPr fontId="1" type="noConversion"/>
  </si>
  <si>
    <t>小艾爸</t>
    <phoneticPr fontId="1" type="noConversion"/>
  </si>
  <si>
    <t>会员消费</t>
    <rPh sb="0" eb="1">
      <t>hui yuan xiao f</t>
    </rPh>
    <phoneticPr fontId="1" type="noConversion"/>
  </si>
  <si>
    <t>饮品</t>
  </si>
  <si>
    <t>小吃</t>
  </si>
  <si>
    <t>其他</t>
  </si>
  <si>
    <t>酒类</t>
  </si>
  <si>
    <t>德国手工花果茶(壶（2杯）)</t>
  </si>
  <si>
    <t>德国手工花果茶(壶（4杯）)</t>
  </si>
  <si>
    <t>高山古树普洱茶(杯)</t>
  </si>
  <si>
    <t>高山古树普洱茶(壶（2杯）)</t>
  </si>
  <si>
    <t>斯里兰卡上等红茶(壶（2杯）)</t>
  </si>
  <si>
    <t>斯里兰卡上等红茶(壶（4杯）)</t>
  </si>
  <si>
    <t>求和/售价</t>
  </si>
  <si>
    <t>高山古树普洱茶(壶（4杯）)</t>
  </si>
  <si>
    <t>饮品</t>
    <rPh sb="0" eb="1">
      <t>yin p</t>
    </rPh>
    <phoneticPr fontId="1" type="noConversion"/>
  </si>
  <si>
    <t>售价</t>
    <phoneticPr fontId="1" type="noConversion"/>
  </si>
  <si>
    <t>菜单</t>
    <rPh sb="0" eb="1">
      <t>cai dan</t>
    </rPh>
    <phoneticPr fontId="1" type="noConversion"/>
  </si>
  <si>
    <t>拿铁咖啡(杯)</t>
    <rPh sb="2" eb="3">
      <t>ka f</t>
    </rPh>
    <phoneticPr fontId="1" type="noConversion"/>
  </si>
  <si>
    <t>德国手工花果茶(1壶/4杯)</t>
    <phoneticPr fontId="1" type="noConversion"/>
  </si>
  <si>
    <t>德国手工花果茶(1壶/2杯)</t>
    <phoneticPr fontId="1" type="noConversion"/>
  </si>
  <si>
    <t>高山古树普洱茶(1壶/2杯)</t>
    <phoneticPr fontId="1" type="noConversion"/>
  </si>
  <si>
    <t>鲜榨橙汁(杯)</t>
    <rPh sb="0" eb="1">
      <t>xian zha</t>
    </rPh>
    <rPh sb="2" eb="3">
      <t>cheng zi</t>
    </rPh>
    <phoneticPr fontId="1" type="noConversion"/>
  </si>
  <si>
    <t>坚果(盘)</t>
    <phoneticPr fontId="1" type="noConversion"/>
  </si>
  <si>
    <t>美国蔓越梅子干（碟）</t>
    <rPh sb="0" eb="1">
      <t>mei guo</t>
    </rPh>
    <rPh sb="2" eb="3">
      <t>man yue mei</t>
    </rPh>
    <rPh sb="5" eb="6">
      <t>zi</t>
    </rPh>
    <rPh sb="6" eb="7">
      <t>gan</t>
    </rPh>
    <rPh sb="8" eb="9">
      <t>ide</t>
    </rPh>
    <phoneticPr fontId="1" type="noConversion"/>
  </si>
  <si>
    <t>啤酒(瓶)</t>
    <phoneticPr fontId="1" type="noConversion"/>
  </si>
  <si>
    <t>香槟（杯）（4杯起点）</t>
    <rPh sb="0" eb="1">
      <t>xiang b</t>
    </rPh>
    <rPh sb="3" eb="4">
      <t>bei</t>
    </rPh>
    <rPh sb="7" eb="8">
      <t>bei</t>
    </rPh>
    <rPh sb="8" eb="9">
      <t>qi</t>
    </rPh>
    <rPh sb="9" eb="10">
      <t>dian</t>
    </rPh>
    <phoneticPr fontId="1" type="noConversion"/>
  </si>
  <si>
    <t>红酒（杯）（4杯起点）</t>
    <rPh sb="0" eb="1">
      <t>hong jiu</t>
    </rPh>
    <rPh sb="3" eb="4">
      <t>bei</t>
    </rPh>
    <phoneticPr fontId="1" type="noConversion"/>
  </si>
  <si>
    <t>迷你支红酒</t>
    <rPh sb="0" eb="1">
      <t>mi ni</t>
    </rPh>
    <rPh sb="2" eb="3">
      <t>zhi</t>
    </rPh>
    <rPh sb="3" eb="4">
      <t>hong jiu</t>
    </rPh>
    <phoneticPr fontId="1" type="noConversion"/>
  </si>
  <si>
    <t>Hot</t>
    <phoneticPr fontId="1" type="noConversion"/>
  </si>
  <si>
    <t>New</t>
    <phoneticPr fontId="1" type="noConversion"/>
  </si>
  <si>
    <t>英式奶茶（杯）</t>
    <rPh sb="0" eb="1">
      <t>ying shi</t>
    </rPh>
    <rPh sb="2" eb="3">
      <t>nai cha</t>
    </rPh>
    <rPh sb="5" eb="6">
      <t>bei</t>
    </rPh>
    <phoneticPr fontId="1" type="noConversion"/>
  </si>
  <si>
    <t>伯爵奶茶（杯）</t>
    <rPh sb="0" eb="1">
      <t>bo jue nai cha</t>
    </rPh>
    <rPh sb="5" eb="6">
      <t>bei</t>
    </rPh>
    <phoneticPr fontId="1" type="noConversion"/>
  </si>
  <si>
    <t>斯里兰卡上等红茶(1壶/2杯)</t>
    <phoneticPr fontId="1" type="noConversion"/>
  </si>
  <si>
    <t>骆文明</t>
    <phoneticPr fontId="1" type="noConversion"/>
  </si>
  <si>
    <t>峰峰妈妈</t>
    <rPh sb="0" eb="1">
      <t>feng feng</t>
    </rPh>
    <rPh sb="2" eb="3">
      <t>ma ma</t>
    </rPh>
    <phoneticPr fontId="1" type="noConversion"/>
  </si>
  <si>
    <t>高波</t>
    <rPh sb="0" eb="1">
      <t>gao bo</t>
    </rPh>
    <phoneticPr fontId="1" type="noConversion"/>
  </si>
  <si>
    <t>二宝妈</t>
    <phoneticPr fontId="1" type="noConversion"/>
  </si>
  <si>
    <t>壶（3杯）</t>
    <rPh sb="0" eb="1">
      <t>hu</t>
    </rPh>
    <rPh sb="3" eb="4">
      <t>bei</t>
    </rPh>
    <phoneticPr fontId="1" type="noConversion"/>
  </si>
  <si>
    <t>德国手工花果茶(壶（3杯）)</t>
  </si>
  <si>
    <t>颗颗妈妈</t>
    <rPh sb="0" eb="1">
      <t>ke ke ma m</t>
    </rPh>
    <phoneticPr fontId="1" type="noConversion"/>
  </si>
  <si>
    <t>档爸</t>
    <phoneticPr fontId="1" type="noConversion"/>
  </si>
  <si>
    <t>卫丹朋友</t>
    <rPh sb="0" eb="1">
      <t>wei dan</t>
    </rPh>
    <rPh sb="2" eb="3">
      <t>peng y</t>
    </rPh>
    <phoneticPr fontId="1" type="noConversion"/>
  </si>
  <si>
    <t>卫丹朋友</t>
    <rPh sb="0" eb="1">
      <t>wei dan p y</t>
    </rPh>
    <phoneticPr fontId="1" type="noConversion"/>
  </si>
  <si>
    <t>榻榻米茶位费</t>
    <rPh sb="0" eb="1">
      <t>ta ta mi</t>
    </rPh>
    <rPh sb="5" eb="6">
      <t>fei</t>
    </rPh>
    <phoneticPr fontId="1" type="noConversion"/>
  </si>
  <si>
    <t>人</t>
    <rPh sb="0" eb="1">
      <t>ren</t>
    </rPh>
    <phoneticPr fontId="1" type="noConversion"/>
  </si>
  <si>
    <t>榻榻米茶位费(人)</t>
  </si>
  <si>
    <t>会员消费</t>
    <rPh sb="0" eb="1">
      <t>hui yuan</t>
    </rPh>
    <rPh sb="2" eb="3">
      <t>xiao fei</t>
    </rPh>
    <phoneticPr fontId="1" type="noConversion"/>
  </si>
  <si>
    <t>消费</t>
    <rPh sb="0" eb="1">
      <t>x f</t>
    </rPh>
    <phoneticPr fontId="1" type="noConversion"/>
  </si>
  <si>
    <t>英式奶茶</t>
    <phoneticPr fontId="1" type="noConversion"/>
  </si>
  <si>
    <t>英式奶茶(杯)</t>
  </si>
  <si>
    <t>碟</t>
    <rPh sb="0" eb="1">
      <t>die</t>
    </rPh>
    <phoneticPr fontId="1" type="noConversion"/>
  </si>
  <si>
    <t>零食</t>
    <rPh sb="0" eb="1">
      <t>ling s</t>
    </rPh>
    <phoneticPr fontId="1" type="noConversion"/>
  </si>
  <si>
    <t>美国蔓越梅子干</t>
    <phoneticPr fontId="1" type="noConversion"/>
  </si>
  <si>
    <t>美国蔓越梅子干(碟)</t>
  </si>
  <si>
    <t>进口无花果干</t>
    <rPh sb="0" eb="1">
      <t>jin k</t>
    </rPh>
    <rPh sb="2" eb="3">
      <t>w h g</t>
    </rPh>
    <rPh sb="5" eb="6">
      <t>gan</t>
    </rPh>
    <phoneticPr fontId="1" type="noConversion"/>
  </si>
  <si>
    <t>进口无花果干(袋)</t>
  </si>
  <si>
    <t>Candicie</t>
    <phoneticPr fontId="1" type="noConversion"/>
  </si>
  <si>
    <t>Candice</t>
    <phoneticPr fontId="1" type="noConversion"/>
  </si>
  <si>
    <t>罗宏</t>
    <rPh sb="0" eb="1">
      <t>luo h</t>
    </rPh>
    <phoneticPr fontId="1" type="noConversion"/>
  </si>
  <si>
    <t>如有疑问，请拨打18181993242.</t>
    <rPh sb="0" eb="1">
      <t>ru you yi wen</t>
    </rPh>
    <rPh sb="5" eb="6">
      <t>qing bo da</t>
    </rPh>
    <phoneticPr fontId="1" type="noConversion"/>
  </si>
  <si>
    <t>牛奶热巧克力（儿童优惠装）</t>
    <rPh sb="0" eb="1">
      <t>niu nai qiao ke li</t>
    </rPh>
    <rPh sb="2" eb="3">
      <t>re</t>
    </rPh>
    <rPh sb="3" eb="4">
      <t>qiao ke li</t>
    </rPh>
    <rPh sb="7" eb="8">
      <t>er tong you hui zhuang</t>
    </rPh>
    <phoneticPr fontId="1" type="noConversion"/>
  </si>
  <si>
    <t>骆文明</t>
    <rPh sb="0" eb="1">
      <t>luo wen ming</t>
    </rPh>
    <phoneticPr fontId="1" type="noConversion"/>
  </si>
  <si>
    <t>嘀嗒猫开心果</t>
    <rPh sb="0" eb="1">
      <t>di</t>
    </rPh>
    <rPh sb="1" eb="2">
      <t>da</t>
    </rPh>
    <rPh sb="2" eb="3">
      <t>mao</t>
    </rPh>
    <rPh sb="3" eb="4">
      <t>kai xin guo</t>
    </rPh>
    <phoneticPr fontId="1" type="noConversion"/>
  </si>
  <si>
    <t>crystal</t>
    <phoneticPr fontId="1" type="noConversion"/>
  </si>
  <si>
    <t>可可妈</t>
    <rPh sb="0" eb="1">
      <t>ke k</t>
    </rPh>
    <rPh sb="2" eb="3">
      <t>ma</t>
    </rPh>
    <phoneticPr fontId="1" type="noConversion"/>
  </si>
  <si>
    <t>胡锐</t>
    <rPh sb="0" eb="1">
      <t>hu rui</t>
    </rPh>
    <phoneticPr fontId="1" type="noConversion"/>
  </si>
  <si>
    <t>二宝妈</t>
    <rPh sb="0" eb="1">
      <t>er bao ma</t>
    </rPh>
    <phoneticPr fontId="1" type="noConversion"/>
  </si>
  <si>
    <t>活动</t>
  </si>
  <si>
    <t>活动</t>
    <rPh sb="0" eb="1">
      <t>huo d</t>
    </rPh>
    <phoneticPr fontId="1" type="noConversion"/>
  </si>
  <si>
    <t>儿童绘本演读专场(会员）</t>
    <rPh sb="0" eb="1">
      <t>er tong</t>
    </rPh>
    <rPh sb="2" eb="3">
      <t>hui b</t>
    </rPh>
    <rPh sb="4" eb="5">
      <t>yan du</t>
    </rPh>
    <rPh sb="6" eb="7">
      <t>zhuan c</t>
    </rPh>
    <rPh sb="9" eb="10">
      <t>hui yuan</t>
    </rPh>
    <phoneticPr fontId="1" type="noConversion"/>
  </si>
  <si>
    <t>1大1小</t>
    <rPh sb="1" eb="2">
      <t>da</t>
    </rPh>
    <rPh sb="3" eb="4">
      <t>xiao</t>
    </rPh>
    <phoneticPr fontId="1" type="noConversion"/>
  </si>
  <si>
    <t>儿童绘本演读专场(会员）(1大1小)</t>
  </si>
  <si>
    <t>嘀嗒猫开心果(袋)</t>
  </si>
  <si>
    <t>牛奶热巧克力（儿童优惠装）(杯)</t>
  </si>
  <si>
    <t>施济</t>
    <phoneticPr fontId="1" type="noConversion"/>
  </si>
  <si>
    <t>豆豆妈</t>
    <rPh sb="0" eb="1">
      <t>dou dou</t>
    </rPh>
    <rPh sb="2" eb="3">
      <t>ma</t>
    </rPh>
    <phoneticPr fontId="1" type="noConversion"/>
  </si>
  <si>
    <t>会员消费</t>
    <rPh sb="0" eb="1">
      <t>hui yuan xiao fei</t>
    </rPh>
    <phoneticPr fontId="1" type="noConversion"/>
  </si>
  <si>
    <t>石头妈</t>
    <rPh sb="0" eb="1">
      <t>shi tou</t>
    </rPh>
    <rPh sb="2" eb="3">
      <t>ma</t>
    </rPh>
    <phoneticPr fontId="1" type="noConversion"/>
  </si>
  <si>
    <t>颗颗妈妈</t>
    <phoneticPr fontId="1" type="noConversion"/>
  </si>
  <si>
    <t>施记</t>
    <rPh sb="0" eb="1">
      <t>shi ji</t>
    </rPh>
    <phoneticPr fontId="1" type="noConversion"/>
  </si>
  <si>
    <t>新加坡骆驼牌腰果</t>
    <rPh sb="0" eb="1">
      <t>xin jia po</t>
    </rPh>
    <rPh sb="3" eb="4">
      <t>luo tuo p</t>
    </rPh>
    <rPh sb="6" eb="7">
      <t>yao guo</t>
    </rPh>
    <phoneticPr fontId="1" type="noConversion"/>
  </si>
  <si>
    <t>新加坡骆驼牌腰果(袋)</t>
  </si>
  <si>
    <t>楼上姑娘</t>
    <rPh sb="0" eb="1">
      <t>lou shang gu niang</t>
    </rPh>
    <phoneticPr fontId="1" type="noConversion"/>
  </si>
  <si>
    <t>crystle</t>
    <phoneticPr fontId="1" type="noConversion"/>
  </si>
  <si>
    <t>包场 场地费</t>
    <rPh sb="0" eb="1">
      <t>bao chang</t>
    </rPh>
    <rPh sb="3" eb="4">
      <t>chang di fei</t>
    </rPh>
    <phoneticPr fontId="1" type="noConversion"/>
  </si>
  <si>
    <t>场地费</t>
  </si>
  <si>
    <t>场地费</t>
    <rPh sb="0" eb="1">
      <t>chang di</t>
    </rPh>
    <rPh sb="2" eb="3">
      <t>fei</t>
    </rPh>
    <phoneticPr fontId="1" type="noConversion"/>
  </si>
  <si>
    <t>次</t>
    <rPh sb="0" eb="1">
      <t>ci</t>
    </rPh>
    <phoneticPr fontId="1" type="noConversion"/>
  </si>
  <si>
    <t>包场 场地费(次)</t>
  </si>
  <si>
    <t>邻居业委会</t>
    <rPh sb="0" eb="1">
      <t>lin ju</t>
    </rPh>
    <phoneticPr fontId="1" type="noConversion"/>
  </si>
  <si>
    <t>二宝妈</t>
    <phoneticPr fontId="1" type="noConversion"/>
  </si>
  <si>
    <t>阳妈</t>
    <phoneticPr fontId="1" type="noConversion"/>
  </si>
  <si>
    <t>家长群</t>
    <rPh sb="0" eb="1">
      <t>jia zhang qun</t>
    </rPh>
    <phoneticPr fontId="1" type="noConversion"/>
  </si>
  <si>
    <t>高山古树普洱茶(杯)</t>
    <phoneticPr fontId="1" type="noConversion"/>
  </si>
  <si>
    <t>张小容</t>
    <rPh sb="0" eb="1">
      <t>zhang xiao ron</t>
    </rPh>
    <phoneticPr fontId="1" type="noConversion"/>
  </si>
  <si>
    <t>花艺课</t>
    <rPh sb="0" eb="1">
      <t>hua yi ke</t>
    </rPh>
    <phoneticPr fontId="1" type="noConversion"/>
  </si>
  <si>
    <t>花艺课客人</t>
    <rPh sb="0" eb="1">
      <t>hua yi ke</t>
    </rPh>
    <rPh sb="3" eb="4">
      <t>ke ren</t>
    </rPh>
    <phoneticPr fontId="1" type="noConversion"/>
  </si>
  <si>
    <t>王青</t>
    <rPh sb="0" eb="1">
      <t>wnag qing</t>
    </rPh>
    <rPh sb="1" eb="2">
      <t>qing</t>
    </rPh>
    <phoneticPr fontId="1" type="noConversion"/>
  </si>
  <si>
    <t>扎西妈妈</t>
    <rPh sb="0" eb="1">
      <t>zha xi</t>
    </rPh>
    <rPh sb="2" eb="3">
      <t>ma ma</t>
    </rPh>
    <phoneticPr fontId="1" type="noConversion"/>
  </si>
  <si>
    <t>手冲单品咖啡</t>
    <rPh sb="0" eb="1">
      <t>shou chong dan pin</t>
    </rPh>
    <rPh sb="4" eb="5">
      <t>ka fei</t>
    </rPh>
    <phoneticPr fontId="1" type="noConversion"/>
  </si>
  <si>
    <t>手冲单品咖啡(杯)</t>
  </si>
  <si>
    <t>喜爸客人</t>
    <rPh sb="0" eb="1">
      <t>xi ba</t>
    </rPh>
    <rPh sb="2" eb="3">
      <t>ke ren</t>
    </rPh>
    <phoneticPr fontId="1" type="noConversion"/>
  </si>
  <si>
    <t>皇上生日</t>
    <rPh sb="0" eb="1">
      <t>huang s</t>
    </rPh>
    <rPh sb="2" eb="3">
      <t>sheng ri</t>
    </rPh>
    <phoneticPr fontId="1" type="noConversion"/>
  </si>
  <si>
    <t>生日派对专场</t>
    <rPh sb="0" eb="1">
      <t>sheng ri pai dui</t>
    </rPh>
    <rPh sb="4" eb="5">
      <t>zhuan chang</t>
    </rPh>
    <phoneticPr fontId="1" type="noConversion"/>
  </si>
  <si>
    <t>生日派对专场(次)</t>
  </si>
  <si>
    <t>离离树幼儿园</t>
    <rPh sb="1" eb="2">
      <t>li</t>
    </rPh>
    <rPh sb="2" eb="3">
      <t>shu</t>
    </rPh>
    <rPh sb="3" eb="4">
      <t>you er y</t>
    </rPh>
    <phoneticPr fontId="1" type="noConversion"/>
  </si>
  <si>
    <t>杨玲</t>
    <rPh sb="0" eb="1">
      <t>yang ling</t>
    </rPh>
    <rPh sb="1" eb="2">
      <t>ling</t>
    </rPh>
    <phoneticPr fontId="1" type="noConversion"/>
  </si>
  <si>
    <t>都督妈妈</t>
    <rPh sb="0" eb="1">
      <t>du du</t>
    </rPh>
    <rPh sb="2" eb="3">
      <t>ma ma</t>
    </rPh>
    <phoneticPr fontId="1" type="noConversion"/>
  </si>
  <si>
    <t>杨玲</t>
    <rPh sb="0" eb="1">
      <t>yang ling</t>
    </rPh>
    <phoneticPr fontId="1" type="noConversion"/>
  </si>
  <si>
    <t>宁静</t>
    <rPh sb="0" eb="1">
      <t>ning jing</t>
    </rPh>
    <phoneticPr fontId="1" type="noConversion"/>
  </si>
  <si>
    <t>展展妈妈</t>
    <rPh sb="2" eb="3">
      <t>ma ma</t>
    </rPh>
    <phoneticPr fontId="1" type="noConversion"/>
  </si>
  <si>
    <t>李春雨</t>
    <rPh sb="0" eb="1">
      <t>li chun yu</t>
    </rPh>
    <rPh sb="2" eb="3">
      <t>yu</t>
    </rPh>
    <phoneticPr fontId="1" type="noConversion"/>
  </si>
  <si>
    <t>摩卡咖啡</t>
    <rPh sb="0" eb="1">
      <t>mo ka</t>
    </rPh>
    <rPh sb="2" eb="3">
      <t>ka fei</t>
    </rPh>
    <phoneticPr fontId="1" type="noConversion"/>
  </si>
  <si>
    <t>摩卡咖啡(杯)</t>
  </si>
  <si>
    <t>阳光盛开</t>
    <rPh sb="0" eb="1">
      <t>yang guang sheng kai</t>
    </rPh>
    <phoneticPr fontId="1" type="noConversion"/>
  </si>
  <si>
    <t>阳光盛开</t>
    <rPh sb="0" eb="1">
      <t>yang guang sheng k</t>
    </rPh>
    <phoneticPr fontId="1" type="noConversion"/>
  </si>
  <si>
    <t>档爸</t>
    <phoneticPr fontId="1" type="noConversion"/>
  </si>
  <si>
    <t>阳妈</t>
    <phoneticPr fontId="1" type="noConversion"/>
  </si>
  <si>
    <t>阳妈</t>
    <phoneticPr fontId="1" type="noConversion"/>
  </si>
  <si>
    <t>档爸</t>
    <phoneticPr fontId="1" type="noConversion"/>
  </si>
  <si>
    <t>罗宏</t>
  </si>
  <si>
    <t>高波</t>
  </si>
  <si>
    <t>因特拉肯外卖</t>
    <rPh sb="0" eb="1">
      <t>yin te l k</t>
    </rPh>
    <rPh sb="4" eb="5">
      <t>wai m</t>
    </rPh>
    <phoneticPr fontId="1" type="noConversion"/>
  </si>
  <si>
    <t>肖瑶</t>
    <rPh sb="0" eb="1">
      <t>xiao</t>
    </rPh>
    <rPh sb="1" eb="2">
      <t>yao</t>
    </rPh>
    <phoneticPr fontId="1" type="noConversion"/>
  </si>
  <si>
    <t>佩佩妈</t>
    <rPh sb="0" eb="1">
      <t>pei pei</t>
    </rPh>
    <rPh sb="2" eb="3">
      <t>ma</t>
    </rPh>
    <phoneticPr fontId="1" type="noConversion"/>
  </si>
  <si>
    <t>INSERT INTO Persons (name, price) VALUES ('</t>
    <phoneticPr fontId="1" type="noConversion"/>
  </si>
  <si>
    <t>INSERT INTO products (name, unit,price,catagory_id,version_id,created_at,updated_at) VALUES (</t>
    <phoneticPr fontId="1" type="noConversion"/>
  </si>
  <si>
    <t>蔚蓝</t>
  </si>
  <si>
    <t>颗颗妈妈</t>
    <phoneticPr fontId="1" type="noConversion"/>
  </si>
  <si>
    <t>原惠玲</t>
  </si>
  <si>
    <t>摩卡咖啡(杯)x2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</si>
</sst>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2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  <font>
      <sz val="12"/>
      <color theme="1" tint="4.9989318521683403E-2"/>
      <name val="宋体"/>
      <family val="2"/>
      <charset val="134"/>
      <scheme val="minor"/>
    </font>
    <font>
      <sz val="18"/>
      <color theme="0"/>
      <name val="宋体"/>
      <family val="2"/>
      <charset val="134"/>
      <scheme val="minor"/>
    </font>
    <font>
      <b/>
      <sz val="18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0"/>
      <name val="雅痞-简 常规体"/>
      <charset val="136"/>
    </font>
    <font>
      <b/>
      <i/>
      <sz val="18"/>
      <color rgb="FFFF0000"/>
      <name val="雅痞-简 常规体"/>
      <charset val="136"/>
    </font>
    <font>
      <b/>
      <sz val="18"/>
      <color theme="0"/>
      <name val="宋体"/>
      <family val="2"/>
      <charset val="134"/>
      <scheme val="minor"/>
    </font>
    <font>
      <i/>
      <sz val="18"/>
      <color rgb="FFFF0000"/>
      <name val="雅痞-简 常规体"/>
      <charset val="136"/>
    </font>
    <font>
      <sz val="20"/>
      <color theme="0"/>
      <name val="雅痞-简 常规体"/>
      <charset val="136"/>
    </font>
    <font>
      <sz val="20"/>
      <color theme="1"/>
      <name val="雅痞-简 常规体"/>
      <charset val="136"/>
    </font>
    <font>
      <b/>
      <i/>
      <sz val="18"/>
      <color theme="1"/>
      <name val="雅痞-简 常规体"/>
      <charset val="136"/>
    </font>
    <font>
      <b/>
      <i/>
      <sz val="18"/>
      <color theme="0"/>
      <name val="雅痞-简 常规体"/>
      <charset val="136"/>
    </font>
    <font>
      <sz val="12"/>
      <color rgb="FF000000"/>
      <name val="Consolas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 indent="1"/>
    </xf>
    <xf numFmtId="176" fontId="0" fillId="0" borderId="4" xfId="0" applyNumberFormat="1" applyBorder="1"/>
    <xf numFmtId="0" fontId="0" fillId="0" borderId="6" xfId="0" applyBorder="1"/>
    <xf numFmtId="14" fontId="12" fillId="0" borderId="0" xfId="0" applyNumberFormat="1" applyFont="1" applyAlignment="1">
      <alignment horizontal="left"/>
    </xf>
    <xf numFmtId="0" fontId="12" fillId="0" borderId="0" xfId="0" applyNumberFormat="1" applyFont="1"/>
    <xf numFmtId="0" fontId="0" fillId="0" borderId="9" xfId="0" applyBorder="1"/>
    <xf numFmtId="0" fontId="0" fillId="0" borderId="9" xfId="0" applyFill="1" applyBorder="1"/>
    <xf numFmtId="176" fontId="0" fillId="0" borderId="10" xfId="0" applyNumberFormat="1" applyBorder="1"/>
    <xf numFmtId="58" fontId="0" fillId="0" borderId="0" xfId="0" applyNumberFormat="1"/>
    <xf numFmtId="0" fontId="0" fillId="0" borderId="11" xfId="0" applyBorder="1"/>
    <xf numFmtId="0" fontId="0" fillId="0" borderId="0" xfId="0" applyBorder="1"/>
    <xf numFmtId="58" fontId="0" fillId="0" borderId="0" xfId="0" applyNumberFormat="1" applyBorder="1"/>
    <xf numFmtId="0" fontId="7" fillId="4" borderId="1" xfId="0" applyFont="1" applyFill="1" applyBorder="1"/>
    <xf numFmtId="0" fontId="17" fillId="2" borderId="4" xfId="0" applyFont="1" applyFill="1" applyBorder="1" applyAlignment="1">
      <alignment vertical="center"/>
    </xf>
    <xf numFmtId="0" fontId="13" fillId="2" borderId="12" xfId="0" applyFont="1" applyFill="1" applyBorder="1"/>
    <xf numFmtId="0" fontId="17" fillId="2" borderId="3" xfId="0" applyFont="1" applyFill="1" applyBorder="1" applyAlignment="1">
      <alignment horizontal="right"/>
    </xf>
    <xf numFmtId="0" fontId="13" fillId="3" borderId="12" xfId="0" applyFont="1" applyFill="1" applyBorder="1" applyAlignment="1">
      <alignment horizontal="left"/>
    </xf>
    <xf numFmtId="0" fontId="17" fillId="3" borderId="3" xfId="0" applyNumberFormat="1" applyFont="1" applyFill="1" applyBorder="1"/>
    <xf numFmtId="0" fontId="18" fillId="0" borderId="12" xfId="0" applyFont="1" applyBorder="1" applyAlignment="1"/>
    <xf numFmtId="0" fontId="14" fillId="5" borderId="12" xfId="0" applyFont="1" applyFill="1" applyBorder="1" applyAlignment="1">
      <alignment horizontal="left" indent="1"/>
    </xf>
    <xf numFmtId="0" fontId="18" fillId="5" borderId="12" xfId="0" applyFont="1" applyFill="1" applyBorder="1" applyAlignment="1"/>
    <xf numFmtId="0" fontId="14" fillId="0" borderId="12" xfId="0" applyFont="1" applyBorder="1" applyAlignment="1">
      <alignment horizontal="left" indent="1"/>
    </xf>
    <xf numFmtId="0" fontId="19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indent="1"/>
    </xf>
    <xf numFmtId="0" fontId="20" fillId="0" borderId="12" xfId="0" applyFont="1" applyBorder="1" applyAlignment="1"/>
    <xf numFmtId="0" fontId="21" fillId="3" borderId="4" xfId="0" applyFont="1" applyFill="1" applyBorder="1" applyAlignment="1">
      <alignment horizontal="left"/>
    </xf>
    <xf numFmtId="0" fontId="22" fillId="0" borderId="4" xfId="0" applyFont="1" applyBorder="1" applyAlignment="1">
      <alignment horizontal="left" indent="1"/>
    </xf>
    <xf numFmtId="0" fontId="22" fillId="5" borderId="4" xfId="0" applyFont="1" applyFill="1" applyBorder="1" applyAlignment="1">
      <alignment horizontal="left" indent="1"/>
    </xf>
    <xf numFmtId="0" fontId="23" fillId="0" borderId="3" xfId="0" applyNumberFormat="1" applyFont="1" applyBorder="1" applyAlignment="1">
      <alignment horizontal="right"/>
    </xf>
    <xf numFmtId="0" fontId="23" fillId="5" borderId="3" xfId="0" applyNumberFormat="1" applyFont="1" applyFill="1" applyBorder="1" applyAlignment="1">
      <alignment horizontal="right"/>
    </xf>
    <xf numFmtId="0" fontId="24" fillId="3" borderId="3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58" fontId="7" fillId="4" borderId="1" xfId="0" applyNumberFormat="1" applyFont="1" applyFill="1" applyBorder="1"/>
    <xf numFmtId="58" fontId="7" fillId="0" borderId="9" xfId="0" applyNumberFormat="1" applyFont="1" applyBorder="1"/>
    <xf numFmtId="0" fontId="1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25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90"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font>
        <sz val="18"/>
      </font>
    </dxf>
    <dxf>
      <numFmt numFmtId="19" formatCode="yyyy/m/d"/>
    </dxf>
    <dxf>
      <numFmt numFmtId="12" formatCode="&quot;¥&quot;#,##0.00_);[Red]\(&quot;¥&quot;#,##0.00\)"/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sz val="18"/>
      </font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numFmt numFmtId="12" formatCode="&quot;¥&quot;#,##0.00_);[Red]\(&quot;¥&quot;#,##0.00\)"/>
    </dxf>
    <dxf>
      <numFmt numFmtId="19" formatCode="yyyy/m/d"/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500.726565393517" createdVersion="4" refreshedVersion="4" minRefreshableVersion="3" recordCount="245">
  <cacheSource type="worksheet">
    <worksheetSource ref="B2:M247" sheet="明细"/>
  </cacheSource>
  <cacheFields count="12">
    <cacheField name="姓名" numFmtId="0">
      <sharedItems containsBlank="1" count="35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张小蓉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1T00:00:00" count="33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m/>
        <d v="2016-04-30T00:00:00" u="1"/>
      </sharedItems>
    </cacheField>
    <cacheField name="显示条目" numFmtId="58">
      <sharedItems containsBlank="1" count="88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花果茶玫瑰1壶x1" u="1"/>
        <s v="x1" u="1"/>
        <s v="牛奶热巧克力（儿童优惠装）x1" u="1"/>
        <s v="x" u="1"/>
        <s v="坚果1盘x1" u="1"/>
        <s v="坚果1盘x3" u="1"/>
        <s v="高山普洱1杯x1" u="1"/>
        <s v="牛奶热巧克力（儿童优惠装）x2" u="1"/>
        <s v="手冲拿铁1杯x1" u="1"/>
        <s v="锡兰红茶1壶x1" u="1"/>
        <s v="充值1次x1" u="1"/>
        <s v="茶位费1位x1" u="1"/>
        <s v="x4" u="1"/>
        <s v="摩卡(杯)x1" u="1"/>
        <s v="绿茶1杯x2" u="1"/>
        <s v="嘀嗒猫开心果x1" u="1"/>
        <s v="高山普洱1壶x10" u="1"/>
      </sharedItems>
    </cacheField>
    <cacheField name="产品" numFmtId="0">
      <sharedItems containsBlank="1"/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500.726567361111" createdVersion="4" refreshedVersion="4" minRefreshableVersion="3" recordCount="245">
  <cacheSource type="worksheet">
    <worksheetSource name="表1"/>
  </cacheSource>
  <cacheFields count="12">
    <cacheField name="姓名" numFmtId="0">
      <sharedItems containsBlank="1" count="34">
        <s v="冯宇"/>
        <s v="薛丹"/>
        <s v="张小容"/>
        <s v="罗宏"/>
        <s v="骆文明"/>
        <s v="刘佳"/>
        <s v="其他"/>
        <s v="党玮娅"/>
        <s v="杨玲"/>
        <s v="何利"/>
        <s v="嘟嘟妈妈"/>
        <s v="零点"/>
        <s v="慧君"/>
        <s v="施济"/>
        <s v="活动"/>
        <s v="赵鹏飞"/>
        <s v="蔚蓝"/>
        <s v="高波"/>
        <s v="曹曹"/>
        <s v="黄勇"/>
        <s v="黄一鸾"/>
        <s v="candicie"/>
        <s v="原惠玲"/>
        <s v="胡锐"/>
        <s v="宁静"/>
        <s v="李春雨"/>
        <s v="阳光盛开"/>
        <s v="肖瑶"/>
        <m/>
        <s v="展展妈妈" u="1"/>
        <s v="c" u="1"/>
        <s v="涵涵妈" u="1"/>
        <s v="党委娅" u="1"/>
        <s v="原慧玲" u="1"/>
      </sharedItems>
    </cacheField>
    <cacheField name="昵称" numFmtId="0">
      <sharedItems containsBlank="1"/>
    </cacheField>
    <cacheField name="类型（充值／消费／其他）" numFmtId="0">
      <sharedItems containsBlank="1" count="6">
        <s v="充值"/>
        <s v="消费"/>
        <s v="会员消费"/>
        <m/>
        <s v="零点" u="1"/>
        <s v="卢芳" u="1"/>
      </sharedItems>
    </cacheField>
    <cacheField name="日期" numFmtId="58">
      <sharedItems containsNonDate="0" containsDate="1" containsString="0" containsBlank="1" minDate="2016-04-05T00:00:00" maxDate="2016-05-11T00:00:00" count="33"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9T00:00:00"/>
        <d v="2016-04-20T00:00:00"/>
        <d v="2016-04-21T00:00:00"/>
        <d v="2016-04-22T00:00:00"/>
        <d v="2016-04-24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m/>
        <d v="2016-04-30T00:00:00" u="1"/>
      </sharedItems>
    </cacheField>
    <cacheField name="显示条目" numFmtId="58">
      <sharedItems containsBlank="1" count="78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啤酒(瓶)x1"/>
        <s v="斯里兰卡上等红茶(杯)x1"/>
        <s v="啤酒(瓶)x6"/>
        <s v="茶位费(位)x4"/>
        <s v="非洲腰果(袋)x1"/>
        <s v="啤酒(瓶)x2"/>
        <s v="草莓酸奶(杯)x1"/>
        <s v="德国手工花果茶(杯)x1"/>
        <s v="峨眉山明前绿茶(杯)x1"/>
        <s v="混合腰果(袋)x1"/>
        <s v="啤酒(瓶)x3"/>
        <s v="啤酒(瓶)x4"/>
        <s v="手冲拿铁(杯)x5"/>
        <m/>
        <s v="坚果(盘)x2"/>
        <s v="德国手工花果茶(壶（3杯）)x1"/>
        <s v="榻榻米茶位费(人)x1"/>
        <s v="德国手工花果茶(壶（4杯）)x1"/>
        <s v="英式奶茶(杯)x1"/>
        <s v="美国蔓越梅子干(碟)x1"/>
        <s v="进口无花果干(袋)x1"/>
        <s v="高山古树普洱茶(杯)x1"/>
        <s v="米果(袋)x1"/>
        <s v="牛奶热巧克力（儿童优惠装）(杯)x1"/>
        <s v="牛奶热巧克力（儿童优惠装）(杯)x2"/>
        <s v="德国手工花果茶(杯)x2"/>
        <s v="高山古树普洱茶(壶（4杯）)x1"/>
        <s v="儿童绘本演读专场(会员）(1大1小)x1"/>
        <s v="斯里兰卡上等红茶(壶（4杯）)x1"/>
        <s v="果汁(杯)x1"/>
        <s v="高山古树普洱茶(杯)x2"/>
        <s v="德国手工花果茶(壶（2杯）)x1"/>
        <s v="新加坡骆驼牌腰果(袋)x1"/>
        <s v="儿童绘本演读专场(会员）(1大1小)x3"/>
        <s v="包场 场地费(次)x2"/>
        <s v="果汁(杯)x3"/>
        <s v="美国蔓越梅子干(碟)x5"/>
        <s v="包场 场地费(次)x5"/>
        <s v="手冲拿铁(杯)x6"/>
        <s v="手冲拿铁(杯)x4"/>
        <s v="手冲单品咖啡(杯)x2"/>
        <s v="果汁(杯)x4"/>
        <s v="茶位费(位)x7"/>
        <s v="生日派对专场(次)x1"/>
        <s v="包场 场地费(次)x3"/>
        <s v="高山古树普洱茶(壶（2杯）)x1"/>
        <s v="摩卡咖啡(杯)x1"/>
        <s v="摩卡咖啡(杯)x2"/>
        <s v="x1" u="1"/>
        <s v="牛奶热巧克力（儿童优惠装）x1" u="1"/>
        <s v="x" u="1"/>
        <s v="牛奶热巧克力（儿童优惠装）x2" u="1"/>
        <s v="x4" u="1"/>
        <s v="摩卡(杯)x1" u="1"/>
        <s v="嘀嗒猫开心果x1" u="1"/>
      </sharedItems>
    </cacheField>
    <cacheField name="产品" numFmtId="0">
      <sharedItems containsBlank="1" count="45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s v="斯里兰卡上等红茶(杯)"/>
        <s v="非洲腰果(袋)"/>
        <s v="草莓酸奶(杯)"/>
        <s v="德国手工花果茶(杯)"/>
        <s v="峨眉山明前绿茶(杯)"/>
        <s v="混合腰果(袋)"/>
        <s v="德国手工花果茶(壶（3杯）)"/>
        <s v="榻榻米茶位费(人)"/>
        <s v="德国手工花果茶(壶（4杯）)"/>
        <s v="英式奶茶(杯)"/>
        <s v="美国蔓越梅子干(碟)"/>
        <s v="进口无花果干(袋)"/>
        <s v="高山古树普洱茶(杯)"/>
        <s v="米果(袋)"/>
        <s v="牛奶热巧克力（儿童优惠装）(杯)"/>
        <s v="高山古树普洱茶(壶（4杯）)"/>
        <s v="儿童绘本演读专场(会员）(1大1小)"/>
        <s v="斯里兰卡上等红茶(壶（4杯）)"/>
        <s v="德国手工花果茶(壶（2杯）)"/>
        <s v="新加坡骆驼牌腰果(袋)"/>
        <s v="包场 场地费(次)"/>
        <s v="手冲单品咖啡(杯)"/>
        <s v="生日派对专场(次)"/>
        <s v="高山古树普洱茶(壶（2杯）)"/>
        <s v="摩卡咖啡(杯)"/>
        <m/>
        <s v="摩卡(杯)" u="1"/>
        <s v="嘀嗒猫开心果" u="1"/>
        <s v="牛奶热巧克力（儿童优惠装）" u="1"/>
      </sharedItems>
    </cacheField>
    <cacheField name="数量" numFmtId="0">
      <sharedItems containsString="0" containsBlank="1" containsNumber="1" containsInteger="1" minValue="1" maxValue="10"/>
    </cacheField>
    <cacheField name="DC" numFmtId="0">
      <sharedItems containsString="0" containsBlank="1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1600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2500.726570486113" createdVersion="4" refreshedVersion="4" minRefreshableVersion="3" recordCount="44">
  <cacheSource type="worksheet">
    <worksheetSource name="表2"/>
  </cacheSource>
  <cacheFields count="7">
    <cacheField name="描述" numFmtId="0">
      <sharedItems containsBlank="1" count="47">
        <s v="锡兰红茶(壶)"/>
        <s v="锡兰红茶(杯)"/>
        <s v="斯里兰卡上等红茶(杯)"/>
        <s v="手冲拿铁(杯)"/>
        <s v="热巧克力(杯)"/>
        <s v="绿茶(杯)"/>
        <s v="花果茶玫瑰(壶)"/>
        <s v="花果茶玫瑰(杯)"/>
        <s v="果汁(杯)"/>
        <s v="高山普洱(壶)"/>
        <s v="高山普洱(杯)"/>
        <s v="高山古树普洱茶(壶（2杯）)"/>
        <s v="高山古树普洱茶(壶（4杯）)"/>
        <s v="高山古树普洱茶(杯)"/>
        <s v="峨眉山明前绿茶(杯)"/>
        <s v="德国手工花果茶(壶（4杯）)"/>
        <s v="德国手工花果茶(壶（2杯）)"/>
        <s v="德国手工花果茶(杯)"/>
        <s v="茶位费(位)"/>
        <s v="冰锐果酒(瓶)"/>
        <s v="坚果(盘)"/>
        <s v="草莓酸奶(杯)"/>
        <s v="充值"/>
        <s v="米果(袋)"/>
        <s v="混合腰果(袋)"/>
        <s v="非洲腰果(袋)"/>
        <s v="啤酒(瓶)"/>
        <s v="斯里兰卡上等红茶(壶（4杯）)"/>
        <s v="斯里兰卡上等红茶(壶（2杯）)"/>
        <s v="德国手工花果茶(壶（3杯）)"/>
        <s v="榻榻米茶位费(人)"/>
        <s v="英式奶茶(杯)"/>
        <s v="美国蔓越梅子干(碟)"/>
        <s v="进口无花果干(袋)"/>
        <s v="牛奶热巧克力（儿童优惠装）(杯)"/>
        <s v="嘀嗒猫开心果(袋)"/>
        <s v="儿童绘本演读专场(会员）(1大1小)"/>
        <s v="新加坡骆驼牌腰果(袋)"/>
        <s v="包场 场地费(次)"/>
        <s v="手冲单品咖啡(杯)"/>
        <s v="生日派对专场(次)"/>
        <s v="摩卡咖啡(杯)"/>
        <m/>
        <s v="摩卡(杯)" u="1"/>
        <s v="()" u="1"/>
        <s v="嘀嗒猫开心果" u="1"/>
        <s v="牛奶热巧克力（儿童优惠装）" u="1"/>
      </sharedItems>
    </cacheField>
    <cacheField name="名称" numFmtId="0">
      <sharedItems containsBlank="1"/>
    </cacheField>
    <cacheField name="类别" numFmtId="0">
      <sharedItems containsBlank="1" count="9">
        <s v="饮品"/>
        <s v="小吃"/>
        <s v="甜点"/>
        <s v="其他"/>
        <s v="零食"/>
        <s v="酒类"/>
        <s v="活动"/>
        <s v="场地费"/>
        <m/>
      </sharedItems>
    </cacheField>
    <cacheField name="售价" numFmtId="0">
      <sharedItems containsString="0" containsBlank="1" containsNumber="1" containsInteger="1" minValue="0" maxValue="1600"/>
    </cacheField>
    <cacheField name="单位" numFmtId="0">
      <sharedItems containsBlank="1"/>
    </cacheField>
    <cacheField name="菜单版本号" numFmtId="176">
      <sharedItems containsString="0" containsBlank="1" containsNumber="1" containsInteger="1" minValue="1" maxValue="1"/>
    </cacheField>
    <cacheField name="创建日期" numFmtId="0">
      <sharedItems containsNonDate="0" containsDate="1" containsString="0" containsBlank="1" minDate="2016-04-06T00:00:00" maxDate="2016-04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s v="原惠玲"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1"/>
    <s v="零点"/>
    <x v="1"/>
    <x v="4"/>
    <x v="2"/>
    <s v="手冲拿铁(杯)"/>
    <n v="1"/>
    <n v="1"/>
    <m/>
    <n v="-25"/>
    <m/>
    <m/>
  </r>
  <r>
    <x v="11"/>
    <s v="零点"/>
    <x v="1"/>
    <x v="4"/>
    <x v="16"/>
    <s v="高山普洱(杯)"/>
    <n v="3"/>
    <n v="1"/>
    <m/>
    <n v="-60"/>
    <m/>
    <m/>
  </r>
  <r>
    <x v="11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1"/>
    <s v="原慧玲"/>
    <x v="1"/>
    <x v="5"/>
    <x v="10"/>
    <s v="手冲拿铁(杯)"/>
    <n v="2"/>
    <n v="1"/>
    <m/>
    <n v="-50"/>
    <m/>
    <m/>
  </r>
  <r>
    <x v="13"/>
    <s v="施济"/>
    <x v="1"/>
    <x v="5"/>
    <x v="10"/>
    <s v="手冲拿铁(杯)"/>
    <n v="2"/>
    <n v="1"/>
    <m/>
    <n v="-50"/>
    <m/>
    <m/>
  </r>
  <r>
    <x v="13"/>
    <s v="施济"/>
    <x v="1"/>
    <x v="5"/>
    <x v="20"/>
    <s v="果汁(杯)"/>
    <n v="2"/>
    <n v="1"/>
    <m/>
    <n v="-50"/>
    <m/>
    <s v="鲜榨果汁"/>
  </r>
  <r>
    <x v="14"/>
    <s v="信和活动"/>
    <x v="1"/>
    <x v="5"/>
    <x v="21"/>
    <s v="插花"/>
    <n v="1"/>
    <n v="1"/>
    <m/>
    <n v="-300"/>
    <m/>
    <m/>
  </r>
  <r>
    <x v="15"/>
    <s v="飞哥"/>
    <x v="1"/>
    <x v="5"/>
    <x v="9"/>
    <s v="绿茶(杯)"/>
    <n v="1"/>
    <n v="1"/>
    <m/>
    <n v="-30"/>
    <m/>
    <m/>
  </r>
  <r>
    <x v="15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1"/>
    <s v="帕萨迪纳业主"/>
    <x v="1"/>
    <x v="5"/>
    <x v="2"/>
    <s v="手冲拿铁(杯)"/>
    <n v="1"/>
    <n v="1"/>
    <m/>
    <n v="-25"/>
    <m/>
    <m/>
  </r>
  <r>
    <x v="11"/>
    <s v="帕萨迪纳业主"/>
    <x v="1"/>
    <x v="5"/>
    <x v="17"/>
    <s v="花果茶玫瑰(杯)"/>
    <n v="1"/>
    <n v="1"/>
    <m/>
    <n v="-25"/>
    <m/>
    <m/>
  </r>
  <r>
    <x v="11"/>
    <s v="蔚蓝"/>
    <x v="1"/>
    <x v="6"/>
    <x v="23"/>
    <s v="啤酒(瓶)"/>
    <n v="1"/>
    <n v="1"/>
    <m/>
    <n v="-20"/>
    <m/>
    <m/>
  </r>
  <r>
    <x v="1"/>
    <m/>
    <x v="2"/>
    <x v="6"/>
    <x v="2"/>
    <s v="手冲拿铁(杯)"/>
    <n v="1"/>
    <n v="1"/>
    <m/>
    <n v="-25"/>
    <m/>
    <m/>
  </r>
  <r>
    <x v="11"/>
    <s v="crystal"/>
    <x v="1"/>
    <x v="7"/>
    <x v="15"/>
    <s v="手冲拿铁(杯)"/>
    <n v="3"/>
    <n v="1"/>
    <m/>
    <n v="-75"/>
    <m/>
    <m/>
  </r>
  <r>
    <x v="11"/>
    <s v="crystal"/>
    <x v="1"/>
    <x v="7"/>
    <x v="24"/>
    <s v="斯里兰卡上等红茶(杯)"/>
    <n v="1"/>
    <n v="1"/>
    <m/>
    <n v="-30"/>
    <m/>
    <m/>
  </r>
  <r>
    <x v="16"/>
    <s v="颗颗妈妈"/>
    <x v="0"/>
    <x v="7"/>
    <x v="0"/>
    <s v="充值"/>
    <n v="1"/>
    <n v="1"/>
    <n v="500"/>
    <n v="500"/>
    <m/>
    <m/>
  </r>
  <r>
    <x v="16"/>
    <s v="颗颗妈妈"/>
    <x v="2"/>
    <x v="7"/>
    <x v="23"/>
    <s v="啤酒(瓶)"/>
    <n v="1"/>
    <n v="1"/>
    <m/>
    <n v="-20"/>
    <m/>
    <m/>
  </r>
  <r>
    <x v="2"/>
    <s v="阳妈"/>
    <x v="2"/>
    <x v="7"/>
    <x v="25"/>
    <s v="啤酒(瓶)"/>
    <n v="6"/>
    <n v="1"/>
    <m/>
    <n v="-120"/>
    <m/>
    <m/>
  </r>
  <r>
    <x v="17"/>
    <s v="二宝妈"/>
    <x v="0"/>
    <x v="8"/>
    <x v="0"/>
    <s v="充值"/>
    <n v="1"/>
    <n v="1"/>
    <n v="1500"/>
    <n v="1500"/>
    <m/>
    <m/>
  </r>
  <r>
    <x v="17"/>
    <s v="二宝妈"/>
    <x v="2"/>
    <x v="8"/>
    <x v="2"/>
    <s v="手冲拿铁(杯)"/>
    <n v="1"/>
    <n v="1"/>
    <m/>
    <n v="-25"/>
    <m/>
    <m/>
  </r>
  <r>
    <x v="11"/>
    <s v="maji妈妈"/>
    <x v="1"/>
    <x v="8"/>
    <x v="26"/>
    <s v="茶位费(位)"/>
    <n v="4"/>
    <n v="1"/>
    <m/>
    <n v="-80"/>
    <m/>
    <m/>
  </r>
  <r>
    <x v="11"/>
    <s v="卢芳"/>
    <x v="1"/>
    <x v="8"/>
    <x v="2"/>
    <s v="手冲拿铁(杯)"/>
    <n v="1"/>
    <n v="1"/>
    <m/>
    <n v="-25"/>
    <m/>
    <m/>
  </r>
  <r>
    <x v="11"/>
    <s v="卢芳"/>
    <x v="1"/>
    <x v="8"/>
    <x v="24"/>
    <s v="斯里兰卡上等红茶(杯)"/>
    <n v="1"/>
    <n v="1"/>
    <m/>
    <n v="-30"/>
    <m/>
    <m/>
  </r>
  <r>
    <x v="2"/>
    <s v="阳妈"/>
    <x v="2"/>
    <x v="8"/>
    <x v="2"/>
    <s v="手冲拿铁(杯)"/>
    <n v="1"/>
    <n v="1"/>
    <m/>
    <n v="-25"/>
    <m/>
    <m/>
  </r>
  <r>
    <x v="2"/>
    <s v="阳妈"/>
    <x v="2"/>
    <x v="8"/>
    <x v="27"/>
    <s v="非洲腰果(袋)"/>
    <n v="1"/>
    <n v="1"/>
    <m/>
    <n v="-30"/>
    <m/>
    <m/>
  </r>
  <r>
    <x v="1"/>
    <s v="皇上"/>
    <x v="2"/>
    <x v="8"/>
    <x v="2"/>
    <s v="手冲拿铁(杯)"/>
    <n v="1"/>
    <n v="1"/>
    <m/>
    <n v="-25"/>
    <m/>
    <m/>
  </r>
  <r>
    <x v="11"/>
    <s v="林总，唐老师"/>
    <x v="1"/>
    <x v="8"/>
    <x v="10"/>
    <s v="手冲拿铁(杯)"/>
    <n v="2"/>
    <n v="1"/>
    <m/>
    <n v="-50"/>
    <m/>
    <m/>
  </r>
  <r>
    <x v="11"/>
    <s v="林总，唐老师"/>
    <x v="1"/>
    <x v="8"/>
    <x v="24"/>
    <s v="斯里兰卡上等红茶(杯)"/>
    <n v="1"/>
    <n v="1"/>
    <m/>
    <n v="-30"/>
    <m/>
    <m/>
  </r>
  <r>
    <x v="11"/>
    <s v="林总，唐老师"/>
    <x v="1"/>
    <x v="8"/>
    <x v="28"/>
    <s v="啤酒(瓶)"/>
    <n v="2"/>
    <n v="1"/>
    <m/>
    <n v="-40"/>
    <m/>
    <m/>
  </r>
  <r>
    <x v="11"/>
    <s v="蓝山美术"/>
    <x v="1"/>
    <x v="9"/>
    <x v="2"/>
    <s v="手冲拿铁(杯)"/>
    <n v="1"/>
    <n v="1"/>
    <m/>
    <n v="-25"/>
    <m/>
    <m/>
  </r>
  <r>
    <x v="11"/>
    <s v="蓝山美术"/>
    <x v="1"/>
    <x v="9"/>
    <x v="29"/>
    <s v="草莓酸奶(杯)"/>
    <n v="1"/>
    <n v="1"/>
    <m/>
    <n v="-20"/>
    <m/>
    <m/>
  </r>
  <r>
    <x v="18"/>
    <s v="曹曹妹妹"/>
    <x v="0"/>
    <x v="8"/>
    <x v="0"/>
    <s v="充值"/>
    <n v="1"/>
    <n v="1"/>
    <n v="500"/>
    <n v="500"/>
    <m/>
    <m/>
  </r>
  <r>
    <x v="19"/>
    <s v="勇哥"/>
    <x v="0"/>
    <x v="9"/>
    <x v="0"/>
    <s v="充值"/>
    <n v="1"/>
    <n v="1"/>
    <n v="500"/>
    <n v="500"/>
    <m/>
    <m/>
  </r>
  <r>
    <x v="20"/>
    <s v="一鸾"/>
    <x v="0"/>
    <x v="9"/>
    <x v="0"/>
    <s v="充值"/>
    <n v="1"/>
    <n v="1"/>
    <n v="500"/>
    <n v="500"/>
    <m/>
    <m/>
  </r>
  <r>
    <x v="18"/>
    <s v="曹曹妹妹"/>
    <x v="2"/>
    <x v="8"/>
    <x v="2"/>
    <s v="手冲拿铁(杯)"/>
    <n v="1"/>
    <n v="1"/>
    <m/>
    <n v="-25"/>
    <m/>
    <m/>
  </r>
  <r>
    <x v="18"/>
    <s v="曹曹妹妹"/>
    <x v="2"/>
    <x v="8"/>
    <x v="30"/>
    <s v="德国手工花果茶(杯)"/>
    <n v="1"/>
    <n v="1"/>
    <m/>
    <n v="-30"/>
    <m/>
    <m/>
  </r>
  <r>
    <x v="19"/>
    <s v="勇哥"/>
    <x v="2"/>
    <x v="9"/>
    <x v="2"/>
    <s v="手冲拿铁(杯)"/>
    <n v="1"/>
    <n v="1"/>
    <m/>
    <n v="-25"/>
    <m/>
    <m/>
  </r>
  <r>
    <x v="16"/>
    <s v="颗颗妈妈"/>
    <x v="2"/>
    <x v="9"/>
    <x v="23"/>
    <s v="啤酒(瓶)"/>
    <n v="1"/>
    <n v="1"/>
    <m/>
    <n v="-20"/>
    <m/>
    <m/>
  </r>
  <r>
    <x v="1"/>
    <s v="皇上"/>
    <x v="2"/>
    <x v="9"/>
    <x v="2"/>
    <s v="手冲拿铁(杯)"/>
    <n v="1"/>
    <n v="1"/>
    <m/>
    <n v="-25"/>
    <m/>
    <m/>
  </r>
  <r>
    <x v="5"/>
    <s v="小艾爸"/>
    <x v="2"/>
    <x v="10"/>
    <x v="2"/>
    <s v="手冲拿铁(杯)"/>
    <n v="1"/>
    <n v="1"/>
    <m/>
    <n v="-25"/>
    <m/>
    <m/>
  </r>
  <r>
    <x v="5"/>
    <s v="小艾爸"/>
    <x v="2"/>
    <x v="10"/>
    <x v="31"/>
    <s v="峨眉山明前绿茶(杯)"/>
    <n v="1"/>
    <n v="1"/>
    <m/>
    <n v="-30"/>
    <m/>
    <m/>
  </r>
  <r>
    <x v="5"/>
    <s v="小艾爸"/>
    <x v="2"/>
    <x v="10"/>
    <x v="32"/>
    <s v="混合腰果(袋)"/>
    <n v="1"/>
    <n v="1"/>
    <m/>
    <n v="-35"/>
    <m/>
    <m/>
  </r>
  <r>
    <x v="11"/>
    <s v="达哥"/>
    <x v="1"/>
    <x v="10"/>
    <x v="15"/>
    <s v="手冲拿铁(杯)"/>
    <n v="3"/>
    <n v="1"/>
    <m/>
    <n v="-75"/>
    <m/>
    <m/>
  </r>
  <r>
    <x v="11"/>
    <s v="达哥"/>
    <x v="1"/>
    <x v="10"/>
    <x v="29"/>
    <s v="草莓酸奶(杯)"/>
    <n v="1"/>
    <n v="1"/>
    <m/>
    <n v="-20"/>
    <m/>
    <m/>
  </r>
  <r>
    <x v="21"/>
    <s v="candice"/>
    <x v="0"/>
    <x v="10"/>
    <x v="0"/>
    <s v="充值"/>
    <n v="1"/>
    <n v="1"/>
    <n v="500"/>
    <n v="500"/>
    <m/>
    <m/>
  </r>
  <r>
    <x v="21"/>
    <s v="candice"/>
    <x v="2"/>
    <x v="10"/>
    <x v="2"/>
    <s v="手冲拿铁(杯)"/>
    <n v="1"/>
    <n v="1"/>
    <m/>
    <n v="-25"/>
    <m/>
    <m/>
  </r>
  <r>
    <x v="2"/>
    <s v="阳妈"/>
    <x v="2"/>
    <x v="10"/>
    <x v="2"/>
    <s v="手冲拿铁(杯)"/>
    <n v="1"/>
    <n v="1"/>
    <m/>
    <n v="-25"/>
    <m/>
    <m/>
  </r>
  <r>
    <x v="1"/>
    <s v="皇上"/>
    <x v="2"/>
    <x v="10"/>
    <x v="2"/>
    <s v="手冲拿铁(杯)"/>
    <n v="1"/>
    <n v="1"/>
    <m/>
    <n v="-25"/>
    <m/>
    <m/>
  </r>
  <r>
    <x v="7"/>
    <s v="兔兔妈妈"/>
    <x v="2"/>
    <x v="10"/>
    <x v="33"/>
    <s v="啤酒(瓶)"/>
    <n v="3"/>
    <n v="1"/>
    <m/>
    <n v="-60"/>
    <m/>
    <m/>
  </r>
  <r>
    <x v="2"/>
    <s v="阳妈"/>
    <x v="2"/>
    <x v="10"/>
    <x v="23"/>
    <s v="啤酒(瓶)"/>
    <n v="1"/>
    <n v="1"/>
    <m/>
    <n v="-20"/>
    <m/>
    <m/>
  </r>
  <r>
    <x v="1"/>
    <s v="皇上"/>
    <x v="2"/>
    <x v="10"/>
    <x v="34"/>
    <s v="啤酒(瓶)"/>
    <n v="4"/>
    <n v="1"/>
    <m/>
    <n v="-80"/>
    <m/>
    <m/>
  </r>
  <r>
    <x v="2"/>
    <s v="阳妈"/>
    <x v="2"/>
    <x v="10"/>
    <x v="23"/>
    <s v="啤酒(瓶)"/>
    <n v="1"/>
    <n v="1"/>
    <m/>
    <n v="-20"/>
    <m/>
    <m/>
  </r>
  <r>
    <x v="11"/>
    <s v="高卉"/>
    <x v="1"/>
    <x v="11"/>
    <x v="35"/>
    <s v="手冲拿铁(杯)"/>
    <n v="5"/>
    <n v="1"/>
    <m/>
    <n v="-125"/>
    <m/>
    <m/>
  </r>
  <r>
    <x v="11"/>
    <s v="高卉"/>
    <x v="1"/>
    <x v="11"/>
    <x v="24"/>
    <s v="斯里兰卡上等红茶(杯)"/>
    <n v="1"/>
    <n v="1"/>
    <m/>
    <n v="-30"/>
    <m/>
    <m/>
  </r>
  <r>
    <x v="11"/>
    <s v="高卉"/>
    <x v="1"/>
    <x v="11"/>
    <x v="30"/>
    <s v="德国手工花果茶(杯)"/>
    <n v="1"/>
    <n v="1"/>
    <m/>
    <n v="-30"/>
    <m/>
    <m/>
  </r>
  <r>
    <x v="11"/>
    <s v="高卉"/>
    <x v="1"/>
    <x v="11"/>
    <x v="29"/>
    <s v="草莓酸奶(杯)"/>
    <n v="1"/>
    <n v="1"/>
    <m/>
    <n v="-20"/>
    <m/>
    <m/>
  </r>
  <r>
    <x v="22"/>
    <m/>
    <x v="0"/>
    <x v="11"/>
    <x v="36"/>
    <s v="充值"/>
    <n v="1"/>
    <n v="1"/>
    <n v="500"/>
    <n v="500"/>
    <m/>
    <m/>
  </r>
  <r>
    <x v="1"/>
    <s v="皇上"/>
    <x v="2"/>
    <x v="11"/>
    <x v="2"/>
    <s v="手冲拿铁(杯)"/>
    <n v="1"/>
    <n v="1"/>
    <m/>
    <n v="-25"/>
    <m/>
    <m/>
  </r>
  <r>
    <x v="5"/>
    <s v="小艾爸"/>
    <x v="2"/>
    <x v="11"/>
    <x v="30"/>
    <s v="德国手工花果茶(杯)"/>
    <n v="1"/>
    <n v="1"/>
    <m/>
    <n v="-30"/>
    <m/>
    <m/>
  </r>
  <r>
    <x v="5"/>
    <s v="小艾爸"/>
    <x v="2"/>
    <x v="11"/>
    <x v="31"/>
    <s v="峨眉山明前绿茶(杯)"/>
    <n v="1"/>
    <n v="1"/>
    <m/>
    <n v="-30"/>
    <m/>
    <m/>
  </r>
  <r>
    <x v="4"/>
    <s v="峰峰妈妈"/>
    <x v="2"/>
    <x v="12"/>
    <x v="31"/>
    <s v="峨眉山明前绿茶(杯)"/>
    <n v="1"/>
    <n v="1"/>
    <m/>
    <n v="-30"/>
    <m/>
    <m/>
  </r>
  <r>
    <x v="4"/>
    <s v="峰峰妈妈"/>
    <x v="2"/>
    <x v="12"/>
    <x v="30"/>
    <s v="德国手工花果茶(杯)"/>
    <n v="1"/>
    <n v="1"/>
    <m/>
    <n v="-30"/>
    <m/>
    <m/>
  </r>
  <r>
    <x v="4"/>
    <s v="峰峰妈妈"/>
    <x v="2"/>
    <x v="12"/>
    <x v="37"/>
    <s v="坚果(盘)"/>
    <n v="2"/>
    <n v="1"/>
    <m/>
    <n v="-40"/>
    <m/>
    <m/>
  </r>
  <r>
    <x v="17"/>
    <s v="二宝妈"/>
    <x v="2"/>
    <x v="12"/>
    <x v="38"/>
    <s v="德国手工花果茶(壶（3杯）)"/>
    <n v="1"/>
    <n v="1"/>
    <m/>
    <n v="-70"/>
    <m/>
    <m/>
  </r>
  <r>
    <x v="16"/>
    <s v="颗颗妈妈"/>
    <x v="2"/>
    <x v="12"/>
    <x v="2"/>
    <s v="手冲拿铁(杯)"/>
    <n v="1"/>
    <n v="1"/>
    <m/>
    <n v="-25"/>
    <m/>
    <m/>
  </r>
  <r>
    <x v="0"/>
    <s v="档爸"/>
    <x v="2"/>
    <x v="12"/>
    <x v="39"/>
    <s v="榻榻米茶位费(人)"/>
    <n v="1"/>
    <n v="1"/>
    <m/>
    <n v="-30"/>
    <m/>
    <m/>
  </r>
  <r>
    <x v="0"/>
    <s v="档爸"/>
    <x v="2"/>
    <x v="12"/>
    <x v="4"/>
    <s v="坚果(盘)"/>
    <n v="1"/>
    <n v="1"/>
    <m/>
    <n v="-20"/>
    <m/>
    <m/>
  </r>
  <r>
    <x v="11"/>
    <s v="卫丹朋友"/>
    <x v="1"/>
    <x v="12"/>
    <x v="40"/>
    <s v="德国手工花果茶(壶（4杯）)"/>
    <n v="1"/>
    <n v="1"/>
    <m/>
    <n v="-80"/>
    <m/>
    <m/>
  </r>
  <r>
    <x v="11"/>
    <s v="卫丹朋友"/>
    <x v="1"/>
    <x v="12"/>
    <x v="24"/>
    <s v="斯里兰卡上等红茶(杯)"/>
    <n v="1"/>
    <n v="1"/>
    <m/>
    <n v="-30"/>
    <m/>
    <m/>
  </r>
  <r>
    <x v="11"/>
    <s v="卫丹朋友"/>
    <x v="1"/>
    <x v="12"/>
    <x v="12"/>
    <s v="热巧克力(杯)"/>
    <n v="1"/>
    <n v="1"/>
    <m/>
    <n v="-25"/>
    <m/>
    <m/>
  </r>
  <r>
    <x v="21"/>
    <s v="Candice"/>
    <x v="2"/>
    <x v="12"/>
    <x v="4"/>
    <s v="坚果(盘)"/>
    <n v="1"/>
    <n v="1"/>
    <m/>
    <n v="-20"/>
    <m/>
    <m/>
  </r>
  <r>
    <x v="21"/>
    <s v="Candice"/>
    <x v="2"/>
    <x v="12"/>
    <x v="31"/>
    <s v="峨眉山明前绿茶(杯)"/>
    <n v="1"/>
    <n v="1"/>
    <m/>
    <n v="-30"/>
    <m/>
    <m/>
  </r>
  <r>
    <x v="21"/>
    <s v="Candice"/>
    <x v="2"/>
    <x v="12"/>
    <x v="41"/>
    <s v="英式奶茶(杯)"/>
    <n v="1"/>
    <n v="1"/>
    <m/>
    <n v="-30"/>
    <m/>
    <m/>
  </r>
  <r>
    <x v="21"/>
    <s v="Candice"/>
    <x v="2"/>
    <x v="12"/>
    <x v="12"/>
    <s v="热巧克力(杯)"/>
    <n v="1"/>
    <n v="1"/>
    <m/>
    <n v="-25"/>
    <m/>
    <m/>
  </r>
  <r>
    <x v="21"/>
    <s v="Candice"/>
    <x v="2"/>
    <x v="12"/>
    <x v="42"/>
    <s v="美国蔓越梅子干(碟)"/>
    <n v="1"/>
    <n v="1"/>
    <m/>
    <n v="-15"/>
    <m/>
    <m/>
  </r>
  <r>
    <x v="21"/>
    <s v="Candice"/>
    <x v="2"/>
    <x v="12"/>
    <x v="43"/>
    <s v="进口无花果干(袋)"/>
    <n v="1"/>
    <n v="1"/>
    <m/>
    <n v="-45"/>
    <m/>
    <m/>
  </r>
  <r>
    <x v="1"/>
    <s v="皇上"/>
    <x v="2"/>
    <x v="13"/>
    <x v="12"/>
    <s v="热巧克力(杯)"/>
    <n v="1"/>
    <n v="1"/>
    <m/>
    <n v="-25"/>
    <m/>
    <m/>
  </r>
  <r>
    <x v="1"/>
    <s v="皇上"/>
    <x v="2"/>
    <x v="13"/>
    <x v="2"/>
    <s v="手冲拿铁(杯)"/>
    <n v="1"/>
    <n v="1"/>
    <m/>
    <n v="-25"/>
    <m/>
    <m/>
  </r>
  <r>
    <x v="2"/>
    <s v="阳妈"/>
    <x v="2"/>
    <x v="13"/>
    <x v="2"/>
    <s v="手冲拿铁(杯)"/>
    <n v="1"/>
    <n v="1"/>
    <m/>
    <n v="-25"/>
    <m/>
    <m/>
  </r>
  <r>
    <x v="3"/>
    <s v="喜爸"/>
    <x v="2"/>
    <x v="13"/>
    <x v="2"/>
    <s v="手冲拿铁(杯)"/>
    <n v="1"/>
    <n v="1"/>
    <m/>
    <n v="-25"/>
    <m/>
    <m/>
  </r>
  <r>
    <x v="3"/>
    <s v="喜爸"/>
    <x v="2"/>
    <x v="13"/>
    <x v="44"/>
    <s v="高山古树普洱茶(杯)"/>
    <n v="1"/>
    <n v="1"/>
    <m/>
    <n v="-30"/>
    <m/>
    <m/>
  </r>
  <r>
    <x v="3"/>
    <s v="喜爸"/>
    <x v="2"/>
    <x v="13"/>
    <x v="45"/>
    <s v="米果(袋)"/>
    <n v="1"/>
    <n v="1"/>
    <m/>
    <n v="-18"/>
    <m/>
    <m/>
  </r>
  <r>
    <x v="7"/>
    <s v="兔兔妈妈"/>
    <x v="2"/>
    <x v="13"/>
    <x v="2"/>
    <s v="手冲拿铁(杯)"/>
    <n v="1"/>
    <n v="1"/>
    <m/>
    <n v="-25"/>
    <m/>
    <m/>
  </r>
  <r>
    <x v="7"/>
    <s v="兔兔妈妈"/>
    <x v="2"/>
    <x v="14"/>
    <x v="2"/>
    <s v="手冲拿铁(杯)"/>
    <n v="1"/>
    <n v="1"/>
    <m/>
    <n v="-25"/>
    <m/>
    <m/>
  </r>
  <r>
    <x v="7"/>
    <s v="兔兔妈妈"/>
    <x v="2"/>
    <x v="14"/>
    <x v="46"/>
    <s v="牛奶热巧克力（儿童优惠装）(杯)"/>
    <n v="1"/>
    <n v="1"/>
    <m/>
    <n v="-20"/>
    <m/>
    <m/>
  </r>
  <r>
    <x v="2"/>
    <s v="阳妈"/>
    <x v="2"/>
    <x v="14"/>
    <x v="47"/>
    <s v="牛奶热巧克力（儿童优惠装）(杯)"/>
    <n v="2"/>
    <n v="1"/>
    <m/>
    <n v="-40"/>
    <m/>
    <m/>
  </r>
  <r>
    <x v="1"/>
    <s v="皇上"/>
    <x v="2"/>
    <x v="14"/>
    <x v="44"/>
    <s v="高山古树普洱茶(杯)"/>
    <n v="1"/>
    <n v="1"/>
    <m/>
    <n v="-30"/>
    <m/>
    <m/>
  </r>
  <r>
    <x v="4"/>
    <s v="峰峰妈"/>
    <x v="2"/>
    <x v="14"/>
    <x v="46"/>
    <s v="牛奶热巧克力（儿童优惠装）(杯)"/>
    <n v="1"/>
    <n v="1"/>
    <m/>
    <n v="-20"/>
    <m/>
    <m/>
  </r>
  <r>
    <x v="11"/>
    <s v="crystal"/>
    <x v="1"/>
    <x v="14"/>
    <x v="48"/>
    <s v="德国手工花果茶(杯)"/>
    <n v="2"/>
    <n v="1"/>
    <m/>
    <n v="-60"/>
    <m/>
    <m/>
  </r>
  <r>
    <x v="3"/>
    <m/>
    <x v="2"/>
    <x v="15"/>
    <x v="49"/>
    <s v="高山古树普洱茶(壶（4杯）)"/>
    <n v="1"/>
    <n v="1"/>
    <m/>
    <n v="-80"/>
    <m/>
    <m/>
  </r>
  <r>
    <x v="3"/>
    <m/>
    <x v="2"/>
    <x v="15"/>
    <x v="2"/>
    <s v="手冲拿铁(杯)"/>
    <n v="1"/>
    <n v="1"/>
    <m/>
    <n v="-25"/>
    <m/>
    <m/>
  </r>
  <r>
    <x v="7"/>
    <m/>
    <x v="2"/>
    <x v="15"/>
    <x v="50"/>
    <s v="儿童绘本演读专场(会员）(1大1小)"/>
    <n v="1"/>
    <n v="1"/>
    <m/>
    <n v="-100"/>
    <m/>
    <m/>
  </r>
  <r>
    <x v="2"/>
    <m/>
    <x v="2"/>
    <x v="15"/>
    <x v="50"/>
    <s v="儿童绘本演读专场(会员）(1大1小)"/>
    <n v="1"/>
    <n v="1"/>
    <m/>
    <n v="-100"/>
    <m/>
    <m/>
  </r>
  <r>
    <x v="3"/>
    <m/>
    <x v="2"/>
    <x v="15"/>
    <x v="50"/>
    <s v="儿童绘本演读专场(会员）(1大1小)"/>
    <n v="1"/>
    <n v="1"/>
    <m/>
    <n v="-100"/>
    <m/>
    <m/>
  </r>
  <r>
    <x v="0"/>
    <m/>
    <x v="2"/>
    <x v="15"/>
    <x v="50"/>
    <s v="儿童绘本演读专场(会员）(1大1小)"/>
    <n v="1"/>
    <n v="1"/>
    <m/>
    <n v="-100"/>
    <m/>
    <m/>
  </r>
  <r>
    <x v="23"/>
    <s v="可可妈"/>
    <x v="2"/>
    <x v="15"/>
    <x v="50"/>
    <s v="儿童绘本演读专场(会员）(1大1小)"/>
    <n v="1"/>
    <n v="1"/>
    <m/>
    <n v="-100"/>
    <m/>
    <m/>
  </r>
  <r>
    <x v="17"/>
    <s v="二宝妈"/>
    <x v="2"/>
    <x v="15"/>
    <x v="50"/>
    <s v="儿童绘本演读专场(会员）(1大1小)"/>
    <n v="1"/>
    <n v="1"/>
    <m/>
    <n v="-100"/>
    <m/>
    <m/>
  </r>
  <r>
    <x v="7"/>
    <s v="兔兔妈妈"/>
    <x v="2"/>
    <x v="16"/>
    <x v="15"/>
    <s v="手冲拿铁(杯)"/>
    <n v="3"/>
    <n v="1"/>
    <m/>
    <n v="-75"/>
    <m/>
    <m/>
  </r>
  <r>
    <x v="3"/>
    <s v="喜爸"/>
    <x v="2"/>
    <x v="16"/>
    <x v="2"/>
    <s v="手冲拿铁(杯)"/>
    <n v="1"/>
    <n v="1"/>
    <m/>
    <n v="-25"/>
    <m/>
    <m/>
  </r>
  <r>
    <x v="1"/>
    <s v="皇上"/>
    <x v="2"/>
    <x v="16"/>
    <x v="2"/>
    <s v="手冲拿铁(杯)"/>
    <n v="1"/>
    <n v="1"/>
    <m/>
    <n v="-25"/>
    <m/>
    <m/>
  </r>
  <r>
    <x v="1"/>
    <s v="皇上"/>
    <x v="2"/>
    <x v="16"/>
    <x v="44"/>
    <s v="高山古树普洱茶(杯)"/>
    <n v="1"/>
    <n v="1"/>
    <m/>
    <n v="-30"/>
    <m/>
    <m/>
  </r>
  <r>
    <x v="17"/>
    <s v="二宝妈"/>
    <x v="2"/>
    <x v="16"/>
    <x v="2"/>
    <s v="手冲拿铁(杯)"/>
    <n v="1"/>
    <n v="1"/>
    <m/>
    <n v="-25"/>
    <m/>
    <m/>
  </r>
  <r>
    <x v="17"/>
    <s v="二宝妈"/>
    <x v="2"/>
    <x v="17"/>
    <x v="51"/>
    <s v="斯里兰卡上等红茶(壶（4杯）)"/>
    <n v="1"/>
    <n v="1"/>
    <m/>
    <n v="-80"/>
    <m/>
    <m/>
  </r>
  <r>
    <x v="17"/>
    <s v="二宝妈"/>
    <x v="2"/>
    <x v="17"/>
    <x v="52"/>
    <s v="果汁(杯)"/>
    <n v="1"/>
    <n v="1"/>
    <m/>
    <n v="-25"/>
    <m/>
    <m/>
  </r>
  <r>
    <x v="17"/>
    <s v="二宝妈"/>
    <x v="2"/>
    <x v="17"/>
    <x v="41"/>
    <s v="英式奶茶(杯)"/>
    <n v="1"/>
    <n v="1"/>
    <m/>
    <n v="-30"/>
    <m/>
    <m/>
  </r>
  <r>
    <x v="17"/>
    <s v="二宝妈"/>
    <x v="2"/>
    <x v="17"/>
    <x v="44"/>
    <s v="高山古树普洱茶(杯)"/>
    <n v="1"/>
    <n v="1"/>
    <m/>
    <n v="-30"/>
    <m/>
    <m/>
  </r>
  <r>
    <x v="1"/>
    <s v="皇上"/>
    <x v="2"/>
    <x v="17"/>
    <x v="2"/>
    <s v="手冲拿铁(杯)"/>
    <n v="1"/>
    <n v="1"/>
    <m/>
    <n v="-25"/>
    <m/>
    <m/>
  </r>
  <r>
    <x v="1"/>
    <s v="皇上"/>
    <x v="2"/>
    <x v="17"/>
    <x v="44"/>
    <s v="高山古树普洱茶(杯)"/>
    <n v="1"/>
    <n v="1"/>
    <m/>
    <n v="-30"/>
    <m/>
    <m/>
  </r>
  <r>
    <x v="11"/>
    <s v="施济"/>
    <x v="1"/>
    <x v="17"/>
    <x v="10"/>
    <s v="手冲拿铁(杯)"/>
    <n v="2"/>
    <n v="1"/>
    <m/>
    <n v="-50"/>
    <m/>
    <m/>
  </r>
  <r>
    <x v="11"/>
    <s v="豆豆妈"/>
    <x v="1"/>
    <x v="17"/>
    <x v="53"/>
    <s v="高山古树普洱茶(杯)"/>
    <n v="2"/>
    <n v="1"/>
    <m/>
    <n v="-60"/>
    <m/>
    <m/>
  </r>
  <r>
    <x v="11"/>
    <s v="豆豆妈"/>
    <x v="1"/>
    <x v="17"/>
    <x v="38"/>
    <s v="德国手工花果茶(壶（3杯）)"/>
    <n v="1"/>
    <n v="1"/>
    <m/>
    <n v="-70"/>
    <m/>
    <m/>
  </r>
  <r>
    <x v="11"/>
    <s v="豆豆妈"/>
    <x v="1"/>
    <x v="17"/>
    <x v="42"/>
    <s v="美国蔓越梅子干(碟)"/>
    <n v="1"/>
    <n v="1"/>
    <m/>
    <n v="-15"/>
    <m/>
    <m/>
  </r>
  <r>
    <x v="0"/>
    <s v="档爸"/>
    <x v="2"/>
    <x v="17"/>
    <x v="44"/>
    <s v="高山古树普洱茶(杯)"/>
    <n v="1"/>
    <n v="1"/>
    <m/>
    <n v="-30"/>
    <m/>
    <m/>
  </r>
  <r>
    <x v="0"/>
    <s v="档爸"/>
    <x v="2"/>
    <x v="17"/>
    <x v="4"/>
    <s v="坚果(盘)"/>
    <n v="1"/>
    <n v="1"/>
    <m/>
    <n v="-20"/>
    <m/>
    <m/>
  </r>
  <r>
    <x v="0"/>
    <s v="档爸"/>
    <x v="2"/>
    <x v="17"/>
    <x v="52"/>
    <s v="果汁(杯)"/>
    <n v="1"/>
    <n v="1"/>
    <m/>
    <n v="-25"/>
    <m/>
    <m/>
  </r>
  <r>
    <x v="11"/>
    <s v="石头妈"/>
    <x v="1"/>
    <x v="17"/>
    <x v="2"/>
    <s v="手冲拿铁(杯)"/>
    <n v="1"/>
    <n v="1"/>
    <m/>
    <n v="-25"/>
    <m/>
    <m/>
  </r>
  <r>
    <x v="16"/>
    <s v="颗颗妈妈"/>
    <x v="2"/>
    <x v="17"/>
    <x v="23"/>
    <s v="啤酒(瓶)"/>
    <n v="1"/>
    <n v="1"/>
    <m/>
    <n v="-20"/>
    <m/>
    <m/>
  </r>
  <r>
    <x v="3"/>
    <s v="喜爸"/>
    <x v="2"/>
    <x v="18"/>
    <x v="10"/>
    <s v="手冲拿铁(杯)"/>
    <n v="2"/>
    <n v="1"/>
    <m/>
    <n v="-50"/>
    <m/>
    <m/>
  </r>
  <r>
    <x v="1"/>
    <s v="皇上"/>
    <x v="2"/>
    <x v="18"/>
    <x v="2"/>
    <s v="手冲拿铁(杯)"/>
    <n v="1"/>
    <n v="1"/>
    <m/>
    <n v="-25"/>
    <m/>
    <m/>
  </r>
  <r>
    <x v="3"/>
    <s v="喜爸"/>
    <x v="2"/>
    <x v="18"/>
    <x v="44"/>
    <s v="高山古树普洱茶(杯)"/>
    <n v="1"/>
    <n v="1"/>
    <m/>
    <n v="-30"/>
    <m/>
    <m/>
  </r>
  <r>
    <x v="16"/>
    <s v="颗颗妈妈"/>
    <x v="2"/>
    <x v="18"/>
    <x v="54"/>
    <s v="德国手工花果茶(壶（2杯）)"/>
    <n v="1"/>
    <n v="1"/>
    <m/>
    <n v="-50"/>
    <m/>
    <m/>
  </r>
  <r>
    <x v="11"/>
    <s v="施记"/>
    <x v="1"/>
    <x v="18"/>
    <x v="30"/>
    <s v="德国手工花果茶(杯)"/>
    <n v="1"/>
    <n v="1"/>
    <m/>
    <n v="-30"/>
    <m/>
    <m/>
  </r>
  <r>
    <x v="11"/>
    <s v="施记"/>
    <x v="1"/>
    <x v="18"/>
    <x v="2"/>
    <s v="手冲拿铁(杯)"/>
    <n v="1"/>
    <n v="1"/>
    <m/>
    <n v="-25"/>
    <m/>
    <m/>
  </r>
  <r>
    <x v="2"/>
    <s v="阳妈"/>
    <x v="2"/>
    <x v="18"/>
    <x v="31"/>
    <s v="峨眉山明前绿茶(杯)"/>
    <n v="1"/>
    <n v="1"/>
    <m/>
    <n v="-30"/>
    <m/>
    <m/>
  </r>
  <r>
    <x v="2"/>
    <s v="阳妈"/>
    <x v="2"/>
    <x v="18"/>
    <x v="55"/>
    <s v="新加坡骆驼牌腰果(袋)"/>
    <n v="1"/>
    <n v="1"/>
    <m/>
    <n v="-18"/>
    <m/>
    <m/>
  </r>
  <r>
    <x v="3"/>
    <s v="喜爸"/>
    <x v="2"/>
    <x v="18"/>
    <x v="55"/>
    <s v="新加坡骆驼牌腰果(袋)"/>
    <n v="1"/>
    <n v="1"/>
    <m/>
    <n v="-18"/>
    <m/>
    <m/>
  </r>
  <r>
    <x v="1"/>
    <s v="皇上"/>
    <x v="2"/>
    <x v="18"/>
    <x v="55"/>
    <s v="新加坡骆驼牌腰果(袋)"/>
    <n v="1"/>
    <n v="1"/>
    <m/>
    <n v="-18"/>
    <m/>
    <m/>
  </r>
  <r>
    <x v="11"/>
    <s v="楼上姑娘"/>
    <x v="1"/>
    <x v="18"/>
    <x v="4"/>
    <s v="坚果(盘)"/>
    <n v="1"/>
    <n v="1"/>
    <m/>
    <n v="-20"/>
    <m/>
    <m/>
  </r>
  <r>
    <x v="11"/>
    <s v="crystle"/>
    <x v="1"/>
    <x v="19"/>
    <x v="56"/>
    <s v="儿童绘本演读专场(会员）(1大1小)"/>
    <n v="3"/>
    <n v="1"/>
    <m/>
    <n v="-300"/>
    <m/>
    <m/>
  </r>
  <r>
    <x v="1"/>
    <s v="皇上"/>
    <x v="2"/>
    <x v="19"/>
    <x v="57"/>
    <s v="包场 场地费(次)"/>
    <n v="2"/>
    <n v="1"/>
    <m/>
    <n v="-200"/>
    <m/>
    <m/>
  </r>
  <r>
    <x v="11"/>
    <s v="邻居业委会"/>
    <x v="1"/>
    <x v="19"/>
    <x v="28"/>
    <s v="啤酒(瓶)"/>
    <n v="2"/>
    <n v="1"/>
    <m/>
    <n v="-40"/>
    <m/>
    <m/>
  </r>
  <r>
    <x v="11"/>
    <s v="邻居业委会"/>
    <x v="1"/>
    <x v="19"/>
    <x v="52"/>
    <s v="果汁(杯)"/>
    <n v="1"/>
    <n v="1"/>
    <m/>
    <n v="-25"/>
    <m/>
    <m/>
  </r>
  <r>
    <x v="3"/>
    <s v="喜爸"/>
    <x v="2"/>
    <x v="19"/>
    <x v="44"/>
    <s v="高山古树普洱茶(杯)"/>
    <n v="1"/>
    <n v="1"/>
    <m/>
    <n v="-30"/>
    <m/>
    <m/>
  </r>
  <r>
    <x v="3"/>
    <s v="喜爸"/>
    <x v="2"/>
    <x v="19"/>
    <x v="30"/>
    <s v="德国手工花果茶(杯)"/>
    <n v="1"/>
    <n v="1"/>
    <m/>
    <n v="-30"/>
    <m/>
    <m/>
  </r>
  <r>
    <x v="3"/>
    <s v="喜爸"/>
    <x v="2"/>
    <x v="20"/>
    <x v="50"/>
    <s v="儿童绘本演读专场(会员）(1大1小)"/>
    <n v="1"/>
    <n v="1"/>
    <m/>
    <n v="-100"/>
    <m/>
    <m/>
  </r>
  <r>
    <x v="1"/>
    <s v="皇上"/>
    <x v="2"/>
    <x v="20"/>
    <x v="50"/>
    <s v="儿童绘本演读专场(会员）(1大1小)"/>
    <n v="1"/>
    <n v="1"/>
    <m/>
    <n v="-100"/>
    <m/>
    <m/>
  </r>
  <r>
    <x v="17"/>
    <s v="二宝妈"/>
    <x v="2"/>
    <x v="20"/>
    <x v="50"/>
    <s v="儿童绘本演读专场(会员）(1大1小)"/>
    <n v="1"/>
    <n v="1"/>
    <m/>
    <n v="-100"/>
    <m/>
    <m/>
  </r>
  <r>
    <x v="2"/>
    <s v="阳妈"/>
    <x v="2"/>
    <x v="20"/>
    <x v="50"/>
    <s v="儿童绘本演读专场(会员）(1大1小)"/>
    <n v="1"/>
    <n v="1"/>
    <m/>
    <n v="-100"/>
    <m/>
    <m/>
  </r>
  <r>
    <x v="0"/>
    <s v="档爸"/>
    <x v="2"/>
    <x v="20"/>
    <x v="50"/>
    <s v="儿童绘本演读专场(会员）(1大1小)"/>
    <n v="1"/>
    <n v="1"/>
    <m/>
    <n v="-100"/>
    <m/>
    <m/>
  </r>
  <r>
    <x v="5"/>
    <s v="小艾爸"/>
    <x v="2"/>
    <x v="20"/>
    <x v="50"/>
    <s v="儿童绘本演读专场(会员）(1大1小)"/>
    <n v="1"/>
    <n v="1"/>
    <m/>
    <n v="-100"/>
    <m/>
    <m/>
  </r>
  <r>
    <x v="7"/>
    <s v="兔兔妈妈"/>
    <x v="2"/>
    <x v="20"/>
    <x v="50"/>
    <s v="儿童绘本演读专场(会员）(1大1小)"/>
    <n v="1"/>
    <n v="1"/>
    <m/>
    <n v="-100"/>
    <m/>
    <m/>
  </r>
  <r>
    <x v="11"/>
    <s v="家长群"/>
    <x v="1"/>
    <x v="20"/>
    <x v="58"/>
    <s v="果汁(杯)"/>
    <n v="3"/>
    <n v="1"/>
    <m/>
    <n v="-75"/>
    <m/>
    <m/>
  </r>
  <r>
    <x v="11"/>
    <s v="家长群"/>
    <x v="1"/>
    <x v="20"/>
    <x v="43"/>
    <s v="进口无花果干(袋)"/>
    <n v="1"/>
    <n v="1"/>
    <m/>
    <n v="-45"/>
    <m/>
    <m/>
  </r>
  <r>
    <x v="11"/>
    <s v="家长群"/>
    <x v="1"/>
    <x v="20"/>
    <x v="59"/>
    <s v="美国蔓越梅子干(碟)"/>
    <n v="5"/>
    <n v="1"/>
    <m/>
    <n v="-75"/>
    <m/>
    <m/>
  </r>
  <r>
    <x v="11"/>
    <s v="家长群"/>
    <x v="1"/>
    <x v="20"/>
    <x v="53"/>
    <s v="高山古树普洱茶(杯)"/>
    <n v="2"/>
    <n v="1"/>
    <m/>
    <n v="-60"/>
    <m/>
    <m/>
  </r>
  <r>
    <x v="3"/>
    <s v="喜爸"/>
    <x v="2"/>
    <x v="21"/>
    <x v="53"/>
    <s v="高山古树普洱茶(杯)"/>
    <n v="2"/>
    <n v="1"/>
    <m/>
    <n v="-60"/>
    <m/>
    <m/>
  </r>
  <r>
    <x v="3"/>
    <s v="喜爸"/>
    <x v="2"/>
    <x v="21"/>
    <x v="2"/>
    <s v="手冲拿铁(杯)"/>
    <n v="1"/>
    <n v="1"/>
    <m/>
    <n v="-25"/>
    <m/>
    <m/>
  </r>
  <r>
    <x v="1"/>
    <s v="皇上"/>
    <x v="2"/>
    <x v="21"/>
    <x v="2"/>
    <s v="手冲拿铁(杯)"/>
    <n v="1"/>
    <n v="1"/>
    <m/>
    <n v="-25"/>
    <m/>
    <m/>
  </r>
  <r>
    <x v="2"/>
    <s v="阳妈"/>
    <x v="2"/>
    <x v="21"/>
    <x v="2"/>
    <s v="手冲拿铁(杯)"/>
    <n v="1"/>
    <n v="1"/>
    <m/>
    <n v="-25"/>
    <m/>
    <m/>
  </r>
  <r>
    <x v="11"/>
    <s v="花艺课"/>
    <x v="1"/>
    <x v="21"/>
    <x v="60"/>
    <s v="包场 场地费(次)"/>
    <n v="5"/>
    <n v="1"/>
    <m/>
    <n v="-500"/>
    <m/>
    <m/>
  </r>
  <r>
    <x v="11"/>
    <s v="花艺课客人"/>
    <x v="1"/>
    <x v="21"/>
    <x v="31"/>
    <s v="峨眉山明前绿茶(杯)"/>
    <n v="1"/>
    <n v="1"/>
    <m/>
    <n v="-30"/>
    <m/>
    <m/>
  </r>
  <r>
    <x v="11"/>
    <s v="王青"/>
    <x v="1"/>
    <x v="21"/>
    <x v="61"/>
    <s v="手冲拿铁(杯)"/>
    <n v="6"/>
    <n v="1"/>
    <m/>
    <n v="-150"/>
    <m/>
    <m/>
  </r>
  <r>
    <x v="22"/>
    <s v="扎西妈妈"/>
    <x v="2"/>
    <x v="22"/>
    <x v="10"/>
    <s v="手冲拿铁(杯)"/>
    <n v="2"/>
    <n v="1"/>
    <m/>
    <n v="-50"/>
    <m/>
    <m/>
  </r>
  <r>
    <x v="8"/>
    <s v="涵涵妈"/>
    <x v="2"/>
    <x v="22"/>
    <x v="62"/>
    <s v="手冲拿铁(杯)"/>
    <n v="4"/>
    <n v="1"/>
    <m/>
    <n v="-100"/>
    <m/>
    <m/>
  </r>
  <r>
    <x v="8"/>
    <s v="涵涵妈"/>
    <x v="2"/>
    <x v="22"/>
    <x v="63"/>
    <s v="手冲单品咖啡(杯)"/>
    <n v="2"/>
    <n v="1"/>
    <m/>
    <n v="-50"/>
    <m/>
    <m/>
  </r>
  <r>
    <x v="8"/>
    <s v="涵涵妈"/>
    <x v="2"/>
    <x v="22"/>
    <x v="64"/>
    <s v="果汁(杯)"/>
    <n v="4"/>
    <n v="1"/>
    <m/>
    <n v="-100"/>
    <m/>
    <m/>
  </r>
  <r>
    <x v="8"/>
    <s v="涵涵妈"/>
    <x v="2"/>
    <x v="22"/>
    <x v="12"/>
    <s v="热巧克力(杯)"/>
    <n v="1"/>
    <n v="1"/>
    <m/>
    <n v="-25"/>
    <m/>
    <m/>
  </r>
  <r>
    <x v="17"/>
    <s v="二宝妈"/>
    <x v="2"/>
    <x v="22"/>
    <x v="52"/>
    <s v="果汁(杯)"/>
    <n v="1"/>
    <n v="1"/>
    <m/>
    <n v="-25"/>
    <m/>
    <m/>
  </r>
  <r>
    <x v="2"/>
    <s v="阳妈"/>
    <x v="2"/>
    <x v="22"/>
    <x v="31"/>
    <s v="峨眉山明前绿茶(杯)"/>
    <n v="1"/>
    <n v="1"/>
    <m/>
    <n v="-30"/>
    <m/>
    <m/>
  </r>
  <r>
    <x v="3"/>
    <s v="喜爸"/>
    <x v="2"/>
    <x v="23"/>
    <x v="44"/>
    <s v="高山古树普洱茶(杯)"/>
    <n v="1"/>
    <n v="1"/>
    <m/>
    <n v="-30"/>
    <m/>
    <m/>
  </r>
  <r>
    <x v="2"/>
    <s v="阳妈"/>
    <x v="2"/>
    <x v="23"/>
    <x v="30"/>
    <s v="德国手工花果茶(杯)"/>
    <n v="1"/>
    <n v="1"/>
    <m/>
    <n v="-30"/>
    <m/>
    <m/>
  </r>
  <r>
    <x v="11"/>
    <s v="喜爸客人"/>
    <x v="1"/>
    <x v="23"/>
    <x v="65"/>
    <s v="茶位费(位)"/>
    <n v="7"/>
    <n v="1"/>
    <m/>
    <n v="-140"/>
    <m/>
    <m/>
  </r>
  <r>
    <x v="11"/>
    <s v="喜爸客人"/>
    <x v="1"/>
    <x v="23"/>
    <x v="31"/>
    <s v="峨眉山明前绿茶(杯)"/>
    <n v="1"/>
    <n v="1"/>
    <m/>
    <n v="-30"/>
    <m/>
    <m/>
  </r>
  <r>
    <x v="11"/>
    <s v="皇上生日"/>
    <x v="1"/>
    <x v="24"/>
    <x v="66"/>
    <s v="生日派对专场(次)"/>
    <n v="1"/>
    <n v="1"/>
    <m/>
    <n v="-1600"/>
    <m/>
    <m/>
  </r>
  <r>
    <x v="19"/>
    <s v="勇哥"/>
    <x v="2"/>
    <x v="25"/>
    <x v="2"/>
    <s v="手冲拿铁(杯)"/>
    <n v="1"/>
    <n v="1"/>
    <m/>
    <n v="-25"/>
    <m/>
    <m/>
  </r>
  <r>
    <x v="1"/>
    <s v="皇上"/>
    <x v="2"/>
    <x v="26"/>
    <x v="10"/>
    <s v="手冲拿铁(杯)"/>
    <n v="2"/>
    <n v="1"/>
    <m/>
    <n v="-50"/>
    <m/>
    <m/>
  </r>
  <r>
    <x v="1"/>
    <s v="皇上"/>
    <x v="2"/>
    <x v="26"/>
    <x v="31"/>
    <s v="峨眉山明前绿茶(杯)"/>
    <n v="1"/>
    <n v="1"/>
    <m/>
    <n v="-30"/>
    <m/>
    <m/>
  </r>
  <r>
    <x v="11"/>
    <s v="都督妈妈"/>
    <x v="1"/>
    <x v="26"/>
    <x v="52"/>
    <s v="果汁(杯)"/>
    <n v="1"/>
    <n v="1"/>
    <m/>
    <n v="-25"/>
    <m/>
    <m/>
  </r>
  <r>
    <x v="14"/>
    <s v="离离树幼儿园"/>
    <x v="1"/>
    <x v="25"/>
    <x v="67"/>
    <s v="包场 场地费(次)"/>
    <n v="3"/>
    <n v="1"/>
    <m/>
    <n v="-300"/>
    <m/>
    <m/>
  </r>
  <r>
    <x v="8"/>
    <s v="涵涵妈"/>
    <x v="2"/>
    <x v="27"/>
    <x v="2"/>
    <s v="手冲拿铁(杯)"/>
    <n v="1"/>
    <n v="1"/>
    <m/>
    <n v="-25"/>
    <m/>
    <m/>
  </r>
  <r>
    <x v="8"/>
    <s v="涵涵妈"/>
    <x v="2"/>
    <x v="27"/>
    <x v="52"/>
    <s v="果汁(杯)"/>
    <n v="1"/>
    <n v="1"/>
    <m/>
    <n v="-25"/>
    <m/>
    <m/>
  </r>
  <r>
    <x v="24"/>
    <s v="宁静"/>
    <x v="0"/>
    <x v="27"/>
    <x v="0"/>
    <s v="充值"/>
    <n v="1"/>
    <n v="1"/>
    <n v="500"/>
    <n v="500"/>
    <m/>
    <m/>
  </r>
  <r>
    <x v="25"/>
    <s v="展展妈妈"/>
    <x v="0"/>
    <x v="27"/>
    <x v="0"/>
    <s v="充值"/>
    <n v="1"/>
    <n v="1"/>
    <n v="500"/>
    <n v="500"/>
    <m/>
    <m/>
  </r>
  <r>
    <x v="2"/>
    <s v="阳妈"/>
    <x v="2"/>
    <x v="27"/>
    <x v="38"/>
    <s v="德国手工花果茶(壶（3杯）)"/>
    <n v="1"/>
    <n v="1"/>
    <m/>
    <n v="-70"/>
    <m/>
    <m/>
  </r>
  <r>
    <x v="2"/>
    <s v="阳妈"/>
    <x v="2"/>
    <x v="27"/>
    <x v="31"/>
    <s v="峨眉山明前绿茶(杯)"/>
    <n v="1"/>
    <n v="1"/>
    <m/>
    <n v="-30"/>
    <m/>
    <m/>
  </r>
  <r>
    <x v="1"/>
    <s v="皇上"/>
    <x v="2"/>
    <x v="28"/>
    <x v="68"/>
    <s v="高山古树普洱茶(壶（2杯）)"/>
    <n v="1"/>
    <n v="1"/>
    <m/>
    <n v="-50"/>
    <m/>
    <m/>
  </r>
  <r>
    <x v="26"/>
    <s v="阳光盛开"/>
    <x v="0"/>
    <x v="28"/>
    <x v="0"/>
    <s v="充值"/>
    <n v="1"/>
    <n v="1"/>
    <n v="1000"/>
    <n v="1000"/>
    <m/>
    <m/>
  </r>
  <r>
    <x v="26"/>
    <s v="阳光盛开"/>
    <x v="2"/>
    <x v="28"/>
    <x v="51"/>
    <s v="斯里兰卡上等红茶(壶（4杯）)"/>
    <n v="1"/>
    <n v="1"/>
    <m/>
    <n v="-80"/>
    <m/>
    <m/>
  </r>
  <r>
    <x v="26"/>
    <s v="阳光盛开"/>
    <x v="2"/>
    <x v="28"/>
    <x v="69"/>
    <s v="摩卡咖啡(杯)"/>
    <n v="1"/>
    <n v="1"/>
    <m/>
    <n v="-26"/>
    <m/>
    <m/>
  </r>
  <r>
    <x v="26"/>
    <s v="阳光盛开"/>
    <x v="2"/>
    <x v="28"/>
    <x v="41"/>
    <s v="英式奶茶(杯)"/>
    <n v="1"/>
    <n v="1"/>
    <m/>
    <n v="-30"/>
    <m/>
    <m/>
  </r>
  <r>
    <x v="3"/>
    <s v="喜爸"/>
    <x v="2"/>
    <x v="28"/>
    <x v="50"/>
    <s v="儿童绘本演读专场(会员）(1大1小)"/>
    <n v="1"/>
    <n v="1"/>
    <m/>
    <n v="-100"/>
    <m/>
    <m/>
  </r>
  <r>
    <x v="2"/>
    <s v="阳妈"/>
    <x v="2"/>
    <x v="28"/>
    <x v="50"/>
    <s v="儿童绘本演读专场(会员）(1大1小)"/>
    <n v="1"/>
    <n v="1"/>
    <m/>
    <n v="-100"/>
    <m/>
    <m/>
  </r>
  <r>
    <x v="8"/>
    <s v="涵涵妈"/>
    <x v="2"/>
    <x v="28"/>
    <x v="50"/>
    <s v="儿童绘本演读专场(会员）(1大1小)"/>
    <n v="1"/>
    <n v="1"/>
    <m/>
    <n v="-100"/>
    <m/>
    <m/>
  </r>
  <r>
    <x v="0"/>
    <s v="档爸"/>
    <x v="2"/>
    <x v="28"/>
    <x v="50"/>
    <s v="儿童绘本演读专场(会员）(1大1小)"/>
    <n v="1"/>
    <n v="1"/>
    <m/>
    <n v="-100"/>
    <m/>
    <m/>
  </r>
  <r>
    <x v="4"/>
    <s v="峰峰妈"/>
    <x v="2"/>
    <x v="28"/>
    <x v="50"/>
    <s v="儿童绘本演读专场(会员）(1大1小)"/>
    <n v="1"/>
    <n v="1"/>
    <m/>
    <n v="-100"/>
    <m/>
    <m/>
  </r>
  <r>
    <x v="23"/>
    <s v="可可妈"/>
    <x v="2"/>
    <x v="28"/>
    <x v="50"/>
    <s v="儿童绘本演读专场(会员）(1大1小)"/>
    <n v="1"/>
    <n v="1"/>
    <m/>
    <n v="-100"/>
    <m/>
    <m/>
  </r>
  <r>
    <x v="23"/>
    <s v="可可妈"/>
    <x v="0"/>
    <x v="14"/>
    <x v="0"/>
    <s v="充值"/>
    <n v="1"/>
    <n v="1"/>
    <n v="1000"/>
    <n v="1000"/>
    <m/>
    <m/>
  </r>
  <r>
    <x v="1"/>
    <s v="皇上"/>
    <x v="2"/>
    <x v="29"/>
    <x v="50"/>
    <s v="儿童绘本演读专场(会员）(1大1小)"/>
    <n v="1"/>
    <n v="1"/>
    <m/>
    <n v="-100"/>
    <m/>
    <m/>
  </r>
  <r>
    <x v="25"/>
    <s v="展展妈妈"/>
    <x v="2"/>
    <x v="29"/>
    <x v="50"/>
    <s v="儿童绘本演读专场(会员）(1大1小)"/>
    <n v="1"/>
    <n v="1"/>
    <m/>
    <n v="-100"/>
    <m/>
    <m/>
  </r>
  <r>
    <x v="24"/>
    <s v="宁静"/>
    <x v="2"/>
    <x v="29"/>
    <x v="50"/>
    <s v="儿童绘本演读专场(会员）(1大1小)"/>
    <n v="1"/>
    <n v="1"/>
    <m/>
    <n v="-100"/>
    <m/>
    <m/>
  </r>
  <r>
    <x v="7"/>
    <s v="兔兔妈妈"/>
    <x v="2"/>
    <x v="29"/>
    <x v="50"/>
    <s v="儿童绘本演读专场(会员）(1大1小)"/>
    <n v="1"/>
    <n v="1"/>
    <m/>
    <n v="-100"/>
    <m/>
    <m/>
  </r>
  <r>
    <x v="5"/>
    <s v="小艾爸"/>
    <x v="2"/>
    <x v="29"/>
    <x v="50"/>
    <s v="儿童绘本演读专场(会员）(1大1小)"/>
    <n v="1"/>
    <n v="1"/>
    <m/>
    <n v="-100"/>
    <m/>
    <m/>
  </r>
  <r>
    <x v="17"/>
    <s v="二宝妈"/>
    <x v="2"/>
    <x v="29"/>
    <x v="50"/>
    <s v="儿童绘本演读专场(会员）(1大1小)"/>
    <n v="1"/>
    <n v="1"/>
    <m/>
    <n v="-100"/>
    <m/>
    <m/>
  </r>
  <r>
    <x v="3"/>
    <s v="喜爸"/>
    <x v="2"/>
    <x v="29"/>
    <x v="69"/>
    <s v="摩卡咖啡(杯)"/>
    <n v="1"/>
    <n v="1"/>
    <m/>
    <n v="-26"/>
    <m/>
    <m/>
  </r>
  <r>
    <x v="2"/>
    <s v="阳妈"/>
    <x v="2"/>
    <x v="29"/>
    <x v="31"/>
    <s v="峨眉山明前绿茶(杯)"/>
    <n v="1"/>
    <n v="1"/>
    <m/>
    <n v="-30"/>
    <m/>
    <m/>
  </r>
  <r>
    <x v="0"/>
    <s v="档爸"/>
    <x v="2"/>
    <x v="29"/>
    <x v="44"/>
    <s v="高山古树普洱茶(杯)"/>
    <n v="1"/>
    <n v="1"/>
    <m/>
    <n v="-30"/>
    <m/>
    <m/>
  </r>
  <r>
    <x v="11"/>
    <s v="因特拉肯外卖"/>
    <x v="1"/>
    <x v="29"/>
    <x v="24"/>
    <s v="斯里兰卡上等红茶(杯)"/>
    <n v="1"/>
    <n v="1"/>
    <m/>
    <n v="-30"/>
    <m/>
    <m/>
  </r>
  <r>
    <x v="11"/>
    <s v="因特拉肯外卖"/>
    <x v="1"/>
    <x v="29"/>
    <x v="2"/>
    <s v="手冲拿铁(杯)"/>
    <n v="1"/>
    <n v="1"/>
    <m/>
    <n v="-25"/>
    <m/>
    <m/>
  </r>
  <r>
    <x v="27"/>
    <s v="佩佩妈"/>
    <x v="0"/>
    <x v="29"/>
    <x v="0"/>
    <s v="充值"/>
    <n v="1"/>
    <n v="1"/>
    <n v="500"/>
    <n v="500"/>
    <m/>
    <m/>
  </r>
  <r>
    <x v="3"/>
    <s v="喜爸"/>
    <x v="2"/>
    <x v="30"/>
    <x v="2"/>
    <s v="手冲拿铁(杯)"/>
    <n v="1"/>
    <n v="1"/>
    <m/>
    <n v="-25"/>
    <m/>
    <m/>
  </r>
  <r>
    <x v="16"/>
    <s v="颗颗妈妈"/>
    <x v="2"/>
    <x v="30"/>
    <x v="2"/>
    <s v="手冲拿铁(杯)"/>
    <n v="1"/>
    <n v="1"/>
    <m/>
    <n v="-25"/>
    <m/>
    <m/>
  </r>
  <r>
    <x v="22"/>
    <s v="扎西妈妈"/>
    <x v="2"/>
    <x v="30"/>
    <x v="69"/>
    <s v="摩卡咖啡(杯)"/>
    <n v="1"/>
    <n v="1"/>
    <m/>
    <n v="-26"/>
    <m/>
    <m/>
  </r>
  <r>
    <x v="17"/>
    <s v="二宝妈"/>
    <x v="2"/>
    <x v="30"/>
    <x v="70"/>
    <s v="摩卡咖啡(杯)"/>
    <n v="2"/>
    <n v="1"/>
    <m/>
    <n v="-52"/>
    <m/>
    <m/>
  </r>
  <r>
    <x v="28"/>
    <m/>
    <x v="3"/>
    <x v="31"/>
    <x v="36"/>
    <m/>
    <m/>
    <m/>
    <m/>
    <n v="0"/>
    <m/>
    <m/>
  </r>
  <r>
    <x v="28"/>
    <m/>
    <x v="3"/>
    <x v="31"/>
    <x v="36"/>
    <m/>
    <m/>
    <m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5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s v="原惠玲"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1"/>
    <s v="零点"/>
    <x v="1"/>
    <x v="4"/>
    <x v="2"/>
    <x v="2"/>
    <n v="1"/>
    <n v="1"/>
    <m/>
    <n v="-25"/>
    <m/>
    <m/>
  </r>
  <r>
    <x v="11"/>
    <s v="零点"/>
    <x v="1"/>
    <x v="4"/>
    <x v="16"/>
    <x v="10"/>
    <n v="3"/>
    <n v="1"/>
    <m/>
    <n v="-60"/>
    <m/>
    <m/>
  </r>
  <r>
    <x v="11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1"/>
    <s v="原慧玲"/>
    <x v="1"/>
    <x v="5"/>
    <x v="10"/>
    <x v="2"/>
    <n v="2"/>
    <n v="1"/>
    <m/>
    <n v="-50"/>
    <m/>
    <m/>
  </r>
  <r>
    <x v="13"/>
    <s v="施济"/>
    <x v="1"/>
    <x v="5"/>
    <x v="10"/>
    <x v="2"/>
    <n v="2"/>
    <n v="1"/>
    <m/>
    <n v="-50"/>
    <m/>
    <m/>
  </r>
  <r>
    <x v="13"/>
    <s v="施济"/>
    <x v="1"/>
    <x v="5"/>
    <x v="20"/>
    <x v="13"/>
    <n v="2"/>
    <n v="1"/>
    <m/>
    <n v="-50"/>
    <m/>
    <s v="鲜榨果汁"/>
  </r>
  <r>
    <x v="14"/>
    <s v="信和活动"/>
    <x v="1"/>
    <x v="5"/>
    <x v="21"/>
    <x v="14"/>
    <n v="1"/>
    <n v="1"/>
    <m/>
    <n v="-300"/>
    <m/>
    <m/>
  </r>
  <r>
    <x v="15"/>
    <s v="飞哥"/>
    <x v="1"/>
    <x v="5"/>
    <x v="9"/>
    <x v="6"/>
    <n v="1"/>
    <n v="1"/>
    <m/>
    <n v="-30"/>
    <m/>
    <m/>
  </r>
  <r>
    <x v="15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1"/>
    <s v="帕萨迪纳业主"/>
    <x v="1"/>
    <x v="5"/>
    <x v="2"/>
    <x v="2"/>
    <n v="1"/>
    <n v="1"/>
    <m/>
    <n v="-25"/>
    <m/>
    <m/>
  </r>
  <r>
    <x v="11"/>
    <s v="帕萨迪纳业主"/>
    <x v="1"/>
    <x v="5"/>
    <x v="17"/>
    <x v="8"/>
    <n v="1"/>
    <n v="1"/>
    <m/>
    <n v="-25"/>
    <m/>
    <m/>
  </r>
  <r>
    <x v="11"/>
    <s v="蔚蓝"/>
    <x v="1"/>
    <x v="6"/>
    <x v="23"/>
    <x v="12"/>
    <n v="1"/>
    <n v="1"/>
    <m/>
    <n v="-20"/>
    <m/>
    <m/>
  </r>
  <r>
    <x v="1"/>
    <m/>
    <x v="2"/>
    <x v="6"/>
    <x v="2"/>
    <x v="2"/>
    <n v="1"/>
    <n v="1"/>
    <m/>
    <n v="-25"/>
    <m/>
    <m/>
  </r>
  <r>
    <x v="11"/>
    <s v="crystal"/>
    <x v="1"/>
    <x v="7"/>
    <x v="15"/>
    <x v="2"/>
    <n v="3"/>
    <n v="1"/>
    <m/>
    <n v="-75"/>
    <m/>
    <m/>
  </r>
  <r>
    <x v="11"/>
    <s v="crystal"/>
    <x v="1"/>
    <x v="7"/>
    <x v="24"/>
    <x v="16"/>
    <n v="1"/>
    <n v="1"/>
    <m/>
    <n v="-30"/>
    <m/>
    <m/>
  </r>
  <r>
    <x v="16"/>
    <s v="颗颗妈妈"/>
    <x v="0"/>
    <x v="7"/>
    <x v="0"/>
    <x v="0"/>
    <n v="1"/>
    <n v="1"/>
    <n v="500"/>
    <n v="500"/>
    <m/>
    <m/>
  </r>
  <r>
    <x v="16"/>
    <s v="颗颗妈妈"/>
    <x v="2"/>
    <x v="7"/>
    <x v="23"/>
    <x v="12"/>
    <n v="1"/>
    <n v="1"/>
    <m/>
    <n v="-20"/>
    <m/>
    <m/>
  </r>
  <r>
    <x v="2"/>
    <s v="阳妈"/>
    <x v="2"/>
    <x v="7"/>
    <x v="25"/>
    <x v="12"/>
    <n v="6"/>
    <n v="1"/>
    <m/>
    <n v="-120"/>
    <m/>
    <m/>
  </r>
  <r>
    <x v="17"/>
    <s v="二宝妈"/>
    <x v="0"/>
    <x v="8"/>
    <x v="0"/>
    <x v="0"/>
    <n v="1"/>
    <n v="1"/>
    <n v="1500"/>
    <n v="1500"/>
    <m/>
    <m/>
  </r>
  <r>
    <x v="17"/>
    <s v="二宝妈"/>
    <x v="2"/>
    <x v="8"/>
    <x v="2"/>
    <x v="2"/>
    <n v="1"/>
    <n v="1"/>
    <m/>
    <n v="-25"/>
    <m/>
    <m/>
  </r>
  <r>
    <x v="11"/>
    <s v="maji妈妈"/>
    <x v="1"/>
    <x v="8"/>
    <x v="26"/>
    <x v="3"/>
    <n v="4"/>
    <n v="1"/>
    <m/>
    <n v="-80"/>
    <m/>
    <m/>
  </r>
  <r>
    <x v="11"/>
    <s v="卢芳"/>
    <x v="1"/>
    <x v="8"/>
    <x v="2"/>
    <x v="2"/>
    <n v="1"/>
    <n v="1"/>
    <m/>
    <n v="-25"/>
    <m/>
    <m/>
  </r>
  <r>
    <x v="11"/>
    <s v="卢芳"/>
    <x v="1"/>
    <x v="8"/>
    <x v="24"/>
    <x v="16"/>
    <n v="1"/>
    <n v="1"/>
    <m/>
    <n v="-30"/>
    <m/>
    <m/>
  </r>
  <r>
    <x v="2"/>
    <s v="阳妈"/>
    <x v="2"/>
    <x v="8"/>
    <x v="2"/>
    <x v="2"/>
    <n v="1"/>
    <n v="1"/>
    <m/>
    <n v="-25"/>
    <m/>
    <m/>
  </r>
  <r>
    <x v="2"/>
    <s v="阳妈"/>
    <x v="2"/>
    <x v="8"/>
    <x v="27"/>
    <x v="17"/>
    <n v="1"/>
    <n v="1"/>
    <m/>
    <n v="-30"/>
    <m/>
    <m/>
  </r>
  <r>
    <x v="1"/>
    <s v="皇上"/>
    <x v="2"/>
    <x v="8"/>
    <x v="2"/>
    <x v="2"/>
    <n v="1"/>
    <n v="1"/>
    <m/>
    <n v="-25"/>
    <m/>
    <m/>
  </r>
  <r>
    <x v="11"/>
    <s v="林总，唐老师"/>
    <x v="1"/>
    <x v="8"/>
    <x v="10"/>
    <x v="2"/>
    <n v="2"/>
    <n v="1"/>
    <m/>
    <n v="-50"/>
    <m/>
    <m/>
  </r>
  <r>
    <x v="11"/>
    <s v="林总，唐老师"/>
    <x v="1"/>
    <x v="8"/>
    <x v="24"/>
    <x v="16"/>
    <n v="1"/>
    <n v="1"/>
    <m/>
    <n v="-30"/>
    <m/>
    <m/>
  </r>
  <r>
    <x v="11"/>
    <s v="林总，唐老师"/>
    <x v="1"/>
    <x v="8"/>
    <x v="28"/>
    <x v="12"/>
    <n v="2"/>
    <n v="1"/>
    <m/>
    <n v="-40"/>
    <m/>
    <m/>
  </r>
  <r>
    <x v="11"/>
    <s v="蓝山美术"/>
    <x v="1"/>
    <x v="9"/>
    <x v="2"/>
    <x v="2"/>
    <n v="1"/>
    <n v="1"/>
    <m/>
    <n v="-25"/>
    <m/>
    <m/>
  </r>
  <r>
    <x v="11"/>
    <s v="蓝山美术"/>
    <x v="1"/>
    <x v="9"/>
    <x v="29"/>
    <x v="18"/>
    <n v="1"/>
    <n v="1"/>
    <m/>
    <n v="-20"/>
    <m/>
    <m/>
  </r>
  <r>
    <x v="18"/>
    <s v="曹曹妹妹"/>
    <x v="0"/>
    <x v="8"/>
    <x v="0"/>
    <x v="0"/>
    <n v="1"/>
    <n v="1"/>
    <n v="500"/>
    <n v="500"/>
    <m/>
    <m/>
  </r>
  <r>
    <x v="19"/>
    <s v="勇哥"/>
    <x v="0"/>
    <x v="9"/>
    <x v="0"/>
    <x v="0"/>
    <n v="1"/>
    <n v="1"/>
    <n v="500"/>
    <n v="500"/>
    <m/>
    <m/>
  </r>
  <r>
    <x v="20"/>
    <s v="一鸾"/>
    <x v="0"/>
    <x v="9"/>
    <x v="0"/>
    <x v="0"/>
    <n v="1"/>
    <n v="1"/>
    <n v="500"/>
    <n v="500"/>
    <m/>
    <m/>
  </r>
  <r>
    <x v="18"/>
    <s v="曹曹妹妹"/>
    <x v="2"/>
    <x v="8"/>
    <x v="2"/>
    <x v="2"/>
    <n v="1"/>
    <n v="1"/>
    <m/>
    <n v="-25"/>
    <m/>
    <m/>
  </r>
  <r>
    <x v="18"/>
    <s v="曹曹妹妹"/>
    <x v="2"/>
    <x v="8"/>
    <x v="30"/>
    <x v="19"/>
    <n v="1"/>
    <n v="1"/>
    <m/>
    <n v="-30"/>
    <m/>
    <m/>
  </r>
  <r>
    <x v="19"/>
    <s v="勇哥"/>
    <x v="2"/>
    <x v="9"/>
    <x v="2"/>
    <x v="2"/>
    <n v="1"/>
    <n v="1"/>
    <m/>
    <n v="-25"/>
    <m/>
    <m/>
  </r>
  <r>
    <x v="16"/>
    <s v="颗颗妈妈"/>
    <x v="2"/>
    <x v="9"/>
    <x v="23"/>
    <x v="12"/>
    <n v="1"/>
    <n v="1"/>
    <m/>
    <n v="-20"/>
    <m/>
    <m/>
  </r>
  <r>
    <x v="1"/>
    <s v="皇上"/>
    <x v="2"/>
    <x v="9"/>
    <x v="2"/>
    <x v="2"/>
    <n v="1"/>
    <n v="1"/>
    <m/>
    <n v="-25"/>
    <m/>
    <m/>
  </r>
  <r>
    <x v="5"/>
    <s v="小艾爸"/>
    <x v="2"/>
    <x v="10"/>
    <x v="2"/>
    <x v="2"/>
    <n v="1"/>
    <n v="1"/>
    <m/>
    <n v="-25"/>
    <m/>
    <m/>
  </r>
  <r>
    <x v="5"/>
    <s v="小艾爸"/>
    <x v="2"/>
    <x v="10"/>
    <x v="31"/>
    <x v="20"/>
    <n v="1"/>
    <n v="1"/>
    <m/>
    <n v="-30"/>
    <m/>
    <m/>
  </r>
  <r>
    <x v="5"/>
    <s v="小艾爸"/>
    <x v="2"/>
    <x v="10"/>
    <x v="32"/>
    <x v="21"/>
    <n v="1"/>
    <n v="1"/>
    <m/>
    <n v="-35"/>
    <m/>
    <m/>
  </r>
  <r>
    <x v="11"/>
    <s v="达哥"/>
    <x v="1"/>
    <x v="10"/>
    <x v="15"/>
    <x v="2"/>
    <n v="3"/>
    <n v="1"/>
    <m/>
    <n v="-75"/>
    <m/>
    <m/>
  </r>
  <r>
    <x v="11"/>
    <s v="达哥"/>
    <x v="1"/>
    <x v="10"/>
    <x v="29"/>
    <x v="18"/>
    <n v="1"/>
    <n v="1"/>
    <m/>
    <n v="-20"/>
    <m/>
    <m/>
  </r>
  <r>
    <x v="21"/>
    <s v="candice"/>
    <x v="0"/>
    <x v="10"/>
    <x v="0"/>
    <x v="0"/>
    <n v="1"/>
    <n v="1"/>
    <n v="500"/>
    <n v="500"/>
    <m/>
    <m/>
  </r>
  <r>
    <x v="21"/>
    <s v="candice"/>
    <x v="2"/>
    <x v="10"/>
    <x v="2"/>
    <x v="2"/>
    <n v="1"/>
    <n v="1"/>
    <m/>
    <n v="-25"/>
    <m/>
    <m/>
  </r>
  <r>
    <x v="2"/>
    <s v="阳妈"/>
    <x v="2"/>
    <x v="10"/>
    <x v="2"/>
    <x v="2"/>
    <n v="1"/>
    <n v="1"/>
    <m/>
    <n v="-25"/>
    <m/>
    <m/>
  </r>
  <r>
    <x v="1"/>
    <s v="皇上"/>
    <x v="2"/>
    <x v="10"/>
    <x v="2"/>
    <x v="2"/>
    <n v="1"/>
    <n v="1"/>
    <m/>
    <n v="-25"/>
    <m/>
    <m/>
  </r>
  <r>
    <x v="7"/>
    <s v="兔兔妈妈"/>
    <x v="2"/>
    <x v="10"/>
    <x v="33"/>
    <x v="12"/>
    <n v="3"/>
    <n v="1"/>
    <m/>
    <n v="-60"/>
    <m/>
    <m/>
  </r>
  <r>
    <x v="2"/>
    <s v="阳妈"/>
    <x v="2"/>
    <x v="10"/>
    <x v="23"/>
    <x v="12"/>
    <n v="1"/>
    <n v="1"/>
    <m/>
    <n v="-20"/>
    <m/>
    <m/>
  </r>
  <r>
    <x v="1"/>
    <s v="皇上"/>
    <x v="2"/>
    <x v="10"/>
    <x v="34"/>
    <x v="12"/>
    <n v="4"/>
    <n v="1"/>
    <m/>
    <n v="-80"/>
    <m/>
    <m/>
  </r>
  <r>
    <x v="2"/>
    <s v="阳妈"/>
    <x v="2"/>
    <x v="10"/>
    <x v="23"/>
    <x v="12"/>
    <n v="1"/>
    <n v="1"/>
    <m/>
    <n v="-20"/>
    <m/>
    <m/>
  </r>
  <r>
    <x v="11"/>
    <s v="高卉"/>
    <x v="1"/>
    <x v="11"/>
    <x v="35"/>
    <x v="2"/>
    <n v="5"/>
    <n v="1"/>
    <m/>
    <n v="-125"/>
    <m/>
    <m/>
  </r>
  <r>
    <x v="11"/>
    <s v="高卉"/>
    <x v="1"/>
    <x v="11"/>
    <x v="24"/>
    <x v="16"/>
    <n v="1"/>
    <n v="1"/>
    <m/>
    <n v="-30"/>
    <m/>
    <m/>
  </r>
  <r>
    <x v="11"/>
    <s v="高卉"/>
    <x v="1"/>
    <x v="11"/>
    <x v="30"/>
    <x v="19"/>
    <n v="1"/>
    <n v="1"/>
    <m/>
    <n v="-30"/>
    <m/>
    <m/>
  </r>
  <r>
    <x v="11"/>
    <s v="高卉"/>
    <x v="1"/>
    <x v="11"/>
    <x v="29"/>
    <x v="18"/>
    <n v="1"/>
    <n v="1"/>
    <m/>
    <n v="-20"/>
    <m/>
    <m/>
  </r>
  <r>
    <x v="22"/>
    <m/>
    <x v="0"/>
    <x v="11"/>
    <x v="36"/>
    <x v="0"/>
    <n v="1"/>
    <n v="1"/>
    <n v="500"/>
    <n v="500"/>
    <m/>
    <m/>
  </r>
  <r>
    <x v="1"/>
    <s v="皇上"/>
    <x v="2"/>
    <x v="11"/>
    <x v="2"/>
    <x v="2"/>
    <n v="1"/>
    <n v="1"/>
    <m/>
    <n v="-25"/>
    <m/>
    <m/>
  </r>
  <r>
    <x v="5"/>
    <s v="小艾爸"/>
    <x v="2"/>
    <x v="11"/>
    <x v="30"/>
    <x v="19"/>
    <n v="1"/>
    <n v="1"/>
    <m/>
    <n v="-30"/>
    <m/>
    <m/>
  </r>
  <r>
    <x v="5"/>
    <s v="小艾爸"/>
    <x v="2"/>
    <x v="11"/>
    <x v="31"/>
    <x v="20"/>
    <n v="1"/>
    <n v="1"/>
    <m/>
    <n v="-30"/>
    <m/>
    <m/>
  </r>
  <r>
    <x v="4"/>
    <s v="峰峰妈妈"/>
    <x v="2"/>
    <x v="12"/>
    <x v="31"/>
    <x v="20"/>
    <n v="1"/>
    <n v="1"/>
    <m/>
    <n v="-30"/>
    <m/>
    <m/>
  </r>
  <r>
    <x v="4"/>
    <s v="峰峰妈妈"/>
    <x v="2"/>
    <x v="12"/>
    <x v="30"/>
    <x v="19"/>
    <n v="1"/>
    <n v="1"/>
    <m/>
    <n v="-30"/>
    <m/>
    <m/>
  </r>
  <r>
    <x v="4"/>
    <s v="峰峰妈妈"/>
    <x v="2"/>
    <x v="12"/>
    <x v="37"/>
    <x v="4"/>
    <n v="2"/>
    <n v="1"/>
    <m/>
    <n v="-40"/>
    <m/>
    <m/>
  </r>
  <r>
    <x v="17"/>
    <s v="二宝妈"/>
    <x v="2"/>
    <x v="12"/>
    <x v="38"/>
    <x v="22"/>
    <n v="1"/>
    <n v="1"/>
    <m/>
    <n v="-70"/>
    <m/>
    <m/>
  </r>
  <r>
    <x v="16"/>
    <s v="颗颗妈妈"/>
    <x v="2"/>
    <x v="12"/>
    <x v="2"/>
    <x v="2"/>
    <n v="1"/>
    <n v="1"/>
    <m/>
    <n v="-25"/>
    <m/>
    <m/>
  </r>
  <r>
    <x v="0"/>
    <s v="档爸"/>
    <x v="2"/>
    <x v="12"/>
    <x v="39"/>
    <x v="23"/>
    <n v="1"/>
    <n v="1"/>
    <m/>
    <n v="-30"/>
    <m/>
    <m/>
  </r>
  <r>
    <x v="0"/>
    <s v="档爸"/>
    <x v="2"/>
    <x v="12"/>
    <x v="4"/>
    <x v="4"/>
    <n v="1"/>
    <n v="1"/>
    <m/>
    <n v="-20"/>
    <m/>
    <m/>
  </r>
  <r>
    <x v="11"/>
    <s v="卫丹朋友"/>
    <x v="1"/>
    <x v="12"/>
    <x v="40"/>
    <x v="24"/>
    <n v="1"/>
    <n v="1"/>
    <m/>
    <n v="-80"/>
    <m/>
    <m/>
  </r>
  <r>
    <x v="11"/>
    <s v="卫丹朋友"/>
    <x v="1"/>
    <x v="12"/>
    <x v="24"/>
    <x v="16"/>
    <n v="1"/>
    <n v="1"/>
    <m/>
    <n v="-30"/>
    <m/>
    <m/>
  </r>
  <r>
    <x v="11"/>
    <s v="卫丹朋友"/>
    <x v="1"/>
    <x v="12"/>
    <x v="12"/>
    <x v="9"/>
    <n v="1"/>
    <n v="1"/>
    <m/>
    <n v="-25"/>
    <m/>
    <m/>
  </r>
  <r>
    <x v="21"/>
    <s v="Candice"/>
    <x v="2"/>
    <x v="12"/>
    <x v="4"/>
    <x v="4"/>
    <n v="1"/>
    <n v="1"/>
    <m/>
    <n v="-20"/>
    <m/>
    <m/>
  </r>
  <r>
    <x v="21"/>
    <s v="Candice"/>
    <x v="2"/>
    <x v="12"/>
    <x v="31"/>
    <x v="20"/>
    <n v="1"/>
    <n v="1"/>
    <m/>
    <n v="-30"/>
    <m/>
    <m/>
  </r>
  <r>
    <x v="21"/>
    <s v="Candice"/>
    <x v="2"/>
    <x v="12"/>
    <x v="41"/>
    <x v="25"/>
    <n v="1"/>
    <n v="1"/>
    <m/>
    <n v="-30"/>
    <m/>
    <m/>
  </r>
  <r>
    <x v="21"/>
    <s v="Candice"/>
    <x v="2"/>
    <x v="12"/>
    <x v="12"/>
    <x v="9"/>
    <n v="1"/>
    <n v="1"/>
    <m/>
    <n v="-25"/>
    <m/>
    <m/>
  </r>
  <r>
    <x v="21"/>
    <s v="Candice"/>
    <x v="2"/>
    <x v="12"/>
    <x v="42"/>
    <x v="26"/>
    <n v="1"/>
    <n v="1"/>
    <m/>
    <n v="-15"/>
    <m/>
    <m/>
  </r>
  <r>
    <x v="21"/>
    <s v="Candice"/>
    <x v="2"/>
    <x v="12"/>
    <x v="43"/>
    <x v="27"/>
    <n v="1"/>
    <n v="1"/>
    <m/>
    <n v="-45"/>
    <m/>
    <m/>
  </r>
  <r>
    <x v="1"/>
    <s v="皇上"/>
    <x v="2"/>
    <x v="13"/>
    <x v="12"/>
    <x v="9"/>
    <n v="1"/>
    <n v="1"/>
    <m/>
    <n v="-25"/>
    <m/>
    <m/>
  </r>
  <r>
    <x v="1"/>
    <s v="皇上"/>
    <x v="2"/>
    <x v="13"/>
    <x v="2"/>
    <x v="2"/>
    <n v="1"/>
    <n v="1"/>
    <m/>
    <n v="-25"/>
    <m/>
    <m/>
  </r>
  <r>
    <x v="2"/>
    <s v="阳妈"/>
    <x v="2"/>
    <x v="13"/>
    <x v="2"/>
    <x v="2"/>
    <n v="1"/>
    <n v="1"/>
    <m/>
    <n v="-25"/>
    <m/>
    <m/>
  </r>
  <r>
    <x v="3"/>
    <s v="喜爸"/>
    <x v="2"/>
    <x v="13"/>
    <x v="2"/>
    <x v="2"/>
    <n v="1"/>
    <n v="1"/>
    <m/>
    <n v="-25"/>
    <m/>
    <m/>
  </r>
  <r>
    <x v="3"/>
    <s v="喜爸"/>
    <x v="2"/>
    <x v="13"/>
    <x v="44"/>
    <x v="28"/>
    <n v="1"/>
    <n v="1"/>
    <m/>
    <n v="-30"/>
    <m/>
    <m/>
  </r>
  <r>
    <x v="3"/>
    <s v="喜爸"/>
    <x v="2"/>
    <x v="13"/>
    <x v="45"/>
    <x v="29"/>
    <n v="1"/>
    <n v="1"/>
    <m/>
    <n v="-18"/>
    <m/>
    <m/>
  </r>
  <r>
    <x v="7"/>
    <s v="兔兔妈妈"/>
    <x v="2"/>
    <x v="13"/>
    <x v="2"/>
    <x v="2"/>
    <n v="1"/>
    <n v="1"/>
    <m/>
    <n v="-25"/>
    <m/>
    <m/>
  </r>
  <r>
    <x v="7"/>
    <s v="兔兔妈妈"/>
    <x v="2"/>
    <x v="14"/>
    <x v="2"/>
    <x v="2"/>
    <n v="1"/>
    <n v="1"/>
    <m/>
    <n v="-25"/>
    <m/>
    <m/>
  </r>
  <r>
    <x v="7"/>
    <s v="兔兔妈妈"/>
    <x v="2"/>
    <x v="14"/>
    <x v="46"/>
    <x v="30"/>
    <n v="1"/>
    <n v="1"/>
    <m/>
    <n v="-20"/>
    <m/>
    <m/>
  </r>
  <r>
    <x v="2"/>
    <s v="阳妈"/>
    <x v="2"/>
    <x v="14"/>
    <x v="47"/>
    <x v="30"/>
    <n v="2"/>
    <n v="1"/>
    <m/>
    <n v="-40"/>
    <m/>
    <m/>
  </r>
  <r>
    <x v="1"/>
    <s v="皇上"/>
    <x v="2"/>
    <x v="14"/>
    <x v="44"/>
    <x v="28"/>
    <n v="1"/>
    <n v="1"/>
    <m/>
    <n v="-30"/>
    <m/>
    <m/>
  </r>
  <r>
    <x v="4"/>
    <s v="峰峰妈"/>
    <x v="2"/>
    <x v="14"/>
    <x v="46"/>
    <x v="30"/>
    <n v="1"/>
    <n v="1"/>
    <m/>
    <n v="-20"/>
    <m/>
    <m/>
  </r>
  <r>
    <x v="11"/>
    <s v="crystal"/>
    <x v="1"/>
    <x v="14"/>
    <x v="48"/>
    <x v="19"/>
    <n v="2"/>
    <n v="1"/>
    <m/>
    <n v="-60"/>
    <m/>
    <m/>
  </r>
  <r>
    <x v="3"/>
    <m/>
    <x v="2"/>
    <x v="15"/>
    <x v="49"/>
    <x v="31"/>
    <n v="1"/>
    <n v="1"/>
    <m/>
    <n v="-80"/>
    <m/>
    <m/>
  </r>
  <r>
    <x v="3"/>
    <m/>
    <x v="2"/>
    <x v="15"/>
    <x v="2"/>
    <x v="2"/>
    <n v="1"/>
    <n v="1"/>
    <m/>
    <n v="-25"/>
    <m/>
    <m/>
  </r>
  <r>
    <x v="7"/>
    <m/>
    <x v="2"/>
    <x v="15"/>
    <x v="50"/>
    <x v="32"/>
    <n v="1"/>
    <n v="1"/>
    <m/>
    <n v="-100"/>
    <m/>
    <m/>
  </r>
  <r>
    <x v="2"/>
    <m/>
    <x v="2"/>
    <x v="15"/>
    <x v="50"/>
    <x v="32"/>
    <n v="1"/>
    <n v="1"/>
    <m/>
    <n v="-100"/>
    <m/>
    <m/>
  </r>
  <r>
    <x v="3"/>
    <m/>
    <x v="2"/>
    <x v="15"/>
    <x v="50"/>
    <x v="32"/>
    <n v="1"/>
    <n v="1"/>
    <m/>
    <n v="-100"/>
    <m/>
    <m/>
  </r>
  <r>
    <x v="0"/>
    <m/>
    <x v="2"/>
    <x v="15"/>
    <x v="50"/>
    <x v="32"/>
    <n v="1"/>
    <n v="1"/>
    <m/>
    <n v="-100"/>
    <m/>
    <m/>
  </r>
  <r>
    <x v="23"/>
    <s v="可可妈"/>
    <x v="2"/>
    <x v="15"/>
    <x v="50"/>
    <x v="32"/>
    <n v="1"/>
    <n v="1"/>
    <m/>
    <n v="-100"/>
    <m/>
    <m/>
  </r>
  <r>
    <x v="17"/>
    <s v="二宝妈"/>
    <x v="2"/>
    <x v="15"/>
    <x v="50"/>
    <x v="32"/>
    <n v="1"/>
    <n v="1"/>
    <m/>
    <n v="-100"/>
    <m/>
    <m/>
  </r>
  <r>
    <x v="7"/>
    <s v="兔兔妈妈"/>
    <x v="2"/>
    <x v="16"/>
    <x v="15"/>
    <x v="2"/>
    <n v="3"/>
    <n v="1"/>
    <m/>
    <n v="-75"/>
    <m/>
    <m/>
  </r>
  <r>
    <x v="3"/>
    <s v="喜爸"/>
    <x v="2"/>
    <x v="16"/>
    <x v="2"/>
    <x v="2"/>
    <n v="1"/>
    <n v="1"/>
    <m/>
    <n v="-25"/>
    <m/>
    <m/>
  </r>
  <r>
    <x v="1"/>
    <s v="皇上"/>
    <x v="2"/>
    <x v="16"/>
    <x v="2"/>
    <x v="2"/>
    <n v="1"/>
    <n v="1"/>
    <m/>
    <n v="-25"/>
    <m/>
    <m/>
  </r>
  <r>
    <x v="1"/>
    <s v="皇上"/>
    <x v="2"/>
    <x v="16"/>
    <x v="44"/>
    <x v="28"/>
    <n v="1"/>
    <n v="1"/>
    <m/>
    <n v="-30"/>
    <m/>
    <m/>
  </r>
  <r>
    <x v="17"/>
    <s v="二宝妈"/>
    <x v="2"/>
    <x v="16"/>
    <x v="2"/>
    <x v="2"/>
    <n v="1"/>
    <n v="1"/>
    <m/>
    <n v="-25"/>
    <m/>
    <m/>
  </r>
  <r>
    <x v="17"/>
    <s v="二宝妈"/>
    <x v="2"/>
    <x v="17"/>
    <x v="51"/>
    <x v="33"/>
    <n v="1"/>
    <n v="1"/>
    <m/>
    <n v="-80"/>
    <m/>
    <m/>
  </r>
  <r>
    <x v="17"/>
    <s v="二宝妈"/>
    <x v="2"/>
    <x v="17"/>
    <x v="52"/>
    <x v="13"/>
    <n v="1"/>
    <n v="1"/>
    <m/>
    <n v="-25"/>
    <m/>
    <m/>
  </r>
  <r>
    <x v="17"/>
    <s v="二宝妈"/>
    <x v="2"/>
    <x v="17"/>
    <x v="41"/>
    <x v="25"/>
    <n v="1"/>
    <n v="1"/>
    <m/>
    <n v="-30"/>
    <m/>
    <m/>
  </r>
  <r>
    <x v="17"/>
    <s v="二宝妈"/>
    <x v="2"/>
    <x v="17"/>
    <x v="44"/>
    <x v="28"/>
    <n v="1"/>
    <n v="1"/>
    <m/>
    <n v="-30"/>
    <m/>
    <m/>
  </r>
  <r>
    <x v="1"/>
    <s v="皇上"/>
    <x v="2"/>
    <x v="17"/>
    <x v="2"/>
    <x v="2"/>
    <n v="1"/>
    <n v="1"/>
    <m/>
    <n v="-25"/>
    <m/>
    <m/>
  </r>
  <r>
    <x v="1"/>
    <s v="皇上"/>
    <x v="2"/>
    <x v="17"/>
    <x v="44"/>
    <x v="28"/>
    <n v="1"/>
    <n v="1"/>
    <m/>
    <n v="-30"/>
    <m/>
    <m/>
  </r>
  <r>
    <x v="11"/>
    <s v="施济"/>
    <x v="1"/>
    <x v="17"/>
    <x v="10"/>
    <x v="2"/>
    <n v="2"/>
    <n v="1"/>
    <m/>
    <n v="-50"/>
    <m/>
    <m/>
  </r>
  <r>
    <x v="11"/>
    <s v="豆豆妈"/>
    <x v="1"/>
    <x v="17"/>
    <x v="53"/>
    <x v="28"/>
    <n v="2"/>
    <n v="1"/>
    <m/>
    <n v="-60"/>
    <m/>
    <m/>
  </r>
  <r>
    <x v="11"/>
    <s v="豆豆妈"/>
    <x v="1"/>
    <x v="17"/>
    <x v="38"/>
    <x v="22"/>
    <n v="1"/>
    <n v="1"/>
    <m/>
    <n v="-70"/>
    <m/>
    <m/>
  </r>
  <r>
    <x v="11"/>
    <s v="豆豆妈"/>
    <x v="1"/>
    <x v="17"/>
    <x v="42"/>
    <x v="26"/>
    <n v="1"/>
    <n v="1"/>
    <m/>
    <n v="-15"/>
    <m/>
    <m/>
  </r>
  <r>
    <x v="0"/>
    <s v="档爸"/>
    <x v="2"/>
    <x v="17"/>
    <x v="44"/>
    <x v="28"/>
    <n v="1"/>
    <n v="1"/>
    <m/>
    <n v="-30"/>
    <m/>
    <m/>
  </r>
  <r>
    <x v="0"/>
    <s v="档爸"/>
    <x v="2"/>
    <x v="17"/>
    <x v="4"/>
    <x v="4"/>
    <n v="1"/>
    <n v="1"/>
    <m/>
    <n v="-20"/>
    <m/>
    <m/>
  </r>
  <r>
    <x v="0"/>
    <s v="档爸"/>
    <x v="2"/>
    <x v="17"/>
    <x v="52"/>
    <x v="13"/>
    <n v="1"/>
    <n v="1"/>
    <m/>
    <n v="-25"/>
    <m/>
    <m/>
  </r>
  <r>
    <x v="11"/>
    <s v="石头妈"/>
    <x v="1"/>
    <x v="17"/>
    <x v="2"/>
    <x v="2"/>
    <n v="1"/>
    <n v="1"/>
    <m/>
    <n v="-25"/>
    <m/>
    <m/>
  </r>
  <r>
    <x v="16"/>
    <s v="颗颗妈妈"/>
    <x v="2"/>
    <x v="17"/>
    <x v="23"/>
    <x v="12"/>
    <n v="1"/>
    <n v="1"/>
    <m/>
    <n v="-20"/>
    <m/>
    <m/>
  </r>
  <r>
    <x v="3"/>
    <s v="喜爸"/>
    <x v="2"/>
    <x v="18"/>
    <x v="10"/>
    <x v="2"/>
    <n v="2"/>
    <n v="1"/>
    <m/>
    <n v="-50"/>
    <m/>
    <m/>
  </r>
  <r>
    <x v="1"/>
    <s v="皇上"/>
    <x v="2"/>
    <x v="18"/>
    <x v="2"/>
    <x v="2"/>
    <n v="1"/>
    <n v="1"/>
    <m/>
    <n v="-25"/>
    <m/>
    <m/>
  </r>
  <r>
    <x v="3"/>
    <s v="喜爸"/>
    <x v="2"/>
    <x v="18"/>
    <x v="44"/>
    <x v="28"/>
    <n v="1"/>
    <n v="1"/>
    <m/>
    <n v="-30"/>
    <m/>
    <m/>
  </r>
  <r>
    <x v="16"/>
    <s v="颗颗妈妈"/>
    <x v="2"/>
    <x v="18"/>
    <x v="54"/>
    <x v="34"/>
    <n v="1"/>
    <n v="1"/>
    <m/>
    <n v="-50"/>
    <m/>
    <m/>
  </r>
  <r>
    <x v="11"/>
    <s v="施记"/>
    <x v="1"/>
    <x v="18"/>
    <x v="30"/>
    <x v="19"/>
    <n v="1"/>
    <n v="1"/>
    <m/>
    <n v="-30"/>
    <m/>
    <m/>
  </r>
  <r>
    <x v="11"/>
    <s v="施记"/>
    <x v="1"/>
    <x v="18"/>
    <x v="2"/>
    <x v="2"/>
    <n v="1"/>
    <n v="1"/>
    <m/>
    <n v="-25"/>
    <m/>
    <m/>
  </r>
  <r>
    <x v="2"/>
    <s v="阳妈"/>
    <x v="2"/>
    <x v="18"/>
    <x v="31"/>
    <x v="20"/>
    <n v="1"/>
    <n v="1"/>
    <m/>
    <n v="-30"/>
    <m/>
    <m/>
  </r>
  <r>
    <x v="2"/>
    <s v="阳妈"/>
    <x v="2"/>
    <x v="18"/>
    <x v="55"/>
    <x v="35"/>
    <n v="1"/>
    <n v="1"/>
    <m/>
    <n v="-18"/>
    <m/>
    <m/>
  </r>
  <r>
    <x v="3"/>
    <s v="喜爸"/>
    <x v="2"/>
    <x v="18"/>
    <x v="55"/>
    <x v="35"/>
    <n v="1"/>
    <n v="1"/>
    <m/>
    <n v="-18"/>
    <m/>
    <m/>
  </r>
  <r>
    <x v="1"/>
    <s v="皇上"/>
    <x v="2"/>
    <x v="18"/>
    <x v="55"/>
    <x v="35"/>
    <n v="1"/>
    <n v="1"/>
    <m/>
    <n v="-18"/>
    <m/>
    <m/>
  </r>
  <r>
    <x v="11"/>
    <s v="楼上姑娘"/>
    <x v="1"/>
    <x v="18"/>
    <x v="4"/>
    <x v="4"/>
    <n v="1"/>
    <n v="1"/>
    <m/>
    <n v="-20"/>
    <m/>
    <m/>
  </r>
  <r>
    <x v="11"/>
    <s v="crystle"/>
    <x v="1"/>
    <x v="19"/>
    <x v="56"/>
    <x v="32"/>
    <n v="3"/>
    <n v="1"/>
    <m/>
    <n v="-300"/>
    <m/>
    <m/>
  </r>
  <r>
    <x v="1"/>
    <s v="皇上"/>
    <x v="2"/>
    <x v="19"/>
    <x v="57"/>
    <x v="36"/>
    <n v="2"/>
    <n v="1"/>
    <m/>
    <n v="-200"/>
    <m/>
    <m/>
  </r>
  <r>
    <x v="11"/>
    <s v="邻居业委会"/>
    <x v="1"/>
    <x v="19"/>
    <x v="28"/>
    <x v="12"/>
    <n v="2"/>
    <n v="1"/>
    <m/>
    <n v="-40"/>
    <m/>
    <m/>
  </r>
  <r>
    <x v="11"/>
    <s v="邻居业委会"/>
    <x v="1"/>
    <x v="19"/>
    <x v="52"/>
    <x v="13"/>
    <n v="1"/>
    <n v="1"/>
    <m/>
    <n v="-25"/>
    <m/>
    <m/>
  </r>
  <r>
    <x v="3"/>
    <s v="喜爸"/>
    <x v="2"/>
    <x v="19"/>
    <x v="44"/>
    <x v="28"/>
    <n v="1"/>
    <n v="1"/>
    <m/>
    <n v="-30"/>
    <m/>
    <m/>
  </r>
  <r>
    <x v="3"/>
    <s v="喜爸"/>
    <x v="2"/>
    <x v="19"/>
    <x v="30"/>
    <x v="19"/>
    <n v="1"/>
    <n v="1"/>
    <m/>
    <n v="-30"/>
    <m/>
    <m/>
  </r>
  <r>
    <x v="3"/>
    <s v="喜爸"/>
    <x v="2"/>
    <x v="20"/>
    <x v="50"/>
    <x v="32"/>
    <n v="1"/>
    <n v="1"/>
    <m/>
    <n v="-100"/>
    <m/>
    <m/>
  </r>
  <r>
    <x v="1"/>
    <s v="皇上"/>
    <x v="2"/>
    <x v="20"/>
    <x v="50"/>
    <x v="32"/>
    <n v="1"/>
    <n v="1"/>
    <m/>
    <n v="-100"/>
    <m/>
    <m/>
  </r>
  <r>
    <x v="17"/>
    <s v="二宝妈"/>
    <x v="2"/>
    <x v="20"/>
    <x v="50"/>
    <x v="32"/>
    <n v="1"/>
    <n v="1"/>
    <m/>
    <n v="-100"/>
    <m/>
    <m/>
  </r>
  <r>
    <x v="2"/>
    <s v="阳妈"/>
    <x v="2"/>
    <x v="20"/>
    <x v="50"/>
    <x v="32"/>
    <n v="1"/>
    <n v="1"/>
    <m/>
    <n v="-100"/>
    <m/>
    <m/>
  </r>
  <r>
    <x v="0"/>
    <s v="档爸"/>
    <x v="2"/>
    <x v="20"/>
    <x v="50"/>
    <x v="32"/>
    <n v="1"/>
    <n v="1"/>
    <m/>
    <n v="-100"/>
    <m/>
    <m/>
  </r>
  <r>
    <x v="5"/>
    <s v="小艾爸"/>
    <x v="2"/>
    <x v="20"/>
    <x v="50"/>
    <x v="32"/>
    <n v="1"/>
    <n v="1"/>
    <m/>
    <n v="-100"/>
    <m/>
    <m/>
  </r>
  <r>
    <x v="7"/>
    <s v="兔兔妈妈"/>
    <x v="2"/>
    <x v="20"/>
    <x v="50"/>
    <x v="32"/>
    <n v="1"/>
    <n v="1"/>
    <m/>
    <n v="-100"/>
    <m/>
    <m/>
  </r>
  <r>
    <x v="11"/>
    <s v="家长群"/>
    <x v="1"/>
    <x v="20"/>
    <x v="58"/>
    <x v="13"/>
    <n v="3"/>
    <n v="1"/>
    <m/>
    <n v="-75"/>
    <m/>
    <m/>
  </r>
  <r>
    <x v="11"/>
    <s v="家长群"/>
    <x v="1"/>
    <x v="20"/>
    <x v="43"/>
    <x v="27"/>
    <n v="1"/>
    <n v="1"/>
    <m/>
    <n v="-45"/>
    <m/>
    <m/>
  </r>
  <r>
    <x v="11"/>
    <s v="家长群"/>
    <x v="1"/>
    <x v="20"/>
    <x v="59"/>
    <x v="26"/>
    <n v="5"/>
    <n v="1"/>
    <m/>
    <n v="-75"/>
    <m/>
    <m/>
  </r>
  <r>
    <x v="11"/>
    <s v="家长群"/>
    <x v="1"/>
    <x v="20"/>
    <x v="53"/>
    <x v="28"/>
    <n v="2"/>
    <n v="1"/>
    <m/>
    <n v="-60"/>
    <m/>
    <m/>
  </r>
  <r>
    <x v="3"/>
    <s v="喜爸"/>
    <x v="2"/>
    <x v="21"/>
    <x v="53"/>
    <x v="28"/>
    <n v="2"/>
    <n v="1"/>
    <m/>
    <n v="-60"/>
    <m/>
    <m/>
  </r>
  <r>
    <x v="3"/>
    <s v="喜爸"/>
    <x v="2"/>
    <x v="21"/>
    <x v="2"/>
    <x v="2"/>
    <n v="1"/>
    <n v="1"/>
    <m/>
    <n v="-25"/>
    <m/>
    <m/>
  </r>
  <r>
    <x v="1"/>
    <s v="皇上"/>
    <x v="2"/>
    <x v="21"/>
    <x v="2"/>
    <x v="2"/>
    <n v="1"/>
    <n v="1"/>
    <m/>
    <n v="-25"/>
    <m/>
    <m/>
  </r>
  <r>
    <x v="2"/>
    <s v="阳妈"/>
    <x v="2"/>
    <x v="21"/>
    <x v="2"/>
    <x v="2"/>
    <n v="1"/>
    <n v="1"/>
    <m/>
    <n v="-25"/>
    <m/>
    <m/>
  </r>
  <r>
    <x v="11"/>
    <s v="花艺课"/>
    <x v="1"/>
    <x v="21"/>
    <x v="60"/>
    <x v="36"/>
    <n v="5"/>
    <n v="1"/>
    <m/>
    <n v="-500"/>
    <m/>
    <m/>
  </r>
  <r>
    <x v="11"/>
    <s v="花艺课客人"/>
    <x v="1"/>
    <x v="21"/>
    <x v="31"/>
    <x v="20"/>
    <n v="1"/>
    <n v="1"/>
    <m/>
    <n v="-30"/>
    <m/>
    <m/>
  </r>
  <r>
    <x v="11"/>
    <s v="王青"/>
    <x v="1"/>
    <x v="21"/>
    <x v="61"/>
    <x v="2"/>
    <n v="6"/>
    <n v="1"/>
    <m/>
    <n v="-150"/>
    <m/>
    <m/>
  </r>
  <r>
    <x v="22"/>
    <s v="扎西妈妈"/>
    <x v="2"/>
    <x v="22"/>
    <x v="10"/>
    <x v="2"/>
    <n v="2"/>
    <n v="1"/>
    <m/>
    <n v="-50"/>
    <m/>
    <m/>
  </r>
  <r>
    <x v="8"/>
    <s v="涵涵妈"/>
    <x v="2"/>
    <x v="22"/>
    <x v="62"/>
    <x v="2"/>
    <n v="4"/>
    <n v="1"/>
    <m/>
    <n v="-100"/>
    <m/>
    <m/>
  </r>
  <r>
    <x v="8"/>
    <s v="涵涵妈"/>
    <x v="2"/>
    <x v="22"/>
    <x v="63"/>
    <x v="37"/>
    <n v="2"/>
    <n v="1"/>
    <m/>
    <n v="-50"/>
    <m/>
    <m/>
  </r>
  <r>
    <x v="8"/>
    <s v="涵涵妈"/>
    <x v="2"/>
    <x v="22"/>
    <x v="64"/>
    <x v="13"/>
    <n v="4"/>
    <n v="1"/>
    <m/>
    <n v="-100"/>
    <m/>
    <m/>
  </r>
  <r>
    <x v="8"/>
    <s v="涵涵妈"/>
    <x v="2"/>
    <x v="22"/>
    <x v="12"/>
    <x v="9"/>
    <n v="1"/>
    <n v="1"/>
    <m/>
    <n v="-25"/>
    <m/>
    <m/>
  </r>
  <r>
    <x v="17"/>
    <s v="二宝妈"/>
    <x v="2"/>
    <x v="22"/>
    <x v="52"/>
    <x v="13"/>
    <n v="1"/>
    <n v="1"/>
    <m/>
    <n v="-25"/>
    <m/>
    <m/>
  </r>
  <r>
    <x v="2"/>
    <s v="阳妈"/>
    <x v="2"/>
    <x v="22"/>
    <x v="31"/>
    <x v="20"/>
    <n v="1"/>
    <n v="1"/>
    <m/>
    <n v="-30"/>
    <m/>
    <m/>
  </r>
  <r>
    <x v="3"/>
    <s v="喜爸"/>
    <x v="2"/>
    <x v="23"/>
    <x v="44"/>
    <x v="28"/>
    <n v="1"/>
    <n v="1"/>
    <m/>
    <n v="-30"/>
    <m/>
    <m/>
  </r>
  <r>
    <x v="2"/>
    <s v="阳妈"/>
    <x v="2"/>
    <x v="23"/>
    <x v="30"/>
    <x v="19"/>
    <n v="1"/>
    <n v="1"/>
    <m/>
    <n v="-30"/>
    <m/>
    <m/>
  </r>
  <r>
    <x v="11"/>
    <s v="喜爸客人"/>
    <x v="1"/>
    <x v="23"/>
    <x v="65"/>
    <x v="3"/>
    <n v="7"/>
    <n v="1"/>
    <m/>
    <n v="-140"/>
    <m/>
    <m/>
  </r>
  <r>
    <x v="11"/>
    <s v="喜爸客人"/>
    <x v="1"/>
    <x v="23"/>
    <x v="31"/>
    <x v="20"/>
    <n v="1"/>
    <n v="1"/>
    <m/>
    <n v="-30"/>
    <m/>
    <m/>
  </r>
  <r>
    <x v="11"/>
    <s v="皇上生日"/>
    <x v="1"/>
    <x v="24"/>
    <x v="66"/>
    <x v="38"/>
    <n v="1"/>
    <n v="1"/>
    <m/>
    <n v="-1600"/>
    <m/>
    <m/>
  </r>
  <r>
    <x v="19"/>
    <s v="勇哥"/>
    <x v="2"/>
    <x v="25"/>
    <x v="2"/>
    <x v="2"/>
    <n v="1"/>
    <n v="1"/>
    <m/>
    <n v="-25"/>
    <m/>
    <m/>
  </r>
  <r>
    <x v="1"/>
    <s v="皇上"/>
    <x v="2"/>
    <x v="26"/>
    <x v="10"/>
    <x v="2"/>
    <n v="2"/>
    <n v="1"/>
    <m/>
    <n v="-50"/>
    <m/>
    <m/>
  </r>
  <r>
    <x v="1"/>
    <s v="皇上"/>
    <x v="2"/>
    <x v="26"/>
    <x v="31"/>
    <x v="20"/>
    <n v="1"/>
    <n v="1"/>
    <m/>
    <n v="-30"/>
    <m/>
    <m/>
  </r>
  <r>
    <x v="11"/>
    <s v="都督妈妈"/>
    <x v="1"/>
    <x v="26"/>
    <x v="52"/>
    <x v="13"/>
    <n v="1"/>
    <n v="1"/>
    <m/>
    <n v="-25"/>
    <m/>
    <m/>
  </r>
  <r>
    <x v="14"/>
    <s v="离离树幼儿园"/>
    <x v="1"/>
    <x v="25"/>
    <x v="67"/>
    <x v="36"/>
    <n v="3"/>
    <n v="1"/>
    <m/>
    <n v="-300"/>
    <m/>
    <m/>
  </r>
  <r>
    <x v="8"/>
    <s v="涵涵妈"/>
    <x v="2"/>
    <x v="27"/>
    <x v="2"/>
    <x v="2"/>
    <n v="1"/>
    <n v="1"/>
    <m/>
    <n v="-25"/>
    <m/>
    <m/>
  </r>
  <r>
    <x v="8"/>
    <s v="涵涵妈"/>
    <x v="2"/>
    <x v="27"/>
    <x v="52"/>
    <x v="13"/>
    <n v="1"/>
    <n v="1"/>
    <m/>
    <n v="-25"/>
    <m/>
    <m/>
  </r>
  <r>
    <x v="24"/>
    <s v="宁静"/>
    <x v="0"/>
    <x v="27"/>
    <x v="0"/>
    <x v="0"/>
    <n v="1"/>
    <n v="1"/>
    <n v="500"/>
    <n v="500"/>
    <m/>
    <m/>
  </r>
  <r>
    <x v="25"/>
    <s v="展展妈妈"/>
    <x v="0"/>
    <x v="27"/>
    <x v="0"/>
    <x v="0"/>
    <n v="1"/>
    <n v="1"/>
    <n v="500"/>
    <n v="500"/>
    <m/>
    <m/>
  </r>
  <r>
    <x v="2"/>
    <s v="阳妈"/>
    <x v="2"/>
    <x v="27"/>
    <x v="38"/>
    <x v="22"/>
    <n v="1"/>
    <n v="1"/>
    <m/>
    <n v="-70"/>
    <m/>
    <m/>
  </r>
  <r>
    <x v="2"/>
    <s v="阳妈"/>
    <x v="2"/>
    <x v="27"/>
    <x v="31"/>
    <x v="20"/>
    <n v="1"/>
    <n v="1"/>
    <m/>
    <n v="-30"/>
    <m/>
    <m/>
  </r>
  <r>
    <x v="1"/>
    <s v="皇上"/>
    <x v="2"/>
    <x v="28"/>
    <x v="68"/>
    <x v="39"/>
    <n v="1"/>
    <n v="1"/>
    <m/>
    <n v="-50"/>
    <m/>
    <m/>
  </r>
  <r>
    <x v="26"/>
    <s v="阳光盛开"/>
    <x v="0"/>
    <x v="28"/>
    <x v="0"/>
    <x v="0"/>
    <n v="1"/>
    <n v="1"/>
    <n v="1000"/>
    <n v="1000"/>
    <m/>
    <m/>
  </r>
  <r>
    <x v="26"/>
    <s v="阳光盛开"/>
    <x v="2"/>
    <x v="28"/>
    <x v="51"/>
    <x v="33"/>
    <n v="1"/>
    <n v="1"/>
    <m/>
    <n v="-80"/>
    <m/>
    <m/>
  </r>
  <r>
    <x v="26"/>
    <s v="阳光盛开"/>
    <x v="2"/>
    <x v="28"/>
    <x v="69"/>
    <x v="40"/>
    <n v="1"/>
    <n v="1"/>
    <m/>
    <n v="-26"/>
    <m/>
    <m/>
  </r>
  <r>
    <x v="26"/>
    <s v="阳光盛开"/>
    <x v="2"/>
    <x v="28"/>
    <x v="41"/>
    <x v="25"/>
    <n v="1"/>
    <n v="1"/>
    <m/>
    <n v="-30"/>
    <m/>
    <m/>
  </r>
  <r>
    <x v="3"/>
    <s v="喜爸"/>
    <x v="2"/>
    <x v="28"/>
    <x v="50"/>
    <x v="32"/>
    <n v="1"/>
    <n v="1"/>
    <m/>
    <n v="-100"/>
    <m/>
    <m/>
  </r>
  <r>
    <x v="2"/>
    <s v="阳妈"/>
    <x v="2"/>
    <x v="28"/>
    <x v="50"/>
    <x v="32"/>
    <n v="1"/>
    <n v="1"/>
    <m/>
    <n v="-100"/>
    <m/>
    <m/>
  </r>
  <r>
    <x v="8"/>
    <s v="涵涵妈"/>
    <x v="2"/>
    <x v="28"/>
    <x v="50"/>
    <x v="32"/>
    <n v="1"/>
    <n v="1"/>
    <m/>
    <n v="-100"/>
    <m/>
    <m/>
  </r>
  <r>
    <x v="0"/>
    <s v="档爸"/>
    <x v="2"/>
    <x v="28"/>
    <x v="50"/>
    <x v="32"/>
    <n v="1"/>
    <n v="1"/>
    <m/>
    <n v="-100"/>
    <m/>
    <m/>
  </r>
  <r>
    <x v="4"/>
    <s v="峰峰妈"/>
    <x v="2"/>
    <x v="28"/>
    <x v="50"/>
    <x v="32"/>
    <n v="1"/>
    <n v="1"/>
    <m/>
    <n v="-100"/>
    <m/>
    <m/>
  </r>
  <r>
    <x v="23"/>
    <s v="可可妈"/>
    <x v="2"/>
    <x v="28"/>
    <x v="50"/>
    <x v="32"/>
    <n v="1"/>
    <n v="1"/>
    <m/>
    <n v="-100"/>
    <m/>
    <m/>
  </r>
  <r>
    <x v="23"/>
    <s v="可可妈"/>
    <x v="0"/>
    <x v="14"/>
    <x v="0"/>
    <x v="0"/>
    <n v="1"/>
    <n v="1"/>
    <n v="1000"/>
    <n v="1000"/>
    <m/>
    <m/>
  </r>
  <r>
    <x v="1"/>
    <s v="皇上"/>
    <x v="2"/>
    <x v="29"/>
    <x v="50"/>
    <x v="32"/>
    <n v="1"/>
    <n v="1"/>
    <m/>
    <n v="-100"/>
    <m/>
    <m/>
  </r>
  <r>
    <x v="25"/>
    <s v="展展妈妈"/>
    <x v="2"/>
    <x v="29"/>
    <x v="50"/>
    <x v="32"/>
    <n v="1"/>
    <n v="1"/>
    <m/>
    <n v="-100"/>
    <m/>
    <m/>
  </r>
  <r>
    <x v="24"/>
    <s v="宁静"/>
    <x v="2"/>
    <x v="29"/>
    <x v="50"/>
    <x v="32"/>
    <n v="1"/>
    <n v="1"/>
    <m/>
    <n v="-100"/>
    <m/>
    <m/>
  </r>
  <r>
    <x v="7"/>
    <s v="兔兔妈妈"/>
    <x v="2"/>
    <x v="29"/>
    <x v="50"/>
    <x v="32"/>
    <n v="1"/>
    <n v="1"/>
    <m/>
    <n v="-100"/>
    <m/>
    <m/>
  </r>
  <r>
    <x v="5"/>
    <s v="小艾爸"/>
    <x v="2"/>
    <x v="29"/>
    <x v="50"/>
    <x v="32"/>
    <n v="1"/>
    <n v="1"/>
    <m/>
    <n v="-100"/>
    <m/>
    <m/>
  </r>
  <r>
    <x v="17"/>
    <s v="二宝妈"/>
    <x v="2"/>
    <x v="29"/>
    <x v="50"/>
    <x v="32"/>
    <n v="1"/>
    <n v="1"/>
    <m/>
    <n v="-100"/>
    <m/>
    <m/>
  </r>
  <r>
    <x v="3"/>
    <s v="喜爸"/>
    <x v="2"/>
    <x v="29"/>
    <x v="69"/>
    <x v="40"/>
    <n v="1"/>
    <n v="1"/>
    <m/>
    <n v="-26"/>
    <m/>
    <m/>
  </r>
  <r>
    <x v="2"/>
    <s v="阳妈"/>
    <x v="2"/>
    <x v="29"/>
    <x v="31"/>
    <x v="20"/>
    <n v="1"/>
    <n v="1"/>
    <m/>
    <n v="-30"/>
    <m/>
    <m/>
  </r>
  <r>
    <x v="0"/>
    <s v="档爸"/>
    <x v="2"/>
    <x v="29"/>
    <x v="44"/>
    <x v="28"/>
    <n v="1"/>
    <n v="1"/>
    <m/>
    <n v="-30"/>
    <m/>
    <m/>
  </r>
  <r>
    <x v="11"/>
    <s v="因特拉肯外卖"/>
    <x v="1"/>
    <x v="29"/>
    <x v="24"/>
    <x v="16"/>
    <n v="1"/>
    <n v="1"/>
    <m/>
    <n v="-30"/>
    <m/>
    <m/>
  </r>
  <r>
    <x v="11"/>
    <s v="因特拉肯外卖"/>
    <x v="1"/>
    <x v="29"/>
    <x v="2"/>
    <x v="2"/>
    <n v="1"/>
    <n v="1"/>
    <m/>
    <n v="-25"/>
    <m/>
    <m/>
  </r>
  <r>
    <x v="27"/>
    <s v="佩佩妈"/>
    <x v="0"/>
    <x v="29"/>
    <x v="0"/>
    <x v="0"/>
    <n v="1"/>
    <n v="1"/>
    <n v="500"/>
    <n v="500"/>
    <m/>
    <m/>
  </r>
  <r>
    <x v="3"/>
    <s v="喜爸"/>
    <x v="2"/>
    <x v="30"/>
    <x v="2"/>
    <x v="2"/>
    <n v="1"/>
    <n v="1"/>
    <m/>
    <n v="-25"/>
    <m/>
    <m/>
  </r>
  <r>
    <x v="16"/>
    <s v="颗颗妈妈"/>
    <x v="2"/>
    <x v="30"/>
    <x v="2"/>
    <x v="2"/>
    <n v="1"/>
    <n v="1"/>
    <m/>
    <n v="-25"/>
    <m/>
    <m/>
  </r>
  <r>
    <x v="22"/>
    <s v="扎西妈妈"/>
    <x v="2"/>
    <x v="30"/>
    <x v="69"/>
    <x v="40"/>
    <n v="1"/>
    <n v="1"/>
    <m/>
    <n v="-26"/>
    <m/>
    <m/>
  </r>
  <r>
    <x v="17"/>
    <s v="二宝妈"/>
    <x v="2"/>
    <x v="30"/>
    <x v="70"/>
    <x v="40"/>
    <n v="2"/>
    <n v="1"/>
    <m/>
    <n v="-52"/>
    <m/>
    <m/>
  </r>
  <r>
    <x v="28"/>
    <m/>
    <x v="3"/>
    <x v="31"/>
    <x v="36"/>
    <x v="41"/>
    <m/>
    <m/>
    <m/>
    <n v="0"/>
    <m/>
    <m/>
  </r>
  <r>
    <x v="28"/>
    <m/>
    <x v="3"/>
    <x v="31"/>
    <x v="36"/>
    <x v="41"/>
    <m/>
    <m/>
    <m/>
    <n v="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s v="锡兰红茶"/>
    <x v="0"/>
    <n v="70"/>
    <s v="壶"/>
    <n v="1"/>
    <d v="2016-04-06T00:00:00"/>
  </r>
  <r>
    <x v="1"/>
    <s v="锡兰红茶"/>
    <x v="0"/>
    <n v="20"/>
    <s v="杯"/>
    <n v="1"/>
    <d v="2016-04-06T00:00:00"/>
  </r>
  <r>
    <x v="2"/>
    <s v="斯里兰卡上等红茶"/>
    <x v="0"/>
    <n v="30"/>
    <s v="杯"/>
    <n v="1"/>
    <d v="2016-04-12T00:00:00"/>
  </r>
  <r>
    <x v="3"/>
    <s v="手冲拿铁"/>
    <x v="0"/>
    <n v="25"/>
    <s v="杯"/>
    <n v="1"/>
    <d v="2016-04-06T00:00:00"/>
  </r>
  <r>
    <x v="4"/>
    <s v="热巧克力"/>
    <x v="0"/>
    <n v="25"/>
    <s v="杯"/>
    <n v="1"/>
    <d v="2016-04-06T00:00:00"/>
  </r>
  <r>
    <x v="5"/>
    <s v="绿茶"/>
    <x v="0"/>
    <n v="20"/>
    <s v="杯"/>
    <n v="1"/>
    <d v="2016-04-06T00:00:00"/>
  </r>
  <r>
    <x v="6"/>
    <s v="花果茶玫瑰"/>
    <x v="0"/>
    <n v="80"/>
    <s v="壶"/>
    <n v="1"/>
    <d v="2016-04-06T00:00:00"/>
  </r>
  <r>
    <x v="7"/>
    <s v="花果茶玫瑰"/>
    <x v="0"/>
    <n v="25"/>
    <s v="杯"/>
    <n v="1"/>
    <d v="2016-04-06T00:00:00"/>
  </r>
  <r>
    <x v="8"/>
    <s v="果汁"/>
    <x v="0"/>
    <n v="25"/>
    <s v="杯"/>
    <n v="1"/>
    <d v="2016-04-06T00:00:00"/>
  </r>
  <r>
    <x v="9"/>
    <s v="高山普洱"/>
    <x v="0"/>
    <n v="70"/>
    <s v="壶"/>
    <n v="1"/>
    <d v="2016-04-06T00:00:00"/>
  </r>
  <r>
    <x v="10"/>
    <s v="高山普洱"/>
    <x v="0"/>
    <n v="20"/>
    <s v="杯"/>
    <n v="1"/>
    <d v="2016-04-06T00:00:00"/>
  </r>
  <r>
    <x v="11"/>
    <s v="高山古树普洱茶"/>
    <x v="0"/>
    <n v="50"/>
    <s v="壶（2杯）"/>
    <n v="1"/>
    <d v="2016-04-12T00:00:00"/>
  </r>
  <r>
    <x v="12"/>
    <s v="高山古树普洱茶"/>
    <x v="0"/>
    <n v="80"/>
    <s v="壶（4杯）"/>
    <n v="1"/>
    <d v="2016-04-12T00:00:00"/>
  </r>
  <r>
    <x v="13"/>
    <s v="高山古树普洱茶"/>
    <x v="0"/>
    <n v="30"/>
    <s v="杯"/>
    <n v="1"/>
    <d v="2016-04-12T00:00:00"/>
  </r>
  <r>
    <x v="14"/>
    <s v="峨眉山明前绿茶"/>
    <x v="0"/>
    <n v="30"/>
    <s v="杯"/>
    <n v="1"/>
    <d v="2016-04-12T00:00:00"/>
  </r>
  <r>
    <x v="15"/>
    <s v="德国手工花果茶"/>
    <x v="0"/>
    <n v="80"/>
    <s v="壶（4杯）"/>
    <n v="1"/>
    <d v="2016-04-12T00:00:00"/>
  </r>
  <r>
    <x v="16"/>
    <s v="德国手工花果茶"/>
    <x v="0"/>
    <n v="50"/>
    <s v="壶（2杯）"/>
    <n v="1"/>
    <d v="2016-04-12T00:00:00"/>
  </r>
  <r>
    <x v="17"/>
    <s v="德国手工花果茶"/>
    <x v="0"/>
    <n v="30"/>
    <s v="杯"/>
    <n v="1"/>
    <d v="2016-04-12T00:00:00"/>
  </r>
  <r>
    <x v="18"/>
    <s v="茶位费"/>
    <x v="0"/>
    <n v="20"/>
    <s v="位"/>
    <n v="1"/>
    <d v="2016-04-06T00:00:00"/>
  </r>
  <r>
    <x v="19"/>
    <s v="冰锐果酒"/>
    <x v="0"/>
    <n v="18"/>
    <s v="瓶"/>
    <n v="1"/>
    <d v="2016-04-06T00:00:00"/>
  </r>
  <r>
    <x v="20"/>
    <s v="坚果"/>
    <x v="1"/>
    <n v="20"/>
    <s v="盘"/>
    <n v="1"/>
    <d v="2016-04-06T00:00:00"/>
  </r>
  <r>
    <x v="21"/>
    <s v="草莓酸奶"/>
    <x v="2"/>
    <n v="20"/>
    <s v="杯"/>
    <n v="1"/>
    <d v="2016-04-12T00:00:00"/>
  </r>
  <r>
    <x v="22"/>
    <s v="充值"/>
    <x v="3"/>
    <n v="0"/>
    <m/>
    <n v="1"/>
    <d v="2016-04-06T00:00:00"/>
  </r>
  <r>
    <x v="23"/>
    <s v="米果"/>
    <x v="4"/>
    <n v="18"/>
    <s v="袋"/>
    <n v="1"/>
    <d v="2016-04-12T00:00:00"/>
  </r>
  <r>
    <x v="24"/>
    <s v="混合腰果"/>
    <x v="4"/>
    <n v="35"/>
    <s v="袋"/>
    <n v="1"/>
    <d v="2016-04-12T00:00:00"/>
  </r>
  <r>
    <x v="25"/>
    <s v="非洲腰果"/>
    <x v="4"/>
    <n v="30"/>
    <s v="袋"/>
    <n v="1"/>
    <d v="2016-04-12T00:00:00"/>
  </r>
  <r>
    <x v="26"/>
    <s v="啤酒"/>
    <x v="5"/>
    <n v="20"/>
    <s v="瓶"/>
    <n v="1"/>
    <d v="2016-04-06T00:00:00"/>
  </r>
  <r>
    <x v="27"/>
    <s v="斯里兰卡上等红茶"/>
    <x v="0"/>
    <n v="80"/>
    <s v="壶（4杯）"/>
    <n v="1"/>
    <d v="2016-04-12T00:00:00"/>
  </r>
  <r>
    <x v="28"/>
    <s v="斯里兰卡上等红茶"/>
    <x v="0"/>
    <n v="50"/>
    <s v="壶（2杯）"/>
    <n v="1"/>
    <d v="2016-04-12T00:00:00"/>
  </r>
  <r>
    <x v="29"/>
    <s v="德国手工花果茶"/>
    <x v="0"/>
    <n v="70"/>
    <s v="壶（3杯）"/>
    <n v="1"/>
    <d v="2016-04-12T00:00:00"/>
  </r>
  <r>
    <x v="30"/>
    <s v="榻榻米茶位费"/>
    <x v="0"/>
    <n v="30"/>
    <s v="人"/>
    <n v="1"/>
    <d v="2016-04-17T00:00:00"/>
  </r>
  <r>
    <x v="31"/>
    <s v="英式奶茶"/>
    <x v="0"/>
    <n v="30"/>
    <s v="杯"/>
    <n v="1"/>
    <d v="2016-04-17T00:00:00"/>
  </r>
  <r>
    <x v="32"/>
    <s v="美国蔓越梅子干"/>
    <x v="4"/>
    <n v="15"/>
    <s v="碟"/>
    <n v="1"/>
    <d v="2016-04-17T00:00:00"/>
  </r>
  <r>
    <x v="33"/>
    <s v="进口无花果干"/>
    <x v="4"/>
    <n v="45"/>
    <s v="袋"/>
    <n v="1"/>
    <d v="2016-04-17T00:00:00"/>
  </r>
  <r>
    <x v="34"/>
    <s v="牛奶热巧克力（儿童优惠装）"/>
    <x v="0"/>
    <n v="20"/>
    <s v="杯"/>
    <n v="1"/>
    <d v="2016-04-17T00:00:00"/>
  </r>
  <r>
    <x v="35"/>
    <s v="嘀嗒猫开心果"/>
    <x v="4"/>
    <n v="45"/>
    <s v="袋"/>
    <n v="1"/>
    <d v="2016-04-17T00:00:00"/>
  </r>
  <r>
    <x v="36"/>
    <s v="儿童绘本演读专场(会员）"/>
    <x v="6"/>
    <n v="100"/>
    <s v="1大1小"/>
    <n v="1"/>
    <d v="2016-04-21T00:00:00"/>
  </r>
  <r>
    <x v="37"/>
    <s v="新加坡骆驼牌腰果"/>
    <x v="4"/>
    <n v="18"/>
    <s v="袋"/>
    <n v="1"/>
    <d v="2016-04-26T00:00:00"/>
  </r>
  <r>
    <x v="38"/>
    <s v="包场 场地费"/>
    <x v="7"/>
    <n v="100"/>
    <s v="次"/>
    <n v="1"/>
    <d v="2016-04-27T00:00:00"/>
  </r>
  <r>
    <x v="39"/>
    <s v="手冲单品咖啡"/>
    <x v="0"/>
    <n v="25"/>
    <s v="杯"/>
    <n v="1"/>
    <d v="2016-04-27T00:00:00"/>
  </r>
  <r>
    <x v="40"/>
    <s v="生日派对专场"/>
    <x v="6"/>
    <n v="1600"/>
    <s v="次"/>
    <n v="1"/>
    <d v="2016-04-27T00:00:00"/>
  </r>
  <r>
    <x v="41"/>
    <s v="摩卡咖啡"/>
    <x v="0"/>
    <n v="26"/>
    <s v="杯"/>
    <n v="1"/>
    <d v="2016-04-27T00:00:00"/>
  </r>
  <r>
    <x v="42"/>
    <m/>
    <x v="8"/>
    <m/>
    <m/>
    <m/>
    <m/>
  </r>
  <r>
    <x v="42"/>
    <m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2" cacheId="1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34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46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h="1" x="41"/>
        <item x="16"/>
        <item x="17"/>
        <item x="18"/>
        <item x="19"/>
        <item x="20"/>
        <item x="21"/>
        <item x="29"/>
        <item h="1" x="34"/>
        <item h="1" x="22"/>
        <item h="1" x="24"/>
        <item h="1" x="23"/>
        <item h="1" x="25"/>
        <item h="1" x="26"/>
        <item h="1" x="27"/>
        <item h="1" x="28"/>
        <item h="1" m="1" x="44"/>
        <item h="1" m="1" x="43"/>
        <item h="1" x="31"/>
        <item h="1" x="32"/>
        <item h="1" x="30"/>
        <item h="1" x="33"/>
        <item h="1" x="35"/>
        <item h="1" x="36"/>
        <item h="1" x="37"/>
        <item h="1" x="38"/>
        <item h="1" m="1" x="42"/>
        <item h="1" x="39"/>
        <item h="1"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4">
    <i>
      <x v="13"/>
    </i>
    <i>
      <x v="11"/>
    </i>
    <i>
      <x v="3"/>
    </i>
    <i>
      <x v="6"/>
    </i>
    <i>
      <x v="2"/>
    </i>
    <i>
      <x v="21"/>
    </i>
    <i>
      <x v="5"/>
    </i>
    <i>
      <x v="9"/>
    </i>
    <i>
      <x v="20"/>
    </i>
    <i>
      <x v="7"/>
    </i>
    <i>
      <x v="17"/>
    </i>
    <i>
      <x v="4"/>
    </i>
    <i>
      <x v="12"/>
    </i>
    <i>
      <x v="10"/>
    </i>
    <i>
      <x v="19"/>
    </i>
    <i>
      <x v="8"/>
    </i>
    <i>
      <x/>
    </i>
    <i>
      <x v="15"/>
    </i>
    <i>
      <x v="14"/>
    </i>
    <i>
      <x v="22"/>
    </i>
    <i>
      <x v="23"/>
    </i>
    <i>
      <x v="1"/>
    </i>
    <i>
      <x v="18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M50" firstHeaderRow="1" firstDataRow="2" firstDataCol="1"/>
  <pivotFields count="12">
    <pivotField axis="axisRow" showAll="0">
      <items count="35">
        <item sd="0" m="1" x="32"/>
        <item x="10"/>
        <item sd="0" x="0"/>
        <item sd="0" m="1" x="31"/>
        <item sd="0" x="9"/>
        <item x="12"/>
        <item sd="0" x="14"/>
        <item sd="0" x="11"/>
        <item sd="0" x="5"/>
        <item sd="0" x="3"/>
        <item sd="0" x="4"/>
        <item x="6"/>
        <item sd="0" x="13"/>
        <item sd="0" x="1"/>
        <item sd="0" x="22"/>
        <item sd="0" m="1" x="33"/>
        <item sd="0" x="2"/>
        <item sd="0" x="15"/>
        <item x="28"/>
        <item sd="0" x="16"/>
        <item sd="0" x="7"/>
        <item sd="0" x="17"/>
        <item x="18"/>
        <item sd="0" x="19"/>
        <item sd="0" x="20"/>
        <item sd="0" x="21"/>
        <item sd="0" x="23"/>
        <item m="1" x="30"/>
        <item x="8"/>
        <item x="24"/>
        <item m="1" x="29"/>
        <item x="25"/>
        <item sd="0" x="26"/>
        <item x="27"/>
        <item t="default"/>
      </items>
    </pivotField>
    <pivotField showAll="0"/>
    <pivotField axis="axisCol" showAll="0">
      <items count="7">
        <item x="0"/>
        <item x="2"/>
        <item x="1"/>
        <item x="3"/>
        <item m="1" x="5"/>
        <item m="1" x="4"/>
        <item t="default"/>
      </items>
    </pivotField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m="1" x="32"/>
        <item sd="0" x="22"/>
        <item sd="0" x="23"/>
        <item sd="0" x="24"/>
        <item sd="0" x="25"/>
        <item sd="0" x="26"/>
        <item sd="0" x="27"/>
        <item sd="0" x="28"/>
        <item sd="0" x="29"/>
        <item x="31"/>
        <item x="30"/>
        <item t="default" sd="0"/>
      </items>
    </pivotField>
    <pivotField axis="axisRow" showAll="0">
      <items count="79">
        <item sd="0" m="1" x="71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x="23"/>
        <item x="24"/>
        <item x="25"/>
        <item m="1" x="75"/>
        <item x="26"/>
        <item x="27"/>
        <item x="28"/>
        <item x="29"/>
        <item x="30"/>
        <item x="31"/>
        <item x="32"/>
        <item x="33"/>
        <item x="36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3"/>
        <item x="44"/>
        <item m="1" x="72"/>
        <item m="1" x="74"/>
        <item m="1" x="77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76"/>
        <item x="68"/>
        <item x="69"/>
        <item x="70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r="1">
      <x v="18"/>
    </i>
    <i r="2">
      <x v="36"/>
    </i>
    <i>
      <x v="32"/>
    </i>
    <i r="1">
      <x v="9"/>
    </i>
    <i r="1">
      <x v="14"/>
    </i>
    <i r="1">
      <x v="19"/>
    </i>
    <i r="1">
      <x v="2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8">
    <format dxfId="87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  <format dxfId="86">
      <pivotArea collapsedLevelsAreSubtotals="1" fieldPosition="0">
        <references count="1">
          <reference field="3" count="1">
            <x v="0"/>
          </reference>
        </references>
      </pivotArea>
    </format>
    <format dxfId="85">
      <pivotArea collapsedLevelsAreSubtotals="1" fieldPosition="0">
        <references count="1">
          <reference field="3" count="1">
            <x v="1"/>
          </reference>
        </references>
      </pivotArea>
    </format>
    <format dxfId="84">
      <pivotArea collapsedLevelsAreSubtotals="1" fieldPosition="0">
        <references count="1">
          <reference field="3" count="1">
            <x v="2"/>
          </reference>
        </references>
      </pivotArea>
    </format>
    <format dxfId="83">
      <pivotArea collapsedLevelsAreSubtotals="1" fieldPosition="0">
        <references count="1">
          <reference field="3" count="1">
            <x v="3"/>
          </reference>
        </references>
      </pivotArea>
    </format>
    <format dxfId="82">
      <pivotArea collapsedLevelsAreSubtotals="1" fieldPosition="0">
        <references count="1">
          <reference field="3" count="1">
            <x v="4"/>
          </reference>
        </references>
      </pivotArea>
    </format>
    <format dxfId="81">
      <pivotArea collapsedLevelsAreSubtotals="1" fieldPosition="0">
        <references count="1">
          <reference field="3" count="1">
            <x v="5"/>
          </reference>
        </references>
      </pivotArea>
    </format>
    <format dxfId="80">
      <pivotArea dataOnly="0" labelOnly="1" fieldPosition="0">
        <references count="1">
          <reference field="3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103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24" firstHeaderRow="1" firstDataRow="1" firstDataCol="1" rowPageCount="1" colPageCount="1"/>
  <pivotFields count="12">
    <pivotField axis="axisPage" multipleItemSelectionAllowed="1" showAll="0">
      <items count="36">
        <item h="1" m="1" x="33"/>
        <item h="1" x="0"/>
        <item h="1" x="5"/>
        <item h="1" x="3"/>
        <item h="1" x="4"/>
        <item h="1" x="6"/>
        <item h="1" x="1"/>
        <item h="1" m="1" x="32"/>
        <item h="1" x="28"/>
        <item h="1" x="9"/>
        <item h="1" x="2"/>
        <item h="1" x="10"/>
        <item h="1" m="1" x="31"/>
        <item h="1" x="22"/>
        <item h="1" x="12"/>
        <item h="1" x="11"/>
        <item h="1" m="1" x="34"/>
        <item h="1" x="13"/>
        <item h="1" x="14"/>
        <item h="1" x="15"/>
        <item h="1" x="16"/>
        <item h="1" x="7"/>
        <item x="17"/>
        <item h="1" x="18"/>
        <item h="1" x="19"/>
        <item h="1" x="20"/>
        <item h="1" x="21"/>
        <item h="1" x="23"/>
        <item h="1" m="1" x="30"/>
        <item h="1" x="8"/>
        <item h="1" x="24"/>
        <item h="1" m="1" x="29"/>
        <item h="1" x="25"/>
        <item h="1" x="26"/>
        <item h="1" x="27"/>
        <item t="default"/>
      </items>
    </pivotField>
    <pivotField multipleItemSelectionAllowed="1" showAll="0"/>
    <pivotField axis="axisRow" showAll="0" countASubtotal="1">
      <items count="7">
        <item sd="0" x="0"/>
        <item sd="0" x="1"/>
        <item sd="0" x="3"/>
        <item x="2"/>
        <item m="1" x="5"/>
        <item m="1" x="4"/>
        <item t="countA"/>
      </items>
    </pivotField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m="1" x="32"/>
        <item sd="0" x="22"/>
        <item sd="0" x="23"/>
        <item x="24"/>
        <item x="25"/>
        <item sd="0" x="26"/>
        <item sd="0" x="27"/>
        <item sd="0" x="28"/>
        <item sd="0" x="29"/>
        <item x="31"/>
        <item x="30"/>
        <item t="default" sd="0"/>
      </items>
    </pivotField>
    <pivotField axis="axisRow" showAll="0" defaultSubtotal="0">
      <items count="88">
        <item m="1" x="81"/>
        <item m="1" x="77"/>
        <item m="1" x="87"/>
        <item m="1" x="71"/>
        <item m="1" x="75"/>
        <item m="1" x="76"/>
        <item m="1" x="85"/>
        <item m="1" x="79"/>
        <item m="1" x="80"/>
        <item x="36"/>
        <item x="0"/>
        <item m="1" x="82"/>
        <item x="1"/>
        <item x="2"/>
        <item x="3"/>
        <item x="4"/>
        <item x="5"/>
        <item x="6"/>
        <item x="7"/>
        <item x="8"/>
        <item x="9"/>
        <item m="1" x="72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m="1" x="83"/>
        <item x="26"/>
        <item x="27"/>
        <item x="28"/>
        <item x="29"/>
        <item x="30"/>
        <item x="31"/>
        <item x="32"/>
        <item x="33"/>
        <item x="34"/>
        <item x="45"/>
        <item x="35"/>
        <item x="37"/>
        <item x="54"/>
        <item x="38"/>
        <item x="40"/>
        <item x="39"/>
        <item x="41"/>
        <item x="42"/>
        <item x="43"/>
        <item m="1" x="74"/>
        <item x="44"/>
        <item m="1" x="73"/>
        <item m="1" x="78"/>
        <item m="1" x="86"/>
        <item x="48"/>
        <item x="49"/>
        <item x="50"/>
        <item x="46"/>
        <item x="47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84"/>
        <item x="68"/>
        <item x="69"/>
        <item x="70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12">
    <i>
      <x v="8"/>
    </i>
    <i>
      <x v="12"/>
    </i>
    <i>
      <x v="15"/>
    </i>
    <i>
      <x v="16"/>
    </i>
    <i>
      <x v="17"/>
    </i>
    <i>
      <x v="20"/>
    </i>
    <i>
      <x v="23"/>
    </i>
    <i>
      <x v="30"/>
    </i>
    <i>
      <x v="32"/>
    </i>
    <i r="1">
      <x v="3"/>
    </i>
    <i r="2">
      <x v="87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2">
    <format dxfId="89">
      <pivotArea type="all" dataOnly="0" outline="0" fieldPosition="0"/>
    </format>
    <format dxfId="88">
      <pivotArea dataOnly="0" labelOnly="1" fieldPosition="0">
        <references count="1">
          <reference field="3" count="1">
            <x v="17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1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6" firstHeaderRow="1" firstDataRow="1" firstDataCol="1"/>
  <pivotFields count="7">
    <pivotField axis="axisRow" showAll="0">
      <items count="48">
        <item m="1" x="44"/>
        <item x="19"/>
        <item x="21"/>
        <item x="18"/>
        <item x="22"/>
        <item x="17"/>
        <item x="16"/>
        <item x="15"/>
        <item x="14"/>
        <item x="25"/>
        <item x="13"/>
        <item x="11"/>
        <item x="10"/>
        <item x="9"/>
        <item x="8"/>
        <item x="7"/>
        <item x="6"/>
        <item x="24"/>
        <item x="20"/>
        <item x="5"/>
        <item x="23"/>
        <item x="26"/>
        <item x="4"/>
        <item x="3"/>
        <item x="2"/>
        <item x="28"/>
        <item x="27"/>
        <item x="1"/>
        <item x="0"/>
        <item x="12"/>
        <item x="29"/>
        <item x="30"/>
        <item x="31"/>
        <item x="32"/>
        <item x="33"/>
        <item m="1" x="46"/>
        <item m="1" x="45"/>
        <item x="34"/>
        <item x="35"/>
        <item x="36"/>
        <item x="37"/>
        <item x="38"/>
        <item x="39"/>
        <item x="40"/>
        <item m="1" x="43"/>
        <item x="41"/>
        <item x="42"/>
        <item t="default"/>
      </items>
    </pivotField>
    <pivotField showAll="0"/>
    <pivotField axis="axisRow" showAll="0">
      <items count="10">
        <item x="5"/>
        <item x="4"/>
        <item x="3"/>
        <item x="2"/>
        <item x="1"/>
        <item x="0"/>
        <item x="8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2">
    <field x="2"/>
    <field x="0"/>
  </rowFields>
  <rowItems count="53">
    <i>
      <x/>
    </i>
    <i r="1">
      <x v="21"/>
    </i>
    <i>
      <x v="1"/>
    </i>
    <i r="1">
      <x v="9"/>
    </i>
    <i r="1">
      <x v="17"/>
    </i>
    <i r="1">
      <x v="20"/>
    </i>
    <i r="1">
      <x v="33"/>
    </i>
    <i r="1">
      <x v="34"/>
    </i>
    <i r="1">
      <x v="38"/>
    </i>
    <i r="1">
      <x v="40"/>
    </i>
    <i>
      <x v="2"/>
    </i>
    <i r="1">
      <x v="4"/>
    </i>
    <i>
      <x v="3"/>
    </i>
    <i r="1">
      <x v="2"/>
    </i>
    <i>
      <x v="4"/>
    </i>
    <i r="1">
      <x v="18"/>
    </i>
    <i>
      <x v="5"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7"/>
    </i>
    <i r="1">
      <x v="42"/>
    </i>
    <i r="1">
      <x v="45"/>
    </i>
    <i>
      <x v="6"/>
    </i>
    <i r="1">
      <x v="46"/>
    </i>
    <i>
      <x v="7"/>
    </i>
    <i r="1">
      <x v="39"/>
    </i>
    <i r="1">
      <x v="43"/>
    </i>
    <i>
      <x v="8"/>
    </i>
    <i r="1">
      <x v="41"/>
    </i>
    <i t="grand">
      <x/>
    </i>
  </rowItems>
  <colItems count="1">
    <i/>
  </colItems>
  <dataFields count="1">
    <dataField name="求和/售价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247" totalsRowShown="0" headerRowDxfId="70" dataDxfId="69" headerRowBorderDxfId="67" tableBorderDxfId="68" totalsRowBorderDxfId="66">
  <autoFilter ref="B2:M247"/>
  <tableColumns count="12">
    <tableColumn id="1" name="姓名" dataDxfId="65"/>
    <tableColumn id="2" name="昵称" dataDxfId="64"/>
    <tableColumn id="3" name="类型（充值／消费／其他）" dataDxfId="63"/>
    <tableColumn id="4" name="日期" dataDxfId="62"/>
    <tableColumn id="5" name="显示条目" dataDxfId="61"/>
    <tableColumn id="6" name="产品" dataDxfId="60"/>
    <tableColumn id="7" name="数量" dataDxfId="59"/>
    <tableColumn id="8" name="DC" dataDxfId="58"/>
    <tableColumn id="9" name="充值金额" dataDxfId="57"/>
    <tableColumn id="10" name="汇总金额" dataDxfId="56">
      <calculatedColumnFormula>IF(表1[[#This Row],[姓名]]="",0,IF(D3="充值",J3,VLOOKUP(G3,表2[#All],4,FALSE)*H3*I3*-1))</calculatedColumnFormula>
    </tableColumn>
    <tableColumn id="11" name="签名" dataDxfId="55"/>
    <tableColumn id="12" name="备注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H46" totalsRowShown="0" headerRowDxfId="79" headerRowBorderDxfId="78" tableBorderDxfId="77">
  <autoFilter ref="B2:H46"/>
  <sortState ref="B3:H35">
    <sortCondition descending="1" ref="D2:D35"/>
  </sortState>
  <tableColumns count="7">
    <tableColumn id="1" name="描述" dataDxfId="76"/>
    <tableColumn id="2" name="名称" dataDxfId="75"/>
    <tableColumn id="3" name="类别" dataDxfId="74"/>
    <tableColumn id="4" name="售价" dataDxfId="73"/>
    <tableColumn id="5" name="单位" dataDxfId="72"/>
    <tableColumn id="6" name="菜单版本号" dataDxfId="71"/>
    <tableColumn id="7" name="创建日期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showGridLines="0" tabSelected="1" zoomScale="87" workbookViewId="0">
      <selection activeCell="E23" sqref="E23"/>
    </sheetView>
  </sheetViews>
  <sheetFormatPr baseColWidth="10" defaultRowHeight="15" x14ac:dyDescent="0.15"/>
  <cols>
    <col min="1" max="1" width="6.5" customWidth="1"/>
    <col min="2" max="2" width="33.83203125" customWidth="1"/>
    <col min="3" max="3" width="14" customWidth="1"/>
    <col min="4" max="5" width="7.83203125" bestFit="1" customWidth="1"/>
    <col min="6" max="6" width="7.83203125" customWidth="1"/>
    <col min="7" max="7" width="10.83203125" bestFit="1" customWidth="1"/>
    <col min="8" max="8" width="17.5" customWidth="1"/>
    <col min="9" max="9" width="10.33203125" customWidth="1"/>
    <col min="10" max="10" width="9.5" customWidth="1"/>
    <col min="11" max="11" width="6.6640625" customWidth="1"/>
    <col min="12" max="12" width="7.5" customWidth="1"/>
    <col min="13" max="13" width="6.6640625" customWidth="1"/>
    <col min="14" max="14" width="6.5" customWidth="1"/>
    <col min="15" max="15" width="6.6640625" customWidth="1"/>
    <col min="17" max="17" width="21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66</v>
      </c>
    </row>
    <row r="5" spans="2:18" ht="24" x14ac:dyDescent="0.35">
      <c r="B5" s="28" t="s">
        <v>115</v>
      </c>
    </row>
    <row r="6" spans="2:18" ht="24" customHeight="1" x14ac:dyDescent="0.35">
      <c r="B6" s="28" t="s">
        <v>224</v>
      </c>
    </row>
    <row r="7" spans="2:18" ht="11" customHeight="1" x14ac:dyDescent="0.35">
      <c r="B7" s="28"/>
    </row>
    <row r="8" spans="2:18" ht="25" customHeight="1" x14ac:dyDescent="0.35">
      <c r="B8" s="71" t="s">
        <v>71</v>
      </c>
      <c r="C8" s="71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286</v>
      </c>
      <c r="H10" s="33" t="s">
        <v>111</v>
      </c>
      <c r="I10" s="33" t="s">
        <v>109</v>
      </c>
      <c r="Q10" s="33" t="s">
        <v>112</v>
      </c>
      <c r="R10" t="s">
        <v>113</v>
      </c>
    </row>
    <row r="11" spans="2:18" x14ac:dyDescent="0.15">
      <c r="H11" s="33" t="s">
        <v>112</v>
      </c>
      <c r="I11" t="s">
        <v>8</v>
      </c>
      <c r="J11" t="s">
        <v>91</v>
      </c>
      <c r="K11" t="s">
        <v>89</v>
      </c>
      <c r="L11" t="s">
        <v>90</v>
      </c>
      <c r="M11" t="s">
        <v>110</v>
      </c>
      <c r="Q11" s="31" t="s">
        <v>59</v>
      </c>
      <c r="R11" s="32">
        <v>97</v>
      </c>
    </row>
    <row r="12" spans="2:18" ht="24" x14ac:dyDescent="0.25">
      <c r="B12" s="9"/>
      <c r="C12" s="9" t="s">
        <v>2</v>
      </c>
      <c r="H12" s="38">
        <v>42465</v>
      </c>
      <c r="I12" s="39">
        <v>1500</v>
      </c>
      <c r="J12" s="39"/>
      <c r="K12" s="39"/>
      <c r="L12" s="39"/>
      <c r="M12" s="39">
        <v>1500</v>
      </c>
      <c r="Q12" s="31" t="s">
        <v>104</v>
      </c>
      <c r="R12" s="32">
        <v>31</v>
      </c>
    </row>
    <row r="13" spans="2:18" ht="24" x14ac:dyDescent="0.25">
      <c r="B13" s="34">
        <v>42473</v>
      </c>
      <c r="C13" s="11">
        <v>1475</v>
      </c>
      <c r="H13" s="38">
        <v>42466</v>
      </c>
      <c r="I13" s="39">
        <v>10000</v>
      </c>
      <c r="J13" s="39"/>
      <c r="K13" s="39">
        <v>-308</v>
      </c>
      <c r="L13" s="39"/>
      <c r="M13" s="39">
        <v>9692</v>
      </c>
      <c r="Q13" s="31" t="s">
        <v>8</v>
      </c>
      <c r="R13" s="32">
        <v>21</v>
      </c>
    </row>
    <row r="14" spans="2:18" ht="24" x14ac:dyDescent="0.25">
      <c r="B14" s="34">
        <v>42477</v>
      </c>
      <c r="C14" s="11">
        <v>-70</v>
      </c>
      <c r="H14" s="38">
        <v>42467</v>
      </c>
      <c r="I14" s="39">
        <v>2000</v>
      </c>
      <c r="J14" s="39">
        <v>-340</v>
      </c>
      <c r="K14" s="39"/>
      <c r="L14" s="39"/>
      <c r="M14" s="39">
        <v>1660</v>
      </c>
      <c r="Q14" s="31" t="s">
        <v>101</v>
      </c>
      <c r="R14" s="32">
        <v>15</v>
      </c>
    </row>
    <row r="15" spans="2:18" ht="24" x14ac:dyDescent="0.25">
      <c r="B15" s="34">
        <v>42481</v>
      </c>
      <c r="C15" s="11">
        <v>-100</v>
      </c>
      <c r="H15" s="38">
        <v>42468</v>
      </c>
      <c r="I15" s="39"/>
      <c r="J15" s="39">
        <v>-245</v>
      </c>
      <c r="K15" s="39">
        <v>-100</v>
      </c>
      <c r="L15" s="39"/>
      <c r="M15" s="39">
        <v>-345</v>
      </c>
      <c r="Q15" s="31" t="s">
        <v>60</v>
      </c>
      <c r="R15" s="32">
        <v>13</v>
      </c>
    </row>
    <row r="16" spans="2:18" ht="24" x14ac:dyDescent="0.25">
      <c r="B16" s="34">
        <v>42482</v>
      </c>
      <c r="C16" s="11">
        <v>-25</v>
      </c>
      <c r="H16" s="38">
        <v>42469</v>
      </c>
      <c r="I16" s="39"/>
      <c r="J16" s="39">
        <v>-215</v>
      </c>
      <c r="K16" s="39">
        <v>-155</v>
      </c>
      <c r="L16" s="39"/>
      <c r="M16" s="39">
        <v>-370</v>
      </c>
      <c r="Q16" s="31" t="s">
        <v>152</v>
      </c>
      <c r="R16" s="32">
        <v>11</v>
      </c>
    </row>
    <row r="17" spans="2:18" ht="24" x14ac:dyDescent="0.25">
      <c r="B17" s="34">
        <v>42484</v>
      </c>
      <c r="C17" s="11">
        <v>-165</v>
      </c>
      <c r="E17" s="25"/>
      <c r="H17" s="38">
        <v>42470</v>
      </c>
      <c r="I17" s="39"/>
      <c r="J17" s="39">
        <v>-403</v>
      </c>
      <c r="K17" s="39">
        <v>-555</v>
      </c>
      <c r="L17" s="39"/>
      <c r="M17" s="39">
        <v>-958</v>
      </c>
      <c r="Q17" s="31" t="s">
        <v>58</v>
      </c>
      <c r="R17" s="32">
        <v>10</v>
      </c>
    </row>
    <row r="18" spans="2:18" ht="24" x14ac:dyDescent="0.25">
      <c r="B18" s="34">
        <v>42488</v>
      </c>
      <c r="C18" s="11">
        <v>-100</v>
      </c>
      <c r="H18" s="38">
        <v>42471</v>
      </c>
      <c r="I18" s="32"/>
      <c r="J18" s="32">
        <v>-25</v>
      </c>
      <c r="K18" s="32">
        <v>-20</v>
      </c>
      <c r="L18" s="32"/>
      <c r="M18" s="32">
        <v>-45</v>
      </c>
      <c r="Q18" s="31" t="s">
        <v>61</v>
      </c>
      <c r="R18" s="32">
        <v>10</v>
      </c>
    </row>
    <row r="19" spans="2:18" ht="24" x14ac:dyDescent="0.25">
      <c r="B19" s="34">
        <v>42491</v>
      </c>
      <c r="C19" s="11">
        <v>-25</v>
      </c>
      <c r="F19" s="25"/>
      <c r="H19" s="38">
        <v>42472</v>
      </c>
      <c r="I19" s="32">
        <v>500</v>
      </c>
      <c r="J19" s="32">
        <v>-140</v>
      </c>
      <c r="K19" s="32">
        <v>-105</v>
      </c>
      <c r="L19" s="32"/>
      <c r="M19" s="32">
        <v>255</v>
      </c>
      <c r="Q19" s="31" t="s">
        <v>150</v>
      </c>
      <c r="R19" s="32">
        <v>9</v>
      </c>
    </row>
    <row r="20" spans="2:18" ht="24" x14ac:dyDescent="0.25">
      <c r="B20" s="34">
        <v>42499</v>
      </c>
      <c r="C20" s="11">
        <v>-100</v>
      </c>
      <c r="G20" s="25"/>
      <c r="H20" s="38">
        <v>42473</v>
      </c>
      <c r="I20" s="32">
        <v>2000</v>
      </c>
      <c r="J20" s="32">
        <v>-160</v>
      </c>
      <c r="K20" s="32">
        <v>-255</v>
      </c>
      <c r="L20" s="32"/>
      <c r="M20" s="32">
        <v>1585</v>
      </c>
      <c r="P20" s="25"/>
      <c r="Q20" s="31" t="s">
        <v>68</v>
      </c>
      <c r="R20" s="32">
        <v>9</v>
      </c>
    </row>
    <row r="21" spans="2:18" ht="24" x14ac:dyDescent="0.25">
      <c r="B21" s="34">
        <v>42500</v>
      </c>
      <c r="C21" s="11">
        <v>-52</v>
      </c>
      <c r="H21" s="38">
        <v>42474</v>
      </c>
      <c r="I21" s="32">
        <v>1000</v>
      </c>
      <c r="J21" s="32">
        <v>-70</v>
      </c>
      <c r="K21" s="32">
        <v>-45</v>
      </c>
      <c r="L21" s="32"/>
      <c r="M21" s="32">
        <v>885</v>
      </c>
      <c r="Q21" s="31" t="s">
        <v>125</v>
      </c>
      <c r="R21" s="32">
        <v>6</v>
      </c>
    </row>
    <row r="22" spans="2:18" ht="24" x14ac:dyDescent="0.25">
      <c r="B22" s="67" t="s">
        <v>91</v>
      </c>
      <c r="C22" s="11">
        <v>1</v>
      </c>
      <c r="H22" s="38">
        <v>42475</v>
      </c>
      <c r="I22" s="32">
        <v>500</v>
      </c>
      <c r="J22" s="32">
        <v>-345</v>
      </c>
      <c r="K22" s="32">
        <v>-95</v>
      </c>
      <c r="L22" s="32"/>
      <c r="M22" s="32">
        <v>60</v>
      </c>
      <c r="Q22" s="31" t="s">
        <v>76</v>
      </c>
      <c r="R22" s="32">
        <v>5</v>
      </c>
    </row>
    <row r="23" spans="2:18" ht="24" x14ac:dyDescent="0.25">
      <c r="B23" s="68" t="s">
        <v>295</v>
      </c>
      <c r="C23" s="11">
        <v>-52</v>
      </c>
      <c r="H23" s="38">
        <v>42476</v>
      </c>
      <c r="I23" s="32">
        <v>500</v>
      </c>
      <c r="J23" s="32">
        <v>-85</v>
      </c>
      <c r="K23" s="32">
        <v>-205</v>
      </c>
      <c r="L23" s="32"/>
      <c r="M23" s="32">
        <v>210</v>
      </c>
      <c r="Q23" s="31" t="s">
        <v>70</v>
      </c>
      <c r="R23" s="32">
        <v>5</v>
      </c>
    </row>
    <row r="24" spans="2:18" ht="24" x14ac:dyDescent="0.25">
      <c r="B24" s="10" t="s">
        <v>53</v>
      </c>
      <c r="C24" s="11">
        <v>838</v>
      </c>
      <c r="H24" s="38">
        <v>42477</v>
      </c>
      <c r="I24" s="32"/>
      <c r="J24" s="32">
        <v>-410</v>
      </c>
      <c r="K24" s="32">
        <v>-135</v>
      </c>
      <c r="L24" s="32"/>
      <c r="M24" s="32">
        <v>-545</v>
      </c>
      <c r="Q24" s="31" t="s">
        <v>63</v>
      </c>
      <c r="R24" s="32">
        <v>4</v>
      </c>
    </row>
    <row r="25" spans="2:18" ht="24" x14ac:dyDescent="0.25">
      <c r="H25" s="38">
        <v>42479</v>
      </c>
      <c r="I25" s="32"/>
      <c r="J25" s="32">
        <v>-173</v>
      </c>
      <c r="K25" s="32"/>
      <c r="L25" s="32"/>
      <c r="M25" s="32">
        <v>-173</v>
      </c>
      <c r="Q25" s="31" t="s">
        <v>142</v>
      </c>
      <c r="R25" s="32">
        <v>3</v>
      </c>
    </row>
    <row r="26" spans="2:18" ht="24" x14ac:dyDescent="0.25">
      <c r="D26" s="25"/>
      <c r="H26" s="38">
        <v>42480</v>
      </c>
      <c r="I26" s="32">
        <v>1000</v>
      </c>
      <c r="J26" s="32">
        <v>-135</v>
      </c>
      <c r="K26" s="32">
        <v>-60</v>
      </c>
      <c r="L26" s="32"/>
      <c r="M26" s="32">
        <v>805</v>
      </c>
      <c r="Q26" s="31" t="s">
        <v>64</v>
      </c>
      <c r="R26" s="32">
        <v>2</v>
      </c>
    </row>
    <row r="27" spans="2:18" ht="24" x14ac:dyDescent="0.25">
      <c r="H27" s="38">
        <v>42481</v>
      </c>
      <c r="I27" s="32"/>
      <c r="J27" s="32">
        <v>-705</v>
      </c>
      <c r="K27" s="32"/>
      <c r="L27" s="32"/>
      <c r="M27" s="32">
        <v>-705</v>
      </c>
      <c r="Q27" s="31" t="s">
        <v>106</v>
      </c>
      <c r="R27" s="32">
        <v>1</v>
      </c>
    </row>
    <row r="28" spans="2:18" ht="24" x14ac:dyDescent="0.25">
      <c r="H28" s="38">
        <v>42482</v>
      </c>
      <c r="I28" s="32"/>
      <c r="J28" s="32">
        <v>-180</v>
      </c>
      <c r="K28" s="32"/>
      <c r="L28" s="32"/>
      <c r="M28" s="32">
        <v>-180</v>
      </c>
      <c r="Q28" s="31" t="s">
        <v>62</v>
      </c>
      <c r="R28" s="32">
        <v>1</v>
      </c>
    </row>
    <row r="29" spans="2:18" ht="24" x14ac:dyDescent="0.25">
      <c r="H29" s="38">
        <v>42484</v>
      </c>
      <c r="I29" s="32"/>
      <c r="J29" s="32">
        <v>-315</v>
      </c>
      <c r="K29" s="32">
        <v>-220</v>
      </c>
      <c r="L29" s="32"/>
      <c r="M29" s="32">
        <v>-535</v>
      </c>
      <c r="Q29" s="31" t="s">
        <v>86</v>
      </c>
      <c r="R29" s="32">
        <v>1</v>
      </c>
    </row>
    <row r="30" spans="2:18" ht="24" x14ac:dyDescent="0.25">
      <c r="H30" s="38">
        <v>42486</v>
      </c>
      <c r="I30" s="32"/>
      <c r="J30" s="32">
        <v>-239</v>
      </c>
      <c r="K30" s="32">
        <v>-75</v>
      </c>
      <c r="L30" s="32"/>
      <c r="M30" s="32">
        <v>-314</v>
      </c>
      <c r="Q30" s="31" t="s">
        <v>155</v>
      </c>
      <c r="R30" s="32">
        <v>1</v>
      </c>
    </row>
    <row r="31" spans="2:18" ht="24" x14ac:dyDescent="0.25">
      <c r="H31" s="38">
        <v>42487</v>
      </c>
      <c r="I31" s="32"/>
      <c r="J31" s="32">
        <v>-260</v>
      </c>
      <c r="K31" s="32">
        <v>-365</v>
      </c>
      <c r="L31" s="32"/>
      <c r="M31" s="32">
        <v>-625</v>
      </c>
      <c r="Q31" s="31" t="s">
        <v>163</v>
      </c>
      <c r="R31" s="32">
        <v>1</v>
      </c>
    </row>
    <row r="32" spans="2:18" ht="24" x14ac:dyDescent="0.25">
      <c r="H32" s="38">
        <v>42488</v>
      </c>
      <c r="I32" s="32"/>
      <c r="J32" s="32">
        <v>-700</v>
      </c>
      <c r="K32" s="32">
        <v>-255</v>
      </c>
      <c r="L32" s="32"/>
      <c r="M32" s="32">
        <v>-955</v>
      </c>
      <c r="Q32" s="31" t="s">
        <v>97</v>
      </c>
      <c r="R32" s="32">
        <v>1</v>
      </c>
    </row>
    <row r="33" spans="8:18" ht="24" x14ac:dyDescent="0.25">
      <c r="H33" s="38">
        <v>42489</v>
      </c>
      <c r="I33" s="32"/>
      <c r="J33" s="32">
        <v>-135</v>
      </c>
      <c r="K33" s="32">
        <v>-680</v>
      </c>
      <c r="L33" s="32"/>
      <c r="M33" s="32">
        <v>-815</v>
      </c>
      <c r="Q33" s="31" t="s">
        <v>136</v>
      </c>
      <c r="R33" s="32">
        <v>1</v>
      </c>
    </row>
    <row r="34" spans="8:18" ht="24" x14ac:dyDescent="0.25">
      <c r="H34" s="38">
        <v>42491</v>
      </c>
      <c r="I34" s="32"/>
      <c r="J34" s="32">
        <v>-380</v>
      </c>
      <c r="K34" s="32"/>
      <c r="L34" s="32"/>
      <c r="M34" s="32">
        <v>-380</v>
      </c>
      <c r="Q34" s="31" t="s">
        <v>110</v>
      </c>
      <c r="R34" s="32">
        <v>258</v>
      </c>
    </row>
    <row r="35" spans="8:18" ht="24" x14ac:dyDescent="0.25">
      <c r="H35" s="38">
        <v>42492</v>
      </c>
      <c r="I35" s="32"/>
      <c r="J35" s="32">
        <v>-60</v>
      </c>
      <c r="K35" s="32">
        <v>-170</v>
      </c>
      <c r="L35" s="32"/>
      <c r="M35" s="32">
        <v>-230</v>
      </c>
    </row>
    <row r="36" spans="8:18" x14ac:dyDescent="0.15">
      <c r="H36" s="38">
        <v>42493</v>
      </c>
      <c r="I36" s="32"/>
      <c r="J36" s="32"/>
      <c r="K36" s="32">
        <v>-1600</v>
      </c>
      <c r="L36" s="32"/>
      <c r="M36" s="32">
        <v>-1600</v>
      </c>
    </row>
    <row r="37" spans="8:18" x14ac:dyDescent="0.15">
      <c r="H37" s="38">
        <v>42495</v>
      </c>
      <c r="I37" s="32"/>
      <c r="J37" s="32">
        <v>-25</v>
      </c>
      <c r="K37" s="32">
        <v>-300</v>
      </c>
      <c r="L37" s="32"/>
      <c r="M37" s="32">
        <v>-325</v>
      </c>
    </row>
    <row r="38" spans="8:18" x14ac:dyDescent="0.15">
      <c r="H38" s="38">
        <v>42496</v>
      </c>
      <c r="I38" s="32"/>
      <c r="J38" s="32">
        <v>-80</v>
      </c>
      <c r="K38" s="32">
        <v>-25</v>
      </c>
      <c r="L38" s="32"/>
      <c r="M38" s="32">
        <v>-105</v>
      </c>
    </row>
    <row r="39" spans="8:18" x14ac:dyDescent="0.15">
      <c r="H39" s="38">
        <v>42497</v>
      </c>
      <c r="I39" s="32">
        <v>1000</v>
      </c>
      <c r="J39" s="32">
        <v>-150</v>
      </c>
      <c r="K39" s="32"/>
      <c r="L39" s="32"/>
      <c r="M39" s="32">
        <v>850</v>
      </c>
    </row>
    <row r="40" spans="8:18" x14ac:dyDescent="0.15">
      <c r="H40" s="38">
        <v>42498</v>
      </c>
      <c r="I40" s="32">
        <v>1000</v>
      </c>
      <c r="J40" s="32">
        <v>-786</v>
      </c>
      <c r="K40" s="32"/>
      <c r="L40" s="32"/>
      <c r="M40" s="32">
        <v>214</v>
      </c>
    </row>
    <row r="41" spans="8:18" x14ac:dyDescent="0.15">
      <c r="H41" s="38">
        <v>42499</v>
      </c>
      <c r="I41" s="32">
        <v>500</v>
      </c>
      <c r="J41" s="32">
        <v>-686</v>
      </c>
      <c r="K41" s="32">
        <v>-55</v>
      </c>
      <c r="L41" s="32"/>
      <c r="M41" s="32">
        <v>-241</v>
      </c>
    </row>
    <row r="42" spans="8:18" x14ac:dyDescent="0.15">
      <c r="H42" s="66" t="s">
        <v>90</v>
      </c>
      <c r="I42" s="32"/>
      <c r="J42" s="32"/>
      <c r="K42" s="32"/>
      <c r="L42" s="32">
        <v>0</v>
      </c>
      <c r="M42" s="32">
        <v>0</v>
      </c>
    </row>
    <row r="43" spans="8:18" x14ac:dyDescent="0.15">
      <c r="H43" s="35" t="s">
        <v>90</v>
      </c>
      <c r="I43" s="32"/>
      <c r="J43" s="32"/>
      <c r="K43" s="32"/>
      <c r="L43" s="32">
        <v>0</v>
      </c>
      <c r="M43" s="32">
        <v>0</v>
      </c>
    </row>
    <row r="44" spans="8:18" x14ac:dyDescent="0.15">
      <c r="H44" s="72" t="s">
        <v>90</v>
      </c>
      <c r="I44" s="32"/>
      <c r="J44" s="32"/>
      <c r="K44" s="32"/>
      <c r="L44" s="32">
        <v>0</v>
      </c>
      <c r="M44" s="32">
        <v>0</v>
      </c>
    </row>
    <row r="45" spans="8:18" x14ac:dyDescent="0.15">
      <c r="H45" s="38">
        <v>42500</v>
      </c>
      <c r="I45" s="32"/>
      <c r="J45" s="32">
        <v>-128</v>
      </c>
      <c r="K45" s="32"/>
      <c r="L45" s="32"/>
      <c r="M45" s="32">
        <v>-128</v>
      </c>
    </row>
    <row r="46" spans="8:18" x14ac:dyDescent="0.15">
      <c r="H46" s="35" t="s">
        <v>285</v>
      </c>
      <c r="I46" s="32"/>
      <c r="J46" s="32">
        <v>-25</v>
      </c>
      <c r="K46" s="32"/>
      <c r="L46" s="32"/>
      <c r="M46" s="32">
        <v>-25</v>
      </c>
    </row>
    <row r="47" spans="8:18" x14ac:dyDescent="0.15">
      <c r="H47" s="35" t="s">
        <v>294</v>
      </c>
      <c r="I47" s="32"/>
      <c r="J47" s="32">
        <v>-26</v>
      </c>
      <c r="K47" s="32"/>
      <c r="L47" s="32"/>
      <c r="M47" s="32">
        <v>-26</v>
      </c>
    </row>
    <row r="48" spans="8:18" x14ac:dyDescent="0.15">
      <c r="H48" s="35" t="s">
        <v>292</v>
      </c>
      <c r="I48" s="32"/>
      <c r="J48" s="32">
        <v>-25</v>
      </c>
      <c r="K48" s="32"/>
      <c r="L48" s="32"/>
      <c r="M48" s="32">
        <v>-25</v>
      </c>
    </row>
    <row r="49" spans="8:13" x14ac:dyDescent="0.15">
      <c r="H49" s="35" t="s">
        <v>286</v>
      </c>
      <c r="I49" s="32"/>
      <c r="J49" s="32">
        <v>-52</v>
      </c>
      <c r="K49" s="32"/>
      <c r="L49" s="32"/>
      <c r="M49" s="32">
        <v>-52</v>
      </c>
    </row>
    <row r="50" spans="8:13" x14ac:dyDescent="0.15">
      <c r="H50" s="31" t="s">
        <v>110</v>
      </c>
      <c r="I50" s="32">
        <v>21500</v>
      </c>
      <c r="J50" s="32">
        <v>-7575</v>
      </c>
      <c r="K50" s="32">
        <v>-5783</v>
      </c>
      <c r="L50" s="32">
        <v>0</v>
      </c>
      <c r="M50" s="32">
        <v>8142</v>
      </c>
    </row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7"/>
  <sheetViews>
    <sheetView topLeftCell="A227" zoomScale="109" workbookViewId="0">
      <selection activeCell="H246" sqref="H246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33.6640625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56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4" customHeight="1" x14ac:dyDescent="0.35">
      <c r="B3" s="14" t="s">
        <v>43</v>
      </c>
      <c r="C3" s="4" t="s">
        <v>44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8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65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45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58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127</v>
      </c>
      <c r="C10" s="4" t="s">
        <v>38</v>
      </c>
      <c r="D10" s="6" t="s">
        <v>39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273</v>
      </c>
      <c r="C11" s="4" t="s">
        <v>40</v>
      </c>
      <c r="D11" s="6" t="s">
        <v>39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57</v>
      </c>
      <c r="C12" s="4" t="s">
        <v>41</v>
      </c>
      <c r="D12" s="6" t="s">
        <v>39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65</v>
      </c>
      <c r="C13" s="4" t="s">
        <v>10</v>
      </c>
      <c r="D13" s="6" t="s">
        <v>92</v>
      </c>
      <c r="E13" s="12">
        <v>42467</v>
      </c>
      <c r="F13" s="12" t="str">
        <f t="shared" si="0"/>
        <v>手冲拿铁(杯)x1</v>
      </c>
      <c r="G13" s="5" t="s">
        <v>59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43</v>
      </c>
      <c r="C14" s="4" t="s">
        <v>46</v>
      </c>
      <c r="D14" s="6" t="s">
        <v>92</v>
      </c>
      <c r="E14" s="12">
        <v>42467</v>
      </c>
      <c r="F14" s="12" t="str">
        <f t="shared" si="0"/>
        <v>茶位费(位)x1</v>
      </c>
      <c r="G14" s="5" t="s">
        <v>60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43</v>
      </c>
      <c r="C15" s="4" t="s">
        <v>46</v>
      </c>
      <c r="D15" s="6" t="s">
        <v>92</v>
      </c>
      <c r="E15" s="12">
        <v>42467</v>
      </c>
      <c r="F15" s="12" t="str">
        <f t="shared" si="0"/>
        <v>坚果(盘)x1</v>
      </c>
      <c r="G15" s="5" t="s">
        <v>61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57</v>
      </c>
      <c r="C16" s="4" t="s">
        <v>41</v>
      </c>
      <c r="D16" s="6" t="s">
        <v>92</v>
      </c>
      <c r="E16" s="12">
        <v>42467</v>
      </c>
      <c r="F16" s="12" t="str">
        <f t="shared" si="0"/>
        <v>锡兰红茶(壶)x1</v>
      </c>
      <c r="G16" s="5" t="s">
        <v>62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57</v>
      </c>
      <c r="C17" s="4" t="s">
        <v>41</v>
      </c>
      <c r="D17" s="6" t="s">
        <v>92</v>
      </c>
      <c r="E17" s="12">
        <v>42467</v>
      </c>
      <c r="F17" s="12" t="str">
        <f t="shared" si="0"/>
        <v>绿茶(杯)x2</v>
      </c>
      <c r="G17" s="5" t="s">
        <v>63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57</v>
      </c>
      <c r="C18" s="4" t="s">
        <v>41</v>
      </c>
      <c r="D18" s="6" t="s">
        <v>92</v>
      </c>
      <c r="E18" s="12">
        <v>42467</v>
      </c>
      <c r="F18" s="12" t="str">
        <f t="shared" si="0"/>
        <v>花果茶玫瑰(壶)x1</v>
      </c>
      <c r="G18" s="5" t="s">
        <v>64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57</v>
      </c>
      <c r="C19" s="4" t="s">
        <v>41</v>
      </c>
      <c r="D19" s="6" t="s">
        <v>92</v>
      </c>
      <c r="E19" s="12">
        <v>42467</v>
      </c>
      <c r="F19" s="12" t="str">
        <f t="shared" si="0"/>
        <v>坚果(盘)x3</v>
      </c>
      <c r="G19" s="5" t="s">
        <v>61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52</v>
      </c>
      <c r="D20" s="6" t="s">
        <v>92</v>
      </c>
      <c r="E20" s="12">
        <v>42467</v>
      </c>
      <c r="F20" s="12" t="str">
        <f t="shared" si="0"/>
        <v>手冲拿铁(杯)x1</v>
      </c>
      <c r="G20" s="5" t="s">
        <v>59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92</v>
      </c>
      <c r="E21" s="12">
        <v>42468</v>
      </c>
      <c r="F21" s="12" t="str">
        <f t="shared" si="0"/>
        <v>手冲拿铁(杯)x1</v>
      </c>
      <c r="G21" s="5" t="s">
        <v>59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92</v>
      </c>
      <c r="E22" s="12">
        <v>42468</v>
      </c>
      <c r="F22" s="12" t="str">
        <f t="shared" si="0"/>
        <v>绿茶(杯)x1</v>
      </c>
      <c r="G22" s="5" t="s">
        <v>63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65</v>
      </c>
      <c r="C23" s="4"/>
      <c r="D23" s="6" t="s">
        <v>92</v>
      </c>
      <c r="E23" s="12">
        <v>42468</v>
      </c>
      <c r="F23" s="12" t="str">
        <f t="shared" si="0"/>
        <v>手冲拿铁(杯)x2</v>
      </c>
      <c r="G23" s="5" t="s">
        <v>59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67</v>
      </c>
      <c r="C24" s="4"/>
      <c r="D24" s="6" t="s">
        <v>47</v>
      </c>
      <c r="E24" s="12">
        <v>42468</v>
      </c>
      <c r="F24" s="12" t="str">
        <f t="shared" si="0"/>
        <v>花果茶玫瑰(杯)x2</v>
      </c>
      <c r="G24" s="5" t="s">
        <v>68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67</v>
      </c>
      <c r="C25" s="4"/>
      <c r="D25" s="6" t="s">
        <v>47</v>
      </c>
      <c r="E25" s="12">
        <v>42468</v>
      </c>
      <c r="F25" s="12" t="str">
        <f t="shared" si="0"/>
        <v>热巧克力(杯)x1</v>
      </c>
      <c r="G25" s="5" t="s">
        <v>70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57</v>
      </c>
      <c r="C26" s="4"/>
      <c r="D26" s="6" t="s">
        <v>92</v>
      </c>
      <c r="E26" s="12">
        <v>42468</v>
      </c>
      <c r="F26" s="12" t="str">
        <f t="shared" si="0"/>
        <v>花果茶玫瑰(壶)x1</v>
      </c>
      <c r="G26" s="5" t="s">
        <v>64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18" x14ac:dyDescent="0.2">
      <c r="B27" s="15" t="s">
        <v>88</v>
      </c>
      <c r="C27" s="15" t="s">
        <v>72</v>
      </c>
      <c r="D27" s="6" t="s">
        <v>47</v>
      </c>
      <c r="E27" s="12">
        <v>42468</v>
      </c>
      <c r="F27" s="12" t="str">
        <f t="shared" si="0"/>
        <v>手冲拿铁(杯)x1</v>
      </c>
      <c r="G27" s="5" t="s">
        <v>59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92</v>
      </c>
      <c r="E28" s="12">
        <v>42468</v>
      </c>
      <c r="F28" s="12" t="str">
        <f t="shared" si="0"/>
        <v>花果茶玫瑰(杯)x2</v>
      </c>
      <c r="G28" s="5" t="s">
        <v>68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75</v>
      </c>
      <c r="C29" s="4" t="s">
        <v>82</v>
      </c>
      <c r="D29" s="6" t="s">
        <v>92</v>
      </c>
      <c r="E29" s="12">
        <v>42468</v>
      </c>
      <c r="F29" s="12" t="str">
        <f t="shared" si="0"/>
        <v>高山普洱(杯)x1</v>
      </c>
      <c r="G29" s="5" t="s">
        <v>76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77</v>
      </c>
      <c r="C30" s="4" t="s">
        <v>78</v>
      </c>
      <c r="D30" s="6" t="s">
        <v>92</v>
      </c>
      <c r="E30" s="12">
        <v>42469</v>
      </c>
      <c r="F30" s="12" t="str">
        <f t="shared" si="0"/>
        <v>茶位费(位)x1</v>
      </c>
      <c r="G30" s="5" t="s">
        <v>60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79</v>
      </c>
      <c r="C31" s="4" t="s">
        <v>80</v>
      </c>
      <c r="D31" s="6" t="s">
        <v>92</v>
      </c>
      <c r="E31" s="12">
        <v>42469</v>
      </c>
      <c r="F31" s="12" t="str">
        <f t="shared" si="0"/>
        <v>手冲拿铁(杯)x1</v>
      </c>
      <c r="G31" s="5" t="s">
        <v>59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81</v>
      </c>
      <c r="C32" s="4" t="s">
        <v>82</v>
      </c>
      <c r="D32" s="6" t="s">
        <v>92</v>
      </c>
      <c r="E32" s="12">
        <v>42469</v>
      </c>
      <c r="F32" s="12" t="str">
        <f t="shared" si="0"/>
        <v>手冲拿铁(杯)x1</v>
      </c>
      <c r="G32" s="5" t="s">
        <v>59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83</v>
      </c>
      <c r="C33" s="4" t="s">
        <v>84</v>
      </c>
      <c r="D33" s="6" t="s">
        <v>92</v>
      </c>
      <c r="E33" s="12">
        <v>42469</v>
      </c>
      <c r="F33" s="12" t="str">
        <f t="shared" si="0"/>
        <v>花果茶玫瑰(杯)x2</v>
      </c>
      <c r="G33" s="5" t="s">
        <v>68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85</v>
      </c>
      <c r="C34" s="4" t="s">
        <v>85</v>
      </c>
      <c r="D34" s="6" t="s">
        <v>47</v>
      </c>
      <c r="E34" s="12">
        <v>42469</v>
      </c>
      <c r="F34" s="12" t="str">
        <f t="shared" si="0"/>
        <v>手冲拿铁(杯)x1</v>
      </c>
      <c r="G34" s="5" t="s">
        <v>59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85</v>
      </c>
      <c r="C35" s="15" t="s">
        <v>85</v>
      </c>
      <c r="D35" s="6" t="s">
        <v>47</v>
      </c>
      <c r="E35" s="12">
        <v>42469</v>
      </c>
      <c r="F35" s="12" t="str">
        <f t="shared" si="0"/>
        <v>锡兰红茶(杯)x1</v>
      </c>
      <c r="G35" s="23" t="s">
        <v>86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87</v>
      </c>
      <c r="C36" s="4" t="s">
        <v>84</v>
      </c>
      <c r="D36" s="6" t="s">
        <v>92</v>
      </c>
      <c r="E36" s="12">
        <v>42469</v>
      </c>
      <c r="F36" s="12" t="str">
        <f t="shared" si="0"/>
        <v>手冲拿铁(杯)x3</v>
      </c>
      <c r="G36" s="5" t="s">
        <v>59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81</v>
      </c>
      <c r="C37" s="4" t="s">
        <v>82</v>
      </c>
      <c r="D37" s="6" t="s">
        <v>92</v>
      </c>
      <c r="E37" s="12">
        <v>42469</v>
      </c>
      <c r="F37" s="12" t="str">
        <f t="shared" si="0"/>
        <v>高山普洱(杯)x1</v>
      </c>
      <c r="G37" s="5" t="s">
        <v>76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88</v>
      </c>
      <c r="C38" s="4" t="s">
        <v>88</v>
      </c>
      <c r="D38" s="6" t="s">
        <v>47</v>
      </c>
      <c r="E38" s="12">
        <v>42469</v>
      </c>
      <c r="F38" s="12" t="str">
        <f t="shared" si="0"/>
        <v>手冲拿铁(杯)x1</v>
      </c>
      <c r="G38" s="5" t="s">
        <v>59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88</v>
      </c>
      <c r="C39" s="4" t="s">
        <v>88</v>
      </c>
      <c r="D39" s="6" t="s">
        <v>47</v>
      </c>
      <c r="E39" s="12">
        <v>42469</v>
      </c>
      <c r="F39" s="12" t="str">
        <f t="shared" si="0"/>
        <v>高山普洱(杯)x3</v>
      </c>
      <c r="G39" s="5" t="s">
        <v>76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88</v>
      </c>
      <c r="C40" s="4" t="s">
        <v>88</v>
      </c>
      <c r="D40" s="6" t="s">
        <v>47</v>
      </c>
      <c r="E40" s="12">
        <v>42469</v>
      </c>
      <c r="F40" s="12" t="str">
        <f t="shared" si="0"/>
        <v>花果茶玫瑰(杯)x1</v>
      </c>
      <c r="G40" s="5" t="s">
        <v>68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87</v>
      </c>
      <c r="C41" s="4"/>
      <c r="D41" s="6" t="s">
        <v>92</v>
      </c>
      <c r="E41" s="12">
        <v>42470</v>
      </c>
      <c r="F41" s="12" t="str">
        <f t="shared" si="0"/>
        <v>花果茶玫瑰(杯)x1</v>
      </c>
      <c r="G41" s="5" t="s">
        <v>68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87</v>
      </c>
      <c r="C42" s="4"/>
      <c r="D42" s="6" t="s">
        <v>92</v>
      </c>
      <c r="E42" s="12">
        <v>42470</v>
      </c>
      <c r="F42" s="12" t="str">
        <f t="shared" si="0"/>
        <v>手冲拿铁(杯)x7</v>
      </c>
      <c r="G42" s="5" t="s">
        <v>59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127</v>
      </c>
      <c r="C43" s="4"/>
      <c r="D43" s="6" t="s">
        <v>92</v>
      </c>
      <c r="E43" s="12">
        <v>42470</v>
      </c>
      <c r="F43" s="12" t="str">
        <f t="shared" si="0"/>
        <v>手冲拿铁(杯)x1</v>
      </c>
      <c r="G43" s="5" t="s">
        <v>59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87</v>
      </c>
      <c r="C44" s="4"/>
      <c r="D44" s="6" t="s">
        <v>92</v>
      </c>
      <c r="E44" s="12">
        <v>42470</v>
      </c>
      <c r="F44" s="12" t="str">
        <f t="shared" si="0"/>
        <v>啤酒(瓶)x8</v>
      </c>
      <c r="G44" s="5" t="s">
        <v>104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73</v>
      </c>
    </row>
    <row r="45" spans="2:13" ht="22" x14ac:dyDescent="0.35">
      <c r="B45" s="15" t="s">
        <v>88</v>
      </c>
      <c r="C45" s="4" t="s">
        <v>93</v>
      </c>
      <c r="D45" s="6" t="s">
        <v>47</v>
      </c>
      <c r="E45" s="12">
        <v>42470</v>
      </c>
      <c r="F45" s="12" t="str">
        <f t="shared" si="0"/>
        <v>手冲拿铁(杯)x2</v>
      </c>
      <c r="G45" s="5" t="s">
        <v>59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94</v>
      </c>
      <c r="C46" s="4" t="s">
        <v>94</v>
      </c>
      <c r="D46" s="6" t="s">
        <v>47</v>
      </c>
      <c r="E46" s="12">
        <v>42470</v>
      </c>
      <c r="F46" s="12" t="str">
        <f t="shared" si="0"/>
        <v>手冲拿铁(杯)x2</v>
      </c>
      <c r="G46" s="5" t="s">
        <v>59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94</v>
      </c>
      <c r="C47" s="4" t="s">
        <v>94</v>
      </c>
      <c r="D47" s="6" t="s">
        <v>47</v>
      </c>
      <c r="E47" s="12">
        <v>42470</v>
      </c>
      <c r="F47" s="12" t="str">
        <f t="shared" si="0"/>
        <v>果汁(杯)x2</v>
      </c>
      <c r="G47" s="5" t="s">
        <v>101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95</v>
      </c>
    </row>
    <row r="48" spans="2:13" ht="22" x14ac:dyDescent="0.35">
      <c r="B48" s="15" t="s">
        <v>108</v>
      </c>
      <c r="C48" s="4" t="s">
        <v>96</v>
      </c>
      <c r="D48" s="6" t="s">
        <v>47</v>
      </c>
      <c r="E48" s="12">
        <v>42470</v>
      </c>
      <c r="F48" s="12" t="str">
        <f t="shared" si="0"/>
        <v>插花x1</v>
      </c>
      <c r="G48" s="5" t="s">
        <v>98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107</v>
      </c>
      <c r="C49" s="4" t="s">
        <v>99</v>
      </c>
      <c r="D49" s="6" t="s">
        <v>47</v>
      </c>
      <c r="E49" s="12">
        <v>42470</v>
      </c>
      <c r="F49" s="12" t="str">
        <f t="shared" si="0"/>
        <v>绿茶(杯)x1</v>
      </c>
      <c r="G49" s="5" t="s">
        <v>63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107</v>
      </c>
      <c r="C50" s="4" t="s">
        <v>99</v>
      </c>
      <c r="D50" s="6" t="s">
        <v>47</v>
      </c>
      <c r="E50" s="12">
        <v>42470</v>
      </c>
      <c r="F50" s="12" t="str">
        <f t="shared" si="0"/>
        <v>手冲拿铁(杯)x1</v>
      </c>
      <c r="G50" s="5" t="s">
        <v>59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79</v>
      </c>
      <c r="C51" s="4"/>
      <c r="D51" s="6" t="s">
        <v>92</v>
      </c>
      <c r="E51" s="12">
        <v>42470</v>
      </c>
      <c r="F51" s="12" t="str">
        <f t="shared" si="0"/>
        <v>冰锐果酒(瓶)x1</v>
      </c>
      <c r="G51" s="5" t="s">
        <v>106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102</v>
      </c>
    </row>
    <row r="52" spans="2:13" ht="22" x14ac:dyDescent="0.35">
      <c r="B52" s="15" t="s">
        <v>88</v>
      </c>
      <c r="C52" s="4" t="s">
        <v>114</v>
      </c>
      <c r="D52" s="6" t="s">
        <v>47</v>
      </c>
      <c r="E52" s="12">
        <v>42470</v>
      </c>
      <c r="F52" s="12" t="str">
        <f t="shared" si="0"/>
        <v>手冲拿铁(杯)x1</v>
      </c>
      <c r="G52" s="5" t="s">
        <v>59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88</v>
      </c>
      <c r="C53" s="4" t="s">
        <v>114</v>
      </c>
      <c r="D53" s="6" t="s">
        <v>47</v>
      </c>
      <c r="E53" s="12">
        <v>42470</v>
      </c>
      <c r="F53" s="12" t="str">
        <f t="shared" si="0"/>
        <v>花果茶玫瑰(杯)x1</v>
      </c>
      <c r="G53" s="5" t="s">
        <v>68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 t="s">
        <v>88</v>
      </c>
      <c r="C54" s="4" t="s">
        <v>116</v>
      </c>
      <c r="D54" s="6" t="s">
        <v>47</v>
      </c>
      <c r="E54" s="12">
        <v>42471</v>
      </c>
      <c r="F54" s="12" t="str">
        <f t="shared" si="0"/>
        <v>啤酒(瓶)x1</v>
      </c>
      <c r="G54" s="5" t="s">
        <v>104</v>
      </c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-20</v>
      </c>
      <c r="L54" s="6"/>
      <c r="M54" s="16"/>
    </row>
    <row r="55" spans="2:13" ht="22" x14ac:dyDescent="0.35">
      <c r="B55" s="20" t="s">
        <v>79</v>
      </c>
      <c r="C55" s="21"/>
      <c r="D55" s="6" t="s">
        <v>92</v>
      </c>
      <c r="E55" s="12">
        <v>42471</v>
      </c>
      <c r="F55" s="12" t="str">
        <f t="shared" si="0"/>
        <v>手冲拿铁(杯)x1</v>
      </c>
      <c r="G55" s="5" t="s">
        <v>59</v>
      </c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-25</v>
      </c>
      <c r="L55" s="22"/>
      <c r="M55" s="24"/>
    </row>
    <row r="56" spans="2:13" ht="22" x14ac:dyDescent="0.35">
      <c r="B56" s="15" t="s">
        <v>88</v>
      </c>
      <c r="C56" s="4" t="s">
        <v>117</v>
      </c>
      <c r="D56" s="6" t="s">
        <v>47</v>
      </c>
      <c r="E56" s="12">
        <v>42472</v>
      </c>
      <c r="F56" s="12" t="str">
        <f t="shared" si="0"/>
        <v>手冲拿铁(杯)x3</v>
      </c>
      <c r="G56" s="5" t="s">
        <v>59</v>
      </c>
      <c r="H56" s="6">
        <v>3</v>
      </c>
      <c r="I56" s="6">
        <v>1</v>
      </c>
      <c r="J56" s="6"/>
      <c r="K56" s="5">
        <f>IF(表1[[#This Row],[姓名]]="",0,IF(D56="充值",J56,VLOOKUP(G56,表2[#All],4,FALSE)*H56*I56*-1))</f>
        <v>-75</v>
      </c>
      <c r="L56" s="6"/>
      <c r="M56" s="16"/>
    </row>
    <row r="57" spans="2:13" ht="22" x14ac:dyDescent="0.35">
      <c r="B57" s="15" t="s">
        <v>88</v>
      </c>
      <c r="C57" s="4" t="s">
        <v>117</v>
      </c>
      <c r="D57" s="6" t="s">
        <v>47</v>
      </c>
      <c r="E57" s="12">
        <v>42472</v>
      </c>
      <c r="F57" s="12" t="str">
        <f t="shared" si="0"/>
        <v>斯里兰卡上等红茶(杯)x1</v>
      </c>
      <c r="G57" s="5" t="s">
        <v>125</v>
      </c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-30</v>
      </c>
      <c r="L57" s="6"/>
      <c r="M57" s="16"/>
    </row>
    <row r="58" spans="2:13" ht="22" x14ac:dyDescent="0.35">
      <c r="B58" s="15" t="s">
        <v>116</v>
      </c>
      <c r="C58" s="4" t="s">
        <v>126</v>
      </c>
      <c r="D58" s="6" t="s">
        <v>8</v>
      </c>
      <c r="E58" s="12">
        <v>42472</v>
      </c>
      <c r="F58" s="12" t="str">
        <f t="shared" si="0"/>
        <v>充值x1</v>
      </c>
      <c r="G58" s="5" t="s">
        <v>26</v>
      </c>
      <c r="H58" s="6">
        <v>1</v>
      </c>
      <c r="I58" s="6">
        <v>1</v>
      </c>
      <c r="J58" s="6">
        <v>500</v>
      </c>
      <c r="K58" s="5">
        <f>IF(表1[[#This Row],[姓名]]="",0,IF(D58="充值",J58,VLOOKUP(G58,表2[#All],4,FALSE)*H58*I58*-1))</f>
        <v>500</v>
      </c>
      <c r="L58" s="6"/>
      <c r="M58" s="16"/>
    </row>
    <row r="59" spans="2:13" ht="22" x14ac:dyDescent="0.35">
      <c r="B59" s="15" t="s">
        <v>116</v>
      </c>
      <c r="C59" s="4" t="s">
        <v>126</v>
      </c>
      <c r="D59" s="6" t="s">
        <v>92</v>
      </c>
      <c r="E59" s="12">
        <v>42472</v>
      </c>
      <c r="F59" s="12" t="str">
        <f t="shared" si="0"/>
        <v>啤酒(瓶)x1</v>
      </c>
      <c r="G59" s="5" t="s">
        <v>104</v>
      </c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-20</v>
      </c>
      <c r="L59" s="6"/>
      <c r="M59" s="16"/>
    </row>
    <row r="60" spans="2:13" ht="22" x14ac:dyDescent="0.35">
      <c r="B60" s="15" t="s">
        <v>65</v>
      </c>
      <c r="C60" s="4" t="s">
        <v>128</v>
      </c>
      <c r="D60" s="6" t="s">
        <v>91</v>
      </c>
      <c r="E60" s="12">
        <v>42472</v>
      </c>
      <c r="F60" s="12" t="str">
        <f t="shared" si="0"/>
        <v>啤酒(瓶)x6</v>
      </c>
      <c r="G60" s="5" t="s">
        <v>104</v>
      </c>
      <c r="H60" s="6">
        <v>6</v>
      </c>
      <c r="I60" s="6">
        <v>1</v>
      </c>
      <c r="J60" s="6"/>
      <c r="K60" s="5">
        <f>IF(表1[[#This Row],[姓名]]="",0,IF(D60="充值",J60,VLOOKUP(G60,表2[#All],4,FALSE)*H60*I60*-1))</f>
        <v>-120</v>
      </c>
      <c r="L60" s="6"/>
      <c r="M60" s="16"/>
    </row>
    <row r="61" spans="2:13" ht="22" x14ac:dyDescent="0.35">
      <c r="B61" s="15" t="s">
        <v>129</v>
      </c>
      <c r="C61" s="4" t="s">
        <v>130</v>
      </c>
      <c r="D61" s="6" t="s">
        <v>8</v>
      </c>
      <c r="E61" s="12">
        <v>42473</v>
      </c>
      <c r="F61" s="12" t="str">
        <f t="shared" si="0"/>
        <v>充值x1</v>
      </c>
      <c r="G61" s="5" t="s">
        <v>26</v>
      </c>
      <c r="H61" s="6">
        <v>1</v>
      </c>
      <c r="I61" s="6">
        <v>1</v>
      </c>
      <c r="J61" s="6">
        <v>1500</v>
      </c>
      <c r="K61" s="5">
        <f>IF(表1[[#This Row],[姓名]]="",0,IF(D61="充值",J61,VLOOKUP(G61,表2[#All],4,FALSE)*H61*I61*-1))</f>
        <v>1500</v>
      </c>
      <c r="L61" s="6"/>
      <c r="M61" s="16"/>
    </row>
    <row r="62" spans="2:13" ht="22" x14ac:dyDescent="0.35">
      <c r="B62" s="15" t="s">
        <v>129</v>
      </c>
      <c r="C62" s="4" t="s">
        <v>130</v>
      </c>
      <c r="D62" s="6" t="s">
        <v>91</v>
      </c>
      <c r="E62" s="12">
        <v>42473</v>
      </c>
      <c r="F62" s="12" t="str">
        <f t="shared" si="0"/>
        <v>手冲拿铁(杯)x1</v>
      </c>
      <c r="G62" s="5" t="s">
        <v>59</v>
      </c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-25</v>
      </c>
      <c r="L62" s="6"/>
      <c r="M62" s="16"/>
    </row>
    <row r="63" spans="2:13" ht="22" x14ac:dyDescent="0.35">
      <c r="B63" s="15" t="s">
        <v>88</v>
      </c>
      <c r="C63" s="4" t="s">
        <v>131</v>
      </c>
      <c r="D63" s="6" t="s">
        <v>47</v>
      </c>
      <c r="E63" s="12">
        <v>42473</v>
      </c>
      <c r="F63" s="12" t="str">
        <f t="shared" si="0"/>
        <v>茶位费(位)x4</v>
      </c>
      <c r="G63" s="5" t="s">
        <v>60</v>
      </c>
      <c r="H63" s="6">
        <v>4</v>
      </c>
      <c r="I63" s="6">
        <v>1</v>
      </c>
      <c r="J63" s="6"/>
      <c r="K63" s="5">
        <f>IF(表1[[#This Row],[姓名]]="",0,IF(D63="充值",J63,VLOOKUP(G63,表2[#All],4,FALSE)*H63*I63*-1))</f>
        <v>-80</v>
      </c>
      <c r="L63" s="6"/>
      <c r="M63" s="16"/>
    </row>
    <row r="64" spans="2:13" ht="22" x14ac:dyDescent="0.35">
      <c r="B64" s="15" t="s">
        <v>88</v>
      </c>
      <c r="C64" s="4" t="s">
        <v>132</v>
      </c>
      <c r="D64" s="6" t="s">
        <v>47</v>
      </c>
      <c r="E64" s="12">
        <v>42473</v>
      </c>
      <c r="F64" s="12" t="str">
        <f t="shared" si="0"/>
        <v>手冲拿铁(杯)x1</v>
      </c>
      <c r="G64" s="5" t="s">
        <v>59</v>
      </c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-25</v>
      </c>
      <c r="L64" s="6"/>
      <c r="M64" s="16"/>
    </row>
    <row r="65" spans="2:13" ht="22" x14ac:dyDescent="0.35">
      <c r="B65" s="15" t="s">
        <v>88</v>
      </c>
      <c r="C65" s="4" t="s">
        <v>132</v>
      </c>
      <c r="D65" s="6" t="s">
        <v>11</v>
      </c>
      <c r="E65" s="12">
        <v>42473</v>
      </c>
      <c r="F65" s="12" t="str">
        <f t="shared" si="0"/>
        <v>斯里兰卡上等红茶(杯)x1</v>
      </c>
      <c r="G65" s="5" t="s">
        <v>125</v>
      </c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-30</v>
      </c>
      <c r="L65" s="6"/>
      <c r="M65" s="16"/>
    </row>
    <row r="66" spans="2:13" ht="22" x14ac:dyDescent="0.35">
      <c r="B66" s="15" t="s">
        <v>65</v>
      </c>
      <c r="C66" s="4" t="s">
        <v>128</v>
      </c>
      <c r="D66" s="6" t="s">
        <v>92</v>
      </c>
      <c r="E66" s="12">
        <v>42473</v>
      </c>
      <c r="F66" s="12" t="str">
        <f t="shared" si="0"/>
        <v>手冲拿铁(杯)x1</v>
      </c>
      <c r="G66" s="5" t="s">
        <v>59</v>
      </c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-25</v>
      </c>
      <c r="L66" s="6"/>
      <c r="M66" s="16"/>
    </row>
    <row r="67" spans="2:13" ht="22" x14ac:dyDescent="0.35">
      <c r="B67" s="15" t="s">
        <v>65</v>
      </c>
      <c r="C67" s="4" t="s">
        <v>128</v>
      </c>
      <c r="D67" s="6" t="s">
        <v>92</v>
      </c>
      <c r="E67" s="12">
        <v>42473</v>
      </c>
      <c r="F67" s="12" t="str">
        <f t="shared" si="0"/>
        <v>非洲腰果(袋)x1</v>
      </c>
      <c r="G67" s="5" t="s">
        <v>136</v>
      </c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-30</v>
      </c>
      <c r="L67" s="6"/>
      <c r="M67" s="16"/>
    </row>
    <row r="68" spans="2:13" ht="22" x14ac:dyDescent="0.35">
      <c r="B68" s="15" t="s">
        <v>79</v>
      </c>
      <c r="C68" s="4" t="s">
        <v>80</v>
      </c>
      <c r="D68" s="6" t="s">
        <v>92</v>
      </c>
      <c r="E68" s="12">
        <v>42473</v>
      </c>
      <c r="F68" s="12" t="str">
        <f t="shared" si="0"/>
        <v>手冲拿铁(杯)x1</v>
      </c>
      <c r="G68" s="5" t="s">
        <v>59</v>
      </c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-25</v>
      </c>
      <c r="L68" s="6"/>
      <c r="M68" s="16"/>
    </row>
    <row r="69" spans="2:13" ht="22" x14ac:dyDescent="0.35">
      <c r="B69" s="15" t="s">
        <v>88</v>
      </c>
      <c r="C69" s="4" t="s">
        <v>137</v>
      </c>
      <c r="D69" s="6" t="s">
        <v>47</v>
      </c>
      <c r="E69" s="12">
        <v>42473</v>
      </c>
      <c r="F69" s="12" t="str">
        <f t="shared" ref="F69:F96" si="1">CONCATENATE(G69,"x",H69)</f>
        <v>手冲拿铁(杯)x2</v>
      </c>
      <c r="G69" s="5" t="s">
        <v>59</v>
      </c>
      <c r="H69" s="6">
        <v>2</v>
      </c>
      <c r="I69" s="6">
        <v>1</v>
      </c>
      <c r="J69" s="6"/>
      <c r="K69" s="5">
        <f>IF(表1[[#This Row],[姓名]]="",0,IF(D69="充值",J69,VLOOKUP(G69,表2[#All],4,FALSE)*H69*I69*-1))</f>
        <v>-50</v>
      </c>
      <c r="L69" s="6"/>
      <c r="M69" s="16"/>
    </row>
    <row r="70" spans="2:13" ht="22" x14ac:dyDescent="0.35">
      <c r="B70" s="15" t="s">
        <v>88</v>
      </c>
      <c r="C70" s="4" t="s">
        <v>137</v>
      </c>
      <c r="D70" s="6" t="s">
        <v>47</v>
      </c>
      <c r="E70" s="12">
        <v>42473</v>
      </c>
      <c r="F70" s="12" t="str">
        <f t="shared" si="1"/>
        <v>斯里兰卡上等红茶(杯)x1</v>
      </c>
      <c r="G70" s="5" t="s">
        <v>125</v>
      </c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-30</v>
      </c>
      <c r="L70" s="6"/>
      <c r="M70" s="16"/>
    </row>
    <row r="71" spans="2:13" ht="22" x14ac:dyDescent="0.35">
      <c r="B71" s="15" t="s">
        <v>88</v>
      </c>
      <c r="C71" s="4" t="s">
        <v>137</v>
      </c>
      <c r="D71" s="6" t="s">
        <v>47</v>
      </c>
      <c r="E71" s="12">
        <v>42473</v>
      </c>
      <c r="F71" s="12" t="str">
        <f t="shared" si="1"/>
        <v>啤酒(瓶)x2</v>
      </c>
      <c r="G71" s="5" t="s">
        <v>104</v>
      </c>
      <c r="H71" s="6">
        <v>2</v>
      </c>
      <c r="I71" s="6">
        <v>1</v>
      </c>
      <c r="J71" s="6"/>
      <c r="K71" s="5">
        <f>IF(表1[[#This Row],[姓名]]="",0,IF(D71="充值",J71,VLOOKUP(G71,表2[#All],4,FALSE)*H71*I71*-1))</f>
        <v>-40</v>
      </c>
      <c r="L71" s="6"/>
      <c r="M71" s="16"/>
    </row>
    <row r="72" spans="2:13" ht="22" x14ac:dyDescent="0.35">
      <c r="B72" s="15" t="s">
        <v>88</v>
      </c>
      <c r="C72" s="4" t="s">
        <v>138</v>
      </c>
      <c r="D72" s="6" t="s">
        <v>47</v>
      </c>
      <c r="E72" s="12">
        <v>42474</v>
      </c>
      <c r="F72" s="12" t="str">
        <f t="shared" si="1"/>
        <v>手冲拿铁(杯)x1</v>
      </c>
      <c r="G72" s="5" t="s">
        <v>59</v>
      </c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-25</v>
      </c>
      <c r="L72" s="6"/>
      <c r="M72" s="16"/>
    </row>
    <row r="73" spans="2:13" ht="22" x14ac:dyDescent="0.35">
      <c r="B73" s="15" t="s">
        <v>88</v>
      </c>
      <c r="C73" s="4" t="s">
        <v>138</v>
      </c>
      <c r="D73" s="6" t="s">
        <v>47</v>
      </c>
      <c r="E73" s="12">
        <v>42474</v>
      </c>
      <c r="F73" s="12" t="str">
        <f t="shared" si="1"/>
        <v>草莓酸奶(杯)x1</v>
      </c>
      <c r="G73" s="5" t="s">
        <v>142</v>
      </c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-20</v>
      </c>
      <c r="L73" s="6"/>
      <c r="M73" s="16"/>
    </row>
    <row r="74" spans="2:13" ht="22" x14ac:dyDescent="0.35">
      <c r="B74" s="15" t="s">
        <v>143</v>
      </c>
      <c r="C74" s="4" t="s">
        <v>144</v>
      </c>
      <c r="D74" s="6" t="s">
        <v>8</v>
      </c>
      <c r="E74" s="12">
        <v>42473</v>
      </c>
      <c r="F74" s="12" t="str">
        <f t="shared" si="1"/>
        <v>充值x1</v>
      </c>
      <c r="G74" s="5" t="s">
        <v>26</v>
      </c>
      <c r="H74" s="6">
        <v>1</v>
      </c>
      <c r="I74" s="6">
        <v>1</v>
      </c>
      <c r="J74" s="6">
        <v>500</v>
      </c>
      <c r="K74" s="5">
        <f>IF(表1[[#This Row],[姓名]]="",0,IF(D74="充值",J74,VLOOKUP(G74,表2[#All],4,FALSE)*H74*I74*-1))</f>
        <v>500</v>
      </c>
      <c r="L74" s="6"/>
      <c r="M74" s="16"/>
    </row>
    <row r="75" spans="2:13" ht="22" x14ac:dyDescent="0.35">
      <c r="B75" s="20" t="s">
        <v>145</v>
      </c>
      <c r="C75" s="21" t="s">
        <v>146</v>
      </c>
      <c r="D75" s="6" t="s">
        <v>8</v>
      </c>
      <c r="E75" s="12">
        <v>42474</v>
      </c>
      <c r="F75" s="12" t="str">
        <f t="shared" si="1"/>
        <v>充值x1</v>
      </c>
      <c r="G75" s="5" t="s">
        <v>26</v>
      </c>
      <c r="H75" s="6">
        <v>1</v>
      </c>
      <c r="I75" s="22">
        <v>1</v>
      </c>
      <c r="J75" s="22">
        <v>500</v>
      </c>
      <c r="K75" s="23">
        <f>IF(表1[[#This Row],[姓名]]="",0,IF(D75="充值",J75,VLOOKUP(G75,表2[#All],4,FALSE)*H75*I75*-1))</f>
        <v>500</v>
      </c>
      <c r="L75" s="22"/>
      <c r="M75" s="24"/>
    </row>
    <row r="76" spans="2:13" ht="22" x14ac:dyDescent="0.35">
      <c r="B76" s="20" t="s">
        <v>147</v>
      </c>
      <c r="C76" s="21" t="s">
        <v>148</v>
      </c>
      <c r="D76" s="6" t="s">
        <v>8</v>
      </c>
      <c r="E76" s="12">
        <v>42474</v>
      </c>
      <c r="F76" s="12" t="str">
        <f t="shared" si="1"/>
        <v>充值x1</v>
      </c>
      <c r="G76" s="5" t="s">
        <v>26</v>
      </c>
      <c r="H76" s="22">
        <v>1</v>
      </c>
      <c r="I76" s="22">
        <v>1</v>
      </c>
      <c r="J76" s="22">
        <v>500</v>
      </c>
      <c r="K76" s="23">
        <f>IF(表1[[#This Row],[姓名]]="",0,IF(D76="充值",J76,VLOOKUP(G76,表2[#All],4,FALSE)*H76*I76*-1))</f>
        <v>500</v>
      </c>
      <c r="L76" s="22"/>
      <c r="M76" s="24"/>
    </row>
    <row r="77" spans="2:13" ht="22" x14ac:dyDescent="0.35">
      <c r="B77" s="20" t="s">
        <v>149</v>
      </c>
      <c r="C77" s="4" t="s">
        <v>144</v>
      </c>
      <c r="D77" s="6" t="s">
        <v>92</v>
      </c>
      <c r="E77" s="12">
        <v>42473</v>
      </c>
      <c r="F77" s="12" t="str">
        <f t="shared" si="1"/>
        <v>手冲拿铁(杯)x1</v>
      </c>
      <c r="G77" s="5" t="s">
        <v>59</v>
      </c>
      <c r="H77" s="22">
        <v>1</v>
      </c>
      <c r="I77" s="22">
        <v>1</v>
      </c>
      <c r="J77" s="22"/>
      <c r="K77" s="23">
        <f>IF(表1[[#This Row],[姓名]]="",0,IF(D77="充值",J77,VLOOKUP(G77,表2[#All],4,FALSE)*H77*I77*-1))</f>
        <v>-25</v>
      </c>
      <c r="L77" s="22"/>
      <c r="M77" s="24"/>
    </row>
    <row r="78" spans="2:13" ht="22" x14ac:dyDescent="0.35">
      <c r="B78" s="20" t="s">
        <v>149</v>
      </c>
      <c r="C78" s="4" t="s">
        <v>144</v>
      </c>
      <c r="D78" s="22" t="s">
        <v>92</v>
      </c>
      <c r="E78" s="12">
        <v>42473</v>
      </c>
      <c r="F78" s="12" t="str">
        <f t="shared" si="1"/>
        <v>德国手工花果茶(杯)x1</v>
      </c>
      <c r="G78" s="5" t="s">
        <v>150</v>
      </c>
      <c r="H78" s="22">
        <v>1</v>
      </c>
      <c r="I78" s="22">
        <v>1</v>
      </c>
      <c r="J78" s="22"/>
      <c r="K78" s="23">
        <f>IF(表1[[#This Row],[姓名]]="",0,IF(D78="充值",J78,VLOOKUP(G78,表2[#All],4,FALSE)*H78*I78*-1))</f>
        <v>-30</v>
      </c>
      <c r="L78" s="22"/>
      <c r="M78" s="24"/>
    </row>
    <row r="79" spans="2:13" ht="22" x14ac:dyDescent="0.35">
      <c r="B79" s="20" t="s">
        <v>145</v>
      </c>
      <c r="C79" s="21" t="s">
        <v>146</v>
      </c>
      <c r="D79" s="6" t="s">
        <v>92</v>
      </c>
      <c r="E79" s="12">
        <v>42474</v>
      </c>
      <c r="F79" s="12" t="str">
        <f t="shared" si="1"/>
        <v>手冲拿铁(杯)x1</v>
      </c>
      <c r="G79" s="5" t="s">
        <v>59</v>
      </c>
      <c r="H79" s="22">
        <v>1</v>
      </c>
      <c r="I79" s="22">
        <v>1</v>
      </c>
      <c r="J79" s="6"/>
      <c r="K79" s="5">
        <f>IF(表1[[#This Row],[姓名]]="",0,IF(D79="充值",J79,VLOOKUP(G79,表2[#All],4,FALSE)*H79*I79*-1))</f>
        <v>-25</v>
      </c>
      <c r="L79" s="6"/>
      <c r="M79" s="16"/>
    </row>
    <row r="80" spans="2:13" ht="22" x14ac:dyDescent="0.35">
      <c r="B80" s="15" t="s">
        <v>116</v>
      </c>
      <c r="C80" s="4" t="s">
        <v>151</v>
      </c>
      <c r="D80" s="6" t="s">
        <v>92</v>
      </c>
      <c r="E80" s="12">
        <v>42474</v>
      </c>
      <c r="F80" s="12" t="str">
        <f t="shared" si="1"/>
        <v>啤酒(瓶)x1</v>
      </c>
      <c r="G80" s="5" t="s">
        <v>104</v>
      </c>
      <c r="H80" s="22">
        <v>1</v>
      </c>
      <c r="I80" s="22">
        <v>1</v>
      </c>
      <c r="J80" s="6"/>
      <c r="K80" s="5">
        <f>IF(表1[[#This Row],[姓名]]="",0,IF(D80="充值",J80,VLOOKUP(G80,表2[#All],4,FALSE)*H80*I80*-1))</f>
        <v>-20</v>
      </c>
      <c r="L80" s="6"/>
      <c r="M80" s="16"/>
    </row>
    <row r="81" spans="2:13" ht="22" x14ac:dyDescent="0.35">
      <c r="B81" s="15" t="s">
        <v>79</v>
      </c>
      <c r="C81" s="4" t="s">
        <v>80</v>
      </c>
      <c r="D81" s="6" t="s">
        <v>92</v>
      </c>
      <c r="E81" s="12">
        <v>42474</v>
      </c>
      <c r="F81" s="12" t="str">
        <f t="shared" si="1"/>
        <v>手冲拿铁(杯)x1</v>
      </c>
      <c r="G81" s="5" t="s">
        <v>59</v>
      </c>
      <c r="H81" s="22">
        <v>1</v>
      </c>
      <c r="I81" s="22">
        <v>1</v>
      </c>
      <c r="J81" s="6"/>
      <c r="K81" s="5">
        <f>IF(表1[[#This Row],[姓名]]="",0,IF(D81="充值",J81,VLOOKUP(G81,表2[#All],4,FALSE)*H81*I81*-1))</f>
        <v>-25</v>
      </c>
      <c r="L81" s="6"/>
      <c r="M81" s="16"/>
    </row>
    <row r="82" spans="2:13" ht="22" x14ac:dyDescent="0.35">
      <c r="B82" s="15" t="s">
        <v>36</v>
      </c>
      <c r="C82" s="4" t="s">
        <v>45</v>
      </c>
      <c r="D82" s="6" t="s">
        <v>92</v>
      </c>
      <c r="E82" s="12">
        <v>42475</v>
      </c>
      <c r="F82" s="12" t="str">
        <f t="shared" si="1"/>
        <v>手冲拿铁(杯)x1</v>
      </c>
      <c r="G82" s="5" t="s">
        <v>59</v>
      </c>
      <c r="H82" s="22">
        <v>1</v>
      </c>
      <c r="I82" s="22">
        <v>1</v>
      </c>
      <c r="J82" s="6"/>
      <c r="K82" s="5">
        <f>IF(表1[[#This Row],[姓名]]="",0,IF(D82="充值",J82,VLOOKUP(G82,表2[#All],4,FALSE)*H82*I82*-1))</f>
        <v>-25</v>
      </c>
      <c r="L82" s="6"/>
      <c r="M82" s="16"/>
    </row>
    <row r="83" spans="2:13" ht="22" x14ac:dyDescent="0.35">
      <c r="B83" s="15" t="s">
        <v>36</v>
      </c>
      <c r="C83" s="4" t="s">
        <v>45</v>
      </c>
      <c r="D83" s="6" t="s">
        <v>92</v>
      </c>
      <c r="E83" s="12">
        <v>42475</v>
      </c>
      <c r="F83" s="12" t="str">
        <f t="shared" si="1"/>
        <v>峨眉山明前绿茶(杯)x1</v>
      </c>
      <c r="G83" s="5" t="s">
        <v>152</v>
      </c>
      <c r="H83" s="22">
        <v>1</v>
      </c>
      <c r="I83" s="22">
        <v>1</v>
      </c>
      <c r="J83" s="6"/>
      <c r="K83" s="5">
        <f>IF(表1[[#This Row],[姓名]]="",0,IF(D83="充值",J83,VLOOKUP(G83,表2[#All],4,FALSE)*H83*I83*-1))</f>
        <v>-30</v>
      </c>
      <c r="L83" s="6"/>
      <c r="M83" s="16"/>
    </row>
    <row r="84" spans="2:13" ht="22" x14ac:dyDescent="0.35">
      <c r="B84" s="15" t="s">
        <v>36</v>
      </c>
      <c r="C84" s="4" t="s">
        <v>45</v>
      </c>
      <c r="D84" s="6" t="s">
        <v>92</v>
      </c>
      <c r="E84" s="12">
        <v>42475</v>
      </c>
      <c r="F84" s="12" t="str">
        <f t="shared" si="1"/>
        <v>混合腰果(袋)x1</v>
      </c>
      <c r="G84" s="5" t="s">
        <v>155</v>
      </c>
      <c r="H84" s="22">
        <v>1</v>
      </c>
      <c r="I84" s="22">
        <v>1</v>
      </c>
      <c r="J84" s="6"/>
      <c r="K84" s="5">
        <f>IF(表1[[#This Row],[姓名]]="",0,IF(D84="充值",J84,VLOOKUP(G84,表2[#All],4,FALSE)*H84*I84*-1))</f>
        <v>-35</v>
      </c>
      <c r="L84" s="6"/>
      <c r="M84" s="16"/>
    </row>
    <row r="85" spans="2:13" ht="22" x14ac:dyDescent="0.35">
      <c r="B85" s="15" t="s">
        <v>88</v>
      </c>
      <c r="C85" s="4" t="s">
        <v>156</v>
      </c>
      <c r="D85" s="6" t="s">
        <v>47</v>
      </c>
      <c r="E85" s="12">
        <v>42475</v>
      </c>
      <c r="F85" s="12" t="str">
        <f t="shared" si="1"/>
        <v>手冲拿铁(杯)x3</v>
      </c>
      <c r="G85" s="5" t="s">
        <v>59</v>
      </c>
      <c r="H85" s="22">
        <v>3</v>
      </c>
      <c r="I85" s="22">
        <v>1</v>
      </c>
      <c r="J85" s="6"/>
      <c r="K85" s="5">
        <f>IF(表1[[#This Row],[姓名]]="",0,IF(D85="充值",J85,VLOOKUP(G85,表2[#All],4,FALSE)*H85*I85*-1))</f>
        <v>-75</v>
      </c>
      <c r="L85" s="6"/>
      <c r="M85" s="16"/>
    </row>
    <row r="86" spans="2:13" ht="22" x14ac:dyDescent="0.35">
      <c r="B86" s="15" t="s">
        <v>88</v>
      </c>
      <c r="C86" s="4" t="s">
        <v>156</v>
      </c>
      <c r="D86" s="6" t="s">
        <v>47</v>
      </c>
      <c r="E86" s="12">
        <v>42475</v>
      </c>
      <c r="F86" s="12" t="str">
        <f t="shared" si="1"/>
        <v>草莓酸奶(杯)x1</v>
      </c>
      <c r="G86" s="5" t="s">
        <v>142</v>
      </c>
      <c r="H86" s="22">
        <v>1</v>
      </c>
      <c r="I86" s="22">
        <v>1</v>
      </c>
      <c r="J86" s="6"/>
      <c r="K86" s="5">
        <f>IF(表1[[#This Row],[姓名]]="",0,IF(D86="充值",J86,VLOOKUP(G86,表2[#All],4,FALSE)*H86*I86*-1))</f>
        <v>-20</v>
      </c>
      <c r="L86" s="6"/>
      <c r="M86" s="16"/>
    </row>
    <row r="87" spans="2:13" ht="22" x14ac:dyDescent="0.35">
      <c r="B87" s="15" t="s">
        <v>157</v>
      </c>
      <c r="C87" s="4" t="s">
        <v>158</v>
      </c>
      <c r="D87" s="6" t="s">
        <v>26</v>
      </c>
      <c r="E87" s="12">
        <v>42475</v>
      </c>
      <c r="F87" s="12" t="str">
        <f t="shared" si="1"/>
        <v>充值x1</v>
      </c>
      <c r="G87" s="5" t="s">
        <v>26</v>
      </c>
      <c r="H87" s="22">
        <v>1</v>
      </c>
      <c r="I87" s="22">
        <v>1</v>
      </c>
      <c r="J87" s="6">
        <v>500</v>
      </c>
      <c r="K87" s="5">
        <f>IF(表1[[#This Row],[姓名]]="",0,IF(D87="充值",J87,VLOOKUP(G87,表2[#All],4,FALSE)*H87*I87*-1))</f>
        <v>500</v>
      </c>
      <c r="L87" s="6"/>
      <c r="M87" s="16"/>
    </row>
    <row r="88" spans="2:13" ht="22" x14ac:dyDescent="0.35">
      <c r="B88" s="15" t="s">
        <v>157</v>
      </c>
      <c r="C88" s="4" t="s">
        <v>158</v>
      </c>
      <c r="D88" s="6" t="s">
        <v>92</v>
      </c>
      <c r="E88" s="12">
        <v>42475</v>
      </c>
      <c r="F88" s="12" t="str">
        <f t="shared" si="1"/>
        <v>手冲拿铁(杯)x1</v>
      </c>
      <c r="G88" s="5" t="s">
        <v>59</v>
      </c>
      <c r="H88" s="22">
        <v>1</v>
      </c>
      <c r="I88" s="22">
        <v>1</v>
      </c>
      <c r="J88" s="6"/>
      <c r="K88" s="5">
        <f>IF(表1[[#This Row],[姓名]]="",0,IF(D88="充值",J88,VLOOKUP(G88,表2[#All],4,FALSE)*H88*I88*-1))</f>
        <v>-25</v>
      </c>
      <c r="L88" s="6"/>
      <c r="M88" s="16"/>
    </row>
    <row r="89" spans="2:13" ht="22" x14ac:dyDescent="0.35">
      <c r="B89" s="15" t="s">
        <v>65</v>
      </c>
      <c r="C89" s="4" t="s">
        <v>159</v>
      </c>
      <c r="D89" s="6" t="s">
        <v>92</v>
      </c>
      <c r="E89" s="12">
        <v>42475</v>
      </c>
      <c r="F89" s="12" t="str">
        <f t="shared" si="1"/>
        <v>手冲拿铁(杯)x1</v>
      </c>
      <c r="G89" s="5" t="s">
        <v>59</v>
      </c>
      <c r="H89" s="22">
        <v>1</v>
      </c>
      <c r="I89" s="22">
        <v>1</v>
      </c>
      <c r="J89" s="6"/>
      <c r="K89" s="5">
        <f>IF(表1[[#This Row],[姓名]]="",0,IF(D89="充值",J89,VLOOKUP(G89,表2[#All],4,FALSE)*H89*I89*-1))</f>
        <v>-25</v>
      </c>
      <c r="L89" s="6"/>
      <c r="M89" s="16"/>
    </row>
    <row r="90" spans="2:13" ht="22" x14ac:dyDescent="0.35">
      <c r="B90" s="15" t="s">
        <v>79</v>
      </c>
      <c r="C90" s="4" t="s">
        <v>80</v>
      </c>
      <c r="D90" s="6" t="s">
        <v>92</v>
      </c>
      <c r="E90" s="12">
        <v>42475</v>
      </c>
      <c r="F90" s="12" t="str">
        <f t="shared" si="1"/>
        <v>手冲拿铁(杯)x1</v>
      </c>
      <c r="G90" s="5" t="s">
        <v>59</v>
      </c>
      <c r="H90" s="22">
        <v>1</v>
      </c>
      <c r="I90" s="22">
        <v>1</v>
      </c>
      <c r="J90" s="6"/>
      <c r="K90" s="5">
        <f>IF(表1[[#This Row],[姓名]]="",0,IF(D90="充值",J90,VLOOKUP(G90,表2[#All],4,FALSE)*H90*I90*-1))</f>
        <v>-25</v>
      </c>
      <c r="L90" s="6"/>
      <c r="M90" s="16"/>
    </row>
    <row r="91" spans="2:13" ht="22" x14ac:dyDescent="0.35">
      <c r="B91" s="15" t="s">
        <v>161</v>
      </c>
      <c r="C91" s="4" t="s">
        <v>160</v>
      </c>
      <c r="D91" s="6" t="s">
        <v>92</v>
      </c>
      <c r="E91" s="12">
        <v>42475</v>
      </c>
      <c r="F91" s="12" t="str">
        <f t="shared" si="1"/>
        <v>啤酒(瓶)x3</v>
      </c>
      <c r="G91" s="5" t="s">
        <v>104</v>
      </c>
      <c r="H91" s="22">
        <v>3</v>
      </c>
      <c r="I91" s="22">
        <v>1</v>
      </c>
      <c r="J91" s="6"/>
      <c r="K91" s="5">
        <f>IF(表1[[#This Row],[姓名]]="",0,IF(D91="充值",J91,VLOOKUP(G91,表2[#All],4,FALSE)*H91*I91*-1))</f>
        <v>-60</v>
      </c>
      <c r="L91" s="6"/>
      <c r="M91" s="16"/>
    </row>
    <row r="92" spans="2:13" ht="22" x14ac:dyDescent="0.35">
      <c r="B92" s="15" t="s">
        <v>87</v>
      </c>
      <c r="C92" s="4" t="s">
        <v>159</v>
      </c>
      <c r="D92" s="6" t="s">
        <v>92</v>
      </c>
      <c r="E92" s="12">
        <v>42475</v>
      </c>
      <c r="F92" s="12" t="str">
        <f t="shared" si="1"/>
        <v>啤酒(瓶)x1</v>
      </c>
      <c r="G92" s="5" t="s">
        <v>104</v>
      </c>
      <c r="H92" s="22">
        <v>1</v>
      </c>
      <c r="I92" s="22">
        <v>1</v>
      </c>
      <c r="J92" s="6"/>
      <c r="K92" s="5">
        <f>IF(表1[[#This Row],[姓名]]="",0,IF(D92="充值",J92,VLOOKUP(G92,表2[#All],4,FALSE)*H92*I92*-1))</f>
        <v>-20</v>
      </c>
      <c r="L92" s="6"/>
      <c r="M92" s="16"/>
    </row>
    <row r="93" spans="2:13" ht="22" x14ac:dyDescent="0.35">
      <c r="B93" s="15" t="s">
        <v>79</v>
      </c>
      <c r="C93" s="4" t="s">
        <v>80</v>
      </c>
      <c r="D93" s="6" t="s">
        <v>92</v>
      </c>
      <c r="E93" s="12">
        <v>42475</v>
      </c>
      <c r="F93" s="12" t="str">
        <f t="shared" si="1"/>
        <v>啤酒(瓶)x4</v>
      </c>
      <c r="G93" s="5" t="s">
        <v>104</v>
      </c>
      <c r="H93" s="22">
        <v>4</v>
      </c>
      <c r="I93" s="22">
        <v>1</v>
      </c>
      <c r="J93" s="6"/>
      <c r="K93" s="5">
        <f>IF(表1[[#This Row],[姓名]]="",0,IF(D93="充值",J93,VLOOKUP(G93,表2[#All],4,FALSE)*H93*I93*-1))</f>
        <v>-80</v>
      </c>
      <c r="L93" s="6"/>
      <c r="M93" s="16"/>
    </row>
    <row r="94" spans="2:13" ht="22" x14ac:dyDescent="0.35">
      <c r="B94" s="20" t="s">
        <v>87</v>
      </c>
      <c r="C94" s="4" t="s">
        <v>159</v>
      </c>
      <c r="D94" s="6" t="s">
        <v>92</v>
      </c>
      <c r="E94" s="12">
        <v>42475</v>
      </c>
      <c r="F94" s="12" t="str">
        <f t="shared" si="1"/>
        <v>啤酒(瓶)x1</v>
      </c>
      <c r="G94" s="5" t="s">
        <v>104</v>
      </c>
      <c r="H94" s="22">
        <v>1</v>
      </c>
      <c r="I94" s="22">
        <v>1</v>
      </c>
      <c r="J94" s="22"/>
      <c r="K94" s="23">
        <f>IF(表1[[#This Row],[姓名]]="",0,IF(D94="充值",J94,VLOOKUP(G94,表2[#All],4,FALSE)*H94*I94*-1))</f>
        <v>-20</v>
      </c>
      <c r="L94" s="22"/>
      <c r="M94" s="24"/>
    </row>
    <row r="95" spans="2:13" ht="18" x14ac:dyDescent="0.2">
      <c r="B95" s="15" t="s">
        <v>88</v>
      </c>
      <c r="C95" s="15" t="s">
        <v>164</v>
      </c>
      <c r="D95" s="6" t="s">
        <v>11</v>
      </c>
      <c r="E95" s="12">
        <v>42476</v>
      </c>
      <c r="F95" s="12" t="str">
        <f t="shared" si="1"/>
        <v>手冲拿铁(杯)x5</v>
      </c>
      <c r="G95" s="5" t="s">
        <v>59</v>
      </c>
      <c r="H95" s="6">
        <v>5</v>
      </c>
      <c r="I95" s="6">
        <v>1</v>
      </c>
      <c r="J95" s="6"/>
      <c r="K95" s="23">
        <f>IF(表1[[#This Row],[姓名]]="",0,IF(D95="充值",J95,VLOOKUP(G95,表2[#All],4,FALSE)*H95*I95*-1))</f>
        <v>-125</v>
      </c>
      <c r="L95" s="6"/>
      <c r="M95" s="16"/>
    </row>
    <row r="96" spans="2:13" ht="18" x14ac:dyDescent="0.2">
      <c r="B96" s="15" t="s">
        <v>88</v>
      </c>
      <c r="C96" s="15" t="s">
        <v>164</v>
      </c>
      <c r="D96" s="6" t="s">
        <v>11</v>
      </c>
      <c r="E96" s="12">
        <v>42476</v>
      </c>
      <c r="F96" s="12" t="str">
        <f t="shared" si="1"/>
        <v>斯里兰卡上等红茶(杯)x1</v>
      </c>
      <c r="G96" s="5" t="s">
        <v>125</v>
      </c>
      <c r="H96" s="6">
        <v>1</v>
      </c>
      <c r="I96" s="6">
        <v>1</v>
      </c>
      <c r="J96" s="6"/>
      <c r="K96" s="23">
        <f>IF(表1[[#This Row],[姓名]]="",0,IF(D96="充值",J96,VLOOKUP(G96,表2[#All],4,FALSE)*H96*I96*-1))</f>
        <v>-30</v>
      </c>
      <c r="L96" s="6"/>
      <c r="M96" s="16"/>
    </row>
    <row r="97" spans="2:13" ht="18" x14ac:dyDescent="0.2">
      <c r="B97" s="15" t="s">
        <v>88</v>
      </c>
      <c r="C97" s="15" t="s">
        <v>164</v>
      </c>
      <c r="D97" s="6" t="s">
        <v>11</v>
      </c>
      <c r="E97" s="12">
        <v>42476</v>
      </c>
      <c r="F97" s="12" t="str">
        <f t="shared" ref="F97:F104" si="2">CONCATENATE(G97,"x",H97)</f>
        <v>德国手工花果茶(杯)x1</v>
      </c>
      <c r="G97" s="5" t="s">
        <v>150</v>
      </c>
      <c r="H97" s="6">
        <v>1</v>
      </c>
      <c r="I97" s="6">
        <v>1</v>
      </c>
      <c r="J97" s="6"/>
      <c r="K97" s="23">
        <f>IF(表1[[#This Row],[姓名]]="",0,IF(D97="充值",J97,VLOOKUP(G97,表2[#All],4,FALSE)*H97*I97*-1))</f>
        <v>-30</v>
      </c>
      <c r="L97" s="6"/>
      <c r="M97" s="16"/>
    </row>
    <row r="98" spans="2:13" ht="18" x14ac:dyDescent="0.2">
      <c r="B98" s="15" t="s">
        <v>88</v>
      </c>
      <c r="C98" s="15" t="s">
        <v>164</v>
      </c>
      <c r="D98" s="6" t="s">
        <v>11</v>
      </c>
      <c r="E98" s="12">
        <v>42476</v>
      </c>
      <c r="F98" s="12" t="str">
        <f t="shared" si="2"/>
        <v>草莓酸奶(杯)x1</v>
      </c>
      <c r="G98" s="5" t="s">
        <v>142</v>
      </c>
      <c r="H98" s="6">
        <v>1</v>
      </c>
      <c r="I98" s="6">
        <v>1</v>
      </c>
      <c r="J98" s="6"/>
      <c r="K98" s="23">
        <f>IF(表1[[#This Row],[姓名]]="",0,IF(D98="充值",J98,VLOOKUP(G98,表2[#All],4,FALSE)*H98*I98*-1))</f>
        <v>-20</v>
      </c>
      <c r="L98" s="6"/>
      <c r="M98" s="16"/>
    </row>
    <row r="99" spans="2:13" ht="22" x14ac:dyDescent="0.35">
      <c r="B99" s="15" t="s">
        <v>72</v>
      </c>
      <c r="C99" s="4"/>
      <c r="D99" s="6" t="s">
        <v>26</v>
      </c>
      <c r="E99" s="12">
        <v>42476</v>
      </c>
      <c r="F99" s="12"/>
      <c r="G99" s="5" t="s">
        <v>26</v>
      </c>
      <c r="H99" s="6">
        <v>1</v>
      </c>
      <c r="I99" s="6">
        <v>1</v>
      </c>
      <c r="J99" s="6">
        <v>500</v>
      </c>
      <c r="K99" s="5">
        <f>IF(表1[[#This Row],[姓名]]="",0,IF(D99="充值",J99,VLOOKUP(G99,表2[#All],4,FALSE)*H99*I99*-1))</f>
        <v>500</v>
      </c>
      <c r="L99" s="6"/>
      <c r="M99" s="16"/>
    </row>
    <row r="100" spans="2:13" ht="22" x14ac:dyDescent="0.35">
      <c r="B100" s="15" t="s">
        <v>79</v>
      </c>
      <c r="C100" s="4" t="s">
        <v>80</v>
      </c>
      <c r="D100" s="6" t="s">
        <v>92</v>
      </c>
      <c r="E100" s="12">
        <v>42476</v>
      </c>
      <c r="F100" s="12" t="str">
        <f t="shared" si="2"/>
        <v>手冲拿铁(杯)x1</v>
      </c>
      <c r="G100" s="5" t="s">
        <v>59</v>
      </c>
      <c r="H100" s="6">
        <v>1</v>
      </c>
      <c r="I100" s="6">
        <v>1</v>
      </c>
      <c r="J100" s="6"/>
      <c r="K100" s="5">
        <f>IF(表1[[#This Row],[姓名]]="",0,IF(D100="充值",J100,VLOOKUP(G100,表2[#All],4,FALSE)*H100*I100*-1))</f>
        <v>-25</v>
      </c>
      <c r="L100" s="6"/>
      <c r="M100" s="16"/>
    </row>
    <row r="101" spans="2:13" ht="22" x14ac:dyDescent="0.35">
      <c r="B101" s="15" t="s">
        <v>36</v>
      </c>
      <c r="C101" s="4" t="s">
        <v>165</v>
      </c>
      <c r="D101" s="6" t="s">
        <v>166</v>
      </c>
      <c r="E101" s="12">
        <v>42476</v>
      </c>
      <c r="F101" s="12" t="str">
        <f t="shared" si="2"/>
        <v>德国手工花果茶(杯)x1</v>
      </c>
      <c r="G101" s="5" t="s">
        <v>150</v>
      </c>
      <c r="H101" s="6">
        <v>1</v>
      </c>
      <c r="I101" s="6">
        <v>1</v>
      </c>
      <c r="J101" s="6"/>
      <c r="K101" s="5">
        <f>IF(表1[[#This Row],[姓名]]="",0,IF(D101="充值",J101,VLOOKUP(G101,表2[#All],4,FALSE)*H101*I101*-1))</f>
        <v>-30</v>
      </c>
      <c r="L101" s="6"/>
      <c r="M101" s="16"/>
    </row>
    <row r="102" spans="2:13" ht="22" x14ac:dyDescent="0.35">
      <c r="B102" s="15" t="s">
        <v>36</v>
      </c>
      <c r="C102" s="4" t="s">
        <v>45</v>
      </c>
      <c r="D102" s="6" t="s">
        <v>92</v>
      </c>
      <c r="E102" s="12">
        <v>42476</v>
      </c>
      <c r="F102" s="12" t="str">
        <f t="shared" si="2"/>
        <v>峨眉山明前绿茶(杯)x1</v>
      </c>
      <c r="G102" s="5" t="s">
        <v>152</v>
      </c>
      <c r="H102" s="6">
        <v>1</v>
      </c>
      <c r="I102" s="6">
        <v>1</v>
      </c>
      <c r="J102" s="6"/>
      <c r="K102" s="5">
        <f>IF(表1[[#This Row],[姓名]]="",0,IF(D102="充值",J102,VLOOKUP(G102,表2[#All],4,FALSE)*H102*I102*-1))</f>
        <v>-30</v>
      </c>
      <c r="L102" s="6"/>
      <c r="M102" s="16"/>
    </row>
    <row r="103" spans="2:13" ht="22" x14ac:dyDescent="0.35">
      <c r="B103" s="15" t="s">
        <v>198</v>
      </c>
      <c r="C103" s="4" t="s">
        <v>199</v>
      </c>
      <c r="D103" s="6" t="s">
        <v>92</v>
      </c>
      <c r="E103" s="12">
        <v>42477</v>
      </c>
      <c r="F103" s="12" t="str">
        <f t="shared" si="2"/>
        <v>峨眉山明前绿茶(杯)x1</v>
      </c>
      <c r="G103" s="5" t="s">
        <v>152</v>
      </c>
      <c r="H103" s="6">
        <v>1</v>
      </c>
      <c r="I103" s="6">
        <v>1</v>
      </c>
      <c r="J103" s="6"/>
      <c r="K103" s="5">
        <f>IF(表1[[#This Row],[姓名]]="",0,IF(D103="充值",J103,VLOOKUP(G103,表2[#All],4,FALSE)*H103*I103*-1))</f>
        <v>-30</v>
      </c>
      <c r="L103" s="6"/>
      <c r="M103" s="16"/>
    </row>
    <row r="104" spans="2:13" ht="22" x14ac:dyDescent="0.35">
      <c r="B104" s="15" t="s">
        <v>198</v>
      </c>
      <c r="C104" s="4" t="s">
        <v>199</v>
      </c>
      <c r="D104" s="6" t="s">
        <v>92</v>
      </c>
      <c r="E104" s="12">
        <v>42477</v>
      </c>
      <c r="F104" s="12" t="str">
        <f t="shared" si="2"/>
        <v>德国手工花果茶(杯)x1</v>
      </c>
      <c r="G104" s="5" t="s">
        <v>150</v>
      </c>
      <c r="H104" s="6">
        <v>1</v>
      </c>
      <c r="I104" s="6">
        <v>1</v>
      </c>
      <c r="J104" s="6"/>
      <c r="K104" s="5">
        <f>IF(表1[[#This Row],[姓名]]="",0,IF(D104="充值",J104,VLOOKUP(G104,表2[#All],4,FALSE)*H104*I104*-1))</f>
        <v>-30</v>
      </c>
      <c r="L104" s="6"/>
      <c r="M104" s="16"/>
    </row>
    <row r="105" spans="2:13" ht="22" x14ac:dyDescent="0.35">
      <c r="B105" s="15" t="s">
        <v>198</v>
      </c>
      <c r="C105" s="4" t="s">
        <v>199</v>
      </c>
      <c r="D105" s="6" t="s">
        <v>92</v>
      </c>
      <c r="E105" s="12">
        <v>42477</v>
      </c>
      <c r="F105" s="12" t="str">
        <f t="shared" ref="F105:F111" si="3">CONCATENATE(G105,"x",H105)</f>
        <v>坚果(盘)x2</v>
      </c>
      <c r="G105" s="5" t="s">
        <v>61</v>
      </c>
      <c r="H105" s="6">
        <v>2</v>
      </c>
      <c r="I105" s="6">
        <v>1</v>
      </c>
      <c r="J105" s="6"/>
      <c r="K105" s="5">
        <f>IF(表1[[#This Row],[姓名]]="",0,IF(D105="充值",J105,VLOOKUP(G105,表2[#All],4,FALSE)*H105*I105*-1))</f>
        <v>-40</v>
      </c>
      <c r="L105" s="6"/>
      <c r="M105" s="16"/>
    </row>
    <row r="106" spans="2:13" ht="22" x14ac:dyDescent="0.35">
      <c r="B106" s="15" t="s">
        <v>200</v>
      </c>
      <c r="C106" s="4" t="s">
        <v>201</v>
      </c>
      <c r="D106" s="6" t="s">
        <v>92</v>
      </c>
      <c r="E106" s="12">
        <v>42477</v>
      </c>
      <c r="F106" s="12" t="str">
        <f t="shared" si="3"/>
        <v>德国手工花果茶(壶（3杯）)x1</v>
      </c>
      <c r="G106" s="5" t="s">
        <v>203</v>
      </c>
      <c r="H106" s="6">
        <v>1</v>
      </c>
      <c r="I106" s="6">
        <v>1</v>
      </c>
      <c r="J106" s="6"/>
      <c r="K106" s="5">
        <f>IF(表1[[#This Row],[姓名]]="",0,IF(D106="充值",J106,VLOOKUP(G106,表2[#All],4,FALSE)*H106*I106*-1))</f>
        <v>-70</v>
      </c>
      <c r="L106" s="6"/>
      <c r="M106" s="16"/>
    </row>
    <row r="107" spans="2:13" ht="22" x14ac:dyDescent="0.35">
      <c r="B107" s="15" t="s">
        <v>116</v>
      </c>
      <c r="C107" s="4" t="s">
        <v>204</v>
      </c>
      <c r="D107" s="6" t="s">
        <v>92</v>
      </c>
      <c r="E107" s="12">
        <v>42477</v>
      </c>
      <c r="F107" s="12" t="str">
        <f t="shared" si="3"/>
        <v>手冲拿铁(杯)x1</v>
      </c>
      <c r="G107" s="5" t="s">
        <v>59</v>
      </c>
      <c r="H107" s="6">
        <v>1</v>
      </c>
      <c r="I107" s="6">
        <v>1</v>
      </c>
      <c r="J107" s="6"/>
      <c r="K107" s="5">
        <f>IF(表1[[#This Row],[姓名]]="",0,IF(D107="充值",J107,VLOOKUP(G107,表2[#All],4,FALSE)*H107*I107*-1))</f>
        <v>-25</v>
      </c>
      <c r="L107" s="6"/>
      <c r="M107" s="16"/>
    </row>
    <row r="108" spans="2:13" ht="22" x14ac:dyDescent="0.35">
      <c r="B108" s="15" t="s">
        <v>77</v>
      </c>
      <c r="C108" s="4" t="s">
        <v>205</v>
      </c>
      <c r="D108" s="6" t="s">
        <v>92</v>
      </c>
      <c r="E108" s="12">
        <v>42477</v>
      </c>
      <c r="F108" s="12" t="str">
        <f t="shared" si="3"/>
        <v>榻榻米茶位费(人)x1</v>
      </c>
      <c r="G108" s="5" t="s">
        <v>210</v>
      </c>
      <c r="H108" s="6">
        <v>1</v>
      </c>
      <c r="I108" s="6">
        <v>1</v>
      </c>
      <c r="J108" s="6"/>
      <c r="K108" s="5">
        <f>IF(表1[[#This Row],[姓名]]="",0,IF(D108="充值",J108,VLOOKUP(G108,表2[#All],4,FALSE)*H108*I108*-1))</f>
        <v>-30</v>
      </c>
      <c r="L108" s="6"/>
      <c r="M108" s="16"/>
    </row>
    <row r="109" spans="2:13" ht="22" x14ac:dyDescent="0.35">
      <c r="B109" s="15" t="s">
        <v>77</v>
      </c>
      <c r="C109" s="4" t="s">
        <v>205</v>
      </c>
      <c r="D109" s="6" t="s">
        <v>92</v>
      </c>
      <c r="E109" s="12">
        <v>42477</v>
      </c>
      <c r="F109" s="12" t="str">
        <f t="shared" si="3"/>
        <v>坚果(盘)x1</v>
      </c>
      <c r="G109" s="5" t="s">
        <v>61</v>
      </c>
      <c r="H109" s="6">
        <v>1</v>
      </c>
      <c r="I109" s="6">
        <v>1</v>
      </c>
      <c r="J109" s="6"/>
      <c r="K109" s="5">
        <f>IF(表1[[#This Row],[姓名]]="",0,IF(D109="充值",J109,VLOOKUP(G109,表2[#All],4,FALSE)*H109*I109*-1))</f>
        <v>-20</v>
      </c>
      <c r="L109" s="6"/>
      <c r="M109" s="16"/>
    </row>
    <row r="110" spans="2:13" ht="22" x14ac:dyDescent="0.35">
      <c r="B110" s="15" t="s">
        <v>88</v>
      </c>
      <c r="C110" s="4" t="s">
        <v>206</v>
      </c>
      <c r="D110" s="6" t="s">
        <v>212</v>
      </c>
      <c r="E110" s="12">
        <v>42477</v>
      </c>
      <c r="F110" s="12" t="str">
        <f t="shared" si="3"/>
        <v>德国手工花果茶(壶（4杯）)x1</v>
      </c>
      <c r="G110" s="5" t="s">
        <v>172</v>
      </c>
      <c r="H110" s="6">
        <v>1</v>
      </c>
      <c r="I110" s="6">
        <v>1</v>
      </c>
      <c r="J110" s="6"/>
      <c r="K110" s="5">
        <f>IF(表1[[#This Row],[姓名]]="",0,IF(D110="充值",J110,VLOOKUP(G110,表2[#All],4,FALSE)*H110*I110*-1))</f>
        <v>-80</v>
      </c>
      <c r="L110" s="6"/>
      <c r="M110" s="16"/>
    </row>
    <row r="111" spans="2:13" ht="22" x14ac:dyDescent="0.35">
      <c r="B111" s="15" t="s">
        <v>88</v>
      </c>
      <c r="C111" s="4" t="s">
        <v>207</v>
      </c>
      <c r="D111" s="6" t="s">
        <v>212</v>
      </c>
      <c r="E111" s="12">
        <v>42477</v>
      </c>
      <c r="F111" s="12" t="str">
        <f t="shared" si="3"/>
        <v>斯里兰卡上等红茶(杯)x1</v>
      </c>
      <c r="G111" s="5" t="s">
        <v>125</v>
      </c>
      <c r="H111" s="6">
        <v>1</v>
      </c>
      <c r="I111" s="6">
        <v>1</v>
      </c>
      <c r="J111" s="6"/>
      <c r="K111" s="5">
        <f>IF(表1[[#This Row],[姓名]]="",0,IF(D111="充值",J111,VLOOKUP(G111,表2[#All],4,FALSE)*H111*I111*-1))</f>
        <v>-30</v>
      </c>
      <c r="L111" s="6"/>
      <c r="M111" s="16"/>
    </row>
    <row r="112" spans="2:13" ht="22" x14ac:dyDescent="0.35">
      <c r="B112" s="15" t="s">
        <v>88</v>
      </c>
      <c r="C112" s="4" t="s">
        <v>207</v>
      </c>
      <c r="D112" s="6" t="s">
        <v>212</v>
      </c>
      <c r="E112" s="12">
        <v>42477</v>
      </c>
      <c r="F112" s="12" t="str">
        <f t="shared" ref="F112:F152" si="4">CONCATENATE(G112,"x",H112)</f>
        <v>热巧克力(杯)x1</v>
      </c>
      <c r="G112" s="5" t="s">
        <v>70</v>
      </c>
      <c r="H112" s="6">
        <v>1</v>
      </c>
      <c r="I112" s="6">
        <v>1</v>
      </c>
      <c r="J112" s="6"/>
      <c r="K112" s="5">
        <f>IF(表1[[#This Row],[姓名]]="",0,IF(D112="充值",J112,VLOOKUP(G112,表2[#All],4,FALSE)*H112*I112*-1))</f>
        <v>-25</v>
      </c>
      <c r="L112" s="6"/>
      <c r="M112" s="16"/>
    </row>
    <row r="113" spans="2:13" ht="22" x14ac:dyDescent="0.35">
      <c r="B113" s="15" t="s">
        <v>221</v>
      </c>
      <c r="C113" s="4" t="s">
        <v>222</v>
      </c>
      <c r="D113" s="6" t="s">
        <v>211</v>
      </c>
      <c r="E113" s="12">
        <v>42477</v>
      </c>
      <c r="F113" s="12" t="str">
        <f t="shared" si="4"/>
        <v>坚果(盘)x1</v>
      </c>
      <c r="G113" s="5" t="s">
        <v>61</v>
      </c>
      <c r="H113" s="6">
        <v>1</v>
      </c>
      <c r="I113" s="6">
        <v>1</v>
      </c>
      <c r="J113" s="6"/>
      <c r="K113" s="47">
        <f>IF(表1[[#This Row],[姓名]]="",0,IF(D113="充值",J113,VLOOKUP(G113,表2[#All],4,FALSE)*H113*I113*-1))</f>
        <v>-20</v>
      </c>
      <c r="L113" s="6"/>
      <c r="M113" s="16"/>
    </row>
    <row r="114" spans="2:13" ht="22" x14ac:dyDescent="0.35">
      <c r="B114" s="15" t="s">
        <v>221</v>
      </c>
      <c r="C114" s="4" t="s">
        <v>222</v>
      </c>
      <c r="D114" s="6" t="s">
        <v>211</v>
      </c>
      <c r="E114" s="12">
        <v>42477</v>
      </c>
      <c r="F114" s="12" t="str">
        <f t="shared" si="4"/>
        <v>峨眉山明前绿茶(杯)x1</v>
      </c>
      <c r="G114" s="5" t="s">
        <v>152</v>
      </c>
      <c r="H114" s="6">
        <v>1</v>
      </c>
      <c r="I114" s="6">
        <v>1</v>
      </c>
      <c r="J114" s="6"/>
      <c r="K114" s="5">
        <f>IF(表1[[#This Row],[姓名]]="",0,IF(D114="充值",J114,VLOOKUP(G114,表2[#All],4,FALSE)*H114*I114*-1))</f>
        <v>-30</v>
      </c>
      <c r="L114" s="6"/>
      <c r="M114" s="16"/>
    </row>
    <row r="115" spans="2:13" ht="22" x14ac:dyDescent="0.35">
      <c r="B115" s="15" t="s">
        <v>221</v>
      </c>
      <c r="C115" s="4" t="s">
        <v>222</v>
      </c>
      <c r="D115" s="6" t="s">
        <v>211</v>
      </c>
      <c r="E115" s="12">
        <v>42477</v>
      </c>
      <c r="F115" s="12" t="str">
        <f t="shared" si="4"/>
        <v>英式奶茶(杯)x1</v>
      </c>
      <c r="G115" s="5" t="s">
        <v>214</v>
      </c>
      <c r="H115" s="6">
        <v>1</v>
      </c>
      <c r="I115" s="6">
        <v>1</v>
      </c>
      <c r="J115" s="6"/>
      <c r="K115" s="5">
        <f>IF(表1[[#This Row],[姓名]]="",0,IF(D115="充值",J115,VLOOKUP(G115,表2[#All],4,FALSE)*H115*I115*-1))</f>
        <v>-30</v>
      </c>
      <c r="L115" s="6"/>
      <c r="M115" s="16"/>
    </row>
    <row r="116" spans="2:13" ht="22" x14ac:dyDescent="0.35">
      <c r="B116" s="15" t="s">
        <v>221</v>
      </c>
      <c r="C116" s="4" t="s">
        <v>222</v>
      </c>
      <c r="D116" s="6" t="s">
        <v>211</v>
      </c>
      <c r="E116" s="12">
        <v>42477</v>
      </c>
      <c r="F116" s="12" t="str">
        <f t="shared" si="4"/>
        <v>热巧克力(杯)x1</v>
      </c>
      <c r="G116" s="5" t="s">
        <v>70</v>
      </c>
      <c r="H116" s="6">
        <v>1</v>
      </c>
      <c r="I116" s="6">
        <v>1</v>
      </c>
      <c r="J116" s="6"/>
      <c r="K116" s="5">
        <f>IF(表1[[#This Row],[姓名]]="",0,IF(D116="充值",J116,VLOOKUP(G116,表2[#All],4,FALSE)*H116*I116*-1))</f>
        <v>-25</v>
      </c>
      <c r="L116" s="6"/>
      <c r="M116" s="16"/>
    </row>
    <row r="117" spans="2:13" ht="22" x14ac:dyDescent="0.35">
      <c r="B117" s="15" t="s">
        <v>221</v>
      </c>
      <c r="C117" s="4" t="s">
        <v>222</v>
      </c>
      <c r="D117" s="6" t="s">
        <v>211</v>
      </c>
      <c r="E117" s="12">
        <v>42477</v>
      </c>
      <c r="F117" s="12" t="str">
        <f t="shared" si="4"/>
        <v>美国蔓越梅子干(碟)x1</v>
      </c>
      <c r="G117" s="5" t="s">
        <v>218</v>
      </c>
      <c r="H117" s="6">
        <v>1</v>
      </c>
      <c r="I117" s="6">
        <v>1</v>
      </c>
      <c r="J117" s="6"/>
      <c r="K117" s="5">
        <f>IF(表1[[#This Row],[姓名]]="",0,IF(D117="充值",J117,VLOOKUP(G117,表2[#All],4,FALSE)*H117*I117*-1))</f>
        <v>-15</v>
      </c>
      <c r="L117" s="6"/>
      <c r="M117" s="16"/>
    </row>
    <row r="118" spans="2:13" ht="22" x14ac:dyDescent="0.35">
      <c r="B118" s="15" t="s">
        <v>221</v>
      </c>
      <c r="C118" s="4" t="s">
        <v>222</v>
      </c>
      <c r="D118" s="6" t="s">
        <v>211</v>
      </c>
      <c r="E118" s="12">
        <v>42477</v>
      </c>
      <c r="F118" s="12" t="str">
        <f t="shared" si="4"/>
        <v>进口无花果干(袋)x1</v>
      </c>
      <c r="G118" s="5" t="s">
        <v>220</v>
      </c>
      <c r="H118" s="6">
        <v>1</v>
      </c>
      <c r="I118" s="6">
        <v>1</v>
      </c>
      <c r="J118" s="6"/>
      <c r="K118" s="5">
        <f>IF(表1[[#This Row],[姓名]]="",0,IF(D118="充值",J118,VLOOKUP(G118,表2[#All],4,FALSE)*H118*I118*-1))</f>
        <v>-45</v>
      </c>
      <c r="L118" s="6"/>
      <c r="M118" s="16"/>
    </row>
    <row r="119" spans="2:13" ht="22" x14ac:dyDescent="0.35">
      <c r="B119" s="20" t="s">
        <v>79</v>
      </c>
      <c r="C119" s="21" t="s">
        <v>80</v>
      </c>
      <c r="D119" s="6" t="s">
        <v>211</v>
      </c>
      <c r="E119" s="12">
        <v>42479</v>
      </c>
      <c r="F119" s="12" t="str">
        <f t="shared" si="4"/>
        <v>热巧克力(杯)x1</v>
      </c>
      <c r="G119" s="5" t="s">
        <v>70</v>
      </c>
      <c r="H119" s="6">
        <v>1</v>
      </c>
      <c r="I119" s="6">
        <v>1</v>
      </c>
      <c r="J119" s="22"/>
      <c r="K119" s="23">
        <f>IF(表1[[#This Row],[姓名]]="",0,IF(D119="充值",J119,VLOOKUP(G119,表2[#All],4,FALSE)*H119*I119*-1))</f>
        <v>-25</v>
      </c>
      <c r="L119" s="22"/>
      <c r="M119" s="24"/>
    </row>
    <row r="120" spans="2:13" ht="22" x14ac:dyDescent="0.35">
      <c r="B120" s="20" t="s">
        <v>79</v>
      </c>
      <c r="C120" s="21" t="s">
        <v>80</v>
      </c>
      <c r="D120" s="6" t="s">
        <v>211</v>
      </c>
      <c r="E120" s="12">
        <v>42479</v>
      </c>
      <c r="F120" s="12" t="str">
        <f t="shared" si="4"/>
        <v>手冲拿铁(杯)x1</v>
      </c>
      <c r="G120" s="5" t="s">
        <v>59</v>
      </c>
      <c r="H120" s="6">
        <v>1</v>
      </c>
      <c r="I120" s="6">
        <v>1</v>
      </c>
      <c r="J120" s="6"/>
      <c r="K120" s="5">
        <f>IF(表1[[#This Row],[姓名]]="",0,IF(D120="充值",J120,VLOOKUP(G120,表2[#All],4,FALSE)*H120*I120*-1))</f>
        <v>-25</v>
      </c>
      <c r="L120" s="6"/>
      <c r="M120" s="16"/>
    </row>
    <row r="121" spans="2:13" ht="22" x14ac:dyDescent="0.35">
      <c r="B121" s="15" t="s">
        <v>87</v>
      </c>
      <c r="C121" s="4" t="s">
        <v>84</v>
      </c>
      <c r="D121" s="6" t="s">
        <v>211</v>
      </c>
      <c r="E121" s="12">
        <v>42479</v>
      </c>
      <c r="F121" s="12" t="str">
        <f t="shared" si="4"/>
        <v>手冲拿铁(杯)x1</v>
      </c>
      <c r="G121" s="5" t="s">
        <v>59</v>
      </c>
      <c r="H121" s="6">
        <v>1</v>
      </c>
      <c r="I121" s="6">
        <v>1</v>
      </c>
      <c r="J121" s="6"/>
      <c r="K121" s="5">
        <f>IF(表1[[#This Row],[姓名]]="",0,IF(D121="充值",J121,VLOOKUP(G121,表2[#All],4,FALSE)*H121*I121*-1))</f>
        <v>-25</v>
      </c>
      <c r="L121" s="6"/>
      <c r="M121" s="16"/>
    </row>
    <row r="122" spans="2:13" ht="22" x14ac:dyDescent="0.35">
      <c r="B122" s="15" t="s">
        <v>81</v>
      </c>
      <c r="C122" s="4" t="s">
        <v>82</v>
      </c>
      <c r="D122" s="6" t="s">
        <v>211</v>
      </c>
      <c r="E122" s="12">
        <v>42479</v>
      </c>
      <c r="F122" s="12" t="str">
        <f t="shared" si="4"/>
        <v>手冲拿铁(杯)x1</v>
      </c>
      <c r="G122" s="5" t="s">
        <v>59</v>
      </c>
      <c r="H122" s="6">
        <v>1</v>
      </c>
      <c r="I122" s="6">
        <v>1</v>
      </c>
      <c r="J122" s="6"/>
      <c r="K122" s="5">
        <f>IF(表1[[#This Row],[姓名]]="",0,IF(D122="充值",J122,VLOOKUP(G122,表2[#All],4,FALSE)*H122*I122*-1))</f>
        <v>-25</v>
      </c>
      <c r="L122" s="6"/>
      <c r="M122" s="16"/>
    </row>
    <row r="123" spans="2:13" ht="22" x14ac:dyDescent="0.35">
      <c r="B123" s="15" t="s">
        <v>81</v>
      </c>
      <c r="C123" s="4" t="s">
        <v>82</v>
      </c>
      <c r="D123" s="6" t="s">
        <v>211</v>
      </c>
      <c r="E123" s="12">
        <v>42479</v>
      </c>
      <c r="F123" s="12" t="str">
        <f t="shared" si="4"/>
        <v>高山古树普洱茶(杯)x1</v>
      </c>
      <c r="G123" s="5" t="s">
        <v>173</v>
      </c>
      <c r="H123" s="6">
        <v>1</v>
      </c>
      <c r="I123" s="6">
        <v>1</v>
      </c>
      <c r="J123" s="6"/>
      <c r="K123" s="5">
        <f>IF(表1[[#This Row],[姓名]]="",0,IF(D123="充值",J123,VLOOKUP(G123,表2[#All],4,FALSE)*H123*I123*-1))</f>
        <v>-30</v>
      </c>
      <c r="L123" s="6"/>
      <c r="M123" s="16"/>
    </row>
    <row r="124" spans="2:13" ht="22" x14ac:dyDescent="0.35">
      <c r="B124" s="15" t="s">
        <v>223</v>
      </c>
      <c r="C124" s="4" t="s">
        <v>82</v>
      </c>
      <c r="D124" s="6" t="s">
        <v>211</v>
      </c>
      <c r="E124" s="12">
        <v>42479</v>
      </c>
      <c r="F124" s="12" t="str">
        <f t="shared" si="4"/>
        <v>米果(袋)x1</v>
      </c>
      <c r="G124" s="5" t="s">
        <v>163</v>
      </c>
      <c r="H124" s="6">
        <v>1</v>
      </c>
      <c r="I124" s="6">
        <v>1</v>
      </c>
      <c r="J124" s="6"/>
      <c r="K124" s="5">
        <f>IF(表1[[#This Row],[姓名]]="",0,IF(D124="充值",J124,VLOOKUP(G124,表2[#All],4,FALSE)*H124*I124*-1))</f>
        <v>-18</v>
      </c>
      <c r="L124" s="6"/>
      <c r="M124" s="16"/>
    </row>
    <row r="125" spans="2:13" ht="22" x14ac:dyDescent="0.35">
      <c r="B125" s="15" t="s">
        <v>127</v>
      </c>
      <c r="C125" s="4" t="s">
        <v>160</v>
      </c>
      <c r="D125" s="6" t="s">
        <v>211</v>
      </c>
      <c r="E125" s="12">
        <v>42479</v>
      </c>
      <c r="F125" s="12" t="str">
        <f t="shared" si="4"/>
        <v>手冲拿铁(杯)x1</v>
      </c>
      <c r="G125" s="5" t="s">
        <v>59</v>
      </c>
      <c r="H125" s="6">
        <v>1</v>
      </c>
      <c r="I125" s="6">
        <v>1</v>
      </c>
      <c r="J125" s="6"/>
      <c r="K125" s="5">
        <f>IF(表1[[#This Row],[姓名]]="",0,IF(D125="充值",J125,VLOOKUP(G125,表2[#All],4,FALSE)*H125*I125*-1))</f>
        <v>-25</v>
      </c>
      <c r="L125" s="6"/>
      <c r="M125" s="16"/>
    </row>
    <row r="126" spans="2:13" ht="22" x14ac:dyDescent="0.35">
      <c r="B126" s="15" t="s">
        <v>127</v>
      </c>
      <c r="C126" s="4" t="s">
        <v>160</v>
      </c>
      <c r="D126" s="6" t="s">
        <v>211</v>
      </c>
      <c r="E126" s="12">
        <v>42480</v>
      </c>
      <c r="F126" s="12" t="str">
        <f t="shared" si="4"/>
        <v>手冲拿铁(杯)x1</v>
      </c>
      <c r="G126" s="5" t="s">
        <v>59</v>
      </c>
      <c r="H126" s="6">
        <v>1</v>
      </c>
      <c r="I126" s="6">
        <v>1</v>
      </c>
      <c r="J126" s="6"/>
      <c r="K126" s="5">
        <f>IF(表1[[#This Row],[姓名]]="",0,IF(D126="充值",J126,VLOOKUP(G126,表2[#All],4,FALSE)*H126*I126*-1))</f>
        <v>-25</v>
      </c>
      <c r="L126" s="6"/>
      <c r="M126" s="16"/>
    </row>
    <row r="127" spans="2:13" ht="22" x14ac:dyDescent="0.35">
      <c r="B127" s="15" t="s">
        <v>127</v>
      </c>
      <c r="C127" s="4" t="s">
        <v>160</v>
      </c>
      <c r="D127" s="6" t="s">
        <v>211</v>
      </c>
      <c r="E127" s="12">
        <v>42480</v>
      </c>
      <c r="F127" s="12" t="str">
        <f t="shared" si="4"/>
        <v>牛奶热巧克力（儿童优惠装）(杯)x1</v>
      </c>
      <c r="G127" s="5" t="s">
        <v>238</v>
      </c>
      <c r="H127" s="6">
        <v>1</v>
      </c>
      <c r="I127" s="6">
        <v>1</v>
      </c>
      <c r="J127" s="22"/>
      <c r="K127" s="23">
        <f>IF(表1[[#This Row],[姓名]]="",0,IF(D127="充值",J127,VLOOKUP(G127,表2[#All],4,FALSE)*H127*I127*-1))</f>
        <v>-20</v>
      </c>
      <c r="L127" s="22"/>
      <c r="M127" s="24"/>
    </row>
    <row r="128" spans="2:13" ht="22" x14ac:dyDescent="0.35">
      <c r="B128" s="15" t="s">
        <v>87</v>
      </c>
      <c r="C128" s="4" t="s">
        <v>84</v>
      </c>
      <c r="D128" s="6" t="s">
        <v>211</v>
      </c>
      <c r="E128" s="12">
        <v>42480</v>
      </c>
      <c r="F128" s="12" t="str">
        <f t="shared" si="4"/>
        <v>牛奶热巧克力（儿童优惠装）(杯)x2</v>
      </c>
      <c r="G128" s="5" t="s">
        <v>238</v>
      </c>
      <c r="H128" s="6">
        <v>2</v>
      </c>
      <c r="I128" s="6">
        <v>1</v>
      </c>
      <c r="J128" s="6"/>
      <c r="K128" s="5">
        <f>IF(表1[[#This Row],[姓名]]="",0,IF(D128="充值",J128,VLOOKUP(G128,表2[#All],4,FALSE)*H128*I128*-1))</f>
        <v>-40</v>
      </c>
      <c r="L128" s="6"/>
      <c r="M128" s="16"/>
    </row>
    <row r="129" spans="2:13" ht="22" x14ac:dyDescent="0.35">
      <c r="B129" s="15" t="s">
        <v>79</v>
      </c>
      <c r="C129" s="4" t="s">
        <v>80</v>
      </c>
      <c r="D129" s="6" t="s">
        <v>211</v>
      </c>
      <c r="E129" s="12">
        <v>42480</v>
      </c>
      <c r="F129" s="12" t="str">
        <f t="shared" si="4"/>
        <v>高山古树普洱茶(杯)x1</v>
      </c>
      <c r="G129" s="5" t="s">
        <v>173</v>
      </c>
      <c r="H129" s="6">
        <v>1</v>
      </c>
      <c r="I129" s="6">
        <v>1</v>
      </c>
      <c r="J129" s="6"/>
      <c r="K129" s="5">
        <f>IF(表1[[#This Row],[姓名]]="",0,IF(D129="充值",J129,VLOOKUP(G129,表2[#All],4,FALSE)*H129*I129*-1))</f>
        <v>-30</v>
      </c>
      <c r="L129" s="6"/>
      <c r="M129" s="16"/>
    </row>
    <row r="130" spans="2:13" ht="22" x14ac:dyDescent="0.35">
      <c r="B130" s="15" t="s">
        <v>226</v>
      </c>
      <c r="C130" s="4" t="s">
        <v>34</v>
      </c>
      <c r="D130" s="6" t="s">
        <v>211</v>
      </c>
      <c r="E130" s="12">
        <v>42480</v>
      </c>
      <c r="F130" s="12" t="str">
        <f t="shared" si="4"/>
        <v>牛奶热巧克力（儿童优惠装）(杯)x1</v>
      </c>
      <c r="G130" s="5" t="s">
        <v>238</v>
      </c>
      <c r="H130" s="6">
        <v>1</v>
      </c>
      <c r="I130" s="6">
        <v>1</v>
      </c>
      <c r="J130" s="6"/>
      <c r="K130" s="5">
        <f>IF(表1[[#This Row],[姓名]]="",0,IF(D130="充值",J130,VLOOKUP(G130,表2[#All],4,FALSE)*H130*I130*-1))</f>
        <v>-20</v>
      </c>
      <c r="L130" s="6"/>
      <c r="M130" s="16"/>
    </row>
    <row r="131" spans="2:13" ht="22" x14ac:dyDescent="0.35">
      <c r="B131" s="15" t="s">
        <v>88</v>
      </c>
      <c r="C131" s="4" t="s">
        <v>228</v>
      </c>
      <c r="D131" s="6" t="s">
        <v>47</v>
      </c>
      <c r="E131" s="12">
        <v>42480</v>
      </c>
      <c r="F131" s="12" t="str">
        <f t="shared" si="4"/>
        <v>德国手工花果茶(杯)x2</v>
      </c>
      <c r="G131" s="5" t="s">
        <v>150</v>
      </c>
      <c r="H131" s="6">
        <v>2</v>
      </c>
      <c r="I131" s="6">
        <v>1</v>
      </c>
      <c r="J131" s="6"/>
      <c r="K131" s="5">
        <f>IF(表1[[#This Row],[姓名]]="",0,IF(D131="充值",J131,VLOOKUP(G131,表2[#All],4,FALSE)*H131*I131*-1))</f>
        <v>-60</v>
      </c>
      <c r="L131" s="6"/>
      <c r="M131" s="16"/>
    </row>
    <row r="132" spans="2:13" ht="22" x14ac:dyDescent="0.35">
      <c r="B132" s="15" t="s">
        <v>81</v>
      </c>
      <c r="C132" s="4"/>
      <c r="D132" s="6" t="s">
        <v>211</v>
      </c>
      <c r="E132" s="12">
        <v>42481</v>
      </c>
      <c r="F132" s="12" t="str">
        <f t="shared" si="4"/>
        <v>高山古树普洱茶(壶（4杯）)x1</v>
      </c>
      <c r="G132" s="5" t="s">
        <v>178</v>
      </c>
      <c r="H132" s="6">
        <v>1</v>
      </c>
      <c r="I132" s="6">
        <v>1</v>
      </c>
      <c r="J132" s="6"/>
      <c r="K132" s="5">
        <f>IF(表1[[#This Row],[姓名]]="",0,IF(D132="充值",J132,VLOOKUP(G132,表2[#All],4,FALSE)*H132*I132*-1))</f>
        <v>-80</v>
      </c>
      <c r="L132" s="6"/>
      <c r="M132" s="16"/>
    </row>
    <row r="133" spans="2:13" ht="22" x14ac:dyDescent="0.35">
      <c r="B133" s="15" t="s">
        <v>81</v>
      </c>
      <c r="C133" s="4"/>
      <c r="D133" s="6" t="s">
        <v>211</v>
      </c>
      <c r="E133" s="12">
        <v>42481</v>
      </c>
      <c r="F133" s="12" t="str">
        <f t="shared" si="4"/>
        <v>手冲拿铁(杯)x1</v>
      </c>
      <c r="G133" s="5" t="s">
        <v>59</v>
      </c>
      <c r="H133" s="6">
        <v>1</v>
      </c>
      <c r="I133" s="6">
        <v>1</v>
      </c>
      <c r="J133" s="6"/>
      <c r="K133" s="5">
        <f>IF(表1[[#This Row],[姓名]]="",0,IF(D133="充值",J133,VLOOKUP(G133,表2[#All],4,FALSE)*H133*I133*-1))</f>
        <v>-25</v>
      </c>
      <c r="L133" s="6"/>
      <c r="M133" s="16"/>
    </row>
    <row r="134" spans="2:13" ht="22" x14ac:dyDescent="0.35">
      <c r="B134" s="15" t="s">
        <v>161</v>
      </c>
      <c r="C134" s="4"/>
      <c r="D134" s="6" t="s">
        <v>211</v>
      </c>
      <c r="E134" s="12">
        <v>42481</v>
      </c>
      <c r="F134" s="12" t="str">
        <f t="shared" si="4"/>
        <v>儿童绘本演读专场(会员）(1大1小)x1</v>
      </c>
      <c r="G134" s="5" t="s">
        <v>236</v>
      </c>
      <c r="H134" s="6">
        <v>1</v>
      </c>
      <c r="I134" s="6">
        <v>1</v>
      </c>
      <c r="J134" s="6"/>
      <c r="K134" s="23">
        <f>IF(表1[[#This Row],[姓名]]="",0,IF(D134="充值",J134,VLOOKUP(G134,表2[#All],4,FALSE)*H134*I134*-1))</f>
        <v>-100</v>
      </c>
      <c r="L134" s="6"/>
      <c r="M134" s="16"/>
    </row>
    <row r="135" spans="2:13" ht="22" x14ac:dyDescent="0.35">
      <c r="B135" s="15" t="s">
        <v>65</v>
      </c>
      <c r="C135" s="4"/>
      <c r="D135" s="6" t="s">
        <v>211</v>
      </c>
      <c r="E135" s="12">
        <v>42481</v>
      </c>
      <c r="F135" s="12" t="str">
        <f t="shared" si="4"/>
        <v>儿童绘本演读专场(会员）(1大1小)x1</v>
      </c>
      <c r="G135" s="5" t="s">
        <v>236</v>
      </c>
      <c r="H135" s="6">
        <v>1</v>
      </c>
      <c r="I135" s="6">
        <v>1</v>
      </c>
      <c r="J135" s="6"/>
      <c r="K135" s="5">
        <f>IF(表1[[#This Row],[姓名]]="",0,IF(D135="充值",J135,VLOOKUP(G135,表2[#All],4,FALSE)*H135*I135*-1))</f>
        <v>-100</v>
      </c>
      <c r="L135" s="6"/>
      <c r="M135" s="16"/>
    </row>
    <row r="136" spans="2:13" ht="22" x14ac:dyDescent="0.35">
      <c r="B136" s="15" t="s">
        <v>81</v>
      </c>
      <c r="C136" s="4"/>
      <c r="D136" s="6" t="s">
        <v>211</v>
      </c>
      <c r="E136" s="12">
        <v>42481</v>
      </c>
      <c r="F136" s="12" t="str">
        <f t="shared" si="4"/>
        <v>儿童绘本演读专场(会员）(1大1小)x1</v>
      </c>
      <c r="G136" s="5" t="s">
        <v>236</v>
      </c>
      <c r="H136" s="6">
        <v>1</v>
      </c>
      <c r="I136" s="6">
        <v>1</v>
      </c>
      <c r="J136" s="6"/>
      <c r="K136" s="5">
        <f>IF(表1[[#This Row],[姓名]]="",0,IF(D136="充值",J136,VLOOKUP(G136,表2[#All],4,FALSE)*H136*I136*-1))</f>
        <v>-100</v>
      </c>
      <c r="L136" s="6"/>
      <c r="M136" s="16"/>
    </row>
    <row r="137" spans="2:13" ht="22" x14ac:dyDescent="0.35">
      <c r="B137" s="15" t="s">
        <v>77</v>
      </c>
      <c r="C137" s="4"/>
      <c r="D137" s="6" t="s">
        <v>211</v>
      </c>
      <c r="E137" s="12">
        <v>42481</v>
      </c>
      <c r="F137" s="12" t="str">
        <f t="shared" si="4"/>
        <v>儿童绘本演读专场(会员）(1大1小)x1</v>
      </c>
      <c r="G137" s="5" t="s">
        <v>236</v>
      </c>
      <c r="H137" s="6">
        <v>1</v>
      </c>
      <c r="I137" s="6">
        <v>1</v>
      </c>
      <c r="J137" s="6"/>
      <c r="K137" s="5">
        <f>IF(表1[[#This Row],[姓名]]="",0,IF(D137="充值",J137,VLOOKUP(G137,表2[#All],4,FALSE)*H137*I137*-1))</f>
        <v>-100</v>
      </c>
      <c r="L137" s="6"/>
      <c r="M137" s="16"/>
    </row>
    <row r="138" spans="2:13" ht="22" x14ac:dyDescent="0.35">
      <c r="B138" s="15" t="s">
        <v>230</v>
      </c>
      <c r="C138" s="4" t="s">
        <v>229</v>
      </c>
      <c r="D138" s="6" t="s">
        <v>211</v>
      </c>
      <c r="E138" s="12">
        <v>42481</v>
      </c>
      <c r="F138" s="12" t="str">
        <f t="shared" si="4"/>
        <v>儿童绘本演读专场(会员）(1大1小)x1</v>
      </c>
      <c r="G138" s="5" t="s">
        <v>236</v>
      </c>
      <c r="H138" s="6">
        <v>1</v>
      </c>
      <c r="I138" s="6">
        <v>1</v>
      </c>
      <c r="J138" s="6"/>
      <c r="K138" s="5">
        <f>IF(表1[[#This Row],[姓名]]="",0,IF(D138="充值",J138,VLOOKUP(G138,表2[#All],4,FALSE)*H138*I138*-1))</f>
        <v>-100</v>
      </c>
      <c r="L138" s="6"/>
      <c r="M138" s="16"/>
    </row>
    <row r="139" spans="2:13" ht="22" x14ac:dyDescent="0.35">
      <c r="B139" s="15" t="s">
        <v>200</v>
      </c>
      <c r="C139" s="4" t="s">
        <v>231</v>
      </c>
      <c r="D139" s="6" t="s">
        <v>211</v>
      </c>
      <c r="E139" s="12">
        <v>42481</v>
      </c>
      <c r="F139" s="12" t="str">
        <f t="shared" si="4"/>
        <v>儿童绘本演读专场(会员）(1大1小)x1</v>
      </c>
      <c r="G139" s="5" t="s">
        <v>236</v>
      </c>
      <c r="H139" s="6">
        <v>1</v>
      </c>
      <c r="I139" s="6">
        <v>1</v>
      </c>
      <c r="J139" s="6"/>
      <c r="K139" s="5">
        <f>IF(表1[[#This Row],[姓名]]="",0,IF(D139="充值",J139,VLOOKUP(G139,表2[#All],4,FALSE)*H139*I139*-1))</f>
        <v>-100</v>
      </c>
      <c r="L139" s="6"/>
      <c r="M139" s="16"/>
    </row>
    <row r="140" spans="2:13" ht="22" x14ac:dyDescent="0.35">
      <c r="B140" s="15" t="s">
        <v>161</v>
      </c>
      <c r="C140" s="4" t="s">
        <v>160</v>
      </c>
      <c r="D140" s="6" t="s">
        <v>211</v>
      </c>
      <c r="E140" s="12">
        <v>42482</v>
      </c>
      <c r="F140" s="12" t="str">
        <f t="shared" si="4"/>
        <v>手冲拿铁(杯)x3</v>
      </c>
      <c r="G140" s="5" t="s">
        <v>59</v>
      </c>
      <c r="H140" s="6">
        <v>3</v>
      </c>
      <c r="I140" s="6">
        <v>1</v>
      </c>
      <c r="J140" s="6"/>
      <c r="K140" s="5">
        <f>IF(表1[[#This Row],[姓名]]="",0,IF(D140="充值",J140,VLOOKUP(G140,表2[#All],4,FALSE)*H140*I140*-1))</f>
        <v>-75</v>
      </c>
      <c r="L140" s="6"/>
      <c r="M140" s="16"/>
    </row>
    <row r="141" spans="2:13" ht="22" x14ac:dyDescent="0.35">
      <c r="B141" s="15" t="s">
        <v>81</v>
      </c>
      <c r="C141" s="4" t="s">
        <v>82</v>
      </c>
      <c r="D141" s="6" t="s">
        <v>211</v>
      </c>
      <c r="E141" s="12">
        <v>42482</v>
      </c>
      <c r="F141" s="12" t="str">
        <f t="shared" si="4"/>
        <v>手冲拿铁(杯)x1</v>
      </c>
      <c r="G141" s="5" t="s">
        <v>59</v>
      </c>
      <c r="H141" s="6">
        <v>1</v>
      </c>
      <c r="I141" s="6">
        <v>1</v>
      </c>
      <c r="J141" s="6"/>
      <c r="K141" s="23">
        <f>IF(表1[[#This Row],[姓名]]="",0,IF(D141="充值",J141,VLOOKUP(G141,表2[#All],4,FALSE)*H141*I141*-1))</f>
        <v>-25</v>
      </c>
      <c r="L141" s="6"/>
      <c r="M141" s="16"/>
    </row>
    <row r="142" spans="2:13" ht="22" x14ac:dyDescent="0.35">
      <c r="B142" s="15" t="s">
        <v>79</v>
      </c>
      <c r="C142" s="4" t="s">
        <v>80</v>
      </c>
      <c r="D142" s="6" t="s">
        <v>211</v>
      </c>
      <c r="E142" s="12">
        <v>42482</v>
      </c>
      <c r="F142" s="12" t="str">
        <f t="shared" si="4"/>
        <v>手冲拿铁(杯)x1</v>
      </c>
      <c r="G142" s="5" t="s">
        <v>59</v>
      </c>
      <c r="H142" s="6">
        <v>1</v>
      </c>
      <c r="I142" s="6">
        <v>1</v>
      </c>
      <c r="J142" s="6"/>
      <c r="K142" s="5">
        <f>IF(表1[[#This Row],[姓名]]="",0,IF(D142="充值",J142,VLOOKUP(G142,表2[#All],4,FALSE)*H142*I142*-1))</f>
        <v>-25</v>
      </c>
      <c r="L142" s="6"/>
      <c r="M142" s="16"/>
    </row>
    <row r="143" spans="2:13" ht="22" x14ac:dyDescent="0.35">
      <c r="B143" s="15" t="s">
        <v>79</v>
      </c>
      <c r="C143" s="4" t="s">
        <v>80</v>
      </c>
      <c r="D143" s="6" t="s">
        <v>211</v>
      </c>
      <c r="E143" s="12">
        <v>42482</v>
      </c>
      <c r="F143" s="12" t="str">
        <f t="shared" si="4"/>
        <v>高山古树普洱茶(杯)x1</v>
      </c>
      <c r="G143" s="5" t="s">
        <v>173</v>
      </c>
      <c r="H143" s="6">
        <v>1</v>
      </c>
      <c r="I143" s="6">
        <v>1</v>
      </c>
      <c r="J143" s="6"/>
      <c r="K143" s="5">
        <f>IF(表1[[#This Row],[姓名]]="",0,IF(D143="充值",J143,VLOOKUP(G143,表2[#All],4,FALSE)*H143*I143*-1))</f>
        <v>-30</v>
      </c>
      <c r="L143" s="6"/>
      <c r="M143" s="16"/>
    </row>
    <row r="144" spans="2:13" ht="22" x14ac:dyDescent="0.35">
      <c r="B144" s="15" t="s">
        <v>200</v>
      </c>
      <c r="C144" s="4" t="s">
        <v>231</v>
      </c>
      <c r="D144" s="6" t="s">
        <v>211</v>
      </c>
      <c r="E144" s="12">
        <v>42482</v>
      </c>
      <c r="F144" s="12" t="str">
        <f t="shared" si="4"/>
        <v>手冲拿铁(杯)x1</v>
      </c>
      <c r="G144" s="5" t="s">
        <v>59</v>
      </c>
      <c r="H144" s="6">
        <v>1</v>
      </c>
      <c r="I144" s="6">
        <v>1</v>
      </c>
      <c r="J144" s="6"/>
      <c r="K144" s="5">
        <f>IF(表1[[#This Row],[姓名]]="",0,IF(D144="充值",J144,VLOOKUP(G144,表2[#All],4,FALSE)*H144*I144*-1))</f>
        <v>-25</v>
      </c>
      <c r="L144" s="6"/>
      <c r="M144" s="16"/>
    </row>
    <row r="145" spans="2:13" ht="22" x14ac:dyDescent="0.35">
      <c r="B145" s="15" t="s">
        <v>200</v>
      </c>
      <c r="C145" s="4" t="s">
        <v>231</v>
      </c>
      <c r="D145" s="6" t="s">
        <v>211</v>
      </c>
      <c r="E145" s="12">
        <v>42484</v>
      </c>
      <c r="F145" s="12" t="str">
        <f t="shared" si="4"/>
        <v>斯里兰卡上等红茶(壶（4杯）)x1</v>
      </c>
      <c r="G145" s="5" t="s">
        <v>176</v>
      </c>
      <c r="H145" s="6">
        <v>1</v>
      </c>
      <c r="I145" s="6">
        <v>1</v>
      </c>
      <c r="J145" s="6"/>
      <c r="K145" s="5">
        <f>IF(表1[[#This Row],[姓名]]="",0,IF(D145="充值",J145,VLOOKUP(G145,表2[#All],4,FALSE)*H145*I145*-1))</f>
        <v>-80</v>
      </c>
      <c r="L145" s="6"/>
      <c r="M145" s="16"/>
    </row>
    <row r="146" spans="2:13" ht="22" x14ac:dyDescent="0.35">
      <c r="B146" s="15" t="s">
        <v>200</v>
      </c>
      <c r="C146" s="4" t="s">
        <v>231</v>
      </c>
      <c r="D146" s="6" t="s">
        <v>211</v>
      </c>
      <c r="E146" s="12">
        <v>42484</v>
      </c>
      <c r="F146" s="12" t="str">
        <f t="shared" si="4"/>
        <v>果汁(杯)x1</v>
      </c>
      <c r="G146" s="5" t="s">
        <v>101</v>
      </c>
      <c r="H146" s="6">
        <v>1</v>
      </c>
      <c r="I146" s="6">
        <v>1</v>
      </c>
      <c r="J146" s="6"/>
      <c r="K146" s="5">
        <f>IF(表1[[#This Row],[姓名]]="",0,IF(D146="充值",J146,VLOOKUP(G146,表2[#All],4,FALSE)*H146*I146*-1))</f>
        <v>-25</v>
      </c>
      <c r="L146" s="6"/>
      <c r="M146" s="16"/>
    </row>
    <row r="147" spans="2:13" ht="22" x14ac:dyDescent="0.35">
      <c r="B147" s="15" t="s">
        <v>200</v>
      </c>
      <c r="C147" s="4" t="s">
        <v>231</v>
      </c>
      <c r="D147" s="6" t="s">
        <v>211</v>
      </c>
      <c r="E147" s="12">
        <v>42484</v>
      </c>
      <c r="F147" s="12" t="str">
        <f t="shared" si="4"/>
        <v>英式奶茶(杯)x1</v>
      </c>
      <c r="G147" s="5" t="s">
        <v>214</v>
      </c>
      <c r="H147" s="6">
        <v>1</v>
      </c>
      <c r="I147" s="6">
        <v>1</v>
      </c>
      <c r="J147" s="6"/>
      <c r="K147" s="5">
        <f>IF(表1[[#This Row],[姓名]]="",0,IF(D147="充值",J147,VLOOKUP(G147,表2[#All],4,FALSE)*H147*I147*-1))</f>
        <v>-30</v>
      </c>
      <c r="L147" s="6"/>
      <c r="M147" s="16"/>
    </row>
    <row r="148" spans="2:13" ht="22" x14ac:dyDescent="0.35">
      <c r="B148" s="15" t="s">
        <v>200</v>
      </c>
      <c r="C148" s="4" t="s">
        <v>231</v>
      </c>
      <c r="D148" s="6" t="s">
        <v>211</v>
      </c>
      <c r="E148" s="12">
        <v>42484</v>
      </c>
      <c r="F148" s="12" t="str">
        <f t="shared" si="4"/>
        <v>高山古树普洱茶(杯)x1</v>
      </c>
      <c r="G148" s="5" t="s">
        <v>173</v>
      </c>
      <c r="H148" s="6">
        <v>1</v>
      </c>
      <c r="I148" s="6">
        <v>1</v>
      </c>
      <c r="J148" s="6"/>
      <c r="K148" s="23">
        <f>IF(表1[[#This Row],[姓名]]="",0,IF(D148="充值",J148,VLOOKUP(G148,表2[#All],4,FALSE)*H148*I148*-1))</f>
        <v>-30</v>
      </c>
      <c r="L148" s="6"/>
      <c r="M148" s="16"/>
    </row>
    <row r="149" spans="2:13" ht="22" x14ac:dyDescent="0.35">
      <c r="B149" s="15" t="s">
        <v>79</v>
      </c>
      <c r="C149" s="4" t="s">
        <v>80</v>
      </c>
      <c r="D149" s="6" t="s">
        <v>211</v>
      </c>
      <c r="E149" s="12">
        <v>42484</v>
      </c>
      <c r="F149" s="12" t="str">
        <f t="shared" si="4"/>
        <v>手冲拿铁(杯)x1</v>
      </c>
      <c r="G149" s="5" t="s">
        <v>59</v>
      </c>
      <c r="H149" s="6">
        <v>1</v>
      </c>
      <c r="I149" s="6">
        <v>1</v>
      </c>
      <c r="J149" s="6"/>
      <c r="K149" s="5">
        <f>IF(表1[[#This Row],[姓名]]="",0,IF(D149="充值",J149,VLOOKUP(G149,表2[#All],4,FALSE)*H149*I149*-1))</f>
        <v>-25</v>
      </c>
      <c r="L149" s="6"/>
      <c r="M149" s="16"/>
    </row>
    <row r="150" spans="2:13" ht="22" x14ac:dyDescent="0.35">
      <c r="B150" s="15" t="s">
        <v>79</v>
      </c>
      <c r="C150" s="4" t="s">
        <v>80</v>
      </c>
      <c r="D150" s="6" t="s">
        <v>211</v>
      </c>
      <c r="E150" s="12">
        <v>42484</v>
      </c>
      <c r="F150" s="12" t="str">
        <f t="shared" si="4"/>
        <v>高山古树普洱茶(杯)x1</v>
      </c>
      <c r="G150" s="5" t="s">
        <v>173</v>
      </c>
      <c r="H150" s="6">
        <v>1</v>
      </c>
      <c r="I150" s="6">
        <v>1</v>
      </c>
      <c r="J150" s="6"/>
      <c r="K150" s="5">
        <f>IF(表1[[#This Row],[姓名]]="",0,IF(D150="充值",J150,VLOOKUP(G150,表2[#All],4,FALSE)*H150*I150*-1))</f>
        <v>-30</v>
      </c>
      <c r="L150" s="6"/>
      <c r="M150" s="16"/>
    </row>
    <row r="151" spans="2:13" ht="22" x14ac:dyDescent="0.35">
      <c r="B151" s="15" t="s">
        <v>88</v>
      </c>
      <c r="C151" s="4" t="s">
        <v>239</v>
      </c>
      <c r="D151" s="6" t="s">
        <v>47</v>
      </c>
      <c r="E151" s="12">
        <v>42484</v>
      </c>
      <c r="F151" s="12" t="str">
        <f t="shared" si="4"/>
        <v>手冲拿铁(杯)x2</v>
      </c>
      <c r="G151" s="5" t="s">
        <v>59</v>
      </c>
      <c r="H151" s="6">
        <v>2</v>
      </c>
      <c r="I151" s="6">
        <v>1</v>
      </c>
      <c r="J151" s="6"/>
      <c r="K151" s="5">
        <f>IF(表1[[#This Row],[姓名]]="",0,IF(D151="充值",J151,VLOOKUP(G151,表2[#All],4,FALSE)*H151*I151*-1))</f>
        <v>-50</v>
      </c>
      <c r="L151" s="6"/>
      <c r="M151" s="16"/>
    </row>
    <row r="152" spans="2:13" ht="22" x14ac:dyDescent="0.35">
      <c r="B152" s="15" t="s">
        <v>88</v>
      </c>
      <c r="C152" s="4" t="s">
        <v>240</v>
      </c>
      <c r="D152" s="6" t="s">
        <v>47</v>
      </c>
      <c r="E152" s="12">
        <v>42484</v>
      </c>
      <c r="F152" s="12" t="str">
        <f t="shared" si="4"/>
        <v>高山古树普洱茶(杯)x2</v>
      </c>
      <c r="G152" s="5" t="s">
        <v>173</v>
      </c>
      <c r="H152" s="6">
        <v>2</v>
      </c>
      <c r="I152" s="6">
        <v>1</v>
      </c>
      <c r="J152" s="6"/>
      <c r="K152" s="5">
        <f>IF(表1[[#This Row],[姓名]]="",0,IF(D152="充值",J152,VLOOKUP(G152,表2[#All],4,FALSE)*H152*I152*-1))</f>
        <v>-60</v>
      </c>
      <c r="L152" s="6"/>
      <c r="M152" s="16"/>
    </row>
    <row r="153" spans="2:13" ht="22" x14ac:dyDescent="0.35">
      <c r="B153" s="15" t="s">
        <v>88</v>
      </c>
      <c r="C153" s="4" t="s">
        <v>240</v>
      </c>
      <c r="D153" s="6" t="s">
        <v>47</v>
      </c>
      <c r="E153" s="12">
        <v>42484</v>
      </c>
      <c r="F153" s="12" t="str">
        <f t="shared" ref="F153:F177" si="5">CONCATENATE(G153,"x",H153)</f>
        <v>德国手工花果茶(壶（3杯）)x1</v>
      </c>
      <c r="G153" s="5" t="s">
        <v>203</v>
      </c>
      <c r="H153" s="6">
        <v>1</v>
      </c>
      <c r="I153" s="6">
        <v>1</v>
      </c>
      <c r="J153" s="6"/>
      <c r="K153" s="5">
        <f>IF(表1[[#This Row],[姓名]]="",0,IF(D153="充值",J153,VLOOKUP(G153,表2[#All],4,FALSE)*H153*I153*-1))</f>
        <v>-70</v>
      </c>
      <c r="L153" s="6"/>
      <c r="M153" s="16"/>
    </row>
    <row r="154" spans="2:13" ht="22" x14ac:dyDescent="0.35">
      <c r="B154" s="15" t="s">
        <v>88</v>
      </c>
      <c r="C154" s="4" t="s">
        <v>240</v>
      </c>
      <c r="D154" s="6" t="s">
        <v>47</v>
      </c>
      <c r="E154" s="12">
        <v>42484</v>
      </c>
      <c r="F154" s="12" t="str">
        <f t="shared" si="5"/>
        <v>美国蔓越梅子干(碟)x1</v>
      </c>
      <c r="G154" s="5" t="s">
        <v>218</v>
      </c>
      <c r="H154" s="6">
        <v>1</v>
      </c>
      <c r="I154" s="6">
        <v>1</v>
      </c>
      <c r="J154" s="6"/>
      <c r="K154" s="5">
        <f>IF(表1[[#This Row],[姓名]]="",0,IF(D154="充值",J154,VLOOKUP(G154,表2[#All],4,FALSE)*H154*I154*-1))</f>
        <v>-15</v>
      </c>
      <c r="L154" s="6"/>
      <c r="M154" s="16"/>
    </row>
    <row r="155" spans="2:13" ht="22" x14ac:dyDescent="0.35">
      <c r="B155" s="15" t="s">
        <v>77</v>
      </c>
      <c r="C155" s="4" t="s">
        <v>205</v>
      </c>
      <c r="D155" s="6" t="s">
        <v>241</v>
      </c>
      <c r="E155" s="12">
        <v>42484</v>
      </c>
      <c r="F155" s="12" t="str">
        <f t="shared" si="5"/>
        <v>高山古树普洱茶(杯)x1</v>
      </c>
      <c r="G155" s="5" t="s">
        <v>173</v>
      </c>
      <c r="H155" s="6">
        <v>1</v>
      </c>
      <c r="I155" s="6">
        <v>1</v>
      </c>
      <c r="J155" s="6"/>
      <c r="K155" s="5">
        <f>IF(表1[[#This Row],[姓名]]="",0,IF(D155="充值",J155,VLOOKUP(G155,表2[#All],4,FALSE)*H155*I155*-1))</f>
        <v>-30</v>
      </c>
      <c r="L155" s="6"/>
      <c r="M155" s="16"/>
    </row>
    <row r="156" spans="2:13" ht="22" x14ac:dyDescent="0.35">
      <c r="B156" s="15" t="s">
        <v>77</v>
      </c>
      <c r="C156" s="4" t="s">
        <v>205</v>
      </c>
      <c r="D156" s="6" t="s">
        <v>241</v>
      </c>
      <c r="E156" s="12">
        <v>42484</v>
      </c>
      <c r="F156" s="12" t="str">
        <f t="shared" si="5"/>
        <v>坚果(盘)x1</v>
      </c>
      <c r="G156" s="5" t="s">
        <v>61</v>
      </c>
      <c r="H156" s="6">
        <v>1</v>
      </c>
      <c r="I156" s="6">
        <v>1</v>
      </c>
      <c r="J156" s="6"/>
      <c r="K156" s="5">
        <f>IF(表1[[#This Row],[姓名]]="",0,IF(D156="充值",J156,VLOOKUP(G156,表2[#All],4,FALSE)*H156*I156*-1))</f>
        <v>-20</v>
      </c>
      <c r="L156" s="6"/>
      <c r="M156" s="16"/>
    </row>
    <row r="157" spans="2:13" ht="22" x14ac:dyDescent="0.35">
      <c r="B157" s="15" t="s">
        <v>77</v>
      </c>
      <c r="C157" s="4" t="s">
        <v>205</v>
      </c>
      <c r="D157" s="6" t="s">
        <v>241</v>
      </c>
      <c r="E157" s="12">
        <v>42484</v>
      </c>
      <c r="F157" s="12" t="str">
        <f t="shared" si="5"/>
        <v>果汁(杯)x1</v>
      </c>
      <c r="G157" s="5" t="s">
        <v>101</v>
      </c>
      <c r="H157" s="6">
        <v>1</v>
      </c>
      <c r="I157" s="6">
        <v>1</v>
      </c>
      <c r="J157" s="6"/>
      <c r="K157" s="5">
        <f>IF(表1[[#This Row],[姓名]]="",0,IF(D157="充值",J157,VLOOKUP(G157,表2[#All],4,FALSE)*H157*I157*-1))</f>
        <v>-25</v>
      </c>
      <c r="L157" s="6"/>
      <c r="M157" s="16"/>
    </row>
    <row r="158" spans="2:13" ht="22" x14ac:dyDescent="0.35">
      <c r="B158" s="15" t="s">
        <v>88</v>
      </c>
      <c r="C158" s="4" t="s">
        <v>242</v>
      </c>
      <c r="D158" s="6" t="s">
        <v>47</v>
      </c>
      <c r="E158" s="12">
        <v>42484</v>
      </c>
      <c r="F158" s="12" t="str">
        <f t="shared" si="5"/>
        <v>手冲拿铁(杯)x1</v>
      </c>
      <c r="G158" s="5" t="s">
        <v>59</v>
      </c>
      <c r="H158" s="6">
        <v>1</v>
      </c>
      <c r="I158" s="6">
        <v>1</v>
      </c>
      <c r="J158" s="6"/>
      <c r="K158" s="5">
        <f>IF(表1[[#This Row],[姓名]]="",0,IF(D158="充值",J158,VLOOKUP(G158,表2[#All],4,FALSE)*H158*I158*-1))</f>
        <v>-25</v>
      </c>
      <c r="L158" s="6"/>
      <c r="M158" s="16"/>
    </row>
    <row r="159" spans="2:13" ht="22" x14ac:dyDescent="0.35">
      <c r="B159" s="15" t="s">
        <v>116</v>
      </c>
      <c r="C159" s="4" t="s">
        <v>243</v>
      </c>
      <c r="D159" s="6" t="s">
        <v>92</v>
      </c>
      <c r="E159" s="12">
        <v>42484</v>
      </c>
      <c r="F159" s="12" t="str">
        <f t="shared" si="5"/>
        <v>啤酒(瓶)x1</v>
      </c>
      <c r="G159" s="5" t="s">
        <v>104</v>
      </c>
      <c r="H159" s="6">
        <v>1</v>
      </c>
      <c r="I159" s="6">
        <v>1</v>
      </c>
      <c r="J159" s="6"/>
      <c r="K159" s="5">
        <f>IF(表1[[#This Row],[姓名]]="",0,IF(D159="充值",J159,VLOOKUP(G159,表2[#All],4,FALSE)*H159*I159*-1))</f>
        <v>-20</v>
      </c>
      <c r="L159" s="6"/>
      <c r="M159" s="16"/>
    </row>
    <row r="160" spans="2:13" ht="22" x14ac:dyDescent="0.35">
      <c r="B160" s="15" t="s">
        <v>81</v>
      </c>
      <c r="C160" s="4" t="s">
        <v>82</v>
      </c>
      <c r="D160" s="6" t="s">
        <v>92</v>
      </c>
      <c r="E160" s="12">
        <v>42486</v>
      </c>
      <c r="F160" s="12" t="str">
        <f t="shared" si="5"/>
        <v>手冲拿铁(杯)x2</v>
      </c>
      <c r="G160" s="5" t="s">
        <v>59</v>
      </c>
      <c r="H160" s="6">
        <v>2</v>
      </c>
      <c r="I160" s="6">
        <v>1</v>
      </c>
      <c r="J160" s="6"/>
      <c r="K160" s="5">
        <f>IF(表1[[#This Row],[姓名]]="",0,IF(D160="充值",J160,VLOOKUP(G160,表2[#All],4,FALSE)*H160*I160*-1))</f>
        <v>-50</v>
      </c>
      <c r="L160" s="6"/>
      <c r="M160" s="16"/>
    </row>
    <row r="161" spans="2:13" ht="22" x14ac:dyDescent="0.35">
      <c r="B161" s="15" t="s">
        <v>79</v>
      </c>
      <c r="C161" s="4" t="s">
        <v>80</v>
      </c>
      <c r="D161" s="6" t="s">
        <v>92</v>
      </c>
      <c r="E161" s="12">
        <v>42486</v>
      </c>
      <c r="F161" s="12" t="str">
        <f t="shared" si="5"/>
        <v>手冲拿铁(杯)x1</v>
      </c>
      <c r="G161" s="5" t="s">
        <v>59</v>
      </c>
      <c r="H161" s="6">
        <v>1</v>
      </c>
      <c r="I161" s="6">
        <v>1</v>
      </c>
      <c r="J161" s="6"/>
      <c r="K161" s="5">
        <f>IF(表1[[#This Row],[姓名]]="",0,IF(D161="充值",J161,VLOOKUP(G161,表2[#All],4,FALSE)*H161*I161*-1))</f>
        <v>-25</v>
      </c>
      <c r="L161" s="6"/>
      <c r="M161" s="16"/>
    </row>
    <row r="162" spans="2:13" ht="22" x14ac:dyDescent="0.35">
      <c r="B162" s="15" t="s">
        <v>81</v>
      </c>
      <c r="C162" s="4" t="s">
        <v>82</v>
      </c>
      <c r="D162" s="6" t="s">
        <v>92</v>
      </c>
      <c r="E162" s="12">
        <v>42486</v>
      </c>
      <c r="F162" s="12" t="str">
        <f t="shared" si="5"/>
        <v>高山古树普洱茶(杯)x1</v>
      </c>
      <c r="G162" s="5" t="s">
        <v>173</v>
      </c>
      <c r="H162" s="6">
        <v>1</v>
      </c>
      <c r="I162" s="6">
        <v>1</v>
      </c>
      <c r="J162" s="6"/>
      <c r="K162" s="5">
        <f>IF(表1[[#This Row],[姓名]]="",0,IF(D162="充值",J162,VLOOKUP(G162,表2[#All],4,FALSE)*H162*I162*-1))</f>
        <v>-30</v>
      </c>
      <c r="L162" s="6"/>
      <c r="M162" s="16"/>
    </row>
    <row r="163" spans="2:13" ht="22" x14ac:dyDescent="0.35">
      <c r="B163" s="15" t="s">
        <v>116</v>
      </c>
      <c r="C163" s="4" t="s">
        <v>243</v>
      </c>
      <c r="D163" s="6" t="s">
        <v>92</v>
      </c>
      <c r="E163" s="12">
        <v>42486</v>
      </c>
      <c r="F163" s="12" t="str">
        <f t="shared" si="5"/>
        <v>德国手工花果茶(壶（2杯）)x1</v>
      </c>
      <c r="G163" s="5" t="s">
        <v>171</v>
      </c>
      <c r="H163" s="6">
        <v>1</v>
      </c>
      <c r="I163" s="6">
        <v>1</v>
      </c>
      <c r="J163" s="6"/>
      <c r="K163" s="5">
        <f>IF(表1[[#This Row],[姓名]]="",0,IF(D163="充值",J163,VLOOKUP(G163,表2[#All],4,FALSE)*H163*I163*-1))</f>
        <v>-50</v>
      </c>
      <c r="L163" s="6"/>
      <c r="M163" s="16"/>
    </row>
    <row r="164" spans="2:13" ht="22" x14ac:dyDescent="0.35">
      <c r="B164" s="15" t="s">
        <v>88</v>
      </c>
      <c r="C164" s="4" t="s">
        <v>244</v>
      </c>
      <c r="D164" s="6" t="s">
        <v>47</v>
      </c>
      <c r="E164" s="12">
        <v>42486</v>
      </c>
      <c r="F164" s="12" t="str">
        <f t="shared" si="5"/>
        <v>德国手工花果茶(杯)x1</v>
      </c>
      <c r="G164" s="5" t="s">
        <v>150</v>
      </c>
      <c r="H164" s="6">
        <v>1</v>
      </c>
      <c r="I164" s="6">
        <v>1</v>
      </c>
      <c r="J164" s="6"/>
      <c r="K164" s="5">
        <f>IF(表1[[#This Row],[姓名]]="",0,IF(D164="充值",J164,VLOOKUP(G164,表2[#All],4,FALSE)*H164*I164*-1))</f>
        <v>-30</v>
      </c>
      <c r="L164" s="6"/>
      <c r="M164" s="16"/>
    </row>
    <row r="165" spans="2:13" ht="22" x14ac:dyDescent="0.35">
      <c r="B165" s="15" t="s">
        <v>88</v>
      </c>
      <c r="C165" s="4" t="s">
        <v>244</v>
      </c>
      <c r="D165" s="6" t="s">
        <v>47</v>
      </c>
      <c r="E165" s="12">
        <v>42486</v>
      </c>
      <c r="F165" s="12" t="str">
        <f t="shared" si="5"/>
        <v>手冲拿铁(杯)x1</v>
      </c>
      <c r="G165" s="5" t="s">
        <v>59</v>
      </c>
      <c r="H165" s="6">
        <v>1</v>
      </c>
      <c r="I165" s="6">
        <v>1</v>
      </c>
      <c r="J165" s="6"/>
      <c r="K165" s="5">
        <f>IF(表1[[#This Row],[姓名]]="",0,IF(D165="充值",J165,VLOOKUP(G165,表2[#All],4,FALSE)*H165*I165*-1))</f>
        <v>-25</v>
      </c>
      <c r="L165" s="6"/>
      <c r="M165" s="16"/>
    </row>
    <row r="166" spans="2:13" ht="22" x14ac:dyDescent="0.35">
      <c r="B166" s="15" t="s">
        <v>65</v>
      </c>
      <c r="C166" s="4" t="s">
        <v>128</v>
      </c>
      <c r="D166" s="6" t="s">
        <v>92</v>
      </c>
      <c r="E166" s="12">
        <v>42486</v>
      </c>
      <c r="F166" s="12" t="str">
        <f t="shared" si="5"/>
        <v>峨眉山明前绿茶(杯)x1</v>
      </c>
      <c r="G166" s="5" t="s">
        <v>152</v>
      </c>
      <c r="H166" s="6">
        <v>1</v>
      </c>
      <c r="I166" s="6">
        <v>1</v>
      </c>
      <c r="J166" s="6"/>
      <c r="K166" s="5">
        <f>IF(表1[[#This Row],[姓名]]="",0,IF(D166="充值",J166,VLOOKUP(G166,表2[#All],4,FALSE)*H166*I166*-1))</f>
        <v>-30</v>
      </c>
      <c r="L166" s="6"/>
      <c r="M166" s="16"/>
    </row>
    <row r="167" spans="2:13" ht="22" x14ac:dyDescent="0.35">
      <c r="B167" s="15" t="s">
        <v>65</v>
      </c>
      <c r="C167" s="4" t="s">
        <v>128</v>
      </c>
      <c r="D167" s="6" t="s">
        <v>92</v>
      </c>
      <c r="E167" s="12">
        <v>42486</v>
      </c>
      <c r="F167" s="12" t="str">
        <f t="shared" si="5"/>
        <v>新加坡骆驼牌腰果(袋)x1</v>
      </c>
      <c r="G167" s="5" t="s">
        <v>246</v>
      </c>
      <c r="H167" s="6">
        <v>1</v>
      </c>
      <c r="I167" s="6">
        <v>1</v>
      </c>
      <c r="J167" s="6"/>
      <c r="K167" s="5">
        <f>IF(表1[[#This Row],[姓名]]="",0,IF(D167="充值",J167,VLOOKUP(G167,表2[#All],4,FALSE)*H167*I167*-1))</f>
        <v>-18</v>
      </c>
      <c r="L167" s="6"/>
      <c r="M167" s="16"/>
    </row>
    <row r="168" spans="2:13" ht="22" x14ac:dyDescent="0.35">
      <c r="B168" s="15" t="s">
        <v>81</v>
      </c>
      <c r="C168" s="4" t="s">
        <v>82</v>
      </c>
      <c r="D168" s="6" t="s">
        <v>92</v>
      </c>
      <c r="E168" s="12">
        <v>42486</v>
      </c>
      <c r="F168" s="12" t="str">
        <f t="shared" si="5"/>
        <v>新加坡骆驼牌腰果(袋)x1</v>
      </c>
      <c r="G168" s="5" t="s">
        <v>246</v>
      </c>
      <c r="H168" s="6">
        <v>1</v>
      </c>
      <c r="I168" s="6">
        <v>1</v>
      </c>
      <c r="J168" s="6"/>
      <c r="K168" s="5">
        <f>IF(表1[[#This Row],[姓名]]="",0,IF(D168="充值",J168,VLOOKUP(G168,表2[#All],4,FALSE)*H168*I168*-1))</f>
        <v>-18</v>
      </c>
      <c r="L168" s="6"/>
      <c r="M168" s="16"/>
    </row>
    <row r="169" spans="2:13" ht="22" x14ac:dyDescent="0.35">
      <c r="B169" s="15" t="s">
        <v>79</v>
      </c>
      <c r="C169" s="4" t="s">
        <v>80</v>
      </c>
      <c r="D169" s="6" t="s">
        <v>92</v>
      </c>
      <c r="E169" s="12">
        <v>42486</v>
      </c>
      <c r="F169" s="12" t="str">
        <f t="shared" si="5"/>
        <v>新加坡骆驼牌腰果(袋)x1</v>
      </c>
      <c r="G169" s="5" t="s">
        <v>246</v>
      </c>
      <c r="H169" s="6">
        <v>1</v>
      </c>
      <c r="I169" s="6">
        <v>1</v>
      </c>
      <c r="J169" s="6"/>
      <c r="K169" s="5">
        <f>IF(表1[[#This Row],[姓名]]="",0,IF(D169="充值",J169,VLOOKUP(G169,表2[#All],4,FALSE)*H169*I169*-1))</f>
        <v>-18</v>
      </c>
      <c r="L169" s="6"/>
      <c r="M169" s="16"/>
    </row>
    <row r="170" spans="2:13" ht="22" x14ac:dyDescent="0.35">
      <c r="B170" s="15" t="s">
        <v>88</v>
      </c>
      <c r="C170" s="4" t="s">
        <v>247</v>
      </c>
      <c r="D170" s="6" t="s">
        <v>47</v>
      </c>
      <c r="E170" s="12">
        <v>42486</v>
      </c>
      <c r="F170" s="12" t="str">
        <f t="shared" si="5"/>
        <v>坚果(盘)x1</v>
      </c>
      <c r="G170" s="5" t="s">
        <v>61</v>
      </c>
      <c r="H170" s="6">
        <v>1</v>
      </c>
      <c r="I170" s="6">
        <v>1</v>
      </c>
      <c r="J170" s="6"/>
      <c r="K170" s="5">
        <f>IF(表1[[#This Row],[姓名]]="",0,IF(D170="充值",J170,VLOOKUP(G170,表2[#All],4,FALSE)*H170*I170*-1))</f>
        <v>-20</v>
      </c>
      <c r="L170" s="6"/>
      <c r="M170" s="16"/>
    </row>
    <row r="171" spans="2:13" ht="22" x14ac:dyDescent="0.35">
      <c r="B171" s="15" t="s">
        <v>88</v>
      </c>
      <c r="C171" s="4" t="s">
        <v>248</v>
      </c>
      <c r="D171" s="6" t="s">
        <v>47</v>
      </c>
      <c r="E171" s="12">
        <v>42487</v>
      </c>
      <c r="F171" s="12" t="str">
        <f t="shared" si="5"/>
        <v>儿童绘本演读专场(会员）(1大1小)x3</v>
      </c>
      <c r="G171" s="5" t="s">
        <v>236</v>
      </c>
      <c r="H171" s="6">
        <v>3</v>
      </c>
      <c r="I171" s="6">
        <v>1</v>
      </c>
      <c r="J171" s="6"/>
      <c r="K171" s="5">
        <f>IF(表1[[#This Row],[姓名]]="",0,IF(D171="充值",J171,VLOOKUP(G171,表2[#All],4,FALSE)*H171*I171*-1))</f>
        <v>-300</v>
      </c>
      <c r="L171" s="6"/>
      <c r="M171" s="16"/>
    </row>
    <row r="172" spans="2:13" ht="22" x14ac:dyDescent="0.35">
      <c r="B172" s="15" t="s">
        <v>79</v>
      </c>
      <c r="C172" s="4" t="s">
        <v>80</v>
      </c>
      <c r="D172" s="6" t="s">
        <v>92</v>
      </c>
      <c r="E172" s="12">
        <v>42487</v>
      </c>
      <c r="F172" s="12" t="str">
        <f t="shared" si="5"/>
        <v>包场 场地费(次)x2</v>
      </c>
      <c r="G172" s="5" t="s">
        <v>253</v>
      </c>
      <c r="H172" s="6">
        <v>2</v>
      </c>
      <c r="I172" s="6">
        <v>1</v>
      </c>
      <c r="J172" s="6"/>
      <c r="K172" s="5">
        <f>IF(表1[[#This Row],[姓名]]="",0,IF(D172="充值",J172,VLOOKUP(G172,表2[#All],4,FALSE)*H172*I172*-1))</f>
        <v>-200</v>
      </c>
      <c r="L172" s="6"/>
      <c r="M172" s="16"/>
    </row>
    <row r="173" spans="2:13" ht="22" x14ac:dyDescent="0.35">
      <c r="B173" s="15" t="s">
        <v>88</v>
      </c>
      <c r="C173" s="4" t="s">
        <v>254</v>
      </c>
      <c r="D173" s="6" t="s">
        <v>47</v>
      </c>
      <c r="E173" s="12">
        <v>42487</v>
      </c>
      <c r="F173" s="12" t="str">
        <f t="shared" si="5"/>
        <v>啤酒(瓶)x2</v>
      </c>
      <c r="G173" s="5" t="s">
        <v>104</v>
      </c>
      <c r="H173" s="6">
        <v>2</v>
      </c>
      <c r="I173" s="6">
        <v>1</v>
      </c>
      <c r="J173" s="6"/>
      <c r="K173" s="5">
        <f>IF(表1[[#This Row],[姓名]]="",0,IF(D173="充值",J173,VLOOKUP(G173,表2[#All],4,FALSE)*H173*I173*-1))</f>
        <v>-40</v>
      </c>
      <c r="L173" s="6"/>
      <c r="M173" s="16"/>
    </row>
    <row r="174" spans="2:13" ht="22" x14ac:dyDescent="0.35">
      <c r="B174" s="15" t="s">
        <v>88</v>
      </c>
      <c r="C174" s="4" t="s">
        <v>254</v>
      </c>
      <c r="D174" s="6" t="s">
        <v>47</v>
      </c>
      <c r="E174" s="12">
        <v>42487</v>
      </c>
      <c r="F174" s="12" t="str">
        <f t="shared" si="5"/>
        <v>果汁(杯)x1</v>
      </c>
      <c r="G174" s="5" t="s">
        <v>101</v>
      </c>
      <c r="H174" s="6">
        <v>1</v>
      </c>
      <c r="I174" s="6">
        <v>1</v>
      </c>
      <c r="J174" s="6"/>
      <c r="K174" s="5">
        <f>IF(表1[[#This Row],[姓名]]="",0,IF(D174="充值",J174,VLOOKUP(G174,表2[#All],4,FALSE)*H174*I174*-1))</f>
        <v>-25</v>
      </c>
      <c r="L174" s="6"/>
      <c r="M174" s="16"/>
    </row>
    <row r="175" spans="2:13" ht="22" x14ac:dyDescent="0.35">
      <c r="B175" s="15" t="s">
        <v>81</v>
      </c>
      <c r="C175" s="4" t="s">
        <v>33</v>
      </c>
      <c r="D175" s="6" t="s">
        <v>92</v>
      </c>
      <c r="E175" s="12">
        <v>42487</v>
      </c>
      <c r="F175" s="12" t="str">
        <f t="shared" si="5"/>
        <v>高山古树普洱茶(杯)x1</v>
      </c>
      <c r="G175" s="5" t="s">
        <v>173</v>
      </c>
      <c r="H175" s="6">
        <v>1</v>
      </c>
      <c r="I175" s="6">
        <v>1</v>
      </c>
      <c r="J175" s="6"/>
      <c r="K175" s="5">
        <f>IF(表1[[#This Row],[姓名]]="",0,IF(D175="充值",J175,VLOOKUP(G175,表2[#All],4,FALSE)*H175*I175*-1))</f>
        <v>-30</v>
      </c>
      <c r="L175" s="6"/>
      <c r="M175" s="16"/>
    </row>
    <row r="176" spans="2:13" ht="22" x14ac:dyDescent="0.35">
      <c r="B176" s="15" t="s">
        <v>81</v>
      </c>
      <c r="C176" s="4" t="s">
        <v>33</v>
      </c>
      <c r="D176" s="6" t="s">
        <v>92</v>
      </c>
      <c r="E176" s="12">
        <v>42487</v>
      </c>
      <c r="F176" s="12" t="str">
        <f t="shared" si="5"/>
        <v>德国手工花果茶(杯)x1</v>
      </c>
      <c r="G176" s="5" t="s">
        <v>150</v>
      </c>
      <c r="H176" s="6">
        <v>1</v>
      </c>
      <c r="I176" s="6">
        <v>1</v>
      </c>
      <c r="J176" s="6"/>
      <c r="K176" s="5">
        <f>IF(表1[[#This Row],[姓名]]="",0,IF(D176="充值",J176,VLOOKUP(G176,表2[#All],4,FALSE)*H176*I176*-1))</f>
        <v>-30</v>
      </c>
      <c r="L176" s="6"/>
      <c r="M176" s="16"/>
    </row>
    <row r="177" spans="2:13" ht="22" x14ac:dyDescent="0.35">
      <c r="B177" s="20" t="s">
        <v>81</v>
      </c>
      <c r="C177" s="4" t="s">
        <v>33</v>
      </c>
      <c r="D177" s="6" t="s">
        <v>92</v>
      </c>
      <c r="E177" s="12">
        <v>42488</v>
      </c>
      <c r="F177" s="12" t="str">
        <f t="shared" si="5"/>
        <v>儿童绘本演读专场(会员）(1大1小)x1</v>
      </c>
      <c r="G177" s="5" t="s">
        <v>236</v>
      </c>
      <c r="H177" s="22">
        <v>1</v>
      </c>
      <c r="I177" s="22">
        <v>1</v>
      </c>
      <c r="J177" s="22"/>
      <c r="K177" s="23">
        <f>IF(表1[[#This Row],[姓名]]="",0,IF(D177="充值",J177,VLOOKUP(G177,表2[#All],4,FALSE)*H177*I177*-1))</f>
        <v>-100</v>
      </c>
      <c r="L177" s="22"/>
      <c r="M177" s="24"/>
    </row>
    <row r="178" spans="2:13" ht="22" x14ac:dyDescent="0.35">
      <c r="B178" s="15" t="s">
        <v>79</v>
      </c>
      <c r="C178" s="4" t="s">
        <v>80</v>
      </c>
      <c r="D178" s="6" t="s">
        <v>92</v>
      </c>
      <c r="E178" s="12">
        <v>42488</v>
      </c>
      <c r="F178" s="12" t="str">
        <f t="shared" ref="F178:F181" si="6">CONCATENATE(G178,"x",H178)</f>
        <v>儿童绘本演读专场(会员）(1大1小)x1</v>
      </c>
      <c r="G178" s="5" t="s">
        <v>236</v>
      </c>
      <c r="H178" s="6">
        <v>1</v>
      </c>
      <c r="I178" s="6">
        <v>1</v>
      </c>
      <c r="J178" s="6"/>
      <c r="K178" s="23">
        <f>IF(表1[[#This Row],[姓名]]="",0,IF(D178="充值",J178,VLOOKUP(G178,表2[#All],4,FALSE)*H178*I178*-1))</f>
        <v>-100</v>
      </c>
      <c r="L178" s="6"/>
      <c r="M178" s="16"/>
    </row>
    <row r="179" spans="2:13" ht="22" x14ac:dyDescent="0.35">
      <c r="B179" s="20" t="s">
        <v>200</v>
      </c>
      <c r="C179" s="4" t="s">
        <v>255</v>
      </c>
      <c r="D179" s="6" t="s">
        <v>92</v>
      </c>
      <c r="E179" s="12">
        <v>42488</v>
      </c>
      <c r="F179" s="12" t="str">
        <f t="shared" si="6"/>
        <v>儿童绘本演读专场(会员）(1大1小)x1</v>
      </c>
      <c r="G179" s="5" t="s">
        <v>236</v>
      </c>
      <c r="H179" s="22">
        <v>1</v>
      </c>
      <c r="I179" s="22">
        <v>1</v>
      </c>
      <c r="J179" s="22"/>
      <c r="K179" s="23">
        <f>IF(表1[[#This Row],[姓名]]="",0,IF(D179="充值",J179,VLOOKUP(G179,表2[#All],4,FALSE)*H179*I179*-1))</f>
        <v>-100</v>
      </c>
      <c r="L179" s="22"/>
      <c r="M179" s="24"/>
    </row>
    <row r="180" spans="2:13" ht="22" x14ac:dyDescent="0.35">
      <c r="B180" s="20" t="s">
        <v>65</v>
      </c>
      <c r="C180" s="4" t="s">
        <v>256</v>
      </c>
      <c r="D180" s="6" t="s">
        <v>92</v>
      </c>
      <c r="E180" s="12">
        <v>42488</v>
      </c>
      <c r="F180" s="12" t="str">
        <f t="shared" si="6"/>
        <v>儿童绘本演读专场(会员）(1大1小)x1</v>
      </c>
      <c r="G180" s="5" t="s">
        <v>236</v>
      </c>
      <c r="H180" s="22">
        <v>1</v>
      </c>
      <c r="I180" s="22">
        <v>1</v>
      </c>
      <c r="J180" s="22"/>
      <c r="K180" s="23">
        <f>IF(表1[[#This Row],[姓名]]="",0,IF(D180="充值",J180,VLOOKUP(G180,表2[#All],4,FALSE)*H180*I180*-1))</f>
        <v>-100</v>
      </c>
      <c r="L180" s="22"/>
      <c r="M180" s="24"/>
    </row>
    <row r="181" spans="2:13" ht="22" x14ac:dyDescent="0.35">
      <c r="B181" s="20" t="s">
        <v>77</v>
      </c>
      <c r="C181" s="4" t="s">
        <v>46</v>
      </c>
      <c r="D181" s="6" t="s">
        <v>92</v>
      </c>
      <c r="E181" s="12">
        <v>42488</v>
      </c>
      <c r="F181" s="12" t="str">
        <f t="shared" si="6"/>
        <v>儿童绘本演读专场(会员）(1大1小)x1</v>
      </c>
      <c r="G181" s="5" t="s">
        <v>236</v>
      </c>
      <c r="H181" s="22">
        <v>1</v>
      </c>
      <c r="I181" s="22">
        <v>1</v>
      </c>
      <c r="J181" s="22"/>
      <c r="K181" s="23">
        <f>IF(表1[[#This Row],[姓名]]="",0,IF(D181="充值",J181,VLOOKUP(G181,表2[#All],4,FALSE)*H181*I181*-1))</f>
        <v>-100</v>
      </c>
      <c r="L181" s="22"/>
      <c r="M181" s="24"/>
    </row>
    <row r="182" spans="2:13" ht="22" x14ac:dyDescent="0.35">
      <c r="B182" s="20" t="s">
        <v>36</v>
      </c>
      <c r="C182" s="4" t="s">
        <v>45</v>
      </c>
      <c r="D182" s="6" t="s">
        <v>92</v>
      </c>
      <c r="E182" s="12">
        <v>42488</v>
      </c>
      <c r="F182" s="12" t="str">
        <f t="shared" ref="F182:F185" si="7">CONCATENATE(G182,"x",H182)</f>
        <v>儿童绘本演读专场(会员）(1大1小)x1</v>
      </c>
      <c r="G182" s="5" t="s">
        <v>236</v>
      </c>
      <c r="H182" s="22">
        <v>1</v>
      </c>
      <c r="I182" s="22">
        <v>1</v>
      </c>
      <c r="J182" s="22"/>
      <c r="K182" s="23">
        <f>IF(表1[[#This Row],[姓名]]="",0,IF(D182="充值",J182,VLOOKUP(G182,表2[#All],4,FALSE)*H182*I182*-1))</f>
        <v>-100</v>
      </c>
      <c r="L182" s="22"/>
      <c r="M182" s="24"/>
    </row>
    <row r="183" spans="2:13" ht="22" x14ac:dyDescent="0.35">
      <c r="B183" s="20" t="s">
        <v>161</v>
      </c>
      <c r="C183" s="4" t="s">
        <v>160</v>
      </c>
      <c r="D183" s="6" t="s">
        <v>92</v>
      </c>
      <c r="E183" s="12">
        <v>42488</v>
      </c>
      <c r="F183" s="12" t="str">
        <f t="shared" si="7"/>
        <v>儿童绘本演读专场(会员）(1大1小)x1</v>
      </c>
      <c r="G183" s="5" t="s">
        <v>236</v>
      </c>
      <c r="H183" s="22">
        <v>1</v>
      </c>
      <c r="I183" s="22">
        <v>1</v>
      </c>
      <c r="J183" s="22"/>
      <c r="K183" s="23">
        <f>IF(表1[[#This Row],[姓名]]="",0,IF(D183="充值",J183,VLOOKUP(G183,表2[#All],4,FALSE)*H183*I183*-1))</f>
        <v>-100</v>
      </c>
      <c r="L183" s="22"/>
      <c r="M183" s="24"/>
    </row>
    <row r="184" spans="2:13" ht="22" x14ac:dyDescent="0.35">
      <c r="B184" s="15" t="s">
        <v>88</v>
      </c>
      <c r="C184" s="4" t="s">
        <v>257</v>
      </c>
      <c r="D184" s="6" t="s">
        <v>47</v>
      </c>
      <c r="E184" s="12">
        <v>42488</v>
      </c>
      <c r="F184" s="12" t="str">
        <f t="shared" si="7"/>
        <v>果汁(杯)x3</v>
      </c>
      <c r="G184" s="5" t="s">
        <v>101</v>
      </c>
      <c r="H184" s="6">
        <v>3</v>
      </c>
      <c r="I184" s="22">
        <v>1</v>
      </c>
      <c r="J184" s="6"/>
      <c r="K184" s="23">
        <f>IF(表1[[#This Row],[姓名]]="",0,IF(D184="充值",J184,VLOOKUP(G184,表2[#All],4,FALSE)*H184*I184*-1))</f>
        <v>-75</v>
      </c>
      <c r="L184" s="6"/>
      <c r="M184" s="16"/>
    </row>
    <row r="185" spans="2:13" ht="22" x14ac:dyDescent="0.35">
      <c r="B185" s="15" t="s">
        <v>88</v>
      </c>
      <c r="C185" s="4" t="s">
        <v>257</v>
      </c>
      <c r="D185" s="6" t="s">
        <v>47</v>
      </c>
      <c r="E185" s="12">
        <v>42488</v>
      </c>
      <c r="F185" s="12" t="str">
        <f t="shared" si="7"/>
        <v>进口无花果干(袋)x1</v>
      </c>
      <c r="G185" s="5" t="s">
        <v>220</v>
      </c>
      <c r="H185" s="6">
        <v>1</v>
      </c>
      <c r="I185" s="6">
        <v>1</v>
      </c>
      <c r="J185" s="6"/>
      <c r="K185" s="23">
        <f>IF(表1[[#This Row],[姓名]]="",0,IF(D185="充值",J185,VLOOKUP(G185,表2[#All],4,FALSE)*H185*I185*-1))</f>
        <v>-45</v>
      </c>
      <c r="L185" s="6"/>
      <c r="M185" s="16"/>
    </row>
    <row r="186" spans="2:13" ht="22" x14ac:dyDescent="0.35">
      <c r="B186" s="15" t="s">
        <v>88</v>
      </c>
      <c r="C186" s="4" t="s">
        <v>257</v>
      </c>
      <c r="D186" s="6" t="s">
        <v>47</v>
      </c>
      <c r="E186" s="12">
        <v>42488</v>
      </c>
      <c r="F186" s="12" t="str">
        <f t="shared" ref="F186" si="8">CONCATENATE(G186,"x",H186)</f>
        <v>美国蔓越梅子干(碟)x5</v>
      </c>
      <c r="G186" s="5" t="s">
        <v>218</v>
      </c>
      <c r="H186" s="6">
        <v>5</v>
      </c>
      <c r="I186" s="6">
        <v>1</v>
      </c>
      <c r="J186" s="6"/>
      <c r="K186" s="23">
        <f>IF(表1[[#This Row],[姓名]]="",0,IF(D186="充值",J186,VLOOKUP(G186,表2[#All],4,FALSE)*H186*I186*-1))</f>
        <v>-75</v>
      </c>
      <c r="L186" s="6"/>
      <c r="M186" s="16"/>
    </row>
    <row r="187" spans="2:13" ht="22" x14ac:dyDescent="0.35">
      <c r="B187" s="15" t="s">
        <v>88</v>
      </c>
      <c r="C187" s="4" t="s">
        <v>257</v>
      </c>
      <c r="D187" s="6" t="s">
        <v>47</v>
      </c>
      <c r="E187" s="12">
        <v>42488</v>
      </c>
      <c r="F187" s="12" t="str">
        <f t="shared" ref="F187:F188" si="9">CONCATENATE(G187,"x",H187)</f>
        <v>高山古树普洱茶(杯)x2</v>
      </c>
      <c r="G187" s="5" t="s">
        <v>173</v>
      </c>
      <c r="H187" s="6">
        <v>2</v>
      </c>
      <c r="I187" s="6">
        <v>1</v>
      </c>
      <c r="J187" s="6"/>
      <c r="K187" s="23">
        <f>IF(表1[[#This Row],[姓名]]="",0,IF(D187="充值",J187,VLOOKUP(G187,表2[#All],4,FALSE)*H187*I187*-1))</f>
        <v>-60</v>
      </c>
      <c r="L187" s="6"/>
      <c r="M187" s="16"/>
    </row>
    <row r="188" spans="2:13" ht="22" x14ac:dyDescent="0.35">
      <c r="B188" s="15" t="s">
        <v>81</v>
      </c>
      <c r="C188" s="4" t="s">
        <v>33</v>
      </c>
      <c r="D188" s="6" t="s">
        <v>92</v>
      </c>
      <c r="E188" s="12">
        <v>42489</v>
      </c>
      <c r="F188" s="12" t="str">
        <f t="shared" si="9"/>
        <v>高山古树普洱茶(杯)x2</v>
      </c>
      <c r="G188" s="5" t="s">
        <v>258</v>
      </c>
      <c r="H188" s="6">
        <v>2</v>
      </c>
      <c r="I188" s="6">
        <v>1</v>
      </c>
      <c r="J188" s="6"/>
      <c r="K188" s="5">
        <f>IF(表1[[#This Row],[姓名]]="",0,IF(D188="充值",J188,VLOOKUP(G188,表2[#All],4,FALSE)*H188*I188*-1))</f>
        <v>-60</v>
      </c>
      <c r="L188" s="6"/>
      <c r="M188" s="16"/>
    </row>
    <row r="189" spans="2:13" ht="22" x14ac:dyDescent="0.35">
      <c r="B189" s="15" t="s">
        <v>81</v>
      </c>
      <c r="C189" s="4" t="s">
        <v>33</v>
      </c>
      <c r="D189" s="6" t="s">
        <v>92</v>
      </c>
      <c r="E189" s="12">
        <v>42489</v>
      </c>
      <c r="F189" s="12" t="str">
        <f t="shared" ref="F189" si="10">CONCATENATE(G189,"x",H189)</f>
        <v>手冲拿铁(杯)x1</v>
      </c>
      <c r="G189" s="5" t="s">
        <v>59</v>
      </c>
      <c r="H189" s="6">
        <v>1</v>
      </c>
      <c r="I189" s="6">
        <v>1</v>
      </c>
      <c r="J189" s="6"/>
      <c r="K189" s="5">
        <f>IF(表1[[#This Row],[姓名]]="",0,IF(D189="充值",J189,VLOOKUP(G189,表2[#All],4,FALSE)*H189*I189*-1))</f>
        <v>-25</v>
      </c>
      <c r="L189" s="6"/>
      <c r="M189" s="16"/>
    </row>
    <row r="190" spans="2:13" ht="22" x14ac:dyDescent="0.35">
      <c r="B190" s="15" t="s">
        <v>79</v>
      </c>
      <c r="C190" s="4" t="s">
        <v>80</v>
      </c>
      <c r="D190" s="6" t="s">
        <v>92</v>
      </c>
      <c r="E190" s="12">
        <v>42489</v>
      </c>
      <c r="F190" s="12" t="str">
        <f t="shared" ref="F190" si="11">CONCATENATE(G190,"x",H190)</f>
        <v>手冲拿铁(杯)x1</v>
      </c>
      <c r="G190" s="5" t="s">
        <v>59</v>
      </c>
      <c r="H190" s="6">
        <v>1</v>
      </c>
      <c r="I190" s="6">
        <v>1</v>
      </c>
      <c r="J190" s="6"/>
      <c r="K190" s="5">
        <f>IF(表1[[#This Row],[姓名]]="",0,IF(D190="充值",J190,VLOOKUP(G190,表2[#All],4,FALSE)*H190*I190*-1))</f>
        <v>-25</v>
      </c>
      <c r="L190" s="6"/>
      <c r="M190" s="16"/>
    </row>
    <row r="191" spans="2:13" ht="22" x14ac:dyDescent="0.35">
      <c r="B191" s="15" t="s">
        <v>259</v>
      </c>
      <c r="C191" s="4" t="s">
        <v>128</v>
      </c>
      <c r="D191" s="6" t="s">
        <v>92</v>
      </c>
      <c r="E191" s="12">
        <v>42489</v>
      </c>
      <c r="F191" s="12" t="str">
        <f t="shared" ref="F191" si="12">CONCATENATE(G191,"x",H191)</f>
        <v>手冲拿铁(杯)x1</v>
      </c>
      <c r="G191" s="5" t="s">
        <v>59</v>
      </c>
      <c r="H191" s="6">
        <v>1</v>
      </c>
      <c r="I191" s="6">
        <v>1</v>
      </c>
      <c r="J191" s="6"/>
      <c r="K191" s="5">
        <f>IF(表1[[#This Row],[姓名]]="",0,IF(D191="充值",J191,VLOOKUP(G191,表2[#All],4,FALSE)*H191*I191*-1))</f>
        <v>-25</v>
      </c>
      <c r="L191" s="6"/>
      <c r="M191" s="16"/>
    </row>
    <row r="192" spans="2:13" ht="22" x14ac:dyDescent="0.35">
      <c r="B192" s="15" t="s">
        <v>88</v>
      </c>
      <c r="C192" s="4" t="s">
        <v>260</v>
      </c>
      <c r="D192" s="6" t="s">
        <v>47</v>
      </c>
      <c r="E192" s="12">
        <v>42489</v>
      </c>
      <c r="F192" s="12" t="str">
        <f t="shared" ref="F192:F193" si="13">CONCATENATE(G192,"x",H192)</f>
        <v>包场 场地费(次)x5</v>
      </c>
      <c r="G192" s="5" t="s">
        <v>253</v>
      </c>
      <c r="H192" s="6">
        <v>5</v>
      </c>
      <c r="I192" s="6">
        <v>1</v>
      </c>
      <c r="J192" s="6"/>
      <c r="K192" s="5">
        <f>IF(表1[[#This Row],[姓名]]="",0,IF(D192="充值",J192,VLOOKUP(G192,表2[#All],4,FALSE)*H192*I192*-1))</f>
        <v>-500</v>
      </c>
      <c r="L192" s="6"/>
      <c r="M192" s="16"/>
    </row>
    <row r="193" spans="2:13" ht="22" x14ac:dyDescent="0.35">
      <c r="B193" s="15" t="s">
        <v>88</v>
      </c>
      <c r="C193" s="4" t="s">
        <v>261</v>
      </c>
      <c r="D193" s="6" t="s">
        <v>47</v>
      </c>
      <c r="E193" s="12">
        <v>42489</v>
      </c>
      <c r="F193" s="12" t="str">
        <f t="shared" si="13"/>
        <v>峨眉山明前绿茶(杯)x1</v>
      </c>
      <c r="G193" s="5" t="s">
        <v>152</v>
      </c>
      <c r="H193" s="6">
        <v>1</v>
      </c>
      <c r="I193" s="6">
        <v>1</v>
      </c>
      <c r="J193" s="6"/>
      <c r="K193" s="23">
        <f>IF(表1[[#This Row],[姓名]]="",0,IF(D193="充值",J193,VLOOKUP(G193,表2[#All],4,FALSE)*H193*I193*-1))</f>
        <v>-30</v>
      </c>
      <c r="L193" s="6"/>
      <c r="M193" s="16"/>
    </row>
    <row r="194" spans="2:13" ht="22" x14ac:dyDescent="0.35">
      <c r="B194" s="15" t="s">
        <v>88</v>
      </c>
      <c r="C194" s="4" t="s">
        <v>262</v>
      </c>
      <c r="D194" s="6" t="s">
        <v>47</v>
      </c>
      <c r="E194" s="12">
        <v>42489</v>
      </c>
      <c r="F194" s="12" t="str">
        <f t="shared" ref="F194:F196" si="14">CONCATENATE(G194,"x",H194)</f>
        <v>手冲拿铁(杯)x6</v>
      </c>
      <c r="G194" s="5" t="s">
        <v>59</v>
      </c>
      <c r="H194" s="6">
        <v>6</v>
      </c>
      <c r="I194" s="6">
        <v>1</v>
      </c>
      <c r="J194" s="6"/>
      <c r="K194" s="23">
        <f>IF(表1[[#This Row],[姓名]]="",0,IF(D194="充值",J194,VLOOKUP(G194,表2[#All],4,FALSE)*H194*I194*-1))</f>
        <v>-150</v>
      </c>
      <c r="L194" s="6"/>
      <c r="M194" s="16"/>
    </row>
    <row r="195" spans="2:13" ht="22" x14ac:dyDescent="0.35">
      <c r="B195" s="15" t="s">
        <v>72</v>
      </c>
      <c r="C195" s="4" t="s">
        <v>263</v>
      </c>
      <c r="D195" s="6" t="s">
        <v>92</v>
      </c>
      <c r="E195" s="12">
        <v>42491</v>
      </c>
      <c r="F195" s="12" t="str">
        <f t="shared" si="14"/>
        <v>手冲拿铁(杯)x2</v>
      </c>
      <c r="G195" s="5" t="s">
        <v>59</v>
      </c>
      <c r="H195" s="6">
        <v>2</v>
      </c>
      <c r="I195" s="6">
        <v>1</v>
      </c>
      <c r="J195" s="6"/>
      <c r="K195" s="5">
        <f>IF(表1[[#This Row],[姓名]]="",0,IF(D195="充值",J195,VLOOKUP(G195,表2[#All],4,FALSE)*H195*I195*-1))</f>
        <v>-50</v>
      </c>
      <c r="L195" s="6"/>
      <c r="M195" s="16"/>
    </row>
    <row r="196" spans="2:13" ht="22" x14ac:dyDescent="0.35">
      <c r="B196" s="15" t="s">
        <v>271</v>
      </c>
      <c r="C196" s="4" t="s">
        <v>40</v>
      </c>
      <c r="D196" s="6" t="s">
        <v>92</v>
      </c>
      <c r="E196" s="12">
        <v>42491</v>
      </c>
      <c r="F196" s="12" t="str">
        <f t="shared" si="14"/>
        <v>手冲拿铁(杯)x4</v>
      </c>
      <c r="G196" s="5" t="s">
        <v>59</v>
      </c>
      <c r="H196" s="6">
        <v>4</v>
      </c>
      <c r="I196" s="6">
        <v>1</v>
      </c>
      <c r="J196" s="6"/>
      <c r="K196" s="23">
        <f>IF(表1[[#This Row],[姓名]]="",0,IF(D196="充值",J196,VLOOKUP(G196,表2[#All],4,FALSE)*H196*I196*-1))</f>
        <v>-100</v>
      </c>
      <c r="L196" s="6"/>
      <c r="M196" s="16"/>
    </row>
    <row r="197" spans="2:13" ht="22" x14ac:dyDescent="0.35">
      <c r="B197" s="15" t="s">
        <v>271</v>
      </c>
      <c r="C197" s="4" t="s">
        <v>40</v>
      </c>
      <c r="D197" s="6" t="s">
        <v>92</v>
      </c>
      <c r="E197" s="12">
        <v>42491</v>
      </c>
      <c r="F197" s="12" t="str">
        <f t="shared" ref="F197:F208" si="15">CONCATENATE(G197,"x",H197)</f>
        <v>手冲单品咖啡(杯)x2</v>
      </c>
      <c r="G197" s="5" t="s">
        <v>265</v>
      </c>
      <c r="H197" s="6">
        <v>2</v>
      </c>
      <c r="I197" s="6">
        <v>1</v>
      </c>
      <c r="J197" s="6"/>
      <c r="K197" s="23">
        <f>IF(表1[[#This Row],[姓名]]="",0,IF(D197="充值",J197,VLOOKUP(G197,表2[#All],4,FALSE)*H197*I197*-1))</f>
        <v>-50</v>
      </c>
      <c r="L197" s="6"/>
      <c r="M197" s="16"/>
    </row>
    <row r="198" spans="2:13" ht="22" x14ac:dyDescent="0.35">
      <c r="B198" s="15" t="s">
        <v>271</v>
      </c>
      <c r="C198" s="4" t="s">
        <v>40</v>
      </c>
      <c r="D198" s="6" t="s">
        <v>92</v>
      </c>
      <c r="E198" s="12">
        <v>42491</v>
      </c>
      <c r="F198" s="12" t="str">
        <f t="shared" si="15"/>
        <v>果汁(杯)x4</v>
      </c>
      <c r="G198" s="5" t="s">
        <v>101</v>
      </c>
      <c r="H198" s="6">
        <v>4</v>
      </c>
      <c r="I198" s="6">
        <v>1</v>
      </c>
      <c r="J198" s="6"/>
      <c r="K198" s="23">
        <f>IF(表1[[#This Row],[姓名]]="",0,IF(D198="充值",J198,VLOOKUP(G198,表2[#All],4,FALSE)*H198*I198*-1))</f>
        <v>-100</v>
      </c>
      <c r="L198" s="6"/>
      <c r="M198" s="16"/>
    </row>
    <row r="199" spans="2:13" ht="22" x14ac:dyDescent="0.35">
      <c r="B199" s="15" t="s">
        <v>271</v>
      </c>
      <c r="C199" s="4" t="s">
        <v>40</v>
      </c>
      <c r="D199" s="6" t="s">
        <v>92</v>
      </c>
      <c r="E199" s="12">
        <v>42491</v>
      </c>
      <c r="F199" s="12" t="str">
        <f t="shared" si="15"/>
        <v>热巧克力(杯)x1</v>
      </c>
      <c r="G199" s="5" t="s">
        <v>70</v>
      </c>
      <c r="H199" s="6">
        <v>1</v>
      </c>
      <c r="I199" s="6">
        <v>1</v>
      </c>
      <c r="J199" s="6"/>
      <c r="K199" s="23">
        <f>IF(表1[[#This Row],[姓名]]="",0,IF(D199="充值",J199,VLOOKUP(G199,表2[#All],4,FALSE)*H199*I199*-1))</f>
        <v>-25</v>
      </c>
      <c r="L199" s="6"/>
      <c r="M199" s="16"/>
    </row>
    <row r="200" spans="2:13" ht="22" x14ac:dyDescent="0.35">
      <c r="B200" s="20" t="s">
        <v>200</v>
      </c>
      <c r="C200" s="4" t="s">
        <v>255</v>
      </c>
      <c r="D200" s="6" t="s">
        <v>92</v>
      </c>
      <c r="E200" s="12">
        <v>42491</v>
      </c>
      <c r="F200" s="12" t="str">
        <f t="shared" si="15"/>
        <v>果汁(杯)x1</v>
      </c>
      <c r="G200" s="5" t="s">
        <v>101</v>
      </c>
      <c r="H200" s="22">
        <v>1</v>
      </c>
      <c r="I200" s="22">
        <v>1</v>
      </c>
      <c r="J200" s="22"/>
      <c r="K200" s="23">
        <f>IF(表1[[#This Row],[姓名]]="",0,IF(D200="充值",J200,VLOOKUP(G200,表2[#All],4,FALSE)*H200*I200*-1))</f>
        <v>-25</v>
      </c>
      <c r="L200" s="22"/>
      <c r="M200" s="24"/>
    </row>
    <row r="201" spans="2:13" ht="22" x14ac:dyDescent="0.35">
      <c r="B201" s="15" t="s">
        <v>259</v>
      </c>
      <c r="C201" s="4" t="s">
        <v>128</v>
      </c>
      <c r="D201" s="6" t="s">
        <v>92</v>
      </c>
      <c r="E201" s="12">
        <v>42491</v>
      </c>
      <c r="F201" s="12" t="str">
        <f t="shared" ref="F201" si="16">CONCATENATE(G201,"x",H201)</f>
        <v>峨眉山明前绿茶(杯)x1</v>
      </c>
      <c r="G201" s="5" t="s">
        <v>152</v>
      </c>
      <c r="H201" s="6">
        <v>1</v>
      </c>
      <c r="I201" s="6">
        <v>1</v>
      </c>
      <c r="J201" s="6"/>
      <c r="K201" s="5">
        <f>IF(表1[[#This Row],[姓名]]="",0,IF(D201="充值",J201,VLOOKUP(G201,表2[#All],4,FALSE)*H201*I201*-1))</f>
        <v>-30</v>
      </c>
      <c r="L201" s="6"/>
      <c r="M201" s="16"/>
    </row>
    <row r="202" spans="2:13" ht="22" x14ac:dyDescent="0.35">
      <c r="B202" s="15" t="s">
        <v>81</v>
      </c>
      <c r="C202" s="4" t="s">
        <v>33</v>
      </c>
      <c r="D202" s="6" t="s">
        <v>92</v>
      </c>
      <c r="E202" s="12">
        <v>42492</v>
      </c>
      <c r="F202" s="12" t="str">
        <f t="shared" si="15"/>
        <v>高山古树普洱茶(杯)x1</v>
      </c>
      <c r="G202" s="5" t="s">
        <v>258</v>
      </c>
      <c r="H202" s="6">
        <v>1</v>
      </c>
      <c r="I202" s="6">
        <v>1</v>
      </c>
      <c r="J202" s="6"/>
      <c r="K202" s="5">
        <f>IF(表1[[#This Row],[姓名]]="",0,IF(D202="充值",J202,VLOOKUP(G202,表2[#All],4,FALSE)*H202*I202*-1))</f>
        <v>-30</v>
      </c>
      <c r="L202" s="6"/>
      <c r="M202" s="16"/>
    </row>
    <row r="203" spans="2:13" ht="22" x14ac:dyDescent="0.35">
      <c r="B203" s="15" t="s">
        <v>259</v>
      </c>
      <c r="C203" s="4" t="s">
        <v>128</v>
      </c>
      <c r="D203" s="6" t="s">
        <v>92</v>
      </c>
      <c r="E203" s="12">
        <v>42492</v>
      </c>
      <c r="F203" s="12" t="str">
        <f t="shared" si="15"/>
        <v>德国手工花果茶(杯)x1</v>
      </c>
      <c r="G203" s="5" t="s">
        <v>150</v>
      </c>
      <c r="H203" s="6">
        <v>1</v>
      </c>
      <c r="I203" s="6">
        <v>1</v>
      </c>
      <c r="J203" s="6"/>
      <c r="K203" s="5">
        <f>IF(表1[[#This Row],[姓名]]="",0,IF(D203="充值",J203,VLOOKUP(G203,表2[#All],4,FALSE)*H203*I203*-1))</f>
        <v>-30</v>
      </c>
      <c r="L203" s="6"/>
      <c r="M203" s="16"/>
    </row>
    <row r="204" spans="2:13" ht="22" x14ac:dyDescent="0.35">
      <c r="B204" s="15" t="s">
        <v>88</v>
      </c>
      <c r="C204" s="4" t="s">
        <v>266</v>
      </c>
      <c r="D204" s="6" t="s">
        <v>47</v>
      </c>
      <c r="E204" s="12">
        <v>42492</v>
      </c>
      <c r="F204" s="12" t="str">
        <f t="shared" si="15"/>
        <v>茶位费(位)x7</v>
      </c>
      <c r="G204" s="5" t="s">
        <v>60</v>
      </c>
      <c r="H204" s="6">
        <v>7</v>
      </c>
      <c r="I204" s="6">
        <v>1</v>
      </c>
      <c r="J204" s="6"/>
      <c r="K204" s="5">
        <f>IF(表1[[#This Row],[姓名]]="",0,IF(D204="充值",J204,VLOOKUP(G204,表2[#All],4,FALSE)*H204*I204*-1))</f>
        <v>-140</v>
      </c>
      <c r="L204" s="6"/>
      <c r="M204" s="16"/>
    </row>
    <row r="205" spans="2:13" ht="22" x14ac:dyDescent="0.35">
      <c r="B205" s="15" t="s">
        <v>88</v>
      </c>
      <c r="C205" s="4" t="s">
        <v>266</v>
      </c>
      <c r="D205" s="6" t="s">
        <v>47</v>
      </c>
      <c r="E205" s="12">
        <v>42492</v>
      </c>
      <c r="F205" s="12" t="str">
        <f t="shared" si="15"/>
        <v>峨眉山明前绿茶(杯)x1</v>
      </c>
      <c r="G205" s="5" t="s">
        <v>152</v>
      </c>
      <c r="H205" s="6">
        <v>1</v>
      </c>
      <c r="I205" s="6">
        <v>1</v>
      </c>
      <c r="J205" s="6"/>
      <c r="K205" s="5">
        <f>IF(表1[[#This Row],[姓名]]="",0,IF(D205="充值",J205,VLOOKUP(G205,表2[#All],4,FALSE)*H205*I205*-1))</f>
        <v>-30</v>
      </c>
      <c r="L205" s="6"/>
      <c r="M205" s="16"/>
    </row>
    <row r="206" spans="2:13" ht="22" x14ac:dyDescent="0.35">
      <c r="B206" s="15" t="s">
        <v>88</v>
      </c>
      <c r="C206" s="4" t="s">
        <v>267</v>
      </c>
      <c r="D206" s="6" t="s">
        <v>47</v>
      </c>
      <c r="E206" s="12">
        <v>42493</v>
      </c>
      <c r="F206" s="12" t="str">
        <f t="shared" si="15"/>
        <v>生日派对专场(次)x1</v>
      </c>
      <c r="G206" s="5" t="s">
        <v>269</v>
      </c>
      <c r="H206" s="6">
        <v>1</v>
      </c>
      <c r="I206" s="6">
        <v>1</v>
      </c>
      <c r="J206" s="6"/>
      <c r="K206" s="5">
        <f>IF(表1[[#This Row],[姓名]]="",0,IF(D206="充值",J206,VLOOKUP(G206,表2[#All],4,FALSE)*H206*I206*-1))</f>
        <v>-1600</v>
      </c>
      <c r="L206" s="6"/>
      <c r="M206" s="16"/>
    </row>
    <row r="207" spans="2:13" ht="22" x14ac:dyDescent="0.35">
      <c r="B207" s="15" t="s">
        <v>145</v>
      </c>
      <c r="C207" s="4" t="s">
        <v>146</v>
      </c>
      <c r="D207" s="6" t="s">
        <v>92</v>
      </c>
      <c r="E207" s="12">
        <v>42495</v>
      </c>
      <c r="F207" s="12" t="str">
        <f t="shared" si="15"/>
        <v>手冲拿铁(杯)x1</v>
      </c>
      <c r="G207" s="5" t="s">
        <v>59</v>
      </c>
      <c r="H207" s="6">
        <v>1</v>
      </c>
      <c r="I207" s="6">
        <v>1</v>
      </c>
      <c r="J207" s="6"/>
      <c r="K207" s="5">
        <f>IF(表1[[#This Row],[姓名]]="",0,IF(D207="充值",J207,VLOOKUP(G207,表2[#All],4,FALSE)*H207*I207*-1))</f>
        <v>-25</v>
      </c>
      <c r="L207" s="6"/>
      <c r="M207" s="16"/>
    </row>
    <row r="208" spans="2:13" ht="22" x14ac:dyDescent="0.35">
      <c r="B208" s="15" t="s">
        <v>79</v>
      </c>
      <c r="C208" s="4" t="s">
        <v>80</v>
      </c>
      <c r="D208" s="6" t="s">
        <v>92</v>
      </c>
      <c r="E208" s="12">
        <v>42496</v>
      </c>
      <c r="F208" s="12" t="str">
        <f t="shared" si="15"/>
        <v>手冲拿铁(杯)x2</v>
      </c>
      <c r="G208" s="5" t="s">
        <v>59</v>
      </c>
      <c r="H208" s="6">
        <v>2</v>
      </c>
      <c r="I208" s="6">
        <v>1</v>
      </c>
      <c r="J208" s="6"/>
      <c r="K208" s="5">
        <f>IF(表1[[#This Row],[姓名]]="",0,IF(D208="充值",J208,VLOOKUP(G208,表2[#All],4,FALSE)*H208*I208*-1))</f>
        <v>-50</v>
      </c>
      <c r="L208" s="6"/>
      <c r="M208" s="16"/>
    </row>
    <row r="209" spans="2:13" ht="22" x14ac:dyDescent="0.35">
      <c r="B209" s="15" t="s">
        <v>79</v>
      </c>
      <c r="C209" s="4" t="s">
        <v>80</v>
      </c>
      <c r="D209" s="6" t="s">
        <v>92</v>
      </c>
      <c r="E209" s="12">
        <v>42496</v>
      </c>
      <c r="F209" s="12" t="str">
        <f t="shared" ref="F209:F212" si="17">CONCATENATE(G209,"x",H209)</f>
        <v>峨眉山明前绿茶(杯)x1</v>
      </c>
      <c r="G209" s="5" t="s">
        <v>152</v>
      </c>
      <c r="H209" s="6">
        <v>1</v>
      </c>
      <c r="I209" s="6">
        <v>1</v>
      </c>
      <c r="J209" s="6"/>
      <c r="K209" s="5">
        <f>IF(表1[[#This Row],[姓名]]="",0,IF(D209="充值",J209,VLOOKUP(G209,表2[#All],4,FALSE)*H209*I209*-1))</f>
        <v>-30</v>
      </c>
      <c r="L209" s="6"/>
      <c r="M209" s="16"/>
    </row>
    <row r="210" spans="2:13" ht="22" x14ac:dyDescent="0.35">
      <c r="B210" s="15" t="s">
        <v>88</v>
      </c>
      <c r="C210" s="4" t="s">
        <v>272</v>
      </c>
      <c r="D210" s="6" t="s">
        <v>47</v>
      </c>
      <c r="E210" s="12">
        <v>42496</v>
      </c>
      <c r="F210" s="12" t="str">
        <f t="shared" si="17"/>
        <v>果汁(杯)x1</v>
      </c>
      <c r="G210" s="5" t="s">
        <v>101</v>
      </c>
      <c r="H210" s="6">
        <v>1</v>
      </c>
      <c r="I210" s="6">
        <v>1</v>
      </c>
      <c r="J210" s="6"/>
      <c r="K210" s="5">
        <f>IF(表1[[#This Row],[姓名]]="",0,IF(D210="充值",J210,VLOOKUP(G210,表2[#All],4,FALSE)*H210*I210*-1))</f>
        <v>-25</v>
      </c>
      <c r="L210" s="6"/>
      <c r="M210" s="16"/>
    </row>
    <row r="211" spans="2:13" ht="22" x14ac:dyDescent="0.35">
      <c r="B211" s="15" t="s">
        <v>108</v>
      </c>
      <c r="C211" s="4" t="s">
        <v>270</v>
      </c>
      <c r="D211" s="6" t="s">
        <v>47</v>
      </c>
      <c r="E211" s="12">
        <v>42495</v>
      </c>
      <c r="F211" s="12" t="str">
        <f t="shared" si="17"/>
        <v>包场 场地费(次)x3</v>
      </c>
      <c r="G211" s="5" t="s">
        <v>253</v>
      </c>
      <c r="H211" s="6">
        <v>3</v>
      </c>
      <c r="I211" s="6">
        <v>1</v>
      </c>
      <c r="J211" s="6"/>
      <c r="K211" s="5">
        <f>IF(表1[[#This Row],[姓名]]="",0,IF(D211="充值",J211,VLOOKUP(G211,表2[#All],4,FALSE)*H211*I211*-1))</f>
        <v>-300</v>
      </c>
      <c r="L211" s="6"/>
      <c r="M211" s="16"/>
    </row>
    <row r="212" spans="2:13" ht="22" x14ac:dyDescent="0.35">
      <c r="B212" s="15" t="s">
        <v>271</v>
      </c>
      <c r="C212" s="4" t="s">
        <v>40</v>
      </c>
      <c r="D212" s="6" t="s">
        <v>92</v>
      </c>
      <c r="E212" s="12">
        <v>42497</v>
      </c>
      <c r="F212" s="12" t="str">
        <f t="shared" si="17"/>
        <v>手冲拿铁(杯)x1</v>
      </c>
      <c r="G212" s="5" t="s">
        <v>59</v>
      </c>
      <c r="H212" s="6">
        <v>1</v>
      </c>
      <c r="I212" s="6">
        <v>1</v>
      </c>
      <c r="J212" s="6"/>
      <c r="K212" s="23">
        <f>IF(表1[[#This Row],[姓名]]="",0,IF(D212="充值",J212,VLOOKUP(G212,表2[#All],4,FALSE)*H212*I212*-1))</f>
        <v>-25</v>
      </c>
      <c r="L212" s="6"/>
      <c r="M212" s="16"/>
    </row>
    <row r="213" spans="2:13" ht="22" x14ac:dyDescent="0.35">
      <c r="B213" s="15" t="s">
        <v>271</v>
      </c>
      <c r="C213" s="4" t="s">
        <v>40</v>
      </c>
      <c r="D213" s="6" t="s">
        <v>92</v>
      </c>
      <c r="E213" s="12">
        <v>42497</v>
      </c>
      <c r="F213" s="12" t="str">
        <f t="shared" ref="F213:F214" si="18">CONCATENATE(G213,"x",H213)</f>
        <v>果汁(杯)x1</v>
      </c>
      <c r="G213" s="5" t="s">
        <v>101</v>
      </c>
      <c r="H213" s="6">
        <v>1</v>
      </c>
      <c r="I213" s="6">
        <v>1</v>
      </c>
      <c r="J213" s="6"/>
      <c r="K213" s="23">
        <f>IF(表1[[#This Row],[姓名]]="",0,IF(D213="充值",J213,VLOOKUP(G213,表2[#All],4,FALSE)*H213*I213*-1))</f>
        <v>-25</v>
      </c>
      <c r="L213" s="6"/>
      <c r="M213" s="16"/>
    </row>
    <row r="214" spans="2:13" ht="22" x14ac:dyDescent="0.35">
      <c r="B214" s="15" t="s">
        <v>274</v>
      </c>
      <c r="C214" s="4" t="s">
        <v>274</v>
      </c>
      <c r="D214" s="6" t="s">
        <v>26</v>
      </c>
      <c r="E214" s="12">
        <v>42497</v>
      </c>
      <c r="F214" s="12" t="str">
        <f t="shared" si="18"/>
        <v>充值x1</v>
      </c>
      <c r="G214" s="5" t="s">
        <v>26</v>
      </c>
      <c r="H214" s="6">
        <v>1</v>
      </c>
      <c r="I214" s="6">
        <v>1</v>
      </c>
      <c r="J214" s="6">
        <v>500</v>
      </c>
      <c r="K214" s="5">
        <f>IF(表1[[#This Row],[姓名]]="",0,IF(D214="充值",J214,VLOOKUP(G214,表2[#All],4,FALSE)*H214*I214*-1))</f>
        <v>500</v>
      </c>
      <c r="L214" s="6"/>
      <c r="M214" s="16"/>
    </row>
    <row r="215" spans="2:13" ht="22" x14ac:dyDescent="0.35">
      <c r="B215" s="15" t="s">
        <v>276</v>
      </c>
      <c r="C215" s="4" t="s">
        <v>275</v>
      </c>
      <c r="D215" s="6" t="s">
        <v>26</v>
      </c>
      <c r="E215" s="12">
        <v>42497</v>
      </c>
      <c r="F215" s="12" t="str">
        <f t="shared" ref="F215:F216" si="19">CONCATENATE(G215,"x",H215)</f>
        <v>充值x1</v>
      </c>
      <c r="G215" s="5" t="s">
        <v>26</v>
      </c>
      <c r="H215" s="6">
        <v>1</v>
      </c>
      <c r="I215" s="6">
        <v>1</v>
      </c>
      <c r="J215" s="6">
        <v>500</v>
      </c>
      <c r="K215" s="5">
        <f>IF(表1[[#This Row],[姓名]]="",0,IF(D215="充值",J215,VLOOKUP(G215,表2[#All],4,FALSE)*H215*I215*-1))</f>
        <v>500</v>
      </c>
      <c r="L215" s="6"/>
      <c r="M215" s="16"/>
    </row>
    <row r="216" spans="2:13" ht="22" x14ac:dyDescent="0.35">
      <c r="B216" s="15" t="s">
        <v>259</v>
      </c>
      <c r="C216" s="4" t="s">
        <v>128</v>
      </c>
      <c r="D216" s="6" t="s">
        <v>92</v>
      </c>
      <c r="E216" s="12">
        <v>42497</v>
      </c>
      <c r="F216" s="12" t="str">
        <f t="shared" si="19"/>
        <v>德国手工花果茶(壶（3杯）)x1</v>
      </c>
      <c r="G216" s="5" t="s">
        <v>203</v>
      </c>
      <c r="H216" s="6">
        <v>1</v>
      </c>
      <c r="I216" s="6">
        <v>1</v>
      </c>
      <c r="J216" s="6"/>
      <c r="K216" s="5">
        <f>IF(表1[[#This Row],[姓名]]="",0,IF(D216="充值",J216,VLOOKUP(G216,表2[#All],4,FALSE)*H216*I216*-1))</f>
        <v>-70</v>
      </c>
      <c r="L216" s="6"/>
      <c r="M216" s="16"/>
    </row>
    <row r="217" spans="2:13" ht="22" x14ac:dyDescent="0.35">
      <c r="B217" s="15" t="s">
        <v>259</v>
      </c>
      <c r="C217" s="4" t="s">
        <v>128</v>
      </c>
      <c r="D217" s="6" t="s">
        <v>92</v>
      </c>
      <c r="E217" s="12">
        <v>42497</v>
      </c>
      <c r="F217" s="12" t="str">
        <f t="shared" ref="F217" si="20">CONCATENATE(G217,"x",H217)</f>
        <v>峨眉山明前绿茶(杯)x1</v>
      </c>
      <c r="G217" s="5" t="s">
        <v>152</v>
      </c>
      <c r="H217" s="6">
        <v>1</v>
      </c>
      <c r="I217" s="6">
        <v>1</v>
      </c>
      <c r="J217" s="6"/>
      <c r="K217" s="5">
        <f>IF(表1[[#This Row],[姓名]]="",0,IF(D217="充值",J217,VLOOKUP(G217,表2[#All],4,FALSE)*H217*I217*-1))</f>
        <v>-30</v>
      </c>
      <c r="L217" s="6"/>
      <c r="M217" s="16"/>
    </row>
    <row r="218" spans="2:13" ht="22" x14ac:dyDescent="0.35">
      <c r="B218" s="15" t="s">
        <v>79</v>
      </c>
      <c r="C218" s="4" t="s">
        <v>80</v>
      </c>
      <c r="D218" s="6" t="s">
        <v>92</v>
      </c>
      <c r="E218" s="12">
        <v>42498</v>
      </c>
      <c r="F218" s="12" t="str">
        <f t="shared" ref="F218:F220" si="21">CONCATENATE(G218,"x",H218)</f>
        <v>高山古树普洱茶(壶（2杯）)x1</v>
      </c>
      <c r="G218" s="5" t="s">
        <v>174</v>
      </c>
      <c r="H218" s="6">
        <v>1</v>
      </c>
      <c r="I218" s="6">
        <v>1</v>
      </c>
      <c r="J218" s="6"/>
      <c r="K218" s="5">
        <f>IF(表1[[#This Row],[姓名]]="",0,IF(D218="充值",J218,VLOOKUP(G218,表2[#All],4,FALSE)*H218*I218*-1))</f>
        <v>-50</v>
      </c>
      <c r="L218" s="6"/>
      <c r="M218" s="16"/>
    </row>
    <row r="219" spans="2:13" ht="22" x14ac:dyDescent="0.35">
      <c r="B219" s="15" t="s">
        <v>279</v>
      </c>
      <c r="C219" s="4" t="s">
        <v>280</v>
      </c>
      <c r="D219" s="6" t="s">
        <v>26</v>
      </c>
      <c r="E219" s="12">
        <v>42498</v>
      </c>
      <c r="F219" s="12" t="str">
        <f t="shared" si="21"/>
        <v>充值x1</v>
      </c>
      <c r="G219" s="5" t="s">
        <v>26</v>
      </c>
      <c r="H219" s="6">
        <v>1</v>
      </c>
      <c r="I219" s="6">
        <v>1</v>
      </c>
      <c r="J219" s="6">
        <v>1000</v>
      </c>
      <c r="K219" s="5">
        <f>IF(表1[[#This Row],[姓名]]="",0,IF(D219="充值",J219,VLOOKUP(G219,表2[#All],4,FALSE)*H219*I219*-1))</f>
        <v>1000</v>
      </c>
      <c r="L219" s="6"/>
      <c r="M219" s="16"/>
    </row>
    <row r="220" spans="2:13" ht="22" x14ac:dyDescent="0.35">
      <c r="B220" s="15" t="s">
        <v>279</v>
      </c>
      <c r="C220" s="4" t="s">
        <v>280</v>
      </c>
      <c r="D220" s="6" t="s">
        <v>92</v>
      </c>
      <c r="E220" s="12">
        <v>42498</v>
      </c>
      <c r="F220" s="12" t="str">
        <f t="shared" si="21"/>
        <v>斯里兰卡上等红茶(壶（4杯）)x1</v>
      </c>
      <c r="G220" s="5" t="s">
        <v>176</v>
      </c>
      <c r="H220" s="6">
        <v>1</v>
      </c>
      <c r="I220" s="6">
        <v>1</v>
      </c>
      <c r="J220" s="6"/>
      <c r="K220" s="5">
        <f>IF(表1[[#This Row],[姓名]]="",0,IF(D220="充值",J220,VLOOKUP(G220,表2[#All],4,FALSE)*H220*I220*-1))</f>
        <v>-80</v>
      </c>
      <c r="L220" s="6"/>
      <c r="M220" s="16"/>
    </row>
    <row r="221" spans="2:13" ht="22" x14ac:dyDescent="0.35">
      <c r="B221" s="15" t="s">
        <v>279</v>
      </c>
      <c r="C221" s="4" t="s">
        <v>280</v>
      </c>
      <c r="D221" s="6" t="s">
        <v>92</v>
      </c>
      <c r="E221" s="12">
        <v>42498</v>
      </c>
      <c r="F221" s="12" t="str">
        <f t="shared" ref="F221" si="22">CONCATENATE(G221,"x",H221)</f>
        <v>摩卡咖啡(杯)x1</v>
      </c>
      <c r="G221" s="5" t="s">
        <v>278</v>
      </c>
      <c r="H221" s="6">
        <v>1</v>
      </c>
      <c r="I221" s="6">
        <v>1</v>
      </c>
      <c r="J221" s="6"/>
      <c r="K221" s="5">
        <f>IF(表1[[#This Row],[姓名]]="",0,IF(D221="充值",J221,VLOOKUP(G221,表2[#All],4,FALSE)*H221*I221*-1))</f>
        <v>-26</v>
      </c>
      <c r="L221" s="6"/>
      <c r="M221" s="16"/>
    </row>
    <row r="222" spans="2:13" ht="22" x14ac:dyDescent="0.35">
      <c r="B222" s="15" t="s">
        <v>279</v>
      </c>
      <c r="C222" s="4" t="s">
        <v>280</v>
      </c>
      <c r="D222" s="6" t="s">
        <v>92</v>
      </c>
      <c r="E222" s="12">
        <v>42498</v>
      </c>
      <c r="F222" s="12" t="str">
        <f t="shared" ref="F222:F229" si="23">CONCATENATE(G222,"x",H222)</f>
        <v>英式奶茶(杯)x1</v>
      </c>
      <c r="G222" s="5" t="s">
        <v>214</v>
      </c>
      <c r="H222" s="6">
        <v>1</v>
      </c>
      <c r="I222" s="6">
        <v>1</v>
      </c>
      <c r="J222" s="6"/>
      <c r="K222" s="5">
        <f>IF(表1[[#This Row],[姓名]]="",0,IF(D222="充值",J222,VLOOKUP(G222,表2[#All],4,FALSE)*H222*I222*-1))</f>
        <v>-30</v>
      </c>
      <c r="L222" s="6"/>
      <c r="M222" s="16"/>
    </row>
    <row r="223" spans="2:13" ht="22" x14ac:dyDescent="0.35">
      <c r="B223" s="20" t="s">
        <v>81</v>
      </c>
      <c r="C223" s="4" t="s">
        <v>33</v>
      </c>
      <c r="D223" s="6" t="s">
        <v>92</v>
      </c>
      <c r="E223" s="12">
        <v>42498</v>
      </c>
      <c r="F223" s="12" t="str">
        <f t="shared" si="23"/>
        <v>儿童绘本演读专场(会员）(1大1小)x1</v>
      </c>
      <c r="G223" s="5" t="s">
        <v>236</v>
      </c>
      <c r="H223" s="22">
        <v>1</v>
      </c>
      <c r="I223" s="22">
        <v>1</v>
      </c>
      <c r="J223" s="22"/>
      <c r="K223" s="23">
        <f>IF(表1[[#This Row],[姓名]]="",0,IF(D223="充值",J223,VLOOKUP(G223,表2[#All],4,FALSE)*H223*I223*-1))</f>
        <v>-100</v>
      </c>
      <c r="L223" s="22"/>
      <c r="M223" s="24"/>
    </row>
    <row r="224" spans="2:13" ht="22" x14ac:dyDescent="0.35">
      <c r="B224" s="20" t="s">
        <v>65</v>
      </c>
      <c r="C224" s="4" t="s">
        <v>282</v>
      </c>
      <c r="D224" s="6" t="s">
        <v>92</v>
      </c>
      <c r="E224" s="12">
        <v>42498</v>
      </c>
      <c r="F224" s="12" t="str">
        <f t="shared" si="23"/>
        <v>儿童绘本演读专场(会员）(1大1小)x1</v>
      </c>
      <c r="G224" s="5" t="s">
        <v>236</v>
      </c>
      <c r="H224" s="22">
        <v>1</v>
      </c>
      <c r="I224" s="22">
        <v>1</v>
      </c>
      <c r="J224" s="22"/>
      <c r="K224" s="23">
        <f>IF(表1[[#This Row],[姓名]]="",0,IF(D224="充值",J224,VLOOKUP(G224,表2[#All],4,FALSE)*H224*I224*-1))</f>
        <v>-100</v>
      </c>
      <c r="L224" s="22"/>
      <c r="M224" s="24"/>
    </row>
    <row r="225" spans="2:13" ht="22" x14ac:dyDescent="0.35">
      <c r="B225" s="20" t="s">
        <v>273</v>
      </c>
      <c r="C225" s="4" t="s">
        <v>40</v>
      </c>
      <c r="D225" s="6" t="s">
        <v>92</v>
      </c>
      <c r="E225" s="12">
        <v>42498</v>
      </c>
      <c r="F225" s="12" t="str">
        <f t="shared" si="23"/>
        <v>儿童绘本演读专场(会员）(1大1小)x1</v>
      </c>
      <c r="G225" s="5" t="s">
        <v>236</v>
      </c>
      <c r="H225" s="22">
        <v>1</v>
      </c>
      <c r="I225" s="22">
        <v>1</v>
      </c>
      <c r="J225" s="22"/>
      <c r="K225" s="23">
        <f>IF(表1[[#This Row],[姓名]]="",0,IF(D225="充值",J225,VLOOKUP(G225,表2[#All],4,FALSE)*H225*I225*-1))</f>
        <v>-100</v>
      </c>
      <c r="L225" s="22"/>
      <c r="M225" s="24"/>
    </row>
    <row r="226" spans="2:13" ht="22" x14ac:dyDescent="0.35">
      <c r="B226" s="20" t="s">
        <v>77</v>
      </c>
      <c r="C226" s="4" t="s">
        <v>281</v>
      </c>
      <c r="D226" s="6" t="s">
        <v>92</v>
      </c>
      <c r="E226" s="12">
        <v>42498</v>
      </c>
      <c r="F226" s="12" t="str">
        <f t="shared" si="23"/>
        <v>儿童绘本演读专场(会员）(1大1小)x1</v>
      </c>
      <c r="G226" s="5" t="s">
        <v>236</v>
      </c>
      <c r="H226" s="22">
        <v>1</v>
      </c>
      <c r="I226" s="22">
        <v>1</v>
      </c>
      <c r="J226" s="22"/>
      <c r="K226" s="23">
        <f>IF(表1[[#This Row],[姓名]]="",0,IF(D226="充值",J226,VLOOKUP(G226,表2[#All],4,FALSE)*H226*I226*-1))</f>
        <v>-100</v>
      </c>
      <c r="L226" s="22"/>
      <c r="M226" s="24"/>
    </row>
    <row r="227" spans="2:13" ht="22" x14ac:dyDescent="0.35">
      <c r="B227" s="20" t="s">
        <v>226</v>
      </c>
      <c r="C227" s="4" t="s">
        <v>34</v>
      </c>
      <c r="D227" s="6" t="s">
        <v>92</v>
      </c>
      <c r="E227" s="12">
        <v>42498</v>
      </c>
      <c r="F227" s="12" t="str">
        <f t="shared" si="23"/>
        <v>儿童绘本演读专场(会员）(1大1小)x1</v>
      </c>
      <c r="G227" s="5" t="s">
        <v>236</v>
      </c>
      <c r="H227" s="22">
        <v>1</v>
      </c>
      <c r="I227" s="22">
        <v>1</v>
      </c>
      <c r="J227" s="22"/>
      <c r="K227" s="23">
        <f>IF(表1[[#This Row],[姓名]]="",0,IF(D227="充值",J227,VLOOKUP(G227,表2[#All],4,FALSE)*H227*I227*-1))</f>
        <v>-100</v>
      </c>
      <c r="L227" s="22"/>
      <c r="M227" s="24"/>
    </row>
    <row r="228" spans="2:13" ht="22" x14ac:dyDescent="0.35">
      <c r="B228" s="20" t="s">
        <v>230</v>
      </c>
      <c r="C228" s="4" t="s">
        <v>229</v>
      </c>
      <c r="D228" s="6" t="s">
        <v>92</v>
      </c>
      <c r="E228" s="12">
        <v>42498</v>
      </c>
      <c r="F228" s="12" t="str">
        <f t="shared" si="23"/>
        <v>儿童绘本演读专场(会员）(1大1小)x1</v>
      </c>
      <c r="G228" s="5" t="s">
        <v>236</v>
      </c>
      <c r="H228" s="22">
        <v>1</v>
      </c>
      <c r="I228" s="22">
        <v>1</v>
      </c>
      <c r="J228" s="22"/>
      <c r="K228" s="23">
        <f>IF(表1[[#This Row],[姓名]]="",0,IF(D228="充值",J228,VLOOKUP(G228,表2[#All],4,FALSE)*H228*I228*-1))</f>
        <v>-100</v>
      </c>
      <c r="L228" s="22"/>
      <c r="M228" s="24"/>
    </row>
    <row r="229" spans="2:13" ht="22" x14ac:dyDescent="0.35">
      <c r="B229" s="20" t="s">
        <v>230</v>
      </c>
      <c r="C229" s="4" t="s">
        <v>229</v>
      </c>
      <c r="D229" s="6" t="s">
        <v>26</v>
      </c>
      <c r="E229" s="12">
        <v>42480</v>
      </c>
      <c r="F229" s="12" t="str">
        <f t="shared" si="23"/>
        <v>充值x1</v>
      </c>
      <c r="G229" s="5" t="s">
        <v>26</v>
      </c>
      <c r="H229" s="6">
        <v>1</v>
      </c>
      <c r="I229" s="6">
        <v>1</v>
      </c>
      <c r="J229" s="6">
        <v>1000</v>
      </c>
      <c r="K229" s="5">
        <f>IF(表1[[#This Row],[姓名]]="",0,IF(D229="充值",J229,VLOOKUP(G229,表2[#All],4,FALSE)*H229*I229*-1))</f>
        <v>1000</v>
      </c>
      <c r="L229" s="6"/>
      <c r="M229" s="16"/>
    </row>
    <row r="230" spans="2:13" ht="22" x14ac:dyDescent="0.35">
      <c r="B230" s="20" t="s">
        <v>79</v>
      </c>
      <c r="C230" s="4" t="s">
        <v>80</v>
      </c>
      <c r="D230" s="6" t="s">
        <v>92</v>
      </c>
      <c r="E230" s="12">
        <v>42499</v>
      </c>
      <c r="F230" s="12" t="str">
        <f t="shared" ref="F230:F239" si="24">CONCATENATE(G230,"x",H230)</f>
        <v>儿童绘本演读专场(会员）(1大1小)x1</v>
      </c>
      <c r="G230" s="5" t="s">
        <v>236</v>
      </c>
      <c r="H230" s="22">
        <v>1</v>
      </c>
      <c r="I230" s="22">
        <v>1</v>
      </c>
      <c r="J230" s="22"/>
      <c r="K230" s="23">
        <f>IF(表1[[#This Row],[姓名]]="",0,IF(D230="充值",J230,VLOOKUP(G230,表2[#All],4,FALSE)*H230*I230*-1))</f>
        <v>-100</v>
      </c>
      <c r="L230" s="22"/>
      <c r="M230" s="24"/>
    </row>
    <row r="231" spans="2:13" ht="22" x14ac:dyDescent="0.35">
      <c r="B231" s="20" t="s">
        <v>276</v>
      </c>
      <c r="C231" s="4" t="s">
        <v>275</v>
      </c>
      <c r="D231" s="6" t="s">
        <v>92</v>
      </c>
      <c r="E231" s="12">
        <v>42499</v>
      </c>
      <c r="F231" s="12" t="str">
        <f t="shared" si="24"/>
        <v>儿童绘本演读专场(会员）(1大1小)x1</v>
      </c>
      <c r="G231" s="5" t="s">
        <v>236</v>
      </c>
      <c r="H231" s="22">
        <v>1</v>
      </c>
      <c r="I231" s="22">
        <v>1</v>
      </c>
      <c r="J231" s="22"/>
      <c r="K231" s="23">
        <f>IF(表1[[#This Row],[姓名]]="",0,IF(D231="充值",J231,VLOOKUP(G231,表2[#All],4,FALSE)*H231*I231*-1))</f>
        <v>-100</v>
      </c>
      <c r="L231" s="22"/>
      <c r="M231" s="24"/>
    </row>
    <row r="232" spans="2:13" ht="22" x14ac:dyDescent="0.35">
      <c r="B232" s="20" t="s">
        <v>274</v>
      </c>
      <c r="C232" s="4" t="s">
        <v>274</v>
      </c>
      <c r="D232" s="6" t="s">
        <v>92</v>
      </c>
      <c r="E232" s="12">
        <v>42499</v>
      </c>
      <c r="F232" s="12" t="str">
        <f t="shared" si="24"/>
        <v>儿童绘本演读专场(会员）(1大1小)x1</v>
      </c>
      <c r="G232" s="5" t="s">
        <v>236</v>
      </c>
      <c r="H232" s="22">
        <v>1</v>
      </c>
      <c r="I232" s="22">
        <v>1</v>
      </c>
      <c r="J232" s="22"/>
      <c r="K232" s="23">
        <f>IF(表1[[#This Row],[姓名]]="",0,IF(D232="充值",J232,VLOOKUP(G232,表2[#All],4,FALSE)*H232*I232*-1))</f>
        <v>-100</v>
      </c>
      <c r="L232" s="22"/>
      <c r="M232" s="24"/>
    </row>
    <row r="233" spans="2:13" ht="22" x14ac:dyDescent="0.35">
      <c r="B233" s="15" t="s">
        <v>161</v>
      </c>
      <c r="C233" s="4" t="s">
        <v>160</v>
      </c>
      <c r="D233" s="6" t="s">
        <v>92</v>
      </c>
      <c r="E233" s="69">
        <v>42499</v>
      </c>
      <c r="F233" s="12" t="str">
        <f t="shared" si="24"/>
        <v>儿童绘本演读专场(会员）(1大1小)x1</v>
      </c>
      <c r="G233" s="5" t="s">
        <v>236</v>
      </c>
      <c r="H233" s="6">
        <v>1</v>
      </c>
      <c r="I233" s="6">
        <v>1</v>
      </c>
      <c r="J233" s="6"/>
      <c r="K233" s="5">
        <f>IF(表1[[#This Row],[姓名]]="",0,IF(D233="充值",J233,VLOOKUP(G233,表2[#All],4,FALSE)*H233*I233*-1))</f>
        <v>-100</v>
      </c>
      <c r="L233" s="6"/>
      <c r="M233" s="16"/>
    </row>
    <row r="234" spans="2:13" ht="22" x14ac:dyDescent="0.35">
      <c r="B234" s="15" t="s">
        <v>36</v>
      </c>
      <c r="C234" s="4" t="s">
        <v>45</v>
      </c>
      <c r="D234" s="6" t="s">
        <v>92</v>
      </c>
      <c r="E234" s="69">
        <v>42499</v>
      </c>
      <c r="F234" s="12" t="str">
        <f t="shared" si="24"/>
        <v>儿童绘本演读专场(会员）(1大1小)x1</v>
      </c>
      <c r="G234" s="5" t="s">
        <v>236</v>
      </c>
      <c r="H234" s="6">
        <v>1</v>
      </c>
      <c r="I234" s="6">
        <v>1</v>
      </c>
      <c r="J234" s="6"/>
      <c r="K234" s="5">
        <f>IF(表1[[#This Row],[姓名]]="",0,IF(D234="充值",J234,VLOOKUP(G234,表2[#All],4,FALSE)*H234*I234*-1))</f>
        <v>-100</v>
      </c>
      <c r="L234" s="6"/>
      <c r="M234" s="16"/>
    </row>
    <row r="235" spans="2:13" ht="22" x14ac:dyDescent="0.35">
      <c r="B235" s="15" t="s">
        <v>200</v>
      </c>
      <c r="C235" s="4" t="s">
        <v>231</v>
      </c>
      <c r="D235" s="6" t="s">
        <v>92</v>
      </c>
      <c r="E235" s="69">
        <v>42499</v>
      </c>
      <c r="F235" s="12" t="str">
        <f t="shared" si="24"/>
        <v>儿童绘本演读专场(会员）(1大1小)x1</v>
      </c>
      <c r="G235" s="5" t="s">
        <v>236</v>
      </c>
      <c r="H235" s="6">
        <v>1</v>
      </c>
      <c r="I235" s="6">
        <v>1</v>
      </c>
      <c r="J235" s="6"/>
      <c r="K235" s="5">
        <f>IF(表1[[#This Row],[姓名]]="",0,IF(D235="充值",J235,VLOOKUP(G235,表2[#All],4,FALSE)*H235*I235*-1))</f>
        <v>-100</v>
      </c>
      <c r="L235" s="6"/>
      <c r="M235" s="16"/>
    </row>
    <row r="236" spans="2:13" ht="22" x14ac:dyDescent="0.35">
      <c r="B236" s="15" t="s">
        <v>81</v>
      </c>
      <c r="C236" s="4" t="s">
        <v>82</v>
      </c>
      <c r="D236" s="6" t="s">
        <v>92</v>
      </c>
      <c r="E236" s="69">
        <v>42499</v>
      </c>
      <c r="F236" s="12" t="str">
        <f t="shared" si="24"/>
        <v>摩卡咖啡(杯)x1</v>
      </c>
      <c r="G236" s="5" t="s">
        <v>278</v>
      </c>
      <c r="H236" s="6">
        <v>1</v>
      </c>
      <c r="I236" s="6">
        <v>1</v>
      </c>
      <c r="J236" s="6"/>
      <c r="K236" s="5">
        <f>IF(表1[[#This Row],[姓名]]="",0,IF(D236="充值",J236,VLOOKUP(G236,表2[#All],4,FALSE)*H236*I236*-1))</f>
        <v>-26</v>
      </c>
      <c r="L236" s="6"/>
      <c r="M236" s="16"/>
    </row>
    <row r="237" spans="2:13" ht="22" x14ac:dyDescent="0.35">
      <c r="B237" s="15" t="s">
        <v>65</v>
      </c>
      <c r="C237" s="4" t="s">
        <v>283</v>
      </c>
      <c r="D237" s="6" t="s">
        <v>92</v>
      </c>
      <c r="E237" s="69">
        <v>42499</v>
      </c>
      <c r="F237" s="12" t="str">
        <f t="shared" si="24"/>
        <v>峨眉山明前绿茶(杯)x1</v>
      </c>
      <c r="G237" s="5" t="s">
        <v>152</v>
      </c>
      <c r="H237" s="6">
        <v>1</v>
      </c>
      <c r="I237" s="6">
        <v>1</v>
      </c>
      <c r="J237" s="6"/>
      <c r="K237" s="5">
        <f>IF(表1[[#This Row],[姓名]]="",0,IF(D237="充值",J237,VLOOKUP(G237,表2[#All],4,FALSE)*H237*I237*-1))</f>
        <v>-30</v>
      </c>
      <c r="L237" s="6"/>
      <c r="M237" s="16"/>
    </row>
    <row r="238" spans="2:13" ht="22" x14ac:dyDescent="0.35">
      <c r="B238" s="15" t="s">
        <v>77</v>
      </c>
      <c r="C238" s="4" t="s">
        <v>284</v>
      </c>
      <c r="D238" s="6" t="s">
        <v>92</v>
      </c>
      <c r="E238" s="69">
        <v>42499</v>
      </c>
      <c r="F238" s="12" t="str">
        <f t="shared" si="24"/>
        <v>高山古树普洱茶(杯)x1</v>
      </c>
      <c r="G238" s="5" t="s">
        <v>173</v>
      </c>
      <c r="H238" s="6">
        <v>1</v>
      </c>
      <c r="I238" s="6">
        <v>1</v>
      </c>
      <c r="J238" s="6"/>
      <c r="K238" s="5">
        <f>IF(表1[[#This Row],[姓名]]="",0,IF(D238="充值",J238,VLOOKUP(G238,表2[#All],4,FALSE)*H238*I238*-1))</f>
        <v>-30</v>
      </c>
      <c r="L238" s="6"/>
      <c r="M238" s="16"/>
    </row>
    <row r="239" spans="2:13" ht="22" x14ac:dyDescent="0.35">
      <c r="B239" s="15" t="s">
        <v>88</v>
      </c>
      <c r="C239" s="4" t="s">
        <v>287</v>
      </c>
      <c r="D239" s="6" t="s">
        <v>47</v>
      </c>
      <c r="E239" s="69">
        <v>42499</v>
      </c>
      <c r="F239" s="12" t="str">
        <f t="shared" si="24"/>
        <v>斯里兰卡上等红茶(杯)x1</v>
      </c>
      <c r="G239" s="5" t="s">
        <v>125</v>
      </c>
      <c r="H239" s="6">
        <v>1</v>
      </c>
      <c r="I239" s="6">
        <v>1</v>
      </c>
      <c r="J239" s="6"/>
      <c r="K239" s="5">
        <f>IF(表1[[#This Row],[姓名]]="",0,IF(D239="充值",J239,VLOOKUP(G239,表2[#All],4,FALSE)*H239*I239*-1))</f>
        <v>-30</v>
      </c>
      <c r="L239" s="6"/>
      <c r="M239" s="16"/>
    </row>
    <row r="240" spans="2:13" ht="22" x14ac:dyDescent="0.35">
      <c r="B240" s="15" t="s">
        <v>88</v>
      </c>
      <c r="C240" s="4" t="s">
        <v>287</v>
      </c>
      <c r="D240" s="6" t="s">
        <v>47</v>
      </c>
      <c r="E240" s="69">
        <v>42499</v>
      </c>
      <c r="F240" s="12" t="str">
        <f t="shared" ref="F240:F242" si="25">CONCATENATE(G240,"x",H240)</f>
        <v>手冲拿铁(杯)x1</v>
      </c>
      <c r="G240" s="5" t="s">
        <v>59</v>
      </c>
      <c r="H240" s="6">
        <v>1</v>
      </c>
      <c r="I240" s="6">
        <v>1</v>
      </c>
      <c r="J240" s="6"/>
      <c r="K240" s="5">
        <f>IF(表1[[#This Row],[姓名]]="",0,IF(D240="充值",J240,VLOOKUP(G240,表2[#All],4,FALSE)*H240*I240*-1))</f>
        <v>-25</v>
      </c>
      <c r="L240" s="6"/>
      <c r="M240" s="16"/>
    </row>
    <row r="241" spans="2:13" ht="22" x14ac:dyDescent="0.35">
      <c r="B241" s="15" t="s">
        <v>288</v>
      </c>
      <c r="C241" s="4" t="s">
        <v>289</v>
      </c>
      <c r="D241" s="6" t="s">
        <v>26</v>
      </c>
      <c r="E241" s="69">
        <v>42499</v>
      </c>
      <c r="F241" s="12" t="str">
        <f t="shared" si="25"/>
        <v>充值x1</v>
      </c>
      <c r="G241" s="5" t="s">
        <v>26</v>
      </c>
      <c r="H241" s="6">
        <v>1</v>
      </c>
      <c r="I241" s="6">
        <v>1</v>
      </c>
      <c r="J241" s="6">
        <v>500</v>
      </c>
      <c r="K241" s="5">
        <f>IF(表1[[#This Row],[姓名]]="",0,IF(D241="充值",J241,VLOOKUP(G241,表2[#All],4,FALSE)*H241*I241*-1))</f>
        <v>500</v>
      </c>
      <c r="L241" s="6"/>
      <c r="M241" s="16"/>
    </row>
    <row r="242" spans="2:13" ht="22" x14ac:dyDescent="0.35">
      <c r="B242" s="15" t="s">
        <v>81</v>
      </c>
      <c r="C242" s="4" t="s">
        <v>82</v>
      </c>
      <c r="D242" s="6" t="s">
        <v>92</v>
      </c>
      <c r="E242" s="69">
        <v>42500</v>
      </c>
      <c r="F242" s="12" t="str">
        <f t="shared" si="25"/>
        <v>手冲拿铁(杯)x1</v>
      </c>
      <c r="G242" s="5" t="s">
        <v>59</v>
      </c>
      <c r="H242" s="6">
        <v>1</v>
      </c>
      <c r="I242" s="6">
        <v>1</v>
      </c>
      <c r="J242" s="6"/>
      <c r="K242" s="5">
        <f>IF(表1[[#This Row],[姓名]]="",0,IF(D242="充值",J242,VLOOKUP(G242,表2[#All],4,FALSE)*H242*I242*-1))</f>
        <v>-25</v>
      </c>
      <c r="L242" s="6"/>
      <c r="M242" s="16"/>
    </row>
    <row r="243" spans="2:13" ht="22" x14ac:dyDescent="0.35">
      <c r="B243" s="15" t="s">
        <v>116</v>
      </c>
      <c r="C243" s="4" t="s">
        <v>293</v>
      </c>
      <c r="D243" s="6" t="s">
        <v>92</v>
      </c>
      <c r="E243" s="69">
        <v>42500</v>
      </c>
      <c r="F243" s="12" t="str">
        <f t="shared" ref="F243" si="26">CONCATENATE(G243,"x",H243)</f>
        <v>手冲拿铁(杯)x1</v>
      </c>
      <c r="G243" s="5" t="s">
        <v>59</v>
      </c>
      <c r="H243" s="6">
        <v>1</v>
      </c>
      <c r="I243" s="6">
        <v>1</v>
      </c>
      <c r="J243" s="6"/>
      <c r="K243" s="5">
        <f>IF(表1[[#This Row],[姓名]]="",0,IF(D243="充值",J243,VLOOKUP(G243,表2[#All],4,FALSE)*H243*I243*-1))</f>
        <v>-25</v>
      </c>
      <c r="L243" s="6"/>
      <c r="M243" s="16"/>
    </row>
    <row r="244" spans="2:13" ht="22" x14ac:dyDescent="0.35">
      <c r="B244" s="15" t="s">
        <v>72</v>
      </c>
      <c r="C244" s="4" t="s">
        <v>263</v>
      </c>
      <c r="D244" s="6" t="s">
        <v>92</v>
      </c>
      <c r="E244" s="69">
        <v>42500</v>
      </c>
      <c r="F244" s="12" t="str">
        <f t="shared" ref="F244" si="27">CONCATENATE(G244,"x",H244)</f>
        <v>摩卡咖啡(杯)x1</v>
      </c>
      <c r="G244" s="5" t="s">
        <v>278</v>
      </c>
      <c r="H244" s="6">
        <v>1</v>
      </c>
      <c r="I244" s="6">
        <v>1</v>
      </c>
      <c r="J244" s="6"/>
      <c r="K244" s="5">
        <f>IF(表1[[#This Row],[姓名]]="",0,IF(D244="充值",J244,VLOOKUP(G244,表2[#All],4,FALSE)*H244*I244*-1))</f>
        <v>-26</v>
      </c>
      <c r="L244" s="6"/>
      <c r="M244" s="16"/>
    </row>
    <row r="245" spans="2:13" ht="22" x14ac:dyDescent="0.35">
      <c r="B245" s="15" t="s">
        <v>200</v>
      </c>
      <c r="C245" s="4" t="s">
        <v>231</v>
      </c>
      <c r="D245" s="6" t="s">
        <v>92</v>
      </c>
      <c r="E245" s="69">
        <v>42500</v>
      </c>
      <c r="F245" s="12" t="str">
        <f t="shared" ref="F245" si="28">CONCATENATE(G245,"x",H245)</f>
        <v>摩卡咖啡(杯)x2</v>
      </c>
      <c r="G245" s="5" t="s">
        <v>278</v>
      </c>
      <c r="H245" s="6">
        <v>2</v>
      </c>
      <c r="I245" s="6">
        <v>1</v>
      </c>
      <c r="J245" s="6"/>
      <c r="K245" s="5">
        <f>IF(表1[[#This Row],[姓名]]="",0,IF(D245="充值",J245,VLOOKUP(G245,表2[#All],4,FALSE)*H245*I245*-1))</f>
        <v>-52</v>
      </c>
      <c r="L245" s="6"/>
      <c r="M245" s="16"/>
    </row>
    <row r="246" spans="2:13" ht="22" x14ac:dyDescent="0.35">
      <c r="B246" s="15"/>
      <c r="C246" s="4"/>
      <c r="D246" s="6"/>
      <c r="E246" s="12"/>
      <c r="F246" s="12"/>
      <c r="G246" s="5"/>
      <c r="H246" s="6"/>
      <c r="I246" s="6"/>
      <c r="J246" s="6"/>
      <c r="K246" s="5">
        <f>IF(表1[[#This Row],[姓名]]="",0,IF(D246="充值",J246,VLOOKUP(G246,表2[#All],4,FALSE)*H246*I246*-1))</f>
        <v>0</v>
      </c>
      <c r="L246" s="6"/>
      <c r="M246" s="16"/>
    </row>
    <row r="247" spans="2:13" ht="22" x14ac:dyDescent="0.35">
      <c r="B247" s="20"/>
      <c r="C247" s="21"/>
      <c r="D247" s="22"/>
      <c r="E247" s="70"/>
      <c r="F247" s="70"/>
      <c r="G247" s="23"/>
      <c r="H247" s="22"/>
      <c r="I247" s="22"/>
      <c r="J247" s="22"/>
      <c r="K247" s="23">
        <f>IF(表1[[#This Row],[姓名]]="",0,IF(D247="充值",J247,VLOOKUP(G247,表2[#All],4,FALSE)*H247*I247*-1))</f>
        <v>0</v>
      </c>
      <c r="L247" s="22"/>
      <c r="M247" s="24"/>
    </row>
  </sheetData>
  <phoneticPr fontId="1" type="noConversion"/>
  <dataValidations count="1">
    <dataValidation type="list" allowBlank="1" showInputMessage="1" showErrorMessage="1" sqref="D3:D64 D66:D84 D88:D94 D100 D102:D109">
      <formula1>"充值,会员消费,消费"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G49:G245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topLeftCell="C26" zoomScale="116" workbookViewId="0">
      <selection activeCell="P44" sqref="P3:P44"/>
    </sheetView>
  </sheetViews>
  <sheetFormatPr baseColWidth="10" defaultRowHeight="15" x14ac:dyDescent="0.15"/>
  <cols>
    <col min="1" max="1" width="3.6640625" customWidth="1"/>
    <col min="2" max="2" width="33.83203125" customWidth="1"/>
    <col min="3" max="3" width="13.83203125" customWidth="1"/>
    <col min="6" max="6" width="10.5" bestFit="1" customWidth="1"/>
    <col min="7" max="7" width="6.83203125" customWidth="1"/>
    <col min="10" max="10" width="42.6640625" customWidth="1"/>
    <col min="11" max="11" width="19.5" customWidth="1"/>
    <col min="13" max="13" width="3.1640625" customWidth="1"/>
    <col min="14" max="14" width="2.83203125" customWidth="1"/>
    <col min="15" max="15" width="5.5" bestFit="1" customWidth="1"/>
  </cols>
  <sheetData>
    <row r="2" spans="2:16" x14ac:dyDescent="0.15">
      <c r="B2" s="37" t="s">
        <v>22</v>
      </c>
      <c r="C2" s="37" t="s">
        <v>12</v>
      </c>
      <c r="D2" s="37" t="s">
        <v>13</v>
      </c>
      <c r="E2" s="37" t="s">
        <v>15</v>
      </c>
      <c r="F2" s="37" t="s">
        <v>16</v>
      </c>
      <c r="G2" s="30" t="s">
        <v>28</v>
      </c>
      <c r="H2" s="37" t="s">
        <v>122</v>
      </c>
    </row>
    <row r="3" spans="2:16" x14ac:dyDescent="0.15">
      <c r="B3" s="1" t="str">
        <f t="shared" ref="B3:B24" si="0">CONCATENATE(C3,"(",F3,")")</f>
        <v>锡兰红茶(壶)</v>
      </c>
      <c r="C3" s="1" t="s">
        <v>18</v>
      </c>
      <c r="D3" s="1" t="s">
        <v>14</v>
      </c>
      <c r="E3" s="1">
        <v>70</v>
      </c>
      <c r="F3" s="1" t="s">
        <v>17</v>
      </c>
      <c r="G3" s="36">
        <v>1</v>
      </c>
      <c r="H3" s="43">
        <v>42466</v>
      </c>
      <c r="J3" t="str">
        <f>CONCATENATE(表2[[#This Row],[描述]], " ",表2[[#This Row],[售价]] )</f>
        <v>锡兰红茶(壶) 70</v>
      </c>
      <c r="K3" t="s">
        <v>291</v>
      </c>
      <c r="L3" t="str">
        <f>表2[[#This Row],[名称]]</f>
        <v>锡兰红茶</v>
      </c>
      <c r="M3" t="str">
        <f>表2[[#This Row],[单位]]</f>
        <v>壶</v>
      </c>
      <c r="N3">
        <f>表2[[#This Row],[售价]]</f>
        <v>70</v>
      </c>
      <c r="O3" t="str">
        <f>表2[[#This Row],[类别]]</f>
        <v>饮品</v>
      </c>
      <c r="P3" t="str">
        <f>CONCATENATE(K3,"'",L3,"','",M3,"','",N3,"' , (select id from catagories where name='",O3,"') ,",1,", '2016-05-06 15:36:38' , '2016-05-06 15:36:38');")</f>
        <v>INSERT INTO products (name, unit,price,catagory_id,version_id,created_at,updated_at) VALUES ('锡兰红茶','壶','70' , (select id from catagories where name='饮品') ,1, '2016-05-06 15:36:38' , '2016-05-06 15:36:38');</v>
      </c>
    </row>
    <row r="4" spans="2:16" x14ac:dyDescent="0.15">
      <c r="B4" s="1" t="str">
        <f t="shared" si="0"/>
        <v>锡兰红茶(杯)</v>
      </c>
      <c r="C4" s="1" t="s">
        <v>18</v>
      </c>
      <c r="D4" s="1" t="s">
        <v>14</v>
      </c>
      <c r="E4" s="1">
        <v>20</v>
      </c>
      <c r="F4" s="1" t="s">
        <v>21</v>
      </c>
      <c r="G4" s="36">
        <v>1</v>
      </c>
      <c r="H4" s="43">
        <v>42466</v>
      </c>
      <c r="J4" t="str">
        <f>CONCATENATE(表2[[#This Row],[描述]], " ",表2[[#This Row],[售价]] )</f>
        <v>锡兰红茶(杯) 20</v>
      </c>
      <c r="K4" t="s">
        <v>291</v>
      </c>
      <c r="L4" t="str">
        <f>表2[[#This Row],[名称]]</f>
        <v>锡兰红茶</v>
      </c>
      <c r="M4" t="str">
        <f>表2[[#This Row],[单位]]</f>
        <v>杯</v>
      </c>
      <c r="N4">
        <f>表2[[#This Row],[售价]]</f>
        <v>20</v>
      </c>
      <c r="O4" t="str">
        <f>表2[[#This Row],[类别]]</f>
        <v>饮品</v>
      </c>
      <c r="P4" t="str">
        <f t="shared" ref="P4:P45" si="1">CONCATENATE(K4,"'",L4,"','",M4,"','",N4,"' , (select id from catagories where name='",O4,"') ,",1,", '2016-05-06 15:36:38' , '2016-05-06 15:36:38');")</f>
        <v>INSERT INTO products (name, unit,price,catagory_id,version_id,created_at,updated_at) VALUES ('锡兰红茶','杯','20' , (select id from catagories where name='饮品') ,1, '2016-05-06 15:36:38' , '2016-05-06 15:36:38');</v>
      </c>
    </row>
    <row r="5" spans="2:16" x14ac:dyDescent="0.15">
      <c r="B5" s="1" t="str">
        <f t="shared" si="0"/>
        <v>斯里兰卡上等红茶(杯)</v>
      </c>
      <c r="C5" s="1" t="s">
        <v>118</v>
      </c>
      <c r="D5" s="26" t="s">
        <v>14</v>
      </c>
      <c r="E5" s="26">
        <v>30</v>
      </c>
      <c r="F5" s="26" t="s">
        <v>21</v>
      </c>
      <c r="G5" s="36">
        <v>1</v>
      </c>
      <c r="H5" s="43">
        <v>42472</v>
      </c>
      <c r="J5" t="str">
        <f>CONCATENATE(表2[[#This Row],[描述]], " ",表2[[#This Row],[售价]] )</f>
        <v>斯里兰卡上等红茶(杯) 30</v>
      </c>
      <c r="K5" t="s">
        <v>291</v>
      </c>
      <c r="L5" t="str">
        <f>表2[[#This Row],[名称]]</f>
        <v>斯里兰卡上等红茶</v>
      </c>
      <c r="M5" t="str">
        <f>表2[[#This Row],[单位]]</f>
        <v>杯</v>
      </c>
      <c r="N5">
        <f>表2[[#This Row],[售价]]</f>
        <v>30</v>
      </c>
      <c r="O5" t="str">
        <f>表2[[#This Row],[类别]]</f>
        <v>饮品</v>
      </c>
      <c r="P5" t="str">
        <f t="shared" si="1"/>
        <v>INSERT INTO products (name, unit,price,catagory_id,version_id,created_at,updated_at) VALUES ('斯里兰卡上等红茶','杯','30' , (select id from catagories where name='饮品') ,1, '2016-05-06 15:36:38' , '2016-05-06 15:36:38');</v>
      </c>
    </row>
    <row r="6" spans="2:16" x14ac:dyDescent="0.15">
      <c r="B6" s="1" t="str">
        <f t="shared" si="0"/>
        <v>手冲拿铁(杯)</v>
      </c>
      <c r="C6" s="1" t="s">
        <v>42</v>
      </c>
      <c r="D6" s="1" t="s">
        <v>14</v>
      </c>
      <c r="E6" s="1">
        <v>25</v>
      </c>
      <c r="F6" s="1" t="s">
        <v>21</v>
      </c>
      <c r="G6" s="36">
        <v>1</v>
      </c>
      <c r="H6" s="43">
        <v>42466</v>
      </c>
      <c r="J6" t="str">
        <f>CONCATENATE(表2[[#This Row],[描述]], " ",表2[[#This Row],[售价]] )</f>
        <v>手冲拿铁(杯) 25</v>
      </c>
      <c r="K6" t="s">
        <v>291</v>
      </c>
      <c r="L6" t="str">
        <f>表2[[#This Row],[名称]]</f>
        <v>手冲拿铁</v>
      </c>
      <c r="M6" t="str">
        <f>表2[[#This Row],[单位]]</f>
        <v>杯</v>
      </c>
      <c r="N6">
        <f>表2[[#This Row],[售价]]</f>
        <v>25</v>
      </c>
      <c r="O6" t="str">
        <f>表2[[#This Row],[类别]]</f>
        <v>饮品</v>
      </c>
      <c r="P6" t="str">
        <f t="shared" si="1"/>
        <v>INSERT INTO products (name, unit,price,catagory_id,version_id,created_at,updated_at) VALUES ('手冲拿铁','杯','25' , (select id from catagories where name='饮品') ,1, '2016-05-06 15:36:38' , '2016-05-06 15:36:38');</v>
      </c>
    </row>
    <row r="7" spans="2:16" x14ac:dyDescent="0.15">
      <c r="B7" s="1" t="str">
        <f t="shared" si="0"/>
        <v>热巧克力(杯)</v>
      </c>
      <c r="C7" s="1" t="s">
        <v>69</v>
      </c>
      <c r="D7" s="1" t="s">
        <v>14</v>
      </c>
      <c r="E7" s="26">
        <v>25</v>
      </c>
      <c r="F7" s="26" t="s">
        <v>21</v>
      </c>
      <c r="G7" s="36">
        <v>1</v>
      </c>
      <c r="H7" s="43">
        <v>42466</v>
      </c>
      <c r="J7" t="str">
        <f>CONCATENATE(表2[[#This Row],[描述]], " ",表2[[#This Row],[售价]] )</f>
        <v>热巧克力(杯) 25</v>
      </c>
      <c r="K7" t="s">
        <v>291</v>
      </c>
      <c r="L7" t="str">
        <f>表2[[#This Row],[名称]]</f>
        <v>热巧克力</v>
      </c>
      <c r="M7" t="str">
        <f>表2[[#This Row],[单位]]</f>
        <v>杯</v>
      </c>
      <c r="N7">
        <f>表2[[#This Row],[售价]]</f>
        <v>25</v>
      </c>
      <c r="O7" t="str">
        <f>表2[[#This Row],[类别]]</f>
        <v>饮品</v>
      </c>
      <c r="P7" t="str">
        <f t="shared" si="1"/>
        <v>INSERT INTO products (name, unit,price,catagory_id,version_id,created_at,updated_at) VALUES ('热巧克力','杯','25' , (select id from catagories where name='饮品') ,1, '2016-05-06 15:36:38' , '2016-05-06 15:36:38');</v>
      </c>
    </row>
    <row r="8" spans="2:16" x14ac:dyDescent="0.15">
      <c r="B8" s="1" t="str">
        <f t="shared" si="0"/>
        <v>绿茶(杯)</v>
      </c>
      <c r="C8" s="1" t="s">
        <v>51</v>
      </c>
      <c r="D8" s="1" t="s">
        <v>14</v>
      </c>
      <c r="E8" s="1">
        <v>20</v>
      </c>
      <c r="F8" s="1" t="s">
        <v>21</v>
      </c>
      <c r="G8" s="36">
        <v>1</v>
      </c>
      <c r="H8" s="43">
        <v>42466</v>
      </c>
      <c r="J8" t="str">
        <f>CONCATENATE(表2[[#This Row],[描述]], " ",表2[[#This Row],[售价]] )</f>
        <v>绿茶(杯) 20</v>
      </c>
      <c r="K8" t="s">
        <v>291</v>
      </c>
      <c r="L8" t="str">
        <f>表2[[#This Row],[名称]]</f>
        <v>绿茶</v>
      </c>
      <c r="M8" t="str">
        <f>表2[[#This Row],[单位]]</f>
        <v>杯</v>
      </c>
      <c r="N8">
        <f>表2[[#This Row],[售价]]</f>
        <v>20</v>
      </c>
      <c r="O8" t="str">
        <f>表2[[#This Row],[类别]]</f>
        <v>饮品</v>
      </c>
      <c r="P8" t="str">
        <f t="shared" si="1"/>
        <v>INSERT INTO products (name, unit,price,catagory_id,version_id,created_at,updated_at) VALUES ('绿茶','杯','20' , (select id from catagories where name='饮品') ,1, '2016-05-06 15:36:38' , '2016-05-06 15:36:38');</v>
      </c>
    </row>
    <row r="9" spans="2:16" x14ac:dyDescent="0.15">
      <c r="B9" s="1" t="str">
        <f t="shared" si="0"/>
        <v>花果茶玫瑰(壶)</v>
      </c>
      <c r="C9" s="1" t="s">
        <v>20</v>
      </c>
      <c r="D9" s="1" t="s">
        <v>14</v>
      </c>
      <c r="E9" s="1">
        <v>80</v>
      </c>
      <c r="F9" s="1" t="s">
        <v>17</v>
      </c>
      <c r="G9" s="36">
        <v>1</v>
      </c>
      <c r="H9" s="43">
        <v>42466</v>
      </c>
      <c r="J9" t="str">
        <f>CONCATENATE(表2[[#This Row],[描述]], " ",表2[[#This Row],[售价]] )</f>
        <v>花果茶玫瑰(壶) 80</v>
      </c>
      <c r="K9" t="s">
        <v>291</v>
      </c>
      <c r="L9" t="str">
        <f>表2[[#This Row],[名称]]</f>
        <v>花果茶玫瑰</v>
      </c>
      <c r="M9" t="str">
        <f>表2[[#This Row],[单位]]</f>
        <v>壶</v>
      </c>
      <c r="N9">
        <f>表2[[#This Row],[售价]]</f>
        <v>80</v>
      </c>
      <c r="O9" t="str">
        <f>表2[[#This Row],[类别]]</f>
        <v>饮品</v>
      </c>
      <c r="P9" t="str">
        <f t="shared" si="1"/>
        <v>INSERT INTO products (name, unit,price,catagory_id,version_id,created_at,updated_at) VALUES ('花果茶玫瑰','壶','80' , (select id from catagories where name='饮品') ,1, '2016-05-06 15:36:38' , '2016-05-06 15:36:38');</v>
      </c>
    </row>
    <row r="10" spans="2:16" x14ac:dyDescent="0.15">
      <c r="B10" s="1" t="str">
        <f t="shared" si="0"/>
        <v>花果茶玫瑰(杯)</v>
      </c>
      <c r="C10" s="1" t="s">
        <v>20</v>
      </c>
      <c r="D10" s="1" t="s">
        <v>14</v>
      </c>
      <c r="E10" s="1">
        <v>25</v>
      </c>
      <c r="F10" s="1" t="s">
        <v>21</v>
      </c>
      <c r="G10" s="36">
        <v>1</v>
      </c>
      <c r="H10" s="43">
        <v>42466</v>
      </c>
      <c r="J10" t="str">
        <f>CONCATENATE(表2[[#This Row],[描述]], " ",表2[[#This Row],[售价]] )</f>
        <v>花果茶玫瑰(杯) 25</v>
      </c>
      <c r="K10" t="s">
        <v>291</v>
      </c>
      <c r="L10" t="str">
        <f>表2[[#This Row],[名称]]</f>
        <v>花果茶玫瑰</v>
      </c>
      <c r="M10" t="str">
        <f>表2[[#This Row],[单位]]</f>
        <v>杯</v>
      </c>
      <c r="N10">
        <f>表2[[#This Row],[售价]]</f>
        <v>25</v>
      </c>
      <c r="O10" t="str">
        <f>表2[[#This Row],[类别]]</f>
        <v>饮品</v>
      </c>
      <c r="P10" t="str">
        <f t="shared" si="1"/>
        <v>INSERT INTO products (name, unit,price,catagory_id,version_id,created_at,updated_at) VALUES ('花果茶玫瑰','杯','25' , (select id from catagories where name='饮品') ,1, '2016-05-06 15:36:38' , '2016-05-06 15:36:38');</v>
      </c>
    </row>
    <row r="11" spans="2:16" x14ac:dyDescent="0.15">
      <c r="B11" s="1" t="str">
        <f t="shared" si="0"/>
        <v>果汁(杯)</v>
      </c>
      <c r="C11" s="26" t="s">
        <v>100</v>
      </c>
      <c r="D11" s="1" t="s">
        <v>14</v>
      </c>
      <c r="E11" s="26">
        <v>25</v>
      </c>
      <c r="F11" s="26" t="s">
        <v>21</v>
      </c>
      <c r="G11" s="36">
        <v>1</v>
      </c>
      <c r="H11" s="43">
        <v>42466</v>
      </c>
      <c r="J11" t="str">
        <f>CONCATENATE(表2[[#This Row],[描述]], " ",表2[[#This Row],[售价]] )</f>
        <v>果汁(杯) 25</v>
      </c>
      <c r="K11" t="s">
        <v>291</v>
      </c>
      <c r="L11" t="str">
        <f>表2[[#This Row],[名称]]</f>
        <v>果汁</v>
      </c>
      <c r="M11" t="str">
        <f>表2[[#This Row],[单位]]</f>
        <v>杯</v>
      </c>
      <c r="N11">
        <f>表2[[#This Row],[售价]]</f>
        <v>25</v>
      </c>
      <c r="O11" t="str">
        <f>表2[[#This Row],[类别]]</f>
        <v>饮品</v>
      </c>
      <c r="P11" t="str">
        <f t="shared" si="1"/>
        <v>INSERT INTO products (name, unit,price,catagory_id,version_id,created_at,updated_at) VALUES ('果汁','杯','25' , (select id from catagories where name='饮品') ,1, '2016-05-06 15:36:38' , '2016-05-06 15:36:38');</v>
      </c>
    </row>
    <row r="12" spans="2:16" x14ac:dyDescent="0.15">
      <c r="B12" s="1" t="str">
        <f t="shared" si="0"/>
        <v>高山普洱(壶)</v>
      </c>
      <c r="C12" s="1" t="s">
        <v>19</v>
      </c>
      <c r="D12" s="1" t="s">
        <v>14</v>
      </c>
      <c r="E12" s="1">
        <v>70</v>
      </c>
      <c r="F12" s="1" t="s">
        <v>17</v>
      </c>
      <c r="G12" s="36">
        <v>1</v>
      </c>
      <c r="H12" s="43">
        <v>42466</v>
      </c>
      <c r="J12" t="str">
        <f>CONCATENATE(表2[[#This Row],[描述]], " ",表2[[#This Row],[售价]] )</f>
        <v>高山普洱(壶) 70</v>
      </c>
      <c r="K12" t="s">
        <v>291</v>
      </c>
      <c r="L12" t="str">
        <f>表2[[#This Row],[名称]]</f>
        <v>高山普洱</v>
      </c>
      <c r="M12" t="str">
        <f>表2[[#This Row],[单位]]</f>
        <v>壶</v>
      </c>
      <c r="N12">
        <f>表2[[#This Row],[售价]]</f>
        <v>70</v>
      </c>
      <c r="O12" t="str">
        <f>表2[[#This Row],[类别]]</f>
        <v>饮品</v>
      </c>
      <c r="P12" t="str">
        <f t="shared" si="1"/>
        <v>INSERT INTO products (name, unit,price,catagory_id,version_id,created_at,updated_at) VALUES ('高山普洱','壶','70' , (select id from catagories where name='饮品') ,1, '2016-05-06 15:36:38' , '2016-05-06 15:36:38');</v>
      </c>
    </row>
    <row r="13" spans="2:16" x14ac:dyDescent="0.15">
      <c r="B13" s="1" t="str">
        <f t="shared" si="0"/>
        <v>高山普洱(杯)</v>
      </c>
      <c r="C13" s="1" t="s">
        <v>19</v>
      </c>
      <c r="D13" s="1" t="s">
        <v>14</v>
      </c>
      <c r="E13" s="1">
        <v>20</v>
      </c>
      <c r="F13" s="1" t="s">
        <v>21</v>
      </c>
      <c r="G13" s="36">
        <v>1</v>
      </c>
      <c r="H13" s="43">
        <v>42466</v>
      </c>
      <c r="J13" t="str">
        <f>CONCATENATE(表2[[#This Row],[描述]], " ",表2[[#This Row],[售价]] )</f>
        <v>高山普洱(杯) 20</v>
      </c>
      <c r="K13" t="s">
        <v>291</v>
      </c>
      <c r="L13" t="str">
        <f>表2[[#This Row],[名称]]</f>
        <v>高山普洱</v>
      </c>
      <c r="M13" t="str">
        <f>表2[[#This Row],[单位]]</f>
        <v>杯</v>
      </c>
      <c r="N13">
        <f>表2[[#This Row],[售价]]</f>
        <v>20</v>
      </c>
      <c r="O13" t="str">
        <f>表2[[#This Row],[类别]]</f>
        <v>饮品</v>
      </c>
      <c r="P13" t="str">
        <f t="shared" si="1"/>
        <v>INSERT INTO products (name, unit,price,catagory_id,version_id,created_at,updated_at) VALUES ('高山普洱','杯','20' , (select id from catagories where name='饮品') ,1, '2016-05-06 15:36:38' , '2016-05-06 15:36:38');</v>
      </c>
    </row>
    <row r="14" spans="2:16" x14ac:dyDescent="0.15">
      <c r="B14" s="1" t="str">
        <f t="shared" si="0"/>
        <v>高山古树普洱茶(壶（2杯）)</v>
      </c>
      <c r="C14" s="1" t="s">
        <v>120</v>
      </c>
      <c r="D14" s="26" t="s">
        <v>14</v>
      </c>
      <c r="E14" s="26">
        <v>50</v>
      </c>
      <c r="F14" s="26" t="s">
        <v>123</v>
      </c>
      <c r="G14" s="36">
        <v>1</v>
      </c>
      <c r="H14" s="46">
        <v>42472</v>
      </c>
      <c r="J14" t="str">
        <f>CONCATENATE(表2[[#This Row],[描述]], " ",表2[[#This Row],[售价]] )</f>
        <v>高山古树普洱茶(壶（2杯）) 50</v>
      </c>
      <c r="K14" t="s">
        <v>291</v>
      </c>
      <c r="L14" t="str">
        <f>表2[[#This Row],[名称]]</f>
        <v>高山古树普洱茶</v>
      </c>
      <c r="M14" t="str">
        <f>表2[[#This Row],[单位]]</f>
        <v>壶（2杯）</v>
      </c>
      <c r="N14">
        <f>表2[[#This Row],[售价]]</f>
        <v>50</v>
      </c>
      <c r="O14" t="str">
        <f>表2[[#This Row],[类别]]</f>
        <v>饮品</v>
      </c>
      <c r="P14" t="str">
        <f t="shared" si="1"/>
        <v>INSERT INTO products (name, unit,price,catagory_id,version_id,created_at,updated_at) VALUES ('高山古树普洱茶','壶（2杯）','50' , (select id from catagories where name='饮品') ,1, '2016-05-06 15:36:38' , '2016-05-06 15:36:38');</v>
      </c>
    </row>
    <row r="15" spans="2:16" x14ac:dyDescent="0.15">
      <c r="B15" s="1" t="str">
        <f t="shared" si="0"/>
        <v>高山古树普洱茶(壶（4杯）)</v>
      </c>
      <c r="C15" s="44" t="s">
        <v>120</v>
      </c>
      <c r="D15" s="29" t="s">
        <v>14</v>
      </c>
      <c r="E15" s="29">
        <v>80</v>
      </c>
      <c r="F15" s="26" t="s">
        <v>124</v>
      </c>
      <c r="G15" s="36">
        <v>1</v>
      </c>
      <c r="H15" s="46">
        <v>42472</v>
      </c>
      <c r="J15" t="str">
        <f>CONCATENATE(表2[[#This Row],[描述]], " ",表2[[#This Row],[售价]] )</f>
        <v>高山古树普洱茶(壶（4杯）) 80</v>
      </c>
      <c r="K15" t="s">
        <v>291</v>
      </c>
      <c r="L15" t="str">
        <f>表2[[#This Row],[名称]]</f>
        <v>高山古树普洱茶</v>
      </c>
      <c r="M15" t="str">
        <f>表2[[#This Row],[单位]]</f>
        <v>壶（4杯）</v>
      </c>
      <c r="N15">
        <f>表2[[#This Row],[售价]]</f>
        <v>80</v>
      </c>
      <c r="O15" t="str">
        <f>表2[[#This Row],[类别]]</f>
        <v>饮品</v>
      </c>
      <c r="P15" t="str">
        <f t="shared" si="1"/>
        <v>INSERT INTO products (name, unit,price,catagory_id,version_id,created_at,updated_at) VALUES ('高山古树普洱茶','壶（4杯）','80' , (select id from catagories where name='饮品') ,1, '2016-05-06 15:36:38' , '2016-05-06 15:36:38');</v>
      </c>
    </row>
    <row r="16" spans="2:16" x14ac:dyDescent="0.15">
      <c r="B16" s="1" t="str">
        <f t="shared" si="0"/>
        <v>高山古树普洱茶(杯)</v>
      </c>
      <c r="C16" s="44" t="s">
        <v>120</v>
      </c>
      <c r="D16" s="26" t="s">
        <v>14</v>
      </c>
      <c r="E16" s="29">
        <v>30</v>
      </c>
      <c r="F16" s="26" t="s">
        <v>21</v>
      </c>
      <c r="G16" s="36">
        <v>1</v>
      </c>
      <c r="H16" s="43">
        <v>42472</v>
      </c>
      <c r="J16" t="str">
        <f>CONCATENATE(表2[[#This Row],[描述]], " ",表2[[#This Row],[售价]] )</f>
        <v>高山古树普洱茶(杯) 30</v>
      </c>
      <c r="K16" t="s">
        <v>291</v>
      </c>
      <c r="L16" t="str">
        <f>表2[[#This Row],[名称]]</f>
        <v>高山古树普洱茶</v>
      </c>
      <c r="M16" t="str">
        <f>表2[[#This Row],[单位]]</f>
        <v>杯</v>
      </c>
      <c r="N16">
        <f>表2[[#This Row],[售价]]</f>
        <v>30</v>
      </c>
      <c r="O16" t="str">
        <f>表2[[#This Row],[类别]]</f>
        <v>饮品</v>
      </c>
      <c r="P16" t="str">
        <f t="shared" si="1"/>
        <v>INSERT INTO products (name, unit,price,catagory_id,version_id,created_at,updated_at) VALUES ('高山古树普洱茶','杯','30' , (select id from catagories where name='饮品') ,1, '2016-05-06 15:36:38' , '2016-05-06 15:36:38');</v>
      </c>
    </row>
    <row r="17" spans="2:16" x14ac:dyDescent="0.15">
      <c r="B17" s="1" t="str">
        <f t="shared" si="0"/>
        <v>峨眉山明前绿茶(杯)</v>
      </c>
      <c r="C17" s="44" t="s">
        <v>119</v>
      </c>
      <c r="D17" s="29" t="s">
        <v>14</v>
      </c>
      <c r="E17" s="29">
        <v>30</v>
      </c>
      <c r="F17" s="29" t="s">
        <v>21</v>
      </c>
      <c r="G17" s="36">
        <v>1</v>
      </c>
      <c r="H17" s="43">
        <v>42472</v>
      </c>
      <c r="J17" t="str">
        <f>CONCATENATE(表2[[#This Row],[描述]], " ",表2[[#This Row],[售价]] )</f>
        <v>峨眉山明前绿茶(杯) 30</v>
      </c>
      <c r="K17" t="s">
        <v>291</v>
      </c>
      <c r="L17" t="str">
        <f>表2[[#This Row],[名称]]</f>
        <v>峨眉山明前绿茶</v>
      </c>
      <c r="M17" t="str">
        <f>表2[[#This Row],[单位]]</f>
        <v>杯</v>
      </c>
      <c r="N17">
        <f>表2[[#This Row],[售价]]</f>
        <v>30</v>
      </c>
      <c r="O17" t="str">
        <f>表2[[#This Row],[类别]]</f>
        <v>饮品</v>
      </c>
      <c r="P17" t="str">
        <f t="shared" si="1"/>
        <v>INSERT INTO products (name, unit,price,catagory_id,version_id,created_at,updated_at) VALUES ('峨眉山明前绿茶','杯','30' , (select id from catagories where name='饮品') ,1, '2016-05-06 15:36:38' , '2016-05-06 15:36:38');</v>
      </c>
    </row>
    <row r="18" spans="2:16" x14ac:dyDescent="0.15">
      <c r="B18" s="1" t="str">
        <f t="shared" si="0"/>
        <v>德国手工花果茶(壶（4杯）)</v>
      </c>
      <c r="C18" s="40" t="s">
        <v>121</v>
      </c>
      <c r="D18" s="29" t="s">
        <v>14</v>
      </c>
      <c r="E18" s="29">
        <v>80</v>
      </c>
      <c r="F18" s="26" t="s">
        <v>124</v>
      </c>
      <c r="G18" s="36">
        <v>1</v>
      </c>
      <c r="H18" s="43">
        <v>42472</v>
      </c>
      <c r="J18" t="str">
        <f>CONCATENATE(表2[[#This Row],[描述]], " ",表2[[#This Row],[售价]] )</f>
        <v>德国手工花果茶(壶（4杯）) 80</v>
      </c>
      <c r="K18" t="s">
        <v>291</v>
      </c>
      <c r="L18" t="str">
        <f>表2[[#This Row],[名称]]</f>
        <v>德国手工花果茶</v>
      </c>
      <c r="M18" t="str">
        <f>表2[[#This Row],[单位]]</f>
        <v>壶（4杯）</v>
      </c>
      <c r="N18">
        <f>表2[[#This Row],[售价]]</f>
        <v>80</v>
      </c>
      <c r="O18" t="str">
        <f>表2[[#This Row],[类别]]</f>
        <v>饮品</v>
      </c>
      <c r="P18" t="str">
        <f t="shared" si="1"/>
        <v>INSERT INTO products (name, unit,price,catagory_id,version_id,created_at,updated_at) VALUES ('德国手工花果茶','壶（4杯）','80' , (select id from catagories where name='饮品') ,1, '2016-05-06 15:36:38' , '2016-05-06 15:36:38');</v>
      </c>
    </row>
    <row r="19" spans="2:16" x14ac:dyDescent="0.15">
      <c r="B19" s="1" t="str">
        <f t="shared" si="0"/>
        <v>德国手工花果茶(壶（2杯）)</v>
      </c>
      <c r="C19" s="40" t="s">
        <v>121</v>
      </c>
      <c r="D19" s="29" t="s">
        <v>14</v>
      </c>
      <c r="E19" s="29">
        <v>50</v>
      </c>
      <c r="F19" s="26" t="s">
        <v>123</v>
      </c>
      <c r="G19" s="36">
        <v>1</v>
      </c>
      <c r="H19" s="43">
        <v>42472</v>
      </c>
      <c r="J19" t="str">
        <f>CONCATENATE(表2[[#This Row],[描述]], " ",表2[[#This Row],[售价]] )</f>
        <v>德国手工花果茶(壶（2杯）) 50</v>
      </c>
      <c r="K19" t="s">
        <v>291</v>
      </c>
      <c r="L19" t="str">
        <f>表2[[#This Row],[名称]]</f>
        <v>德国手工花果茶</v>
      </c>
      <c r="M19" t="str">
        <f>表2[[#This Row],[单位]]</f>
        <v>壶（2杯）</v>
      </c>
      <c r="N19">
        <f>表2[[#This Row],[售价]]</f>
        <v>50</v>
      </c>
      <c r="O19" t="str">
        <f>表2[[#This Row],[类别]]</f>
        <v>饮品</v>
      </c>
      <c r="P19" t="str">
        <f t="shared" si="1"/>
        <v>INSERT INTO products (name, unit,price,catagory_id,version_id,created_at,updated_at) VALUES ('德国手工花果茶','壶（2杯）','50' , (select id from catagories where name='饮品') ,1, '2016-05-06 15:36:38' , '2016-05-06 15:36:38');</v>
      </c>
    </row>
    <row r="20" spans="2:16" x14ac:dyDescent="0.15">
      <c r="B20" s="1" t="str">
        <f t="shared" si="0"/>
        <v>德国手工花果茶(杯)</v>
      </c>
      <c r="C20" s="40" t="s">
        <v>121</v>
      </c>
      <c r="D20" s="29" t="s">
        <v>14</v>
      </c>
      <c r="E20" s="29">
        <v>30</v>
      </c>
      <c r="F20" s="26" t="s">
        <v>21</v>
      </c>
      <c r="G20" s="36">
        <v>1</v>
      </c>
      <c r="H20" s="43">
        <v>42472</v>
      </c>
      <c r="J20" t="str">
        <f>CONCATENATE(表2[[#This Row],[描述]], " ",表2[[#This Row],[售价]] )</f>
        <v>德国手工花果茶(杯) 30</v>
      </c>
      <c r="K20" t="s">
        <v>291</v>
      </c>
      <c r="L20" t="str">
        <f>表2[[#This Row],[名称]]</f>
        <v>德国手工花果茶</v>
      </c>
      <c r="M20" t="str">
        <f>表2[[#This Row],[单位]]</f>
        <v>杯</v>
      </c>
      <c r="N20">
        <f>表2[[#This Row],[售价]]</f>
        <v>30</v>
      </c>
      <c r="O20" t="str">
        <f>表2[[#This Row],[类别]]</f>
        <v>饮品</v>
      </c>
      <c r="P20" t="str">
        <f t="shared" si="1"/>
        <v>INSERT INTO products (name, unit,price,catagory_id,version_id,created_at,updated_at) VALUES ('德国手工花果茶','杯','30' , (select id from catagories where name='饮品') ,1, '2016-05-06 15:36:38' , '2016-05-06 15:36:38');</v>
      </c>
    </row>
    <row r="21" spans="2:16" x14ac:dyDescent="0.15">
      <c r="B21" s="1" t="str">
        <f t="shared" si="0"/>
        <v>茶位费(位)</v>
      </c>
      <c r="C21" s="40" t="s">
        <v>54</v>
      </c>
      <c r="D21" s="44" t="s">
        <v>14</v>
      </c>
      <c r="E21" s="29">
        <v>20</v>
      </c>
      <c r="F21" s="26" t="s">
        <v>55</v>
      </c>
      <c r="G21" s="36">
        <v>1</v>
      </c>
      <c r="H21" s="43">
        <v>42466</v>
      </c>
      <c r="J21" t="str">
        <f>CONCATENATE(表2[[#This Row],[描述]], " ",表2[[#This Row],[售价]] )</f>
        <v>茶位费(位) 20</v>
      </c>
      <c r="K21" t="s">
        <v>291</v>
      </c>
      <c r="L21" t="str">
        <f>表2[[#This Row],[名称]]</f>
        <v>茶位费</v>
      </c>
      <c r="M21" t="str">
        <f>表2[[#This Row],[单位]]</f>
        <v>位</v>
      </c>
      <c r="N21">
        <f>表2[[#This Row],[售价]]</f>
        <v>20</v>
      </c>
      <c r="O21" t="str">
        <f>表2[[#This Row],[类别]]</f>
        <v>饮品</v>
      </c>
      <c r="P21" t="str">
        <f t="shared" si="1"/>
        <v>INSERT INTO products (name, unit,price,catagory_id,version_id,created_at,updated_at) VALUES ('茶位费','位','20' , (select id from catagories where name='饮品') ,1, '2016-05-06 15:36:38' , '2016-05-06 15:36:38');</v>
      </c>
    </row>
    <row r="22" spans="2:16" x14ac:dyDescent="0.15">
      <c r="B22" s="1" t="str">
        <f t="shared" si="0"/>
        <v>冰锐果酒(瓶)</v>
      </c>
      <c r="C22" s="41" t="s">
        <v>105</v>
      </c>
      <c r="D22" s="29" t="s">
        <v>14</v>
      </c>
      <c r="E22" s="29">
        <v>18</v>
      </c>
      <c r="F22" s="26" t="s">
        <v>103</v>
      </c>
      <c r="G22" s="36">
        <v>1</v>
      </c>
      <c r="H22" s="43">
        <v>42466</v>
      </c>
      <c r="J22" t="str">
        <f>CONCATENATE(表2[[#This Row],[描述]], " ",表2[[#This Row],[售价]] )</f>
        <v>冰锐果酒(瓶) 18</v>
      </c>
      <c r="K22" t="s">
        <v>291</v>
      </c>
      <c r="L22" t="str">
        <f>表2[[#This Row],[名称]]</f>
        <v>冰锐果酒</v>
      </c>
      <c r="M22" t="str">
        <f>表2[[#This Row],[单位]]</f>
        <v>瓶</v>
      </c>
      <c r="N22">
        <f>表2[[#This Row],[售价]]</f>
        <v>18</v>
      </c>
      <c r="O22" t="str">
        <f>表2[[#This Row],[类别]]</f>
        <v>饮品</v>
      </c>
      <c r="P22" t="str">
        <f t="shared" si="1"/>
        <v>INSERT INTO products (name, unit,price,catagory_id,version_id,created_at,updated_at) VALUES ('冰锐果酒','瓶','18' , (select id from catagories where name='饮品') ,1, '2016-05-06 15:36:38' , '2016-05-06 15:36:38');</v>
      </c>
    </row>
    <row r="23" spans="2:16" x14ac:dyDescent="0.15">
      <c r="B23" s="1" t="str">
        <f t="shared" si="0"/>
        <v>坚果(盘)</v>
      </c>
      <c r="C23" s="40" t="s">
        <v>48</v>
      </c>
      <c r="D23" s="44" t="s">
        <v>49</v>
      </c>
      <c r="E23" s="44">
        <v>20</v>
      </c>
      <c r="F23" s="1" t="s">
        <v>50</v>
      </c>
      <c r="G23" s="36">
        <v>1</v>
      </c>
      <c r="H23" s="43">
        <v>42466</v>
      </c>
      <c r="J23" t="str">
        <f>CONCATENATE(表2[[#This Row],[描述]], " ",表2[[#This Row],[售价]] )</f>
        <v>坚果(盘) 20</v>
      </c>
      <c r="K23" t="s">
        <v>291</v>
      </c>
      <c r="L23" t="str">
        <f>表2[[#This Row],[名称]]</f>
        <v>坚果</v>
      </c>
      <c r="M23" t="str">
        <f>表2[[#This Row],[单位]]</f>
        <v>盘</v>
      </c>
      <c r="N23">
        <f>表2[[#This Row],[售价]]</f>
        <v>20</v>
      </c>
      <c r="O23" t="str">
        <f>表2[[#This Row],[类别]]</f>
        <v>小吃</v>
      </c>
      <c r="P23" t="str">
        <f t="shared" si="1"/>
        <v>INSERT INTO products (name, unit,price,catagory_id,version_id,created_at,updated_at) VALUES ('坚果','盘','20' , (select id from catagories where name='小吃') ,1, '2016-05-06 15:36:38' , '2016-05-06 15:36:38');</v>
      </c>
    </row>
    <row r="24" spans="2:16" x14ac:dyDescent="0.15">
      <c r="B24" s="1" t="str">
        <f t="shared" si="0"/>
        <v>草莓酸奶(杯)</v>
      </c>
      <c r="C24" s="26" t="s">
        <v>139</v>
      </c>
      <c r="D24" s="1" t="s">
        <v>141</v>
      </c>
      <c r="E24" s="26">
        <v>20</v>
      </c>
      <c r="F24" s="26" t="s">
        <v>21</v>
      </c>
      <c r="G24" s="36">
        <v>1</v>
      </c>
      <c r="H24" s="46">
        <v>42472</v>
      </c>
      <c r="J24" t="str">
        <f>CONCATENATE(表2[[#This Row],[描述]], " ",表2[[#This Row],[售价]] )</f>
        <v>草莓酸奶(杯) 20</v>
      </c>
      <c r="K24" t="s">
        <v>291</v>
      </c>
      <c r="L24" t="str">
        <f>表2[[#This Row],[名称]]</f>
        <v>草莓酸奶</v>
      </c>
      <c r="M24" t="str">
        <f>表2[[#This Row],[单位]]</f>
        <v>杯</v>
      </c>
      <c r="N24">
        <f>表2[[#This Row],[售价]]</f>
        <v>20</v>
      </c>
      <c r="O24" t="str">
        <f>表2[[#This Row],[类别]]</f>
        <v>甜点</v>
      </c>
      <c r="P24" t="str">
        <f t="shared" si="1"/>
        <v>INSERT INTO products (name, unit,price,catagory_id,version_id,created_at,updated_at) VALUES ('草莓酸奶','杯','20' , (select id from catagories where name='甜点') ,1, '2016-05-06 15:36:38' , '2016-05-06 15:36:38');</v>
      </c>
    </row>
    <row r="25" spans="2:16" x14ac:dyDescent="0.15">
      <c r="B25" s="1" t="s">
        <v>26</v>
      </c>
      <c r="C25" s="1" t="s">
        <v>26</v>
      </c>
      <c r="D25" s="1" t="s">
        <v>27</v>
      </c>
      <c r="E25" s="1">
        <v>0</v>
      </c>
      <c r="F25" s="1"/>
      <c r="G25" s="36">
        <v>1</v>
      </c>
      <c r="H25" s="43">
        <v>42466</v>
      </c>
      <c r="J25" t="str">
        <f>CONCATENATE(表2[[#This Row],[描述]], " ",表2[[#This Row],[售价]] )</f>
        <v>充值 0</v>
      </c>
      <c r="K25" t="s">
        <v>291</v>
      </c>
      <c r="L25" t="str">
        <f>表2[[#This Row],[名称]]</f>
        <v>充值</v>
      </c>
      <c r="M25">
        <f>表2[[#This Row],[单位]]</f>
        <v>0</v>
      </c>
      <c r="N25">
        <f>表2[[#This Row],[售价]]</f>
        <v>0</v>
      </c>
      <c r="O25" t="str">
        <f>表2[[#This Row],[类别]]</f>
        <v>其他</v>
      </c>
      <c r="P25" t="str">
        <f t="shared" si="1"/>
        <v>INSERT INTO products (name, unit,price,catagory_id,version_id,created_at,updated_at) VALUES ('充值','0','0' , (select id from catagories where name='其他') ,1, '2016-05-06 15:36:38' , '2016-05-06 15:36:38');</v>
      </c>
    </row>
    <row r="26" spans="2:16" x14ac:dyDescent="0.15">
      <c r="B26" s="1" t="str">
        <f t="shared" ref="B26:B35" si="2">CONCATENATE(C26,"(",F26,")")</f>
        <v>米果(袋)</v>
      </c>
      <c r="C26" s="29" t="s">
        <v>162</v>
      </c>
      <c r="D26" s="1" t="s">
        <v>134</v>
      </c>
      <c r="E26" s="29">
        <v>18</v>
      </c>
      <c r="F26" s="26" t="s">
        <v>135</v>
      </c>
      <c r="G26" s="36">
        <v>1</v>
      </c>
      <c r="H26" s="46">
        <v>42472</v>
      </c>
      <c r="J26" t="str">
        <f>CONCATENATE(表2[[#This Row],[描述]], " ",表2[[#This Row],[售价]] )</f>
        <v>米果(袋) 18</v>
      </c>
      <c r="K26" t="s">
        <v>291</v>
      </c>
      <c r="L26" t="str">
        <f>表2[[#This Row],[名称]]</f>
        <v>米果</v>
      </c>
      <c r="M26" t="str">
        <f>表2[[#This Row],[单位]]</f>
        <v>袋</v>
      </c>
      <c r="N26">
        <f>表2[[#This Row],[售价]]</f>
        <v>18</v>
      </c>
      <c r="O26" t="str">
        <f>表2[[#This Row],[类别]]</f>
        <v>零食</v>
      </c>
      <c r="P26" t="str">
        <f t="shared" si="1"/>
        <v>INSERT INTO products (name, unit,price,catagory_id,version_id,created_at,updated_at) VALUES ('米果','袋','18' , (select id from catagories where name='零食') ,1, '2016-05-06 15:36:38' , '2016-05-06 15:36:38');</v>
      </c>
    </row>
    <row r="27" spans="2:16" x14ac:dyDescent="0.15">
      <c r="B27" s="1" t="str">
        <f t="shared" si="2"/>
        <v>混合腰果(袋)</v>
      </c>
      <c r="C27" s="29" t="s">
        <v>154</v>
      </c>
      <c r="D27" s="1" t="s">
        <v>134</v>
      </c>
      <c r="E27" s="29">
        <v>35</v>
      </c>
      <c r="F27" s="26" t="s">
        <v>135</v>
      </c>
      <c r="G27" s="36">
        <v>1</v>
      </c>
      <c r="H27" s="46">
        <v>42472</v>
      </c>
      <c r="J27" t="str">
        <f>CONCATENATE(表2[[#This Row],[描述]], " ",表2[[#This Row],[售价]] )</f>
        <v>混合腰果(袋) 35</v>
      </c>
      <c r="K27" t="s">
        <v>291</v>
      </c>
      <c r="L27" t="str">
        <f>表2[[#This Row],[名称]]</f>
        <v>混合腰果</v>
      </c>
      <c r="M27" t="str">
        <f>表2[[#This Row],[单位]]</f>
        <v>袋</v>
      </c>
      <c r="N27">
        <f>表2[[#This Row],[售价]]</f>
        <v>35</v>
      </c>
      <c r="O27" t="str">
        <f>表2[[#This Row],[类别]]</f>
        <v>零食</v>
      </c>
      <c r="P27" t="str">
        <f t="shared" si="1"/>
        <v>INSERT INTO products (name, unit,price,catagory_id,version_id,created_at,updated_at) VALUES ('混合腰果','袋','35' , (select id from catagories where name='零食') ,1, '2016-05-06 15:36:38' , '2016-05-06 15:36:38');</v>
      </c>
    </row>
    <row r="28" spans="2:16" x14ac:dyDescent="0.15">
      <c r="B28" s="1" t="str">
        <f t="shared" si="2"/>
        <v>非洲腰果(袋)</v>
      </c>
      <c r="C28" s="29" t="s">
        <v>133</v>
      </c>
      <c r="D28" s="1" t="s">
        <v>134</v>
      </c>
      <c r="E28" s="29">
        <v>30</v>
      </c>
      <c r="F28" s="26" t="s">
        <v>135</v>
      </c>
      <c r="G28" s="36">
        <v>1</v>
      </c>
      <c r="H28" s="46">
        <v>42472</v>
      </c>
      <c r="J28" t="str">
        <f>CONCATENATE(表2[[#This Row],[描述]], " ",表2[[#This Row],[售价]] )</f>
        <v>非洲腰果(袋) 30</v>
      </c>
      <c r="K28" t="s">
        <v>291</v>
      </c>
      <c r="L28" t="str">
        <f>表2[[#This Row],[名称]]</f>
        <v>非洲腰果</v>
      </c>
      <c r="M28" t="str">
        <f>表2[[#This Row],[单位]]</f>
        <v>袋</v>
      </c>
      <c r="N28">
        <f>表2[[#This Row],[售价]]</f>
        <v>30</v>
      </c>
      <c r="O28" t="str">
        <f>表2[[#This Row],[类别]]</f>
        <v>零食</v>
      </c>
      <c r="P28" t="str">
        <f t="shared" si="1"/>
        <v>INSERT INTO products (name, unit,price,catagory_id,version_id,created_at,updated_at) VALUES ('非洲腰果','袋','30' , (select id from catagories where name='零食') ,1, '2016-05-06 15:36:38' , '2016-05-06 15:36:38');</v>
      </c>
    </row>
    <row r="29" spans="2:16" x14ac:dyDescent="0.15">
      <c r="B29" s="1" t="str">
        <f t="shared" si="2"/>
        <v>啤酒(瓶)</v>
      </c>
      <c r="C29" s="29" t="s">
        <v>73</v>
      </c>
      <c r="D29" s="26" t="s">
        <v>74</v>
      </c>
      <c r="E29" s="29">
        <v>20</v>
      </c>
      <c r="F29" s="26" t="s">
        <v>103</v>
      </c>
      <c r="G29" s="36">
        <v>1</v>
      </c>
      <c r="H29" s="43">
        <v>42466</v>
      </c>
      <c r="J29" t="str">
        <f>CONCATENATE(表2[[#This Row],[描述]], " ",表2[[#This Row],[售价]] )</f>
        <v>啤酒(瓶) 20</v>
      </c>
      <c r="K29" t="s">
        <v>291</v>
      </c>
      <c r="L29" t="str">
        <f>表2[[#This Row],[名称]]</f>
        <v>啤酒</v>
      </c>
      <c r="M29" t="str">
        <f>表2[[#This Row],[单位]]</f>
        <v>瓶</v>
      </c>
      <c r="N29">
        <f>表2[[#This Row],[售价]]</f>
        <v>20</v>
      </c>
      <c r="O29" t="str">
        <f>表2[[#This Row],[类别]]</f>
        <v>酒类</v>
      </c>
      <c r="P29" t="str">
        <f t="shared" si="1"/>
        <v>INSERT INTO products (name, unit,price,catagory_id,version_id,created_at,updated_at) VALUES ('啤酒','瓶','20' , (select id from catagories where name='酒类') ,1, '2016-05-06 15:36:38' , '2016-05-06 15:36:38');</v>
      </c>
    </row>
    <row r="30" spans="2:16" x14ac:dyDescent="0.15">
      <c r="B30" s="1" t="str">
        <f t="shared" si="2"/>
        <v>斯里兰卡上等红茶(壶（4杯）)</v>
      </c>
      <c r="C30" s="29" t="s">
        <v>118</v>
      </c>
      <c r="D30" s="1" t="s">
        <v>179</v>
      </c>
      <c r="E30" s="29">
        <v>80</v>
      </c>
      <c r="F30" s="26" t="s">
        <v>124</v>
      </c>
      <c r="G30" s="36">
        <v>1</v>
      </c>
      <c r="H30" s="46">
        <v>42472</v>
      </c>
      <c r="J30" t="str">
        <f>CONCATENATE(表2[[#This Row],[描述]], " ",表2[[#This Row],[售价]] )</f>
        <v>斯里兰卡上等红茶(壶（4杯）) 80</v>
      </c>
      <c r="K30" t="s">
        <v>291</v>
      </c>
      <c r="L30" t="str">
        <f>表2[[#This Row],[名称]]</f>
        <v>斯里兰卡上等红茶</v>
      </c>
      <c r="M30" t="str">
        <f>表2[[#This Row],[单位]]</f>
        <v>壶（4杯）</v>
      </c>
      <c r="N30">
        <f>表2[[#This Row],[售价]]</f>
        <v>80</v>
      </c>
      <c r="O30" t="str">
        <f>表2[[#This Row],[类别]]</f>
        <v>饮品</v>
      </c>
      <c r="P30" t="str">
        <f t="shared" si="1"/>
        <v>INSERT INTO products (name, unit,price,catagory_id,version_id,created_at,updated_at) VALUES ('斯里兰卡上等红茶','壶（4杯）','80' , (select id from catagories where name='饮品') ,1, '2016-05-06 15:36:38' , '2016-05-06 15:36:38');</v>
      </c>
    </row>
    <row r="31" spans="2:16" x14ac:dyDescent="0.15">
      <c r="B31" s="1" t="str">
        <f t="shared" si="2"/>
        <v>斯里兰卡上等红茶(壶（2杯）)</v>
      </c>
      <c r="C31" s="29" t="s">
        <v>118</v>
      </c>
      <c r="D31" s="1" t="s">
        <v>179</v>
      </c>
      <c r="E31" s="29">
        <v>50</v>
      </c>
      <c r="F31" s="26" t="s">
        <v>123</v>
      </c>
      <c r="G31" s="36">
        <v>1</v>
      </c>
      <c r="H31" s="46">
        <v>42472</v>
      </c>
      <c r="J31" t="str">
        <f>CONCATENATE(表2[[#This Row],[描述]], " ",表2[[#This Row],[售价]] )</f>
        <v>斯里兰卡上等红茶(壶（2杯）) 50</v>
      </c>
      <c r="K31" t="s">
        <v>291</v>
      </c>
      <c r="L31" t="str">
        <f>表2[[#This Row],[名称]]</f>
        <v>斯里兰卡上等红茶</v>
      </c>
      <c r="M31" t="str">
        <f>表2[[#This Row],[单位]]</f>
        <v>壶（2杯）</v>
      </c>
      <c r="N31">
        <f>表2[[#This Row],[售价]]</f>
        <v>50</v>
      </c>
      <c r="O31" t="str">
        <f>表2[[#This Row],[类别]]</f>
        <v>饮品</v>
      </c>
      <c r="P31" t="str">
        <f t="shared" si="1"/>
        <v>INSERT INTO products (name, unit,price,catagory_id,version_id,created_at,updated_at) VALUES ('斯里兰卡上等红茶','壶（2杯）','50' , (select id from catagories where name='饮品') ,1, '2016-05-06 15:36:38' , '2016-05-06 15:36:38');</v>
      </c>
    </row>
    <row r="32" spans="2:16" x14ac:dyDescent="0.15">
      <c r="B32" s="1" t="str">
        <f t="shared" si="2"/>
        <v>德国手工花果茶(壶（3杯）)</v>
      </c>
      <c r="C32" s="40" t="s">
        <v>121</v>
      </c>
      <c r="D32" s="29" t="s">
        <v>14</v>
      </c>
      <c r="E32" s="29">
        <v>70</v>
      </c>
      <c r="F32" s="26" t="s">
        <v>202</v>
      </c>
      <c r="G32" s="36">
        <v>1</v>
      </c>
      <c r="H32" s="43">
        <v>42472</v>
      </c>
      <c r="J32" t="str">
        <f>CONCATENATE(表2[[#This Row],[描述]], " ",表2[[#This Row],[售价]] )</f>
        <v>德国手工花果茶(壶（3杯）) 70</v>
      </c>
      <c r="K32" t="s">
        <v>291</v>
      </c>
      <c r="L32" t="str">
        <f>表2[[#This Row],[名称]]</f>
        <v>德国手工花果茶</v>
      </c>
      <c r="M32" t="str">
        <f>表2[[#This Row],[单位]]</f>
        <v>壶（3杯）</v>
      </c>
      <c r="N32">
        <f>表2[[#This Row],[售价]]</f>
        <v>70</v>
      </c>
      <c r="O32" t="str">
        <f>表2[[#This Row],[类别]]</f>
        <v>饮品</v>
      </c>
      <c r="P32" t="str">
        <f t="shared" si="1"/>
        <v>INSERT INTO products (name, unit,price,catagory_id,version_id,created_at,updated_at) VALUES ('德国手工花果茶','壶（3杯）','70' , (select id from catagories where name='饮品') ,1, '2016-05-06 15:36:38' , '2016-05-06 15:36:38');</v>
      </c>
    </row>
    <row r="33" spans="2:16" x14ac:dyDescent="0.15">
      <c r="B33" s="1" t="str">
        <f t="shared" si="2"/>
        <v>榻榻米茶位费(人)</v>
      </c>
      <c r="C33" s="29" t="s">
        <v>208</v>
      </c>
      <c r="D33" s="1" t="s">
        <v>14</v>
      </c>
      <c r="E33" s="29">
        <v>30</v>
      </c>
      <c r="F33" s="26" t="s">
        <v>209</v>
      </c>
      <c r="G33" s="36">
        <v>1</v>
      </c>
      <c r="H33" s="46">
        <v>42477</v>
      </c>
      <c r="K33" t="s">
        <v>291</v>
      </c>
      <c r="L33" t="str">
        <f>表2[[#This Row],[名称]]</f>
        <v>榻榻米茶位费</v>
      </c>
      <c r="M33" t="str">
        <f>表2[[#This Row],[单位]]</f>
        <v>人</v>
      </c>
      <c r="N33">
        <f>表2[[#This Row],[售价]]</f>
        <v>30</v>
      </c>
      <c r="O33" t="str">
        <f>表2[[#This Row],[类别]]</f>
        <v>饮品</v>
      </c>
      <c r="P33" t="str">
        <f t="shared" si="1"/>
        <v>INSERT INTO products (name, unit,price,catagory_id,version_id,created_at,updated_at) VALUES ('榻榻米茶位费','人','30' , (select id from catagories where name='饮品') ,1, '2016-05-06 15:36:38' , '2016-05-06 15:36:38');</v>
      </c>
    </row>
    <row r="34" spans="2:16" x14ac:dyDescent="0.15">
      <c r="B34" s="1" t="str">
        <f t="shared" si="2"/>
        <v>英式奶茶(杯)</v>
      </c>
      <c r="C34" s="29" t="s">
        <v>213</v>
      </c>
      <c r="D34" s="1" t="s">
        <v>14</v>
      </c>
      <c r="E34" s="29">
        <v>30</v>
      </c>
      <c r="F34" s="26" t="s">
        <v>21</v>
      </c>
      <c r="G34" s="36">
        <v>1</v>
      </c>
      <c r="H34" s="46">
        <v>42477</v>
      </c>
      <c r="K34" t="s">
        <v>291</v>
      </c>
      <c r="L34" t="str">
        <f>表2[[#This Row],[名称]]</f>
        <v>英式奶茶</v>
      </c>
      <c r="M34" t="str">
        <f>表2[[#This Row],[单位]]</f>
        <v>杯</v>
      </c>
      <c r="N34">
        <f>表2[[#This Row],[售价]]</f>
        <v>30</v>
      </c>
      <c r="O34" t="str">
        <f>表2[[#This Row],[类别]]</f>
        <v>饮品</v>
      </c>
      <c r="P34" t="str">
        <f t="shared" si="1"/>
        <v>INSERT INTO products (name, unit,price,catagory_id,version_id,created_at,updated_at) VALUES ('英式奶茶','杯','30' , (select id from catagories where name='饮品') ,1, '2016-05-06 15:36:38' , '2016-05-06 15:36:38');</v>
      </c>
    </row>
    <row r="35" spans="2:16" x14ac:dyDescent="0.15">
      <c r="B35" s="1" t="str">
        <f t="shared" si="2"/>
        <v>美国蔓越梅子干(碟)</v>
      </c>
      <c r="C35" s="29" t="s">
        <v>217</v>
      </c>
      <c r="D35" s="40" t="s">
        <v>216</v>
      </c>
      <c r="E35" s="29">
        <v>15</v>
      </c>
      <c r="F35" s="41" t="s">
        <v>215</v>
      </c>
      <c r="G35" s="42">
        <v>1</v>
      </c>
      <c r="H35" s="46">
        <v>42477</v>
      </c>
      <c r="K35" t="s">
        <v>291</v>
      </c>
      <c r="L35" t="str">
        <f>表2[[#This Row],[名称]]</f>
        <v>美国蔓越梅子干</v>
      </c>
      <c r="M35" t="str">
        <f>表2[[#This Row],[单位]]</f>
        <v>碟</v>
      </c>
      <c r="N35">
        <f>表2[[#This Row],[售价]]</f>
        <v>15</v>
      </c>
      <c r="O35" t="str">
        <f>表2[[#This Row],[类别]]</f>
        <v>零食</v>
      </c>
      <c r="P35" t="str">
        <f t="shared" si="1"/>
        <v>INSERT INTO products (name, unit,price,catagory_id,version_id,created_at,updated_at) VALUES ('美国蔓越梅子干','碟','15' , (select id from catagories where name='零食') ,1, '2016-05-06 15:36:38' , '2016-05-06 15:36:38');</v>
      </c>
    </row>
    <row r="36" spans="2:16" x14ac:dyDescent="0.15">
      <c r="B36" s="1" t="str">
        <f t="shared" ref="B36:B44" si="3">CONCATENATE(C36,"(",F36,")")</f>
        <v>进口无花果干(袋)</v>
      </c>
      <c r="C36" s="29" t="s">
        <v>219</v>
      </c>
      <c r="D36" s="40" t="s">
        <v>216</v>
      </c>
      <c r="E36" s="29">
        <v>45</v>
      </c>
      <c r="F36" s="41" t="s">
        <v>135</v>
      </c>
      <c r="G36" s="42">
        <v>1</v>
      </c>
      <c r="H36" s="46">
        <v>42477</v>
      </c>
      <c r="K36" t="s">
        <v>291</v>
      </c>
      <c r="L36" t="str">
        <f>表2[[#This Row],[名称]]</f>
        <v>进口无花果干</v>
      </c>
      <c r="M36" t="str">
        <f>表2[[#This Row],[单位]]</f>
        <v>袋</v>
      </c>
      <c r="N36">
        <f>表2[[#This Row],[售价]]</f>
        <v>45</v>
      </c>
      <c r="O36" t="str">
        <f>表2[[#This Row],[类别]]</f>
        <v>零食</v>
      </c>
      <c r="P36" t="str">
        <f t="shared" si="1"/>
        <v>INSERT INTO products (name, unit,price,catagory_id,version_id,created_at,updated_at) VALUES ('进口无花果干','袋','45' , (select id from catagories where name='零食') ,1, '2016-05-06 15:36:38' , '2016-05-06 15:36:38');</v>
      </c>
    </row>
    <row r="37" spans="2:16" x14ac:dyDescent="0.15">
      <c r="B37" s="1" t="str">
        <f t="shared" si="3"/>
        <v>牛奶热巧克力（儿童优惠装）(杯)</v>
      </c>
      <c r="C37" s="40" t="s">
        <v>225</v>
      </c>
      <c r="D37" s="1" t="s">
        <v>14</v>
      </c>
      <c r="E37" s="29">
        <v>20</v>
      </c>
      <c r="F37" s="41" t="s">
        <v>21</v>
      </c>
      <c r="G37" s="42">
        <v>1</v>
      </c>
      <c r="H37" s="46">
        <v>42477</v>
      </c>
      <c r="K37" t="s">
        <v>291</v>
      </c>
      <c r="L37" t="str">
        <f>表2[[#This Row],[名称]]</f>
        <v>牛奶热巧克力（儿童优惠装）</v>
      </c>
      <c r="M37" t="str">
        <f>表2[[#This Row],[单位]]</f>
        <v>杯</v>
      </c>
      <c r="N37">
        <f>表2[[#This Row],[售价]]</f>
        <v>20</v>
      </c>
      <c r="O37" t="str">
        <f>表2[[#This Row],[类别]]</f>
        <v>饮品</v>
      </c>
      <c r="P37" t="str">
        <f t="shared" si="1"/>
        <v>INSERT INTO products (name, unit,price,catagory_id,version_id,created_at,updated_at) VALUES ('牛奶热巧克力（儿童优惠装）','杯','20' , (select id from catagories where name='饮品') ,1, '2016-05-06 15:36:38' , '2016-05-06 15:36:38');</v>
      </c>
    </row>
    <row r="38" spans="2:16" x14ac:dyDescent="0.15">
      <c r="B38" s="1" t="str">
        <f t="shared" si="3"/>
        <v>嘀嗒猫开心果(袋)</v>
      </c>
      <c r="C38" s="40" t="s">
        <v>227</v>
      </c>
      <c r="D38" s="40" t="s">
        <v>216</v>
      </c>
      <c r="E38" s="29">
        <v>45</v>
      </c>
      <c r="F38" s="41" t="s">
        <v>135</v>
      </c>
      <c r="G38" s="42">
        <v>1</v>
      </c>
      <c r="H38" s="46">
        <v>42477</v>
      </c>
      <c r="K38" t="s">
        <v>291</v>
      </c>
      <c r="L38" t="str">
        <f>表2[[#This Row],[名称]]</f>
        <v>嘀嗒猫开心果</v>
      </c>
      <c r="M38" t="str">
        <f>表2[[#This Row],[单位]]</f>
        <v>袋</v>
      </c>
      <c r="N38">
        <f>表2[[#This Row],[售价]]</f>
        <v>45</v>
      </c>
      <c r="O38" t="str">
        <f>表2[[#This Row],[类别]]</f>
        <v>零食</v>
      </c>
      <c r="P38" t="str">
        <f t="shared" si="1"/>
        <v>INSERT INTO products (name, unit,price,catagory_id,version_id,created_at,updated_at) VALUES ('嘀嗒猫开心果','袋','45' , (select id from catagories where name='零食') ,1, '2016-05-06 15:36:38' , '2016-05-06 15:36:38');</v>
      </c>
    </row>
    <row r="39" spans="2:16" x14ac:dyDescent="0.15">
      <c r="B39" s="1" t="str">
        <f t="shared" si="3"/>
        <v>儿童绘本演读专场(会员）(1大1小)</v>
      </c>
      <c r="C39" s="29" t="s">
        <v>234</v>
      </c>
      <c r="D39" s="1" t="s">
        <v>233</v>
      </c>
      <c r="E39" s="29">
        <v>100</v>
      </c>
      <c r="F39" s="26" t="s">
        <v>235</v>
      </c>
      <c r="G39" s="36">
        <v>1</v>
      </c>
      <c r="H39" s="46">
        <v>42481</v>
      </c>
      <c r="K39" t="s">
        <v>291</v>
      </c>
      <c r="L39" t="str">
        <f>表2[[#This Row],[名称]]</f>
        <v>儿童绘本演读专场(会员）</v>
      </c>
      <c r="M39" t="str">
        <f>表2[[#This Row],[单位]]</f>
        <v>1大1小</v>
      </c>
      <c r="N39">
        <f>表2[[#This Row],[售价]]</f>
        <v>100</v>
      </c>
      <c r="O39" t="str">
        <f>表2[[#This Row],[类别]]</f>
        <v>活动</v>
      </c>
      <c r="P39" t="str">
        <f t="shared" si="1"/>
        <v>INSERT INTO products (name, unit,price,catagory_id,version_id,created_at,updated_at) VALUES ('儿童绘本演读专场(会员）','1大1小','100' , (select id from catagories where name='活动') ,1, '2016-05-06 15:36:38' , '2016-05-06 15:36:38');</v>
      </c>
    </row>
    <row r="40" spans="2:16" x14ac:dyDescent="0.15">
      <c r="B40" s="1" t="str">
        <f t="shared" si="3"/>
        <v>新加坡骆驼牌腰果(袋)</v>
      </c>
      <c r="C40" s="29" t="s">
        <v>245</v>
      </c>
      <c r="D40" s="1" t="s">
        <v>134</v>
      </c>
      <c r="E40" s="29">
        <v>18</v>
      </c>
      <c r="F40" s="41" t="s">
        <v>135</v>
      </c>
      <c r="G40" s="36">
        <v>1</v>
      </c>
      <c r="H40" s="46">
        <v>42486</v>
      </c>
      <c r="K40" t="s">
        <v>291</v>
      </c>
      <c r="L40" t="str">
        <f>表2[[#This Row],[名称]]</f>
        <v>新加坡骆驼牌腰果</v>
      </c>
      <c r="M40" t="str">
        <f>表2[[#This Row],[单位]]</f>
        <v>袋</v>
      </c>
      <c r="N40">
        <f>表2[[#This Row],[售价]]</f>
        <v>18</v>
      </c>
      <c r="O40" t="str">
        <f>表2[[#This Row],[类别]]</f>
        <v>零食</v>
      </c>
      <c r="P40" t="str">
        <f t="shared" si="1"/>
        <v>INSERT INTO products (name, unit,price,catagory_id,version_id,created_at,updated_at) VALUES ('新加坡骆驼牌腰果','袋','18' , (select id from catagories where name='零食') ,1, '2016-05-06 15:36:38' , '2016-05-06 15:36:38');</v>
      </c>
    </row>
    <row r="41" spans="2:16" x14ac:dyDescent="0.15">
      <c r="B41" s="1" t="str">
        <f t="shared" si="3"/>
        <v>包场 场地费(次)</v>
      </c>
      <c r="C41" s="29" t="s">
        <v>249</v>
      </c>
      <c r="D41" s="1" t="s">
        <v>251</v>
      </c>
      <c r="E41" s="29">
        <v>100</v>
      </c>
      <c r="F41" s="26" t="s">
        <v>252</v>
      </c>
      <c r="G41" s="36">
        <v>1</v>
      </c>
      <c r="H41" s="46">
        <v>42487</v>
      </c>
      <c r="K41" t="s">
        <v>291</v>
      </c>
      <c r="L41" t="str">
        <f>表2[[#This Row],[名称]]</f>
        <v>包场 场地费</v>
      </c>
      <c r="M41" t="str">
        <f>表2[[#This Row],[单位]]</f>
        <v>次</v>
      </c>
      <c r="N41">
        <f>表2[[#This Row],[售价]]</f>
        <v>100</v>
      </c>
      <c r="O41" t="str">
        <f>表2[[#This Row],[类别]]</f>
        <v>场地费</v>
      </c>
      <c r="P41" t="str">
        <f t="shared" si="1"/>
        <v>INSERT INTO products (name, unit,price,catagory_id,version_id,created_at,updated_at) VALUES ('包场 场地费','次','100' , (select id from catagories where name='场地费') ,1, '2016-05-06 15:36:38' , '2016-05-06 15:36:38');</v>
      </c>
    </row>
    <row r="42" spans="2:16" x14ac:dyDescent="0.15">
      <c r="B42" s="1" t="str">
        <f t="shared" si="3"/>
        <v>手冲单品咖啡(杯)</v>
      </c>
      <c r="C42" s="29" t="s">
        <v>264</v>
      </c>
      <c r="D42" s="1" t="s">
        <v>14</v>
      </c>
      <c r="E42" s="29">
        <v>25</v>
      </c>
      <c r="F42" s="26" t="s">
        <v>21</v>
      </c>
      <c r="G42" s="36">
        <v>1</v>
      </c>
      <c r="H42" s="46">
        <v>42487</v>
      </c>
      <c r="K42" t="s">
        <v>291</v>
      </c>
      <c r="L42" t="str">
        <f>表2[[#This Row],[名称]]</f>
        <v>手冲单品咖啡</v>
      </c>
      <c r="M42" t="str">
        <f>表2[[#This Row],[单位]]</f>
        <v>杯</v>
      </c>
      <c r="N42">
        <f>表2[[#This Row],[售价]]</f>
        <v>25</v>
      </c>
      <c r="O42" t="str">
        <f>表2[[#This Row],[类别]]</f>
        <v>饮品</v>
      </c>
      <c r="P42" t="str">
        <f t="shared" si="1"/>
        <v>INSERT INTO products (name, unit,price,catagory_id,version_id,created_at,updated_at) VALUES ('手冲单品咖啡','杯','25' , (select id from catagories where name='饮品') ,1, '2016-05-06 15:36:38' , '2016-05-06 15:36:38');</v>
      </c>
    </row>
    <row r="43" spans="2:16" x14ac:dyDescent="0.15">
      <c r="B43" s="1" t="str">
        <f t="shared" si="3"/>
        <v>生日派对专场(次)</v>
      </c>
      <c r="C43" s="29" t="s">
        <v>268</v>
      </c>
      <c r="D43" s="1" t="s">
        <v>108</v>
      </c>
      <c r="E43" s="29">
        <v>1600</v>
      </c>
      <c r="F43" s="26" t="s">
        <v>252</v>
      </c>
      <c r="G43" s="36">
        <v>1</v>
      </c>
      <c r="H43" s="46">
        <v>42487</v>
      </c>
      <c r="K43" t="s">
        <v>291</v>
      </c>
      <c r="L43" t="str">
        <f>表2[[#This Row],[名称]]</f>
        <v>生日派对专场</v>
      </c>
      <c r="M43" t="str">
        <f>表2[[#This Row],[单位]]</f>
        <v>次</v>
      </c>
      <c r="N43">
        <f>表2[[#This Row],[售价]]</f>
        <v>1600</v>
      </c>
      <c r="O43" t="str">
        <f>表2[[#This Row],[类别]]</f>
        <v>活动</v>
      </c>
      <c r="P43" t="str">
        <f t="shared" si="1"/>
        <v>INSERT INTO products (name, unit,price,catagory_id,version_id,created_at,updated_at) VALUES ('生日派对专场','次','1600' , (select id from catagories where name='活动') ,1, '2016-05-06 15:36:38' , '2016-05-06 15:36:38');</v>
      </c>
    </row>
    <row r="44" spans="2:16" x14ac:dyDescent="0.15">
      <c r="B44" s="1" t="str">
        <f t="shared" si="3"/>
        <v>摩卡咖啡(杯)</v>
      </c>
      <c r="C44" s="29" t="s">
        <v>277</v>
      </c>
      <c r="D44" s="1" t="s">
        <v>14</v>
      </c>
      <c r="E44" s="29">
        <v>26</v>
      </c>
      <c r="F44" s="26" t="s">
        <v>21</v>
      </c>
      <c r="G44" s="36">
        <v>1</v>
      </c>
      <c r="H44" s="46">
        <v>42487</v>
      </c>
      <c r="K44" t="s">
        <v>291</v>
      </c>
      <c r="L44" t="str">
        <f>表2[[#This Row],[名称]]</f>
        <v>摩卡咖啡</v>
      </c>
      <c r="M44" t="str">
        <f>表2[[#This Row],[单位]]</f>
        <v>杯</v>
      </c>
      <c r="N44">
        <f>表2[[#This Row],[售价]]</f>
        <v>26</v>
      </c>
      <c r="O44" t="str">
        <f>表2[[#This Row],[类别]]</f>
        <v>饮品</v>
      </c>
      <c r="P44" t="str">
        <f t="shared" si="1"/>
        <v>INSERT INTO products (name, unit,price,catagory_id,version_id,created_at,updated_at) VALUES ('摩卡咖啡','杯','26' , (select id from catagories where name='饮品') ,1, '2016-05-06 15:36:38' , '2016-05-06 15:36:38');</v>
      </c>
    </row>
    <row r="45" spans="2:16" x14ac:dyDescent="0.15">
      <c r="B45" s="1"/>
      <c r="C45" s="29"/>
      <c r="D45" s="1"/>
      <c r="E45" s="29"/>
      <c r="F45" s="26"/>
      <c r="G45" s="36"/>
      <c r="H45" s="46"/>
    </row>
    <row r="46" spans="2:16" x14ac:dyDescent="0.15">
      <c r="B46" s="1"/>
      <c r="C46" s="29"/>
      <c r="D46" s="40"/>
      <c r="E46" s="29"/>
      <c r="F46" s="41"/>
      <c r="G46" s="42"/>
      <c r="H46" s="45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workbookViewId="0">
      <selection activeCell="M5" sqref="M5"/>
    </sheetView>
  </sheetViews>
  <sheetFormatPr baseColWidth="10" defaultRowHeight="15" x14ac:dyDescent="0.15"/>
  <cols>
    <col min="1" max="1" width="38.6640625" bestFit="1" customWidth="1"/>
    <col min="2" max="2" width="10.5" bestFit="1" customWidth="1"/>
    <col min="3" max="10" width="3.5" bestFit="1" customWidth="1"/>
    <col min="11" max="11" width="7.5" bestFit="1" customWidth="1"/>
    <col min="12" max="12" width="5.5" bestFit="1" customWidth="1"/>
  </cols>
  <sheetData>
    <row r="3" spans="1:2" x14ac:dyDescent="0.15">
      <c r="A3" s="33" t="s">
        <v>112</v>
      </c>
      <c r="B3" t="s">
        <v>177</v>
      </c>
    </row>
    <row r="4" spans="1:2" x14ac:dyDescent="0.15">
      <c r="A4" s="31" t="s">
        <v>170</v>
      </c>
      <c r="B4" s="32">
        <v>20</v>
      </c>
    </row>
    <row r="5" spans="1:2" x14ac:dyDescent="0.15">
      <c r="A5" s="35" t="s">
        <v>104</v>
      </c>
      <c r="B5" s="32">
        <v>20</v>
      </c>
    </row>
    <row r="6" spans="1:2" x14ac:dyDescent="0.15">
      <c r="A6" s="31" t="s">
        <v>153</v>
      </c>
      <c r="B6" s="32">
        <v>206</v>
      </c>
    </row>
    <row r="7" spans="1:2" x14ac:dyDescent="0.15">
      <c r="A7" s="35" t="s">
        <v>136</v>
      </c>
      <c r="B7" s="32">
        <v>30</v>
      </c>
    </row>
    <row r="8" spans="1:2" x14ac:dyDescent="0.15">
      <c r="A8" s="35" t="s">
        <v>155</v>
      </c>
      <c r="B8" s="32">
        <v>35</v>
      </c>
    </row>
    <row r="9" spans="1:2" x14ac:dyDescent="0.15">
      <c r="A9" s="35" t="s">
        <v>163</v>
      </c>
      <c r="B9" s="32">
        <v>18</v>
      </c>
    </row>
    <row r="10" spans="1:2" x14ac:dyDescent="0.15">
      <c r="A10" s="35" t="s">
        <v>218</v>
      </c>
      <c r="B10" s="32">
        <v>15</v>
      </c>
    </row>
    <row r="11" spans="1:2" x14ac:dyDescent="0.15">
      <c r="A11" s="35" t="s">
        <v>220</v>
      </c>
      <c r="B11" s="32">
        <v>45</v>
      </c>
    </row>
    <row r="12" spans="1:2" x14ac:dyDescent="0.15">
      <c r="A12" s="35" t="s">
        <v>237</v>
      </c>
      <c r="B12" s="32">
        <v>45</v>
      </c>
    </row>
    <row r="13" spans="1:2" x14ac:dyDescent="0.15">
      <c r="A13" s="35" t="s">
        <v>246</v>
      </c>
      <c r="B13" s="32">
        <v>18</v>
      </c>
    </row>
    <row r="14" spans="1:2" x14ac:dyDescent="0.15">
      <c r="A14" s="31" t="s">
        <v>169</v>
      </c>
      <c r="B14" s="32">
        <v>0</v>
      </c>
    </row>
    <row r="15" spans="1:2" x14ac:dyDescent="0.15">
      <c r="A15" s="35" t="s">
        <v>8</v>
      </c>
      <c r="B15" s="32">
        <v>0</v>
      </c>
    </row>
    <row r="16" spans="1:2" x14ac:dyDescent="0.15">
      <c r="A16" s="31" t="s">
        <v>140</v>
      </c>
      <c r="B16" s="32">
        <v>20</v>
      </c>
    </row>
    <row r="17" spans="1:2" x14ac:dyDescent="0.15">
      <c r="A17" s="35" t="s">
        <v>142</v>
      </c>
      <c r="B17" s="32">
        <v>20</v>
      </c>
    </row>
    <row r="18" spans="1:2" x14ac:dyDescent="0.15">
      <c r="A18" s="31" t="s">
        <v>168</v>
      </c>
      <c r="B18" s="32">
        <v>20</v>
      </c>
    </row>
    <row r="19" spans="1:2" x14ac:dyDescent="0.15">
      <c r="A19" s="35" t="s">
        <v>61</v>
      </c>
      <c r="B19" s="32">
        <v>20</v>
      </c>
    </row>
    <row r="20" spans="1:2" x14ac:dyDescent="0.15">
      <c r="A20" s="31" t="s">
        <v>167</v>
      </c>
      <c r="B20" s="32">
        <v>1129</v>
      </c>
    </row>
    <row r="21" spans="1:2" x14ac:dyDescent="0.15">
      <c r="A21" s="35" t="s">
        <v>106</v>
      </c>
      <c r="B21" s="32">
        <v>18</v>
      </c>
    </row>
    <row r="22" spans="1:2" x14ac:dyDescent="0.15">
      <c r="A22" s="35" t="s">
        <v>60</v>
      </c>
      <c r="B22" s="32">
        <v>20</v>
      </c>
    </row>
    <row r="23" spans="1:2" x14ac:dyDescent="0.15">
      <c r="A23" s="35" t="s">
        <v>150</v>
      </c>
      <c r="B23" s="32">
        <v>30</v>
      </c>
    </row>
    <row r="24" spans="1:2" x14ac:dyDescent="0.15">
      <c r="A24" s="35" t="s">
        <v>171</v>
      </c>
      <c r="B24" s="32">
        <v>50</v>
      </c>
    </row>
    <row r="25" spans="1:2" x14ac:dyDescent="0.15">
      <c r="A25" s="35" t="s">
        <v>172</v>
      </c>
      <c r="B25" s="32">
        <v>80</v>
      </c>
    </row>
    <row r="26" spans="1:2" x14ac:dyDescent="0.15">
      <c r="A26" s="35" t="s">
        <v>152</v>
      </c>
      <c r="B26" s="32">
        <v>30</v>
      </c>
    </row>
    <row r="27" spans="1:2" x14ac:dyDescent="0.15">
      <c r="A27" s="35" t="s">
        <v>173</v>
      </c>
      <c r="B27" s="32">
        <v>30</v>
      </c>
    </row>
    <row r="28" spans="1:2" x14ac:dyDescent="0.15">
      <c r="A28" s="35" t="s">
        <v>174</v>
      </c>
      <c r="B28" s="32">
        <v>50</v>
      </c>
    </row>
    <row r="29" spans="1:2" x14ac:dyDescent="0.15">
      <c r="A29" s="35" t="s">
        <v>76</v>
      </c>
      <c r="B29" s="32">
        <v>20</v>
      </c>
    </row>
    <row r="30" spans="1:2" x14ac:dyDescent="0.15">
      <c r="A30" s="35" t="s">
        <v>58</v>
      </c>
      <c r="B30" s="32">
        <v>70</v>
      </c>
    </row>
    <row r="31" spans="1:2" x14ac:dyDescent="0.15">
      <c r="A31" s="35" t="s">
        <v>101</v>
      </c>
      <c r="B31" s="32">
        <v>25</v>
      </c>
    </row>
    <row r="32" spans="1:2" x14ac:dyDescent="0.15">
      <c r="A32" s="35" t="s">
        <v>68</v>
      </c>
      <c r="B32" s="32">
        <v>25</v>
      </c>
    </row>
    <row r="33" spans="1:2" x14ac:dyDescent="0.15">
      <c r="A33" s="35" t="s">
        <v>64</v>
      </c>
      <c r="B33" s="32">
        <v>80</v>
      </c>
    </row>
    <row r="34" spans="1:2" x14ac:dyDescent="0.15">
      <c r="A34" s="35" t="s">
        <v>63</v>
      </c>
      <c r="B34" s="32">
        <v>20</v>
      </c>
    </row>
    <row r="35" spans="1:2" x14ac:dyDescent="0.15">
      <c r="A35" s="35" t="s">
        <v>70</v>
      </c>
      <c r="B35" s="32">
        <v>25</v>
      </c>
    </row>
    <row r="36" spans="1:2" x14ac:dyDescent="0.15">
      <c r="A36" s="35" t="s">
        <v>59</v>
      </c>
      <c r="B36" s="32">
        <v>25</v>
      </c>
    </row>
    <row r="37" spans="1:2" x14ac:dyDescent="0.15">
      <c r="A37" s="35" t="s">
        <v>125</v>
      </c>
      <c r="B37" s="32">
        <v>30</v>
      </c>
    </row>
    <row r="38" spans="1:2" x14ac:dyDescent="0.15">
      <c r="A38" s="35" t="s">
        <v>175</v>
      </c>
      <c r="B38" s="32">
        <v>50</v>
      </c>
    </row>
    <row r="39" spans="1:2" x14ac:dyDescent="0.15">
      <c r="A39" s="35" t="s">
        <v>176</v>
      </c>
      <c r="B39" s="32">
        <v>80</v>
      </c>
    </row>
    <row r="40" spans="1:2" x14ac:dyDescent="0.15">
      <c r="A40" s="35" t="s">
        <v>86</v>
      </c>
      <c r="B40" s="32">
        <v>20</v>
      </c>
    </row>
    <row r="41" spans="1:2" x14ac:dyDescent="0.15">
      <c r="A41" s="35" t="s">
        <v>62</v>
      </c>
      <c r="B41" s="32">
        <v>70</v>
      </c>
    </row>
    <row r="42" spans="1:2" x14ac:dyDescent="0.15">
      <c r="A42" s="35" t="s">
        <v>178</v>
      </c>
      <c r="B42" s="32">
        <v>80</v>
      </c>
    </row>
    <row r="43" spans="1:2" x14ac:dyDescent="0.15">
      <c r="A43" s="35" t="s">
        <v>203</v>
      </c>
      <c r="B43" s="32">
        <v>70</v>
      </c>
    </row>
    <row r="44" spans="1:2" x14ac:dyDescent="0.15">
      <c r="A44" s="35" t="s">
        <v>210</v>
      </c>
      <c r="B44" s="32">
        <v>30</v>
      </c>
    </row>
    <row r="45" spans="1:2" x14ac:dyDescent="0.15">
      <c r="A45" s="35" t="s">
        <v>214</v>
      </c>
      <c r="B45" s="32">
        <v>30</v>
      </c>
    </row>
    <row r="46" spans="1:2" x14ac:dyDescent="0.15">
      <c r="A46" s="35" t="s">
        <v>238</v>
      </c>
      <c r="B46" s="32">
        <v>20</v>
      </c>
    </row>
    <row r="47" spans="1:2" x14ac:dyDescent="0.15">
      <c r="A47" s="35" t="s">
        <v>265</v>
      </c>
      <c r="B47" s="32">
        <v>25</v>
      </c>
    </row>
    <row r="48" spans="1:2" x14ac:dyDescent="0.15">
      <c r="A48" s="35" t="s">
        <v>278</v>
      </c>
      <c r="B48" s="32">
        <v>26</v>
      </c>
    </row>
    <row r="49" spans="1:2" x14ac:dyDescent="0.15">
      <c r="A49" s="31" t="s">
        <v>90</v>
      </c>
      <c r="B49" s="32"/>
    </row>
    <row r="50" spans="1:2" x14ac:dyDescent="0.15">
      <c r="A50" s="35" t="s">
        <v>90</v>
      </c>
      <c r="B50" s="32"/>
    </row>
    <row r="51" spans="1:2" x14ac:dyDescent="0.15">
      <c r="A51" s="31" t="s">
        <v>232</v>
      </c>
      <c r="B51" s="32">
        <v>1700</v>
      </c>
    </row>
    <row r="52" spans="1:2" x14ac:dyDescent="0.15">
      <c r="A52" s="35" t="s">
        <v>236</v>
      </c>
      <c r="B52" s="32">
        <v>100</v>
      </c>
    </row>
    <row r="53" spans="1:2" x14ac:dyDescent="0.15">
      <c r="A53" s="35" t="s">
        <v>269</v>
      </c>
      <c r="B53" s="32">
        <v>1600</v>
      </c>
    </row>
    <row r="54" spans="1:2" x14ac:dyDescent="0.15">
      <c r="A54" s="31" t="s">
        <v>250</v>
      </c>
      <c r="B54" s="32">
        <v>100</v>
      </c>
    </row>
    <row r="55" spans="1:2" x14ac:dyDescent="0.15">
      <c r="A55" s="35" t="s">
        <v>253</v>
      </c>
      <c r="B55" s="32">
        <v>100</v>
      </c>
    </row>
    <row r="56" spans="1:2" x14ac:dyDescent="0.15">
      <c r="A56" s="31" t="s">
        <v>110</v>
      </c>
      <c r="B56" s="32">
        <v>3195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G2" sqref="G2"/>
    </sheetView>
  </sheetViews>
  <sheetFormatPr baseColWidth="10" defaultRowHeight="15" x14ac:dyDescent="0.15"/>
  <cols>
    <col min="1" max="1" width="43" bestFit="1" customWidth="1"/>
    <col min="2" max="2" width="8.6640625" bestFit="1" customWidth="1"/>
  </cols>
  <sheetData>
    <row r="1" spans="1:6" ht="27" x14ac:dyDescent="0.4">
      <c r="A1" s="48" t="s">
        <v>181</v>
      </c>
      <c r="B1" s="49"/>
      <c r="C1" s="50" t="s">
        <v>180</v>
      </c>
    </row>
    <row r="2" spans="1:6" ht="30" x14ac:dyDescent="0.45">
      <c r="A2" s="60" t="s">
        <v>167</v>
      </c>
      <c r="B2" s="51"/>
      <c r="C2" s="52"/>
      <c r="E2" t="str">
        <f>$A$2</f>
        <v>饮品</v>
      </c>
      <c r="F2" s="73" t="s">
        <v>290</v>
      </c>
    </row>
    <row r="3" spans="1:6" ht="30" x14ac:dyDescent="0.45">
      <c r="A3" s="61" t="s">
        <v>182</v>
      </c>
      <c r="B3" s="53" t="s">
        <v>193</v>
      </c>
      <c r="C3" s="63">
        <v>25</v>
      </c>
      <c r="E3" t="str">
        <f t="shared" ref="E3:E16" si="0">$A$2</f>
        <v>饮品</v>
      </c>
    </row>
    <row r="4" spans="1:6" ht="30" x14ac:dyDescent="0.45">
      <c r="A4" s="62" t="s">
        <v>150</v>
      </c>
      <c r="B4" s="54"/>
      <c r="C4" s="64">
        <v>30</v>
      </c>
      <c r="E4" t="str">
        <f t="shared" si="0"/>
        <v>饮品</v>
      </c>
    </row>
    <row r="5" spans="1:6" ht="30" x14ac:dyDescent="0.45">
      <c r="A5" s="62" t="s">
        <v>184</v>
      </c>
      <c r="B5" s="55" t="s">
        <v>193</v>
      </c>
      <c r="C5" s="64">
        <v>50</v>
      </c>
      <c r="E5" t="str">
        <f t="shared" si="0"/>
        <v>饮品</v>
      </c>
    </row>
    <row r="6" spans="1:6" ht="30" x14ac:dyDescent="0.45">
      <c r="A6" s="62" t="s">
        <v>183</v>
      </c>
      <c r="B6" s="54"/>
      <c r="C6" s="64">
        <v>80</v>
      </c>
      <c r="E6" t="str">
        <f t="shared" si="0"/>
        <v>饮品</v>
      </c>
    </row>
    <row r="7" spans="1:6" ht="30" x14ac:dyDescent="0.45">
      <c r="A7" s="61" t="s">
        <v>152</v>
      </c>
      <c r="B7" s="53" t="s">
        <v>193</v>
      </c>
      <c r="C7" s="63">
        <v>30</v>
      </c>
      <c r="E7" t="str">
        <f t="shared" si="0"/>
        <v>饮品</v>
      </c>
    </row>
    <row r="8" spans="1:6" ht="30" x14ac:dyDescent="0.45">
      <c r="A8" s="62" t="s">
        <v>173</v>
      </c>
      <c r="B8" s="54"/>
      <c r="C8" s="64">
        <v>30</v>
      </c>
      <c r="E8" t="str">
        <f t="shared" si="0"/>
        <v>饮品</v>
      </c>
    </row>
    <row r="9" spans="1:6" ht="30" x14ac:dyDescent="0.45">
      <c r="A9" s="62" t="s">
        <v>185</v>
      </c>
      <c r="B9" s="54"/>
      <c r="C9" s="64">
        <v>50</v>
      </c>
      <c r="E9" t="str">
        <f t="shared" si="0"/>
        <v>饮品</v>
      </c>
    </row>
    <row r="10" spans="1:6" ht="30" x14ac:dyDescent="0.45">
      <c r="A10" s="61" t="s">
        <v>125</v>
      </c>
      <c r="B10" s="56"/>
      <c r="C10" s="63">
        <v>30</v>
      </c>
      <c r="E10" t="str">
        <f t="shared" si="0"/>
        <v>饮品</v>
      </c>
    </row>
    <row r="11" spans="1:6" ht="30" x14ac:dyDescent="0.45">
      <c r="A11" s="61" t="s">
        <v>197</v>
      </c>
      <c r="B11" s="56"/>
      <c r="C11" s="63">
        <v>50</v>
      </c>
      <c r="E11" t="str">
        <f t="shared" si="0"/>
        <v>饮品</v>
      </c>
    </row>
    <row r="12" spans="1:6" ht="30" x14ac:dyDescent="0.45">
      <c r="A12" s="61" t="s">
        <v>195</v>
      </c>
      <c r="B12" s="53" t="s">
        <v>194</v>
      </c>
      <c r="C12" s="63">
        <v>30</v>
      </c>
      <c r="E12" t="str">
        <f t="shared" si="0"/>
        <v>饮品</v>
      </c>
    </row>
    <row r="13" spans="1:6" ht="30" x14ac:dyDescent="0.45">
      <c r="A13" s="61" t="s">
        <v>196</v>
      </c>
      <c r="B13" s="53" t="s">
        <v>194</v>
      </c>
      <c r="C13" s="63">
        <v>35</v>
      </c>
      <c r="E13" t="str">
        <f t="shared" si="0"/>
        <v>饮品</v>
      </c>
    </row>
    <row r="14" spans="1:6" ht="30" x14ac:dyDescent="0.45">
      <c r="A14" s="61" t="s">
        <v>186</v>
      </c>
      <c r="B14" s="56"/>
      <c r="C14" s="63">
        <v>25</v>
      </c>
      <c r="E14" t="str">
        <f t="shared" si="0"/>
        <v>饮品</v>
      </c>
    </row>
    <row r="15" spans="1:6" ht="30" x14ac:dyDescent="0.45">
      <c r="A15" s="61" t="s">
        <v>70</v>
      </c>
      <c r="B15" s="56"/>
      <c r="C15" s="63">
        <v>25</v>
      </c>
      <c r="E15" t="str">
        <f t="shared" si="0"/>
        <v>饮品</v>
      </c>
    </row>
    <row r="16" spans="1:6" ht="30" x14ac:dyDescent="0.45">
      <c r="A16" s="61" t="s">
        <v>60</v>
      </c>
      <c r="B16" s="56"/>
      <c r="C16" s="63">
        <v>30</v>
      </c>
      <c r="E16" t="str">
        <f t="shared" si="0"/>
        <v>饮品</v>
      </c>
    </row>
    <row r="17" spans="1:3" ht="30" x14ac:dyDescent="0.45">
      <c r="A17" s="60" t="s">
        <v>168</v>
      </c>
      <c r="B17" s="57"/>
      <c r="C17" s="65"/>
    </row>
    <row r="18" spans="1:3" ht="30" x14ac:dyDescent="0.45">
      <c r="A18" s="61" t="s">
        <v>187</v>
      </c>
      <c r="B18" s="53" t="s">
        <v>193</v>
      </c>
      <c r="C18" s="63">
        <v>20</v>
      </c>
    </row>
    <row r="19" spans="1:3" ht="30" x14ac:dyDescent="0.45">
      <c r="A19" s="61" t="s">
        <v>188</v>
      </c>
      <c r="B19" s="56"/>
      <c r="C19" s="63">
        <v>15</v>
      </c>
    </row>
    <row r="20" spans="1:3" ht="30" x14ac:dyDescent="0.45">
      <c r="A20" s="60" t="s">
        <v>170</v>
      </c>
      <c r="B20" s="57"/>
      <c r="C20" s="65"/>
    </row>
    <row r="21" spans="1:3" ht="30" x14ac:dyDescent="0.45">
      <c r="A21" s="61" t="s">
        <v>189</v>
      </c>
      <c r="B21" s="53" t="s">
        <v>193</v>
      </c>
      <c r="C21" s="63">
        <v>20</v>
      </c>
    </row>
    <row r="22" spans="1:3" ht="30" x14ac:dyDescent="0.45">
      <c r="A22" s="61" t="s">
        <v>106</v>
      </c>
      <c r="B22" s="56"/>
      <c r="C22" s="63">
        <v>18</v>
      </c>
    </row>
    <row r="23" spans="1:3" ht="30" x14ac:dyDescent="0.45">
      <c r="A23" s="61" t="s">
        <v>191</v>
      </c>
      <c r="B23" s="56"/>
      <c r="C23" s="63">
        <v>30</v>
      </c>
    </row>
    <row r="24" spans="1:3" ht="30" x14ac:dyDescent="0.45">
      <c r="A24" s="61" t="s">
        <v>190</v>
      </c>
      <c r="B24" s="56"/>
      <c r="C24" s="63">
        <v>30</v>
      </c>
    </row>
    <row r="25" spans="1:3" ht="30" x14ac:dyDescent="0.45">
      <c r="A25" s="61" t="s">
        <v>192</v>
      </c>
      <c r="B25" s="53" t="s">
        <v>194</v>
      </c>
      <c r="C25" s="63">
        <v>48</v>
      </c>
    </row>
    <row r="26" spans="1:3" ht="30" x14ac:dyDescent="0.45">
      <c r="A26" s="60" t="s">
        <v>140</v>
      </c>
      <c r="B26" s="57"/>
      <c r="C26" s="65"/>
    </row>
    <row r="27" spans="1:3" ht="30" x14ac:dyDescent="0.45">
      <c r="A27" s="61" t="s">
        <v>142</v>
      </c>
      <c r="B27" s="53" t="s">
        <v>193</v>
      </c>
      <c r="C27" s="63">
        <v>20</v>
      </c>
    </row>
    <row r="28" spans="1:3" ht="30" x14ac:dyDescent="0.45">
      <c r="A28" s="60" t="s">
        <v>153</v>
      </c>
      <c r="B28" s="51"/>
      <c r="C28" s="65"/>
    </row>
    <row r="29" spans="1:3" ht="30" x14ac:dyDescent="0.45">
      <c r="A29" s="61" t="s">
        <v>136</v>
      </c>
      <c r="B29" s="58"/>
      <c r="C29" s="63">
        <v>30</v>
      </c>
    </row>
    <row r="30" spans="1:3" ht="30" x14ac:dyDescent="0.45">
      <c r="A30" s="61" t="s">
        <v>155</v>
      </c>
      <c r="B30" s="58"/>
      <c r="C30" s="63">
        <v>35</v>
      </c>
    </row>
    <row r="31" spans="1:3" ht="30" x14ac:dyDescent="0.45">
      <c r="A31" s="61" t="s">
        <v>163</v>
      </c>
      <c r="B31" s="59"/>
      <c r="C31" s="63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明细</vt:lpstr>
      <vt:lpstr>产品表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2016-04-16T17:51:09Z</cp:lastPrinted>
  <dcterms:created xsi:type="dcterms:W3CDTF">2016-04-06T06:15:46Z</dcterms:created>
  <dcterms:modified xsi:type="dcterms:W3CDTF">2016-05-10T09:41:07Z</dcterms:modified>
</cp:coreProperties>
</file>