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cx__\ptye\文档\"/>
    </mc:Choice>
  </mc:AlternateContent>
  <bookViews>
    <workbookView xWindow="0" yWindow="465" windowWidth="28800" windowHeight="15525" tabRatio="500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71027" concurrentCalc="0"/>
  <pivotCaches>
    <pivotCache cacheId="57" r:id="rId6"/>
    <pivotCache cacheId="64" r:id="rId7"/>
    <pivotCache cacheId="7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3" i="1" l="1"/>
  <c r="F263" i="1"/>
  <c r="K262" i="1"/>
  <c r="F262" i="1"/>
  <c r="K261" i="1"/>
  <c r="F261" i="1"/>
  <c r="K260" i="1"/>
  <c r="F260" i="1"/>
  <c r="K259" i="1"/>
  <c r="F259" i="1"/>
  <c r="K258" i="1"/>
  <c r="F258" i="1"/>
  <c r="K257" i="1"/>
  <c r="F257" i="1"/>
  <c r="K256" i="1"/>
  <c r="F256" i="1"/>
  <c r="K255" i="1"/>
  <c r="F255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K254" i="1"/>
  <c r="F254" i="1"/>
  <c r="K253" i="1"/>
  <c r="F253" i="1"/>
  <c r="K252" i="1"/>
  <c r="F252" i="1"/>
  <c r="K251" i="1"/>
  <c r="F251" i="1"/>
  <c r="K250" i="1"/>
  <c r="F250" i="1"/>
  <c r="F245" i="1"/>
  <c r="F246" i="1"/>
  <c r="F247" i="1"/>
  <c r="F248" i="1"/>
  <c r="F249" i="1"/>
  <c r="K249" i="1"/>
  <c r="K248" i="1"/>
  <c r="K247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46" i="1"/>
  <c r="K245" i="1"/>
  <c r="K244" i="1"/>
  <c r="F244" i="1"/>
  <c r="K243" i="1"/>
  <c r="F243" i="1"/>
  <c r="K242" i="1"/>
  <c r="F242" i="1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L3" i="4"/>
  <c r="M3" i="4"/>
  <c r="N3" i="4"/>
  <c r="O3" i="4"/>
  <c r="P3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K241" i="1"/>
  <c r="F241" i="1"/>
  <c r="K240" i="1"/>
  <c r="F240" i="1"/>
  <c r="F239" i="1"/>
  <c r="F238" i="1"/>
  <c r="F237" i="1"/>
  <c r="F236" i="1"/>
  <c r="K236" i="1"/>
  <c r="K237" i="1"/>
  <c r="K238" i="1"/>
  <c r="K239" i="1"/>
  <c r="K235" i="1"/>
  <c r="F235" i="1"/>
  <c r="K234" i="1"/>
  <c r="F234" i="1"/>
  <c r="K233" i="1"/>
  <c r="F233" i="1"/>
  <c r="K232" i="1"/>
  <c r="F232" i="1"/>
  <c r="K231" i="1"/>
  <c r="F231" i="1"/>
  <c r="K230" i="1"/>
  <c r="F230" i="1"/>
  <c r="K229" i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F222" i="1"/>
  <c r="K221" i="1"/>
  <c r="F221" i="1"/>
  <c r="K220" i="1"/>
  <c r="F220" i="1"/>
  <c r="K219" i="1"/>
  <c r="F219" i="1"/>
  <c r="K218" i="1"/>
  <c r="F218" i="1"/>
  <c r="K217" i="1"/>
  <c r="F217" i="1"/>
  <c r="K216" i="1"/>
  <c r="F216" i="1"/>
  <c r="K215" i="1"/>
  <c r="F215" i="1"/>
  <c r="F214" i="1"/>
  <c r="F210" i="1"/>
  <c r="K210" i="1"/>
  <c r="K213" i="1"/>
  <c r="F213" i="1"/>
  <c r="K212" i="1"/>
  <c r="F212" i="1"/>
  <c r="F211" i="1"/>
  <c r="K209" i="1"/>
  <c r="F209" i="1"/>
  <c r="K208" i="1"/>
  <c r="F208" i="1"/>
  <c r="F207" i="1"/>
  <c r="F206" i="1"/>
  <c r="K201" i="1"/>
  <c r="F201" i="1"/>
  <c r="F203" i="1"/>
  <c r="F204" i="1"/>
  <c r="F205" i="1"/>
  <c r="K205" i="1"/>
  <c r="K203" i="1"/>
  <c r="K202" i="1"/>
  <c r="F202" i="1"/>
  <c r="K200" i="1"/>
  <c r="F200" i="1"/>
  <c r="K199" i="1"/>
  <c r="F199" i="1"/>
  <c r="K198" i="1"/>
  <c r="F198" i="1"/>
  <c r="K197" i="1"/>
  <c r="F197" i="1"/>
  <c r="K99" i="1"/>
  <c r="K204" i="1"/>
  <c r="K206" i="1"/>
  <c r="K207" i="1"/>
  <c r="K211" i="1"/>
  <c r="K214" i="1"/>
  <c r="F196" i="1"/>
  <c r="K195" i="1"/>
  <c r="F195" i="1"/>
  <c r="K194" i="1"/>
  <c r="K196" i="1"/>
  <c r="F194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K193" i="1"/>
  <c r="F186" i="1"/>
  <c r="F185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K184" i="1"/>
  <c r="K185" i="1"/>
  <c r="F178" i="1"/>
  <c r="F177" i="1"/>
  <c r="K177" i="1"/>
  <c r="F176" i="1"/>
  <c r="K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K153" i="1"/>
  <c r="F153" i="1"/>
  <c r="F152" i="1"/>
  <c r="F151" i="1"/>
  <c r="F150" i="1"/>
  <c r="F149" i="1"/>
  <c r="F148" i="1"/>
  <c r="F147" i="1"/>
  <c r="F146" i="1"/>
  <c r="F145" i="1"/>
  <c r="F144" i="1"/>
  <c r="F143" i="1"/>
  <c r="F132" i="1"/>
  <c r="F133" i="1"/>
  <c r="F134" i="1"/>
  <c r="F135" i="1"/>
  <c r="F136" i="1"/>
  <c r="F137" i="1"/>
  <c r="F138" i="1"/>
  <c r="F139" i="1"/>
  <c r="F140" i="1"/>
  <c r="F141" i="1"/>
  <c r="F142" i="1"/>
  <c r="F131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128" i="1"/>
  <c r="K120" i="1"/>
  <c r="K121" i="1"/>
  <c r="K122" i="1"/>
  <c r="K123" i="1"/>
  <c r="K124" i="1"/>
  <c r="K125" i="1"/>
  <c r="K126" i="1"/>
  <c r="K127" i="1"/>
  <c r="F114" i="1"/>
  <c r="K114" i="1"/>
  <c r="F115" i="1"/>
  <c r="K115" i="1"/>
  <c r="F116" i="1"/>
  <c r="K116" i="1"/>
  <c r="K117" i="1"/>
  <c r="K118" i="1"/>
  <c r="K119" i="1"/>
  <c r="K113" i="1"/>
  <c r="F113" i="1"/>
  <c r="K112" i="1"/>
  <c r="F112" i="1"/>
  <c r="F111" i="1"/>
  <c r="F110" i="1"/>
  <c r="F109" i="1"/>
  <c r="F108" i="1"/>
  <c r="F107" i="1"/>
  <c r="J32" i="4"/>
  <c r="F106" i="1"/>
  <c r="F105" i="1"/>
  <c r="F104" i="1"/>
  <c r="F10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F102" i="1"/>
  <c r="F101" i="1"/>
  <c r="F100" i="1"/>
  <c r="F96" i="1"/>
  <c r="K96" i="1"/>
  <c r="K98" i="1"/>
  <c r="F98" i="1"/>
  <c r="K97" i="1"/>
  <c r="F97" i="1"/>
  <c r="K95" i="1"/>
  <c r="F9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<sst xmlns="http://schemas.openxmlformats.org/spreadsheetml/2006/main" count="1377" uniqueCount="306">
  <si>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</si>
  <si>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</si>
  <si>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</si>
  <si>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</si>
  <si>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</si>
  <si>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</si>
  <si>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</si>
  <si>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</si>
  <si>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</si>
  <si>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</si>
  <si>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</si>
  <si>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</si>
  <si>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</si>
  <si>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</si>
  <si>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</si>
  <si>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</si>
  <si>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</si>
  <si>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</si>
  <si>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</si>
  <si>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</si>
  <si>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</si>
  <si>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</si>
  <si>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</si>
  <si>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</si>
  <si>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</si>
  <si>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</si>
  <si>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</si>
  <si>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</si>
  <si>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</si>
  <si>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</si>
  <si>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</si>
  <si>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</si>
  <si>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</si>
  <si>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</si>
  <si>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</si>
  <si>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</si>
  <si>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</si>
  <si>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</si>
  <si>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</si>
  <si>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</si>
  <si>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</si>
  <si>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</si>
  <si>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</si>
  <si>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</si>
  <si>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</si>
  <si>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</si>
  <si>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</si>
  <si>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</si>
  <si>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</si>
  <si>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</si>
  <si>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</si>
  <si>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</si>
  <si>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</si>
  <si>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</si>
  <si>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</si>
  <si>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</si>
  <si>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</si>
  <si>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</si>
  <si>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</si>
  <si>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</si>
  <si>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</si>
  <si>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</si>
  <si>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</si>
  <si>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</si>
  <si>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</si>
  <si>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</si>
  <si>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</si>
  <si>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</si>
  <si>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</si>
  <si>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</si>
  <si>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</si>
  <si>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</si>
  <si>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</si>
  <si>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</si>
  <si>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</si>
  <si>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</si>
  <si>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</si>
  <si>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</si>
  <si>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</si>
  <si>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</si>
  <si>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</si>
  <si>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</si>
  <si>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</si>
  <si>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</si>
  <si>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</si>
  <si>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</si>
  <si>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</si>
  <si>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</si>
  <si>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</si>
  <si>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</si>
  <si>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</si>
  <si>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</si>
  <si>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</si>
  <si>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</si>
  <si>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</si>
  <si>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</si>
  <si>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</si>
  <si>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</si>
  <si>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</si>
  <si>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</si>
  <si>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</si>
  <si>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</si>
  <si>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</si>
  <si>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</si>
  <si>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</si>
  <si>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</si>
  <si>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</si>
  <si>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</si>
  <si>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</si>
  <si>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</si>
  <si>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</si>
  <si>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</si>
  <si>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</si>
  <si>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</si>
  <si>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</si>
  <si>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</si>
  <si>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</si>
  <si>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</si>
  <si>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</si>
  <si>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</si>
  <si>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</si>
  <si>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</si>
  <si>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</si>
  <si>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</si>
  <si>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</si>
  <si>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</si>
  <si>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</si>
  <si>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</si>
  <si>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</si>
  <si>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</si>
  <si>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</si>
  <si>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</si>
  <si>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</si>
  <si>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</si>
  <si>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</si>
  <si>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</si>
  <si>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</si>
  <si>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</si>
  <si>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</si>
  <si>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</si>
  <si>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</si>
  <si>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</si>
  <si>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</si>
  <si>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</si>
  <si>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</si>
  <si>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</si>
  <si>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</si>
  <si>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</si>
  <si>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</si>
  <si>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</si>
  <si>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</si>
  <si>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</si>
  <si>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</si>
  <si>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</si>
  <si>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</si>
  <si>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</si>
  <si>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</si>
  <si>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</si>
  <si>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</si>
  <si>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</si>
  <si>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</si>
  <si>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</si>
  <si>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</si>
  <si>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</si>
  <si>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</si>
  <si>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</si>
  <si>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</si>
  <si>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</si>
  <si>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</si>
  <si>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</si>
  <si>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</si>
  <si>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</si>
  <si>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</si>
  <si>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</si>
  <si>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</si>
  <si>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</si>
  <si>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</si>
  <si>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</si>
  <si>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</si>
  <si>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</si>
  <si>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</si>
  <si>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</si>
  <si>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</si>
  <si>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</si>
  <si>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</si>
  <si>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</si>
  <si>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</si>
  <si>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</si>
  <si>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</si>
  <si>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</si>
  <si>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</si>
  <si>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</si>
  <si>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</si>
  <si>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</si>
  <si>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</si>
  <si>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</si>
  <si>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</si>
  <si>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</si>
  <si>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</si>
  <si>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</si>
  <si>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</si>
  <si>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</si>
  <si>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</si>
  <si>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</si>
  <si>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</si>
  <si>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</si>
  <si>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</si>
  <si>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</si>
  <si>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</si>
  <si>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</si>
  <si>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</si>
  <si>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</si>
  <si>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</si>
  <si>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</si>
  <si>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</si>
  <si>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</si>
  <si>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</si>
  <si>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</si>
  <si>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</si>
  <si>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</si>
  <si>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</si>
  <si>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</si>
  <si>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</si>
  <si>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</si>
  <si>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</si>
  <si>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</si>
  <si>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</si>
  <si>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</si>
  <si>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</si>
  <si>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</si>
  <si>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</si>
  <si>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</si>
  <si>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</si>
  <si>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</si>
  <si>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</si>
  <si>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</si>
  <si>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</si>
  <si>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</si>
  <si>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</si>
  <si>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</si>
  <si>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</si>
  <si>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</si>
  <si>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</si>
  <si>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</si>
  <si>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</si>
  <si>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</si>
  <si>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</si>
  <si>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</si>
  <si>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</si>
  <si>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</si>
  <si>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</si>
  <si>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</si>
  <si>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</si>
  <si>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</si>
  <si>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</si>
  <si>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</si>
  <si>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</si>
  <si>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</si>
  <si>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</si>
  <si>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</si>
  <si>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</si>
  <si>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</si>
  <si>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</si>
  <si>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扎西妈妈</t>
    <rPh sb="0" eb="1">
      <t>zha xi</t>
    </rPh>
    <rPh sb="2" eb="3">
      <t>ma ma</t>
    </rPh>
    <phoneticPr fontId="1" type="noConversion"/>
  </si>
  <si>
    <t>手冲单品咖啡</t>
    <rPh sb="0" eb="1">
      <t>shou chong dan pin</t>
    </rPh>
    <rPh sb="4" eb="5">
      <t>ka fei</t>
    </rPh>
    <phoneticPr fontId="1" type="noConversion"/>
  </si>
  <si>
    <t>手冲单品咖啡(杯)</t>
  </si>
  <si>
    <t>喜爸客人</t>
    <rPh sb="0" eb="1">
      <t>xi ba</t>
    </rPh>
    <rPh sb="2" eb="3">
      <t>ke ren</t>
    </rPh>
    <phoneticPr fontId="1" type="noConversion"/>
  </si>
  <si>
    <t>皇上生日</t>
    <rPh sb="0" eb="1">
      <t>huang s</t>
    </rPh>
    <rPh sb="2" eb="3">
      <t>sheng ri</t>
    </rPh>
    <phoneticPr fontId="1" type="noConversion"/>
  </si>
  <si>
    <t>生日派对专场</t>
    <rPh sb="0" eb="1">
      <t>sheng ri pai dui</t>
    </rPh>
    <rPh sb="4" eb="5">
      <t>zhuan chang</t>
    </rPh>
    <phoneticPr fontId="1" type="noConversion"/>
  </si>
  <si>
    <t>生日派对专场(次)</t>
  </si>
  <si>
    <t>离离树幼儿园</t>
    <rPh sb="1" eb="2">
      <t>li</t>
    </rPh>
    <rPh sb="2" eb="3">
      <t>shu</t>
    </rPh>
    <rPh sb="3" eb="4">
      <t>you er y</t>
    </rPh>
    <phoneticPr fontId="1" type="noConversion"/>
  </si>
  <si>
    <t>杨玲</t>
    <rPh sb="0" eb="1">
      <t>yang ling</t>
    </rPh>
    <rPh sb="1" eb="2">
      <t>ling</t>
    </rPh>
    <phoneticPr fontId="1" type="noConversion"/>
  </si>
  <si>
    <t>都督妈妈</t>
    <rPh sb="0" eb="1">
      <t>du du</t>
    </rPh>
    <rPh sb="2" eb="3">
      <t>ma ma</t>
    </rPh>
    <phoneticPr fontId="1" type="noConversion"/>
  </si>
  <si>
    <t>杨玲</t>
    <rPh sb="0" eb="1">
      <t>yang ling</t>
    </rPh>
    <phoneticPr fontId="1" type="noConversion"/>
  </si>
  <si>
    <t>宁静</t>
    <rPh sb="0" eb="1">
      <t>ning jing</t>
    </rPh>
    <phoneticPr fontId="1" type="noConversion"/>
  </si>
  <si>
    <t>展展妈妈</t>
    <rPh sb="2" eb="3">
      <t>ma ma</t>
    </rPh>
    <phoneticPr fontId="1" type="noConversion"/>
  </si>
  <si>
    <t>李春雨</t>
    <rPh sb="0" eb="1">
      <t>li chun yu</t>
    </rPh>
    <rPh sb="2" eb="3">
      <t>yu</t>
    </rPh>
    <phoneticPr fontId="1" type="noConversion"/>
  </si>
  <si>
    <t>摩卡咖啡</t>
    <rPh sb="0" eb="1">
      <t>mo ka</t>
    </rPh>
    <rPh sb="2" eb="3">
      <t>ka fei</t>
    </rPh>
    <phoneticPr fontId="1" type="noConversion"/>
  </si>
  <si>
    <t>摩卡咖啡(杯)</t>
  </si>
  <si>
    <t>阳光盛开</t>
    <rPh sb="0" eb="1">
      <t>yang guang sheng kai</t>
    </rPh>
    <phoneticPr fontId="1" type="noConversion"/>
  </si>
  <si>
    <t>阳光盛开</t>
    <rPh sb="0" eb="1">
      <t>yang guang sheng k</t>
    </rPh>
    <phoneticPr fontId="1" type="noConversion"/>
  </si>
  <si>
    <t>档爸</t>
    <phoneticPr fontId="1" type="noConversion"/>
  </si>
  <si>
    <t>阳妈</t>
    <phoneticPr fontId="1" type="noConversion"/>
  </si>
  <si>
    <t>阳妈</t>
    <phoneticPr fontId="1" type="noConversion"/>
  </si>
  <si>
    <t>档爸</t>
    <phoneticPr fontId="1" type="noConversion"/>
  </si>
  <si>
    <t>因特拉肯外卖</t>
    <rPh sb="0" eb="1">
      <t>yin te l k</t>
    </rPh>
    <rPh sb="4" eb="5">
      <t>wai m</t>
    </rPh>
    <phoneticPr fontId="1" type="noConversion"/>
  </si>
  <si>
    <t>肖瑶</t>
    <rPh sb="0" eb="1">
      <t>xiao</t>
    </rPh>
    <rPh sb="1" eb="2">
      <t>yao</t>
    </rPh>
    <phoneticPr fontId="1" type="noConversion"/>
  </si>
  <si>
    <t>佩佩妈</t>
    <rPh sb="0" eb="1">
      <t>pei pei</t>
    </rPh>
    <rPh sb="2" eb="3">
      <t>ma</t>
    </rPh>
    <phoneticPr fontId="1" type="noConversion"/>
  </si>
  <si>
    <t>INSERT INTO Persons (name, price) VALUES ('</t>
    <phoneticPr fontId="1" type="noConversion"/>
  </si>
  <si>
    <t>INSERT INTO products (name, unit,price,catagory_id,version_id,created_at,updated_at) VALUES (</t>
    <phoneticPr fontId="1" type="noConversion"/>
  </si>
  <si>
    <t>颗颗妈妈</t>
    <phoneticPr fontId="1" type="noConversion"/>
  </si>
  <si>
    <t>雅</t>
    <rPh sb="0" eb="1">
      <t>ya</t>
    </rPh>
    <phoneticPr fontId="1" type="noConversion"/>
  </si>
  <si>
    <t>玫瑰冰拿铁</t>
    <rPh sb="0" eb="1">
      <t>mei gui</t>
    </rPh>
    <rPh sb="2" eb="3">
      <t>bing na tie</t>
    </rPh>
    <phoneticPr fontId="1" type="noConversion"/>
  </si>
  <si>
    <t>玫瑰冰拿铁(杯)</t>
  </si>
  <si>
    <t>曹曹</t>
    <phoneticPr fontId="1" type="noConversion"/>
  </si>
  <si>
    <t>宁静</t>
  </si>
  <si>
    <t>宁静</t>
    <rPh sb="0" eb="1">
      <t>feng yu</t>
    </rPh>
    <phoneticPr fontId="1" type="noConversion"/>
  </si>
  <si>
    <t>李春雨</t>
  </si>
  <si>
    <t>骆文明</t>
  </si>
  <si>
    <t>峰峰妈妈</t>
    <rPh sb="2" eb="3">
      <t>ma ma</t>
    </rPh>
    <phoneticPr fontId="1" type="noConversion"/>
  </si>
  <si>
    <t>杨玲</t>
  </si>
  <si>
    <t>张小容</t>
  </si>
  <si>
    <t>阳妈</t>
    <phoneticPr fontId="1" type="noConversion"/>
  </si>
  <si>
    <t>儿童绘本演读专场(会员）(1大1小)x1</t>
  </si>
  <si>
    <t>薛丹</t>
  </si>
  <si>
    <t>罗宏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</si>
</sst>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0.0"/>
  </numFmts>
  <fonts count="2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family val="1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family val="2"/>
      <charset val="134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  <font>
      <sz val="12"/>
      <color rgb="FF000000"/>
      <name val="Consolas"/>
      <family val="3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176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7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7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58" fontId="7" fillId="4" borderId="1" xfId="0" applyNumberFormat="1" applyFont="1" applyFill="1" applyBorder="1"/>
    <xf numFmtId="58" fontId="7" fillId="0" borderId="9" xfId="0" applyNumberFormat="1" applyFont="1" applyBorder="1"/>
    <xf numFmtId="0" fontId="25" fillId="0" borderId="0" xfId="0" applyFont="1"/>
    <xf numFmtId="0" fontId="11" fillId="0" borderId="0" xfId="0" applyFont="1" applyAlignment="1">
      <alignment horizontal="center"/>
    </xf>
    <xf numFmtId="0" fontId="26" fillId="0" borderId="8" xfId="0" applyFont="1" applyBorder="1"/>
    <xf numFmtId="0" fontId="27" fillId="0" borderId="1" xfId="0" applyFont="1" applyBorder="1"/>
    <xf numFmtId="0" fontId="26" fillId="0" borderId="3" xfId="0" applyFont="1" applyBorder="1"/>
    <xf numFmtId="0" fontId="26" fillId="0" borderId="1" xfId="0" applyFont="1" applyBorder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76"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76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76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77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yyyy/m/d"/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陈曦" refreshedDate="42504.495233449074" createdVersion="4" refreshedVersion="6" minRefreshableVersion="3" recordCount="44">
  <cacheSource type="worksheet">
    <worksheetSource name="表2"/>
  </cacheSource>
  <cacheFields count="7">
    <cacheField name="描述" numFmtId="0">
      <sharedItems containsBlank="1" count="48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生日派对专场(次)"/>
        <s v="摩卡咖啡(杯)"/>
        <s v="玫瑰冰拿铁(杯)"/>
        <m/>
        <s v="嘀嗒猫开心果" u="1"/>
        <s v="()" u="1"/>
        <s v="牛奶热巧克力（儿童优惠装）" u="1"/>
        <s v="摩卡(杯)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600"/>
    </cacheField>
    <cacheField name="单位" numFmtId="0">
      <sharedItems containsBlank="1"/>
    </cacheField>
    <cacheField name="菜单版本号" numFmtId="177">
      <sharedItems containsSemiMixedTypes="0" containsString="0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陈曦" refreshedDate="42504.495233796297" createdVersion="4" refreshedVersion="6" minRefreshableVersion="3" recordCount="277">
  <cacheSource type="worksheet">
    <worksheetSource name="表1"/>
  </cacheSource>
  <cacheFields count="12">
    <cacheField name="姓名" numFmtId="0">
      <sharedItems containsBlank="1" count="34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4T00:00:00" count="36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m/>
        <d v="2016-04-30T00:00:00" u="1"/>
      </sharedItems>
    </cacheField>
    <cacheField name="显示条目" numFmtId="58">
      <sharedItems containsBlank="1" count="81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玫瑰冰拿铁(杯)x1"/>
        <s v="x1"/>
        <s v="手冲单品咖啡(杯)x1" u="1"/>
        <s v="x" u="1"/>
        <s v="x4" u="1"/>
        <s v="牛奶热巧克力（儿童优惠装）x1" u="1"/>
        <s v="摩卡(杯)x1" u="1"/>
        <s v="嘀嗒猫开心果x1" u="1"/>
        <s v="牛奶热巧克力（儿童优惠装）x2" u="1"/>
        <s v="德国手工花果茶(杯)" u="1"/>
      </sharedItems>
    </cacheField>
    <cacheField name="产品" numFmtId="0">
      <sharedItems containsBlank="1" count="46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s v="生日派对专场(次)"/>
        <s v="高山古树普洱茶(壶（2杯）)"/>
        <s v="摩卡咖啡(杯)"/>
        <s v="玫瑰冰拿铁(杯)"/>
        <m/>
        <s v="嘀嗒猫开心果" u="1"/>
        <s v="牛奶热巧克力（儿童优惠装）" u="1"/>
        <s v="摩卡(杯)" u="1"/>
      </sharedItems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陈曦" refreshedDate="42504.495234606482" createdVersion="4" refreshedVersion="6" minRefreshableVersion="3" recordCount="277">
  <cacheSource type="worksheet">
    <worksheetSource ref="B2:M279" sheet="明细"/>
  </cacheSource>
  <cacheFields count="12">
    <cacheField name="姓名" numFmtId="0">
      <sharedItems containsBlank="1" count="35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4T00:00:00" count="36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m/>
        <d v="2016-04-30T00:00:00" u="1"/>
      </sharedItems>
    </cacheField>
    <cacheField name="显示条目" numFmtId="58">
      <sharedItems containsBlank="1" count="91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玫瑰冰拿铁(杯)x1"/>
        <s v="x1"/>
        <s v="绿茶1杯x2" u="1"/>
        <s v="手冲单品咖啡(杯)x1" u="1"/>
        <s v="高山普洱1杯x1" u="1"/>
        <s v="手冲拿铁1杯x1" u="1"/>
        <s v="锡兰红茶1壶x1" u="1"/>
        <s v="x" u="1"/>
        <s v="茶位费1位x1" u="1"/>
        <s v="x4" u="1"/>
        <s v="牛奶热巧克力（儿童优惠装）x1" u="1"/>
        <s v="坚果1盘x1" u="1"/>
        <s v="摩卡(杯)x1" u="1"/>
        <s v="嘀嗒猫开心果x1" u="1"/>
        <s v="花果茶玫瑰1壶x1" u="1"/>
        <s v="坚果1盘x3" u="1"/>
        <s v="牛奶热巧克力（儿童优惠装）x2" u="1"/>
        <s v="高山普洱1壶x10" u="1"/>
        <s v="充值1次x1" u="1"/>
        <s v="德国手工花果茶(杯)" u="1"/>
      </sharedItems>
    </cacheField>
    <cacheField name="产品" numFmtId="0">
      <sharedItems containsBlank="1"/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s v="生日派对专场"/>
    <x v="6"/>
    <n v="1600"/>
    <s v="次"/>
    <n v="1"/>
    <d v="2016-04-27T00:00:00"/>
  </r>
  <r>
    <x v="41"/>
    <s v="摩卡咖啡"/>
    <x v="0"/>
    <n v="26"/>
    <s v="杯"/>
    <n v="1"/>
    <d v="2016-04-27T00:00:00"/>
  </r>
  <r>
    <x v="42"/>
    <s v="玫瑰冰拿铁"/>
    <x v="0"/>
    <n v="26"/>
    <s v="杯"/>
    <n v="1"/>
    <d v="2016-04-27T00:00:00"/>
  </r>
  <r>
    <x v="43"/>
    <m/>
    <x v="8"/>
    <m/>
    <m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"/>
    <s v="阳妈"/>
    <x v="2"/>
    <x v="22"/>
    <x v="31"/>
    <x v="20"/>
    <n v="1"/>
    <n v="1"/>
    <m/>
    <n v="-30"/>
    <m/>
    <m/>
  </r>
  <r>
    <x v="3"/>
    <s v="喜爸"/>
    <x v="2"/>
    <x v="23"/>
    <x v="44"/>
    <x v="28"/>
    <n v="1"/>
    <n v="1"/>
    <m/>
    <n v="-30"/>
    <m/>
    <m/>
  </r>
  <r>
    <x v="2"/>
    <s v="阳妈"/>
    <x v="2"/>
    <x v="23"/>
    <x v="30"/>
    <x v="19"/>
    <n v="1"/>
    <n v="1"/>
    <m/>
    <n v="-30"/>
    <m/>
    <m/>
  </r>
  <r>
    <x v="11"/>
    <s v="喜爸客人"/>
    <x v="1"/>
    <x v="23"/>
    <x v="65"/>
    <x v="3"/>
    <n v="7"/>
    <n v="1"/>
    <m/>
    <n v="-140"/>
    <m/>
    <m/>
  </r>
  <r>
    <x v="11"/>
    <s v="喜爸客人"/>
    <x v="1"/>
    <x v="23"/>
    <x v="31"/>
    <x v="20"/>
    <n v="1"/>
    <n v="1"/>
    <m/>
    <n v="-30"/>
    <m/>
    <m/>
  </r>
  <r>
    <x v="11"/>
    <s v="皇上生日"/>
    <x v="1"/>
    <x v="24"/>
    <x v="66"/>
    <x v="38"/>
    <n v="1"/>
    <n v="1"/>
    <m/>
    <n v="-1600"/>
    <m/>
    <m/>
  </r>
  <r>
    <x v="19"/>
    <s v="勇哥"/>
    <x v="2"/>
    <x v="25"/>
    <x v="2"/>
    <x v="2"/>
    <n v="1"/>
    <n v="1"/>
    <m/>
    <n v="-25"/>
    <m/>
    <m/>
  </r>
  <r>
    <x v="1"/>
    <s v="皇上"/>
    <x v="2"/>
    <x v="26"/>
    <x v="10"/>
    <x v="2"/>
    <n v="2"/>
    <n v="1"/>
    <m/>
    <n v="-50"/>
    <m/>
    <m/>
  </r>
  <r>
    <x v="1"/>
    <s v="皇上"/>
    <x v="2"/>
    <x v="26"/>
    <x v="31"/>
    <x v="20"/>
    <n v="1"/>
    <n v="1"/>
    <m/>
    <n v="-30"/>
    <m/>
    <m/>
  </r>
  <r>
    <x v="11"/>
    <s v="都督妈妈"/>
    <x v="1"/>
    <x v="26"/>
    <x v="52"/>
    <x v="13"/>
    <n v="1"/>
    <n v="1"/>
    <m/>
    <n v="-25"/>
    <m/>
    <m/>
  </r>
  <r>
    <x v="14"/>
    <s v="离离树幼儿园"/>
    <x v="1"/>
    <x v="25"/>
    <x v="67"/>
    <x v="36"/>
    <n v="3"/>
    <n v="1"/>
    <m/>
    <n v="-300"/>
    <m/>
    <m/>
  </r>
  <r>
    <x v="8"/>
    <s v="涵涵妈"/>
    <x v="2"/>
    <x v="27"/>
    <x v="2"/>
    <x v="2"/>
    <n v="1"/>
    <n v="1"/>
    <m/>
    <n v="-25"/>
    <m/>
    <m/>
  </r>
  <r>
    <x v="8"/>
    <s v="涵涵妈"/>
    <x v="2"/>
    <x v="27"/>
    <x v="52"/>
    <x v="13"/>
    <n v="1"/>
    <n v="1"/>
    <m/>
    <n v="-25"/>
    <m/>
    <m/>
  </r>
  <r>
    <x v="24"/>
    <s v="宁静"/>
    <x v="0"/>
    <x v="27"/>
    <x v="0"/>
    <x v="0"/>
    <n v="1"/>
    <n v="1"/>
    <n v="500"/>
    <n v="500"/>
    <m/>
    <m/>
  </r>
  <r>
    <x v="25"/>
    <s v="展展妈妈"/>
    <x v="0"/>
    <x v="27"/>
    <x v="0"/>
    <x v="0"/>
    <n v="1"/>
    <n v="1"/>
    <n v="500"/>
    <n v="500"/>
    <m/>
    <m/>
  </r>
  <r>
    <x v="2"/>
    <s v="阳妈"/>
    <x v="2"/>
    <x v="27"/>
    <x v="38"/>
    <x v="22"/>
    <n v="1"/>
    <n v="1"/>
    <m/>
    <n v="-70"/>
    <m/>
    <m/>
  </r>
  <r>
    <x v="2"/>
    <s v="阳妈"/>
    <x v="2"/>
    <x v="27"/>
    <x v="31"/>
    <x v="20"/>
    <n v="1"/>
    <n v="1"/>
    <m/>
    <n v="-30"/>
    <m/>
    <m/>
  </r>
  <r>
    <x v="1"/>
    <s v="皇上"/>
    <x v="2"/>
    <x v="28"/>
    <x v="68"/>
    <x v="39"/>
    <n v="1"/>
    <n v="1"/>
    <m/>
    <n v="-50"/>
    <m/>
    <m/>
  </r>
  <r>
    <x v="26"/>
    <s v="阳光盛开"/>
    <x v="0"/>
    <x v="28"/>
    <x v="0"/>
    <x v="0"/>
    <n v="1"/>
    <n v="1"/>
    <n v="1000"/>
    <n v="1000"/>
    <m/>
    <m/>
  </r>
  <r>
    <x v="26"/>
    <s v="阳光盛开"/>
    <x v="2"/>
    <x v="28"/>
    <x v="51"/>
    <x v="33"/>
    <n v="1"/>
    <n v="1"/>
    <m/>
    <n v="-80"/>
    <m/>
    <m/>
  </r>
  <r>
    <x v="26"/>
    <s v="阳光盛开"/>
    <x v="2"/>
    <x v="28"/>
    <x v="69"/>
    <x v="40"/>
    <n v="1"/>
    <n v="1"/>
    <m/>
    <n v="-26"/>
    <m/>
    <m/>
  </r>
  <r>
    <x v="26"/>
    <s v="阳光盛开"/>
    <x v="2"/>
    <x v="28"/>
    <x v="41"/>
    <x v="25"/>
    <n v="1"/>
    <n v="1"/>
    <m/>
    <n v="-30"/>
    <m/>
    <m/>
  </r>
  <r>
    <x v="3"/>
    <s v="喜爸"/>
    <x v="2"/>
    <x v="28"/>
    <x v="50"/>
    <x v="32"/>
    <n v="1"/>
    <n v="1"/>
    <m/>
    <n v="-100"/>
    <m/>
    <m/>
  </r>
  <r>
    <x v="2"/>
    <s v="阳妈"/>
    <x v="2"/>
    <x v="28"/>
    <x v="50"/>
    <x v="32"/>
    <n v="1"/>
    <n v="1"/>
    <m/>
    <n v="-100"/>
    <m/>
    <m/>
  </r>
  <r>
    <x v="8"/>
    <s v="涵涵妈"/>
    <x v="2"/>
    <x v="28"/>
    <x v="50"/>
    <x v="32"/>
    <n v="1"/>
    <n v="1"/>
    <m/>
    <n v="-100"/>
    <m/>
    <m/>
  </r>
  <r>
    <x v="0"/>
    <s v="档爸"/>
    <x v="2"/>
    <x v="28"/>
    <x v="50"/>
    <x v="32"/>
    <n v="1"/>
    <n v="1"/>
    <m/>
    <n v="-100"/>
    <m/>
    <m/>
  </r>
  <r>
    <x v="4"/>
    <s v="峰峰妈"/>
    <x v="2"/>
    <x v="28"/>
    <x v="50"/>
    <x v="32"/>
    <n v="1"/>
    <n v="1"/>
    <m/>
    <n v="-100"/>
    <m/>
    <m/>
  </r>
  <r>
    <x v="23"/>
    <s v="可可妈"/>
    <x v="2"/>
    <x v="28"/>
    <x v="50"/>
    <x v="32"/>
    <n v="1"/>
    <n v="1"/>
    <m/>
    <n v="-100"/>
    <m/>
    <m/>
  </r>
  <r>
    <x v="23"/>
    <s v="可可妈"/>
    <x v="0"/>
    <x v="14"/>
    <x v="0"/>
    <x v="0"/>
    <n v="1"/>
    <n v="1"/>
    <n v="1000"/>
    <n v="1000"/>
    <m/>
    <m/>
  </r>
  <r>
    <x v="1"/>
    <s v="皇上"/>
    <x v="2"/>
    <x v="29"/>
    <x v="50"/>
    <x v="32"/>
    <n v="1"/>
    <n v="1"/>
    <m/>
    <n v="-100"/>
    <m/>
    <m/>
  </r>
  <r>
    <x v="25"/>
    <s v="展展妈妈"/>
    <x v="2"/>
    <x v="29"/>
    <x v="50"/>
    <x v="32"/>
    <n v="1"/>
    <n v="1"/>
    <m/>
    <n v="-100"/>
    <m/>
    <m/>
  </r>
  <r>
    <x v="24"/>
    <s v="宁静"/>
    <x v="2"/>
    <x v="29"/>
    <x v="50"/>
    <x v="32"/>
    <n v="1"/>
    <n v="1"/>
    <m/>
    <n v="-100"/>
    <m/>
    <m/>
  </r>
  <r>
    <x v="7"/>
    <s v="兔兔妈妈"/>
    <x v="2"/>
    <x v="29"/>
    <x v="50"/>
    <x v="32"/>
    <n v="1"/>
    <n v="1"/>
    <m/>
    <n v="-100"/>
    <m/>
    <m/>
  </r>
  <r>
    <x v="5"/>
    <s v="小艾爸"/>
    <x v="2"/>
    <x v="29"/>
    <x v="50"/>
    <x v="32"/>
    <n v="1"/>
    <n v="1"/>
    <m/>
    <n v="-100"/>
    <m/>
    <m/>
  </r>
  <r>
    <x v="17"/>
    <s v="二宝妈"/>
    <x v="2"/>
    <x v="29"/>
    <x v="50"/>
    <x v="32"/>
    <n v="1"/>
    <n v="1"/>
    <m/>
    <n v="-100"/>
    <m/>
    <m/>
  </r>
  <r>
    <x v="3"/>
    <s v="喜爸"/>
    <x v="2"/>
    <x v="29"/>
    <x v="69"/>
    <x v="40"/>
    <n v="1"/>
    <n v="1"/>
    <m/>
    <n v="-26"/>
    <m/>
    <m/>
  </r>
  <r>
    <x v="2"/>
    <s v="阳妈"/>
    <x v="2"/>
    <x v="29"/>
    <x v="31"/>
    <x v="20"/>
    <n v="1"/>
    <n v="1"/>
    <m/>
    <n v="-30"/>
    <m/>
    <m/>
  </r>
  <r>
    <x v="0"/>
    <s v="档爸"/>
    <x v="2"/>
    <x v="29"/>
    <x v="44"/>
    <x v="28"/>
    <n v="1"/>
    <n v="1"/>
    <m/>
    <n v="-30"/>
    <m/>
    <m/>
  </r>
  <r>
    <x v="11"/>
    <s v="因特拉肯外卖"/>
    <x v="1"/>
    <x v="29"/>
    <x v="24"/>
    <x v="16"/>
    <n v="1"/>
    <n v="1"/>
    <m/>
    <n v="-30"/>
    <m/>
    <m/>
  </r>
  <r>
    <x v="11"/>
    <s v="因特拉肯外卖"/>
    <x v="1"/>
    <x v="29"/>
    <x v="2"/>
    <x v="2"/>
    <n v="1"/>
    <n v="1"/>
    <m/>
    <n v="-25"/>
    <m/>
    <m/>
  </r>
  <r>
    <x v="27"/>
    <s v="佩佩妈"/>
    <x v="0"/>
    <x v="29"/>
    <x v="0"/>
    <x v="0"/>
    <n v="1"/>
    <n v="1"/>
    <n v="500"/>
    <n v="500"/>
    <m/>
    <m/>
  </r>
  <r>
    <x v="3"/>
    <s v="喜爸"/>
    <x v="2"/>
    <x v="30"/>
    <x v="2"/>
    <x v="2"/>
    <n v="1"/>
    <n v="1"/>
    <m/>
    <n v="-25"/>
    <m/>
    <m/>
  </r>
  <r>
    <x v="16"/>
    <s v="颗颗妈妈"/>
    <x v="2"/>
    <x v="30"/>
    <x v="2"/>
    <x v="2"/>
    <n v="1"/>
    <n v="1"/>
    <m/>
    <n v="-25"/>
    <m/>
    <m/>
  </r>
  <r>
    <x v="22"/>
    <s v="扎西妈妈"/>
    <x v="2"/>
    <x v="30"/>
    <x v="69"/>
    <x v="40"/>
    <n v="1"/>
    <n v="1"/>
    <m/>
    <n v="-26"/>
    <m/>
    <m/>
  </r>
  <r>
    <x v="17"/>
    <s v="二宝妈"/>
    <x v="2"/>
    <x v="30"/>
    <x v="70"/>
    <x v="40"/>
    <n v="2"/>
    <n v="1"/>
    <m/>
    <n v="-52"/>
    <m/>
    <m/>
  </r>
  <r>
    <x v="11"/>
    <s v="雅"/>
    <x v="1"/>
    <x v="31"/>
    <x v="30"/>
    <x v="19"/>
    <n v="1"/>
    <n v="1"/>
    <m/>
    <n v="-30"/>
    <m/>
    <m/>
  </r>
  <r>
    <x v="7"/>
    <s v="兔兔妈妈"/>
    <x v="2"/>
    <x v="31"/>
    <x v="30"/>
    <x v="19"/>
    <n v="1"/>
    <n v="1"/>
    <m/>
    <n v="-30"/>
    <m/>
    <m/>
  </r>
  <r>
    <x v="19"/>
    <s v="勇哥"/>
    <x v="2"/>
    <x v="31"/>
    <x v="71"/>
    <x v="41"/>
    <n v="1"/>
    <n v="1"/>
    <m/>
    <n v="-26"/>
    <m/>
    <m/>
  </r>
  <r>
    <x v="18"/>
    <s v="曹曹妹妹"/>
    <x v="2"/>
    <x v="31"/>
    <x v="71"/>
    <x v="41"/>
    <n v="1"/>
    <n v="1"/>
    <m/>
    <n v="-26"/>
    <m/>
    <m/>
  </r>
  <r>
    <x v="1"/>
    <s v="皇上"/>
    <x v="2"/>
    <x v="32"/>
    <x v="50"/>
    <x v="32"/>
    <n v="1"/>
    <n v="1"/>
    <m/>
    <n v="-100"/>
    <m/>
    <m/>
  </r>
  <r>
    <x v="2"/>
    <s v="阳妈"/>
    <x v="2"/>
    <x v="32"/>
    <x v="50"/>
    <x v="32"/>
    <n v="1"/>
    <n v="1"/>
    <m/>
    <n v="-100"/>
    <m/>
    <m/>
  </r>
  <r>
    <x v="3"/>
    <s v="喜爸"/>
    <x v="2"/>
    <x v="32"/>
    <x v="50"/>
    <x v="32"/>
    <n v="1"/>
    <n v="1"/>
    <m/>
    <n v="-100"/>
    <m/>
    <m/>
  </r>
  <r>
    <x v="0"/>
    <s v="档爸"/>
    <x v="2"/>
    <x v="32"/>
    <x v="50"/>
    <x v="32"/>
    <n v="1"/>
    <n v="1"/>
    <m/>
    <n v="-100"/>
    <m/>
    <m/>
  </r>
  <r>
    <x v="23"/>
    <s v="可可妈"/>
    <x v="2"/>
    <x v="32"/>
    <x v="50"/>
    <x v="32"/>
    <n v="1"/>
    <n v="1"/>
    <m/>
    <n v="-100"/>
    <m/>
    <m/>
  </r>
  <r>
    <x v="1"/>
    <s v="皇上"/>
    <x v="2"/>
    <x v="33"/>
    <x v="2"/>
    <x v="2"/>
    <n v="1"/>
    <n v="1"/>
    <m/>
    <n v="-25"/>
    <m/>
    <m/>
  </r>
  <r>
    <x v="3"/>
    <s v="喜爸"/>
    <x v="2"/>
    <x v="33"/>
    <x v="71"/>
    <x v="41"/>
    <n v="1"/>
    <n v="1"/>
    <m/>
    <n v="-26"/>
    <m/>
    <m/>
  </r>
  <r>
    <x v="3"/>
    <s v="喜爸"/>
    <x v="2"/>
    <x v="33"/>
    <x v="49"/>
    <x v="31"/>
    <n v="1"/>
    <n v="1"/>
    <m/>
    <n v="-80"/>
    <m/>
    <m/>
  </r>
  <r>
    <x v="3"/>
    <s v="喜爸"/>
    <x v="2"/>
    <x v="33"/>
    <x v="40"/>
    <x v="24"/>
    <n v="1"/>
    <n v="1"/>
    <m/>
    <n v="-80"/>
    <m/>
    <m/>
  </r>
  <r>
    <x v="3"/>
    <s v="喜爸"/>
    <x v="2"/>
    <x v="33"/>
    <x v="44"/>
    <x v="28"/>
    <n v="1"/>
    <n v="1"/>
    <m/>
    <n v="-30"/>
    <m/>
    <m/>
  </r>
  <r>
    <x v="24"/>
    <s v="宁静"/>
    <x v="2"/>
    <x v="33"/>
    <x v="50"/>
    <x v="32"/>
    <n v="1"/>
    <n v="1"/>
    <m/>
    <n v="-100"/>
    <m/>
    <m/>
  </r>
  <r>
    <x v="25"/>
    <s v="展展妈妈"/>
    <x v="2"/>
    <x v="33"/>
    <x v="50"/>
    <x v="32"/>
    <n v="1"/>
    <n v="1"/>
    <m/>
    <n v="-100"/>
    <m/>
    <m/>
  </r>
  <r>
    <x v="4"/>
    <s v="峰峰妈妈"/>
    <x v="2"/>
    <x v="33"/>
    <x v="50"/>
    <x v="32"/>
    <n v="1"/>
    <n v="1"/>
    <m/>
    <n v="-100"/>
    <m/>
    <m/>
  </r>
  <r>
    <x v="8"/>
    <s v="涵涵妈"/>
    <x v="2"/>
    <x v="33"/>
    <x v="50"/>
    <x v="32"/>
    <n v="1"/>
    <n v="1"/>
    <m/>
    <n v="-100"/>
    <m/>
    <m/>
  </r>
  <r>
    <x v="2"/>
    <s v="阳妈"/>
    <x v="2"/>
    <x v="33"/>
    <x v="31"/>
    <x v="20"/>
    <n v="1"/>
    <n v="1"/>
    <m/>
    <n v="-3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  <r>
    <x v="28"/>
    <m/>
    <x v="3"/>
    <x v="34"/>
    <x v="72"/>
    <x v="42"/>
    <n v="1"/>
    <n v="1"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7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"/>
    <s v="阳妈"/>
    <x v="2"/>
    <x v="22"/>
    <x v="31"/>
    <s v="峨眉山明前绿茶(杯)"/>
    <n v="1"/>
    <n v="1"/>
    <m/>
    <n v="-30"/>
    <m/>
    <m/>
  </r>
  <r>
    <x v="3"/>
    <s v="喜爸"/>
    <x v="2"/>
    <x v="23"/>
    <x v="44"/>
    <s v="高山古树普洱茶(杯)"/>
    <n v="1"/>
    <n v="1"/>
    <m/>
    <n v="-30"/>
    <m/>
    <m/>
  </r>
  <r>
    <x v="2"/>
    <s v="阳妈"/>
    <x v="2"/>
    <x v="23"/>
    <x v="30"/>
    <s v="德国手工花果茶(杯)"/>
    <n v="1"/>
    <n v="1"/>
    <m/>
    <n v="-30"/>
    <m/>
    <m/>
  </r>
  <r>
    <x v="11"/>
    <s v="喜爸客人"/>
    <x v="1"/>
    <x v="23"/>
    <x v="65"/>
    <s v="茶位费(位)"/>
    <n v="7"/>
    <n v="1"/>
    <m/>
    <n v="-140"/>
    <m/>
    <m/>
  </r>
  <r>
    <x v="11"/>
    <s v="喜爸客人"/>
    <x v="1"/>
    <x v="23"/>
    <x v="31"/>
    <s v="峨眉山明前绿茶(杯)"/>
    <n v="1"/>
    <n v="1"/>
    <m/>
    <n v="-30"/>
    <m/>
    <m/>
  </r>
  <r>
    <x v="11"/>
    <s v="皇上生日"/>
    <x v="1"/>
    <x v="24"/>
    <x v="66"/>
    <s v="生日派对专场(次)"/>
    <n v="1"/>
    <n v="1"/>
    <m/>
    <n v="-1600"/>
    <m/>
    <m/>
  </r>
  <r>
    <x v="19"/>
    <s v="勇哥"/>
    <x v="2"/>
    <x v="25"/>
    <x v="2"/>
    <s v="手冲拿铁(杯)"/>
    <n v="1"/>
    <n v="1"/>
    <m/>
    <n v="-25"/>
    <m/>
    <m/>
  </r>
  <r>
    <x v="1"/>
    <s v="皇上"/>
    <x v="2"/>
    <x v="26"/>
    <x v="10"/>
    <s v="手冲拿铁(杯)"/>
    <n v="2"/>
    <n v="1"/>
    <m/>
    <n v="-50"/>
    <m/>
    <m/>
  </r>
  <r>
    <x v="1"/>
    <s v="皇上"/>
    <x v="2"/>
    <x v="26"/>
    <x v="31"/>
    <s v="峨眉山明前绿茶(杯)"/>
    <n v="1"/>
    <n v="1"/>
    <m/>
    <n v="-30"/>
    <m/>
    <m/>
  </r>
  <r>
    <x v="11"/>
    <s v="都督妈妈"/>
    <x v="1"/>
    <x v="26"/>
    <x v="52"/>
    <s v="果汁(杯)"/>
    <n v="1"/>
    <n v="1"/>
    <m/>
    <n v="-25"/>
    <m/>
    <m/>
  </r>
  <r>
    <x v="14"/>
    <s v="离离树幼儿园"/>
    <x v="1"/>
    <x v="25"/>
    <x v="67"/>
    <s v="包场 场地费(次)"/>
    <n v="3"/>
    <n v="1"/>
    <m/>
    <n v="-300"/>
    <m/>
    <m/>
  </r>
  <r>
    <x v="8"/>
    <s v="涵涵妈"/>
    <x v="2"/>
    <x v="27"/>
    <x v="2"/>
    <s v="手冲拿铁(杯)"/>
    <n v="1"/>
    <n v="1"/>
    <m/>
    <n v="-25"/>
    <m/>
    <m/>
  </r>
  <r>
    <x v="8"/>
    <s v="涵涵妈"/>
    <x v="2"/>
    <x v="27"/>
    <x v="52"/>
    <s v="果汁(杯)"/>
    <n v="1"/>
    <n v="1"/>
    <m/>
    <n v="-25"/>
    <m/>
    <m/>
  </r>
  <r>
    <x v="24"/>
    <s v="宁静"/>
    <x v="0"/>
    <x v="27"/>
    <x v="0"/>
    <s v="充值"/>
    <n v="1"/>
    <n v="1"/>
    <n v="500"/>
    <n v="500"/>
    <m/>
    <m/>
  </r>
  <r>
    <x v="25"/>
    <s v="展展妈妈"/>
    <x v="0"/>
    <x v="27"/>
    <x v="0"/>
    <s v="充值"/>
    <n v="1"/>
    <n v="1"/>
    <n v="500"/>
    <n v="500"/>
    <m/>
    <m/>
  </r>
  <r>
    <x v="2"/>
    <s v="阳妈"/>
    <x v="2"/>
    <x v="27"/>
    <x v="38"/>
    <s v="德国手工花果茶(壶（3杯）)"/>
    <n v="1"/>
    <n v="1"/>
    <m/>
    <n v="-70"/>
    <m/>
    <m/>
  </r>
  <r>
    <x v="2"/>
    <s v="阳妈"/>
    <x v="2"/>
    <x v="27"/>
    <x v="31"/>
    <s v="峨眉山明前绿茶(杯)"/>
    <n v="1"/>
    <n v="1"/>
    <m/>
    <n v="-30"/>
    <m/>
    <m/>
  </r>
  <r>
    <x v="1"/>
    <s v="皇上"/>
    <x v="2"/>
    <x v="28"/>
    <x v="68"/>
    <s v="高山古树普洱茶(壶（2杯）)"/>
    <n v="1"/>
    <n v="1"/>
    <m/>
    <n v="-50"/>
    <m/>
    <m/>
  </r>
  <r>
    <x v="26"/>
    <s v="阳光盛开"/>
    <x v="0"/>
    <x v="28"/>
    <x v="0"/>
    <s v="充值"/>
    <n v="1"/>
    <n v="1"/>
    <n v="1000"/>
    <n v="1000"/>
    <m/>
    <m/>
  </r>
  <r>
    <x v="26"/>
    <s v="阳光盛开"/>
    <x v="2"/>
    <x v="28"/>
    <x v="51"/>
    <s v="斯里兰卡上等红茶(壶（4杯）)"/>
    <n v="1"/>
    <n v="1"/>
    <m/>
    <n v="-80"/>
    <m/>
    <m/>
  </r>
  <r>
    <x v="26"/>
    <s v="阳光盛开"/>
    <x v="2"/>
    <x v="28"/>
    <x v="69"/>
    <s v="摩卡咖啡(杯)"/>
    <n v="1"/>
    <n v="1"/>
    <m/>
    <n v="-26"/>
    <m/>
    <m/>
  </r>
  <r>
    <x v="26"/>
    <s v="阳光盛开"/>
    <x v="2"/>
    <x v="28"/>
    <x v="41"/>
    <s v="英式奶茶(杯)"/>
    <n v="1"/>
    <n v="1"/>
    <m/>
    <n v="-30"/>
    <m/>
    <m/>
  </r>
  <r>
    <x v="3"/>
    <s v="喜爸"/>
    <x v="2"/>
    <x v="28"/>
    <x v="50"/>
    <s v="儿童绘本演读专场(会员）(1大1小)"/>
    <n v="1"/>
    <n v="1"/>
    <m/>
    <n v="-100"/>
    <m/>
    <m/>
  </r>
  <r>
    <x v="2"/>
    <s v="阳妈"/>
    <x v="2"/>
    <x v="28"/>
    <x v="50"/>
    <s v="儿童绘本演读专场(会员）(1大1小)"/>
    <n v="1"/>
    <n v="1"/>
    <m/>
    <n v="-100"/>
    <m/>
    <m/>
  </r>
  <r>
    <x v="8"/>
    <s v="涵涵妈"/>
    <x v="2"/>
    <x v="28"/>
    <x v="50"/>
    <s v="儿童绘本演读专场(会员）(1大1小)"/>
    <n v="1"/>
    <n v="1"/>
    <m/>
    <n v="-100"/>
    <m/>
    <m/>
  </r>
  <r>
    <x v="0"/>
    <s v="档爸"/>
    <x v="2"/>
    <x v="28"/>
    <x v="50"/>
    <s v="儿童绘本演读专场(会员）(1大1小)"/>
    <n v="1"/>
    <n v="1"/>
    <m/>
    <n v="-100"/>
    <m/>
    <m/>
  </r>
  <r>
    <x v="4"/>
    <s v="峰峰妈"/>
    <x v="2"/>
    <x v="28"/>
    <x v="50"/>
    <s v="儿童绘本演读专场(会员）(1大1小)"/>
    <n v="1"/>
    <n v="1"/>
    <m/>
    <n v="-100"/>
    <m/>
    <m/>
  </r>
  <r>
    <x v="23"/>
    <s v="可可妈"/>
    <x v="2"/>
    <x v="28"/>
    <x v="50"/>
    <s v="儿童绘本演读专场(会员）(1大1小)"/>
    <n v="1"/>
    <n v="1"/>
    <m/>
    <n v="-100"/>
    <m/>
    <m/>
  </r>
  <r>
    <x v="23"/>
    <s v="可可妈"/>
    <x v="0"/>
    <x v="14"/>
    <x v="0"/>
    <s v="充值"/>
    <n v="1"/>
    <n v="1"/>
    <n v="1000"/>
    <n v="1000"/>
    <m/>
    <m/>
  </r>
  <r>
    <x v="1"/>
    <s v="皇上"/>
    <x v="2"/>
    <x v="29"/>
    <x v="50"/>
    <s v="儿童绘本演读专场(会员）(1大1小)"/>
    <n v="1"/>
    <n v="1"/>
    <m/>
    <n v="-100"/>
    <m/>
    <m/>
  </r>
  <r>
    <x v="25"/>
    <s v="展展妈妈"/>
    <x v="2"/>
    <x v="29"/>
    <x v="50"/>
    <s v="儿童绘本演读专场(会员）(1大1小)"/>
    <n v="1"/>
    <n v="1"/>
    <m/>
    <n v="-100"/>
    <m/>
    <m/>
  </r>
  <r>
    <x v="24"/>
    <s v="宁静"/>
    <x v="2"/>
    <x v="29"/>
    <x v="50"/>
    <s v="儿童绘本演读专场(会员）(1大1小)"/>
    <n v="1"/>
    <n v="1"/>
    <m/>
    <n v="-100"/>
    <m/>
    <m/>
  </r>
  <r>
    <x v="7"/>
    <s v="兔兔妈妈"/>
    <x v="2"/>
    <x v="29"/>
    <x v="50"/>
    <s v="儿童绘本演读专场(会员）(1大1小)"/>
    <n v="1"/>
    <n v="1"/>
    <m/>
    <n v="-100"/>
    <m/>
    <m/>
  </r>
  <r>
    <x v="5"/>
    <s v="小艾爸"/>
    <x v="2"/>
    <x v="29"/>
    <x v="50"/>
    <s v="儿童绘本演读专场(会员）(1大1小)"/>
    <n v="1"/>
    <n v="1"/>
    <m/>
    <n v="-100"/>
    <m/>
    <m/>
  </r>
  <r>
    <x v="17"/>
    <s v="二宝妈"/>
    <x v="2"/>
    <x v="29"/>
    <x v="50"/>
    <s v="儿童绘本演读专场(会员）(1大1小)"/>
    <n v="1"/>
    <n v="1"/>
    <m/>
    <n v="-100"/>
    <m/>
    <m/>
  </r>
  <r>
    <x v="3"/>
    <s v="喜爸"/>
    <x v="2"/>
    <x v="29"/>
    <x v="69"/>
    <s v="摩卡咖啡(杯)"/>
    <n v="1"/>
    <n v="1"/>
    <m/>
    <n v="-26"/>
    <m/>
    <m/>
  </r>
  <r>
    <x v="2"/>
    <s v="阳妈"/>
    <x v="2"/>
    <x v="29"/>
    <x v="31"/>
    <s v="峨眉山明前绿茶(杯)"/>
    <n v="1"/>
    <n v="1"/>
    <m/>
    <n v="-30"/>
    <m/>
    <m/>
  </r>
  <r>
    <x v="0"/>
    <s v="档爸"/>
    <x v="2"/>
    <x v="29"/>
    <x v="44"/>
    <s v="高山古树普洱茶(杯)"/>
    <n v="1"/>
    <n v="1"/>
    <m/>
    <n v="-30"/>
    <m/>
    <m/>
  </r>
  <r>
    <x v="11"/>
    <s v="因特拉肯外卖"/>
    <x v="1"/>
    <x v="29"/>
    <x v="24"/>
    <s v="斯里兰卡上等红茶(杯)"/>
    <n v="1"/>
    <n v="1"/>
    <m/>
    <n v="-30"/>
    <m/>
    <m/>
  </r>
  <r>
    <x v="11"/>
    <s v="因特拉肯外卖"/>
    <x v="1"/>
    <x v="29"/>
    <x v="2"/>
    <s v="手冲拿铁(杯)"/>
    <n v="1"/>
    <n v="1"/>
    <m/>
    <n v="-25"/>
    <m/>
    <m/>
  </r>
  <r>
    <x v="27"/>
    <s v="佩佩妈"/>
    <x v="0"/>
    <x v="29"/>
    <x v="0"/>
    <s v="充值"/>
    <n v="1"/>
    <n v="1"/>
    <n v="500"/>
    <n v="500"/>
    <m/>
    <m/>
  </r>
  <r>
    <x v="3"/>
    <s v="喜爸"/>
    <x v="2"/>
    <x v="30"/>
    <x v="2"/>
    <s v="手冲拿铁(杯)"/>
    <n v="1"/>
    <n v="1"/>
    <m/>
    <n v="-25"/>
    <m/>
    <m/>
  </r>
  <r>
    <x v="16"/>
    <s v="颗颗妈妈"/>
    <x v="2"/>
    <x v="30"/>
    <x v="2"/>
    <s v="手冲拿铁(杯)"/>
    <n v="1"/>
    <n v="1"/>
    <m/>
    <n v="-25"/>
    <m/>
    <m/>
  </r>
  <r>
    <x v="22"/>
    <s v="扎西妈妈"/>
    <x v="2"/>
    <x v="30"/>
    <x v="69"/>
    <s v="摩卡咖啡(杯)"/>
    <n v="1"/>
    <n v="1"/>
    <m/>
    <n v="-26"/>
    <m/>
    <m/>
  </r>
  <r>
    <x v="17"/>
    <s v="二宝妈"/>
    <x v="2"/>
    <x v="30"/>
    <x v="70"/>
    <s v="摩卡咖啡(杯)"/>
    <n v="2"/>
    <n v="1"/>
    <m/>
    <n v="-52"/>
    <m/>
    <m/>
  </r>
  <r>
    <x v="11"/>
    <s v="雅"/>
    <x v="1"/>
    <x v="31"/>
    <x v="30"/>
    <s v="德国手工花果茶(杯)"/>
    <n v="1"/>
    <n v="1"/>
    <m/>
    <n v="-30"/>
    <m/>
    <m/>
  </r>
  <r>
    <x v="7"/>
    <s v="兔兔妈妈"/>
    <x v="2"/>
    <x v="31"/>
    <x v="30"/>
    <s v="德国手工花果茶(杯)"/>
    <n v="1"/>
    <n v="1"/>
    <m/>
    <n v="-30"/>
    <m/>
    <m/>
  </r>
  <r>
    <x v="19"/>
    <s v="勇哥"/>
    <x v="2"/>
    <x v="31"/>
    <x v="71"/>
    <s v="玫瑰冰拿铁(杯)"/>
    <n v="1"/>
    <n v="1"/>
    <m/>
    <n v="-26"/>
    <m/>
    <m/>
  </r>
  <r>
    <x v="18"/>
    <s v="曹曹妹妹"/>
    <x v="2"/>
    <x v="31"/>
    <x v="71"/>
    <s v="玫瑰冰拿铁(杯)"/>
    <n v="1"/>
    <n v="1"/>
    <m/>
    <n v="-26"/>
    <m/>
    <m/>
  </r>
  <r>
    <x v="1"/>
    <s v="皇上"/>
    <x v="2"/>
    <x v="32"/>
    <x v="50"/>
    <s v="儿童绘本演读专场(会员）(1大1小)"/>
    <n v="1"/>
    <n v="1"/>
    <m/>
    <n v="-100"/>
    <m/>
    <m/>
  </r>
  <r>
    <x v="2"/>
    <s v="阳妈"/>
    <x v="2"/>
    <x v="32"/>
    <x v="50"/>
    <s v="儿童绘本演读专场(会员）(1大1小)"/>
    <n v="1"/>
    <n v="1"/>
    <m/>
    <n v="-100"/>
    <m/>
    <m/>
  </r>
  <r>
    <x v="3"/>
    <s v="喜爸"/>
    <x v="2"/>
    <x v="32"/>
    <x v="50"/>
    <s v="儿童绘本演读专场(会员）(1大1小)"/>
    <n v="1"/>
    <n v="1"/>
    <m/>
    <n v="-100"/>
    <m/>
    <m/>
  </r>
  <r>
    <x v="0"/>
    <s v="档爸"/>
    <x v="2"/>
    <x v="32"/>
    <x v="50"/>
    <s v="儿童绘本演读专场(会员）(1大1小)"/>
    <n v="1"/>
    <n v="1"/>
    <m/>
    <n v="-100"/>
    <m/>
    <m/>
  </r>
  <r>
    <x v="23"/>
    <s v="可可妈"/>
    <x v="2"/>
    <x v="32"/>
    <x v="50"/>
    <s v="儿童绘本演读专场(会员）(1大1小)"/>
    <n v="1"/>
    <n v="1"/>
    <m/>
    <n v="-100"/>
    <m/>
    <m/>
  </r>
  <r>
    <x v="1"/>
    <s v="皇上"/>
    <x v="2"/>
    <x v="33"/>
    <x v="2"/>
    <s v="手冲拿铁(杯)"/>
    <n v="1"/>
    <n v="1"/>
    <m/>
    <n v="-25"/>
    <m/>
    <m/>
  </r>
  <r>
    <x v="3"/>
    <s v="喜爸"/>
    <x v="2"/>
    <x v="33"/>
    <x v="71"/>
    <s v="玫瑰冰拿铁(杯)"/>
    <n v="1"/>
    <n v="1"/>
    <m/>
    <n v="-26"/>
    <m/>
    <m/>
  </r>
  <r>
    <x v="3"/>
    <s v="喜爸"/>
    <x v="2"/>
    <x v="33"/>
    <x v="49"/>
    <s v="高山古树普洱茶(壶（4杯）)"/>
    <n v="1"/>
    <n v="1"/>
    <m/>
    <n v="-80"/>
    <m/>
    <m/>
  </r>
  <r>
    <x v="3"/>
    <s v="喜爸"/>
    <x v="2"/>
    <x v="33"/>
    <x v="40"/>
    <s v="德国手工花果茶(壶（4杯）)"/>
    <n v="1"/>
    <n v="1"/>
    <m/>
    <n v="-80"/>
    <m/>
    <m/>
  </r>
  <r>
    <x v="3"/>
    <s v="喜爸"/>
    <x v="2"/>
    <x v="33"/>
    <x v="44"/>
    <s v="高山古树普洱茶(杯)"/>
    <n v="1"/>
    <n v="1"/>
    <m/>
    <n v="-30"/>
    <m/>
    <m/>
  </r>
  <r>
    <x v="24"/>
    <s v="宁静"/>
    <x v="2"/>
    <x v="33"/>
    <x v="50"/>
    <s v="儿童绘本演读专场(会员）(1大1小)"/>
    <n v="1"/>
    <n v="1"/>
    <m/>
    <n v="-100"/>
    <m/>
    <m/>
  </r>
  <r>
    <x v="25"/>
    <s v="展展妈妈"/>
    <x v="2"/>
    <x v="33"/>
    <x v="50"/>
    <s v="儿童绘本演读专场(会员）(1大1小)"/>
    <n v="1"/>
    <n v="1"/>
    <m/>
    <n v="-100"/>
    <m/>
    <m/>
  </r>
  <r>
    <x v="4"/>
    <s v="峰峰妈妈"/>
    <x v="2"/>
    <x v="33"/>
    <x v="50"/>
    <s v="儿童绘本演读专场(会员）(1大1小)"/>
    <n v="1"/>
    <n v="1"/>
    <m/>
    <n v="-100"/>
    <m/>
    <m/>
  </r>
  <r>
    <x v="8"/>
    <s v="涵涵妈"/>
    <x v="2"/>
    <x v="33"/>
    <x v="50"/>
    <s v="儿童绘本演读专场(会员）(1大1小)"/>
    <n v="1"/>
    <n v="1"/>
    <m/>
    <n v="-100"/>
    <m/>
    <m/>
  </r>
  <r>
    <x v="2"/>
    <s v="阳妈"/>
    <x v="2"/>
    <x v="33"/>
    <x v="31"/>
    <s v="峨眉山明前绿茶(杯)"/>
    <n v="1"/>
    <n v="1"/>
    <m/>
    <n v="-3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  <r>
    <x v="28"/>
    <m/>
    <x v="3"/>
    <x v="34"/>
    <x v="72"/>
    <m/>
    <n v="1"/>
    <n v="1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7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42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4"/>
        <item h="1" m="1" x="43"/>
        <item h="1" x="31"/>
        <item h="1" x="32"/>
        <item h="1" x="30"/>
        <item h="1" x="33"/>
        <item h="1" x="35"/>
        <item h="1" x="36"/>
        <item h="1" x="37"/>
        <item h="1" x="38"/>
        <item h="1" m="1" x="45"/>
        <item h="1" x="39"/>
        <item h="1" x="40"/>
        <item h="1"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2"/>
    </i>
    <i>
      <x v="21"/>
    </i>
    <i>
      <x v="20"/>
    </i>
    <i>
      <x v="5"/>
    </i>
    <i>
      <x v="9"/>
    </i>
    <i>
      <x v="7"/>
    </i>
    <i>
      <x v="17"/>
    </i>
    <i>
      <x v="4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会员汇总" cacheId="70" applyNumberFormats="0" applyBorderFormats="0" applyFontFormats="0" applyPatternFormats="0" applyAlignmentFormats="0" applyWidthHeightFormats="1" dataCaption="值" grandTotalCaption="余额" updatedVersion="6" minRefreshableVersion="3" useAutoFormatting="1" itemPrintTitles="1" createdVersion="4" indent="0" showHeaders="0" outline="1" outlineData="1" multipleFieldFilters="0">
  <location ref="B12:C20" firstHeaderRow="1" firstDataRow="1" firstDataCol="1" rowPageCount="1" colPageCount="1"/>
  <pivotFields count="12">
    <pivotField axis="axisPage" multipleItemSelectionAllowed="1" showAll="0">
      <items count="36">
        <item h="1" m="1" x="33"/>
        <item h="1" x="0"/>
        <item h="1" x="5"/>
        <item h="1" x="3"/>
        <item h="1" x="4"/>
        <item h="1" x="6"/>
        <item h="1" x="1"/>
        <item h="1" m="1" x="32"/>
        <item h="1" x="28"/>
        <item h="1" x="9"/>
        <item h="1" x="2"/>
        <item h="1" x="10"/>
        <item h="1" m="1" x="31"/>
        <item h="1" x="22"/>
        <item h="1" x="12"/>
        <item h="1" x="11"/>
        <item h="1" m="1" x="34"/>
        <item h="1" x="13"/>
        <item h="1" x="14"/>
        <item h="1" x="15"/>
        <item h="1" x="16"/>
        <item h="1" x="7"/>
        <item h="1" x="17"/>
        <item h="1" x="18"/>
        <item h="1" x="19"/>
        <item h="1" x="20"/>
        <item h="1" x="21"/>
        <item h="1" x="23"/>
        <item h="1" m="1" x="30"/>
        <item x="8"/>
        <item h="1" x="24"/>
        <item h="1" m="1" x="29"/>
        <item h="1" x="25"/>
        <item h="1" x="26"/>
        <item h="1" x="27"/>
        <item t="default"/>
      </items>
    </pivotField>
    <pivotField multipleItemSelectionAllowed="1" showAll="0"/>
    <pivotField axis="axisRow" showAll="0" countASubtotal="1">
      <items count="7">
        <item x="0"/>
        <item sd="0" x="1"/>
        <item sd="0" x="3"/>
        <item x="2"/>
        <item m="1" x="5"/>
        <item m="1" x="4"/>
        <item t="countA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m="1" x="35"/>
        <item sd="0" x="22"/>
        <item sd="0" x="23"/>
        <item x="24"/>
        <item sd="0" x="25"/>
        <item sd="0" x="26"/>
        <item sd="0" x="27"/>
        <item sd="0" x="28"/>
        <item sd="0" x="29"/>
        <item x="34"/>
        <item sd="0" x="30"/>
        <item x="31"/>
        <item x="32"/>
        <item x="33"/>
        <item t="default" sd="0"/>
      </items>
    </pivotField>
    <pivotField axis="axisRow" showAll="0" defaultSubtotal="0">
      <items count="91">
        <item m="1" x="89"/>
        <item m="1" x="75"/>
        <item m="1" x="88"/>
        <item m="1" x="85"/>
        <item m="1" x="82"/>
        <item m="1" x="86"/>
        <item m="1" x="73"/>
        <item m="1" x="76"/>
        <item m="1" x="77"/>
        <item x="36"/>
        <item x="0"/>
        <item m="1" x="79"/>
        <item x="1"/>
        <item x="2"/>
        <item x="3"/>
        <item x="4"/>
        <item x="5"/>
        <item x="6"/>
        <item x="7"/>
        <item x="8"/>
        <item x="9"/>
        <item x="72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80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8"/>
        <item x="44"/>
        <item m="1" x="81"/>
        <item m="1" x="87"/>
        <item m="1" x="84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83"/>
        <item x="68"/>
        <item x="69"/>
        <item x="70"/>
        <item m="1" x="90"/>
        <item x="71"/>
        <item m="1" x="7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8">
    <i>
      <x v="2"/>
    </i>
    <i>
      <x v="23"/>
    </i>
    <i>
      <x v="28"/>
    </i>
    <i>
      <x v="29"/>
    </i>
    <i>
      <x v="35"/>
    </i>
    <i r="1">
      <x v="3"/>
    </i>
    <i r="2">
      <x v="65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67">
      <pivotArea type="all" dataOnly="0" outline="0" fieldPosition="0"/>
    </format>
    <format dxfId="6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6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H10:M57" firstHeaderRow="1" firstDataRow="2" firstDataCol="1"/>
  <pivotFields count="12">
    <pivotField axis="axisRow" showAll="0">
      <items count="35">
        <item sd="0" m="1" x="32"/>
        <item x="10"/>
        <item sd="0" x="0"/>
        <item sd="0" m="1" x="31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33"/>
        <item sd="0" x="2"/>
        <item sd="0" x="15"/>
        <item x="28"/>
        <item sd="0" x="16"/>
        <item sd="0" x="7"/>
        <item sd="0" x="17"/>
        <item x="18"/>
        <item sd="0" x="19"/>
        <item sd="0" x="20"/>
        <item sd="0" x="21"/>
        <item sd="0" x="23"/>
        <item m="1" x="30"/>
        <item x="8"/>
        <item x="24"/>
        <item m="1" x="29"/>
        <item x="25"/>
        <item sd="0" x="26"/>
        <item x="27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m="1" x="35"/>
        <item sd="0" x="22"/>
        <item sd="0" x="23"/>
        <item sd="0" x="24"/>
        <item sd="0" x="25"/>
        <item sd="0" x="26"/>
        <item sd="0" x="27"/>
        <item sd="0" x="28"/>
        <item sd="0" x="29"/>
        <item sd="0" x="34"/>
        <item sd="0" x="30"/>
        <item sd="0" x="31"/>
        <item sd="0" x="32"/>
        <item x="33"/>
        <item t="default" sd="0"/>
      </items>
    </pivotField>
    <pivotField axis="axisRow" showAll="0">
      <items count="82">
        <item sd="0" x="72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75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4"/>
        <item x="44"/>
        <item m="1" x="76"/>
        <item m="1" x="79"/>
        <item m="1" x="78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7"/>
        <item x="68"/>
        <item x="69"/>
        <item x="70"/>
        <item m="1" x="80"/>
        <item x="71"/>
        <item m="1" x="73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r="1">
      <x v="9"/>
    </i>
    <i r="1">
      <x v="10"/>
    </i>
    <i r="1">
      <x v="13"/>
    </i>
    <i r="1">
      <x v="16"/>
    </i>
    <i r="1">
      <x v="28"/>
    </i>
    <i r="2">
      <x v="55"/>
    </i>
    <i r="1">
      <x v="29"/>
    </i>
    <i r="2">
      <x v="55"/>
    </i>
    <i r="1">
      <x v="31"/>
    </i>
    <i r="2">
      <x v="5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75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74">
      <pivotArea collapsedLevelsAreSubtotals="1" fieldPosition="0">
        <references count="1">
          <reference field="3" count="1">
            <x v="0"/>
          </reference>
        </references>
      </pivotArea>
    </format>
    <format dxfId="73">
      <pivotArea collapsedLevelsAreSubtotals="1" fieldPosition="0">
        <references count="1">
          <reference field="3" count="1">
            <x v="1"/>
          </reference>
        </references>
      </pivotArea>
    </format>
    <format dxfId="72">
      <pivotArea collapsedLevelsAreSubtotals="1" fieldPosition="0">
        <references count="1">
          <reference field="3" count="1">
            <x v="2"/>
          </reference>
        </references>
      </pivotArea>
    </format>
    <format dxfId="71">
      <pivotArea collapsedLevelsAreSubtotals="1" fieldPosition="0">
        <references count="1">
          <reference field="3" count="1">
            <x v="3"/>
          </reference>
        </references>
      </pivotArea>
    </format>
    <format dxfId="70">
      <pivotArea collapsedLevelsAreSubtotals="1" fieldPosition="0">
        <references count="1">
          <reference field="3" count="1">
            <x v="4"/>
          </reference>
        </references>
      </pivotArea>
    </format>
    <format dxfId="69">
      <pivotArea collapsedLevelsAreSubtotals="1" fieldPosition="0">
        <references count="1">
          <reference field="3" count="1">
            <x v="5"/>
          </reference>
        </references>
      </pivotArea>
    </format>
    <format dxfId="68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57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>
  <location ref="A3:B57" firstHeaderRow="1" firstDataRow="1" firstDataCol="1"/>
  <pivotFields count="7">
    <pivotField axis="axisRow" showAll="0">
      <items count="49">
        <item m="1" x="45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6"/>
        <item m="1" x="44"/>
        <item x="34"/>
        <item x="35"/>
        <item x="36"/>
        <item x="37"/>
        <item x="38"/>
        <item x="39"/>
        <item x="40"/>
        <item m="1" x="47"/>
        <item x="41"/>
        <item x="43"/>
        <item x="42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4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 r="1">
      <x v="45"/>
    </i>
    <i r="1">
      <x v="47"/>
    </i>
    <i>
      <x v="6"/>
    </i>
    <i r="1">
      <x v="46"/>
    </i>
    <i>
      <x v="7"/>
    </i>
    <i r="1">
      <x v="39"/>
    </i>
    <i r="1">
      <x v="43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79" totalsRowShown="0" headerRowDxfId="65" dataDxfId="63" headerRowBorderDxfId="64" tableBorderDxfId="62" totalsRowBorderDxfId="61">
  <autoFilter ref="B2:M279"/>
  <tableColumns count="12">
    <tableColumn id="1" name="姓名" dataDxfId="60"/>
    <tableColumn id="2" name="昵称" dataDxfId="59"/>
    <tableColumn id="3" name="类型（充值／消费／其他）" dataDxfId="58"/>
    <tableColumn id="4" name="日期" dataDxfId="57"/>
    <tableColumn id="5" name="显示条目" dataDxfId="56"/>
    <tableColumn id="6" name="产品" dataDxfId="55"/>
    <tableColumn id="7" name="数量" dataDxfId="54"/>
    <tableColumn id="8" name="DC" dataDxfId="53"/>
    <tableColumn id="9" name="充值金额" dataDxfId="52"/>
    <tableColumn id="10" name="汇总金额" dataDxfId="51">
      <calculatedColumnFormula>IF(表1[[#This Row],[姓名]]="",0,IF(D3="充值",J3,VLOOKUP(G3,表2[#All],4,FALSE)*H3*I3*-1))</calculatedColumnFormula>
    </tableColumn>
    <tableColumn id="11" name="签名" dataDxfId="50"/>
    <tableColumn id="12" name="备注" dataDxfId="4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48" headerRowBorderDxfId="47" tableBorderDxfId="46">
  <autoFilter ref="B2:H46"/>
  <sortState ref="B3:H35">
    <sortCondition descending="1" ref="D2:D35"/>
  </sortState>
  <tableColumns count="7">
    <tableColumn id="1" name="描述" dataDxfId="45"/>
    <tableColumn id="2" name="名称" dataDxfId="44"/>
    <tableColumn id="3" name="类别" dataDxfId="43"/>
    <tableColumn id="4" name="售价" dataDxfId="42"/>
    <tableColumn id="5" name="单位" dataDxfId="41"/>
    <tableColumn id="6" name="菜单版本号" dataDxfId="40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"/>
  <sheetViews>
    <sheetView showGridLines="0" tabSelected="1" zoomScale="55" zoomScaleNormal="55" workbookViewId="0">
      <selection activeCell="B24" sqref="B24"/>
    </sheetView>
  </sheetViews>
  <sheetFormatPr defaultColWidth="11" defaultRowHeight="14.25"/>
  <cols>
    <col min="1" max="1" width="6.5" customWidth="1"/>
    <col min="2" max="2" width="68" customWidth="1"/>
    <col min="3" max="3" width="14.875" customWidth="1"/>
    <col min="4" max="5" width="7.875" bestFit="1" customWidth="1"/>
    <col min="6" max="6" width="7.875" customWidth="1"/>
    <col min="7" max="7" width="10.875" bestFit="1" customWidth="1"/>
    <col min="8" max="8" width="50.5" customWidth="1"/>
    <col min="9" max="9" width="12.375" customWidth="1"/>
    <col min="10" max="10" width="10.75" customWidth="1"/>
    <col min="11" max="11" width="9.5" customWidth="1"/>
    <col min="12" max="12" width="9" customWidth="1"/>
    <col min="13" max="13" width="8.25" customWidth="1"/>
    <col min="14" max="14" width="6.5" customWidth="1"/>
    <col min="15" max="15" width="6.625" customWidth="1"/>
    <col min="17" max="17" width="25.125" customWidth="1"/>
    <col min="18" max="18" width="12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.1" customHeight="1"/>
    <row r="3" spans="2:18" ht="12.95" customHeight="1">
      <c r="B3" s="27"/>
    </row>
    <row r="4" spans="2:18" ht="20.25">
      <c r="B4" s="28" t="s">
        <v>66</v>
      </c>
    </row>
    <row r="5" spans="2:18" ht="20.25">
      <c r="B5" s="28" t="s">
        <v>115</v>
      </c>
    </row>
    <row r="6" spans="2:18" ht="24" customHeight="1">
      <c r="B6" s="28" t="s">
        <v>224</v>
      </c>
    </row>
    <row r="7" spans="2:18" ht="11.1" customHeight="1">
      <c r="B7" s="28"/>
    </row>
    <row r="8" spans="2:18" ht="24.95" customHeight="1">
      <c r="B8" s="70" t="s">
        <v>71</v>
      </c>
      <c r="C8" s="70"/>
    </row>
    <row r="9" spans="2:18" ht="12" customHeight="1">
      <c r="B9" s="27"/>
    </row>
    <row r="10" spans="2:18" ht="22.5">
      <c r="B10" s="8" t="s">
        <v>4</v>
      </c>
      <c r="C10" s="9" t="s">
        <v>300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98</v>
      </c>
    </row>
    <row r="12" spans="2:18" ht="22.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2.5">
      <c r="B13" s="34">
        <v>42467</v>
      </c>
      <c r="C13" s="11">
        <v>1500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21</v>
      </c>
    </row>
    <row r="14" spans="2:18" ht="22.5">
      <c r="B14" s="34">
        <v>42491</v>
      </c>
      <c r="C14" s="11">
        <v>-275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15</v>
      </c>
    </row>
    <row r="15" spans="2:18" ht="22.5">
      <c r="B15" s="34">
        <v>42497</v>
      </c>
      <c r="C15" s="11">
        <v>-50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60</v>
      </c>
      <c r="R15" s="32">
        <v>13</v>
      </c>
    </row>
    <row r="16" spans="2:18" ht="22.5">
      <c r="B16" s="34">
        <v>42498</v>
      </c>
      <c r="C16" s="11">
        <v>-100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152</v>
      </c>
      <c r="R16" s="32">
        <v>12</v>
      </c>
    </row>
    <row r="17" spans="2:18" ht="22.5">
      <c r="B17" s="34">
        <v>42503</v>
      </c>
      <c r="C17" s="11">
        <v>-100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150</v>
      </c>
      <c r="R17" s="32">
        <v>11</v>
      </c>
    </row>
    <row r="18" spans="2:18" ht="22.5">
      <c r="B18" s="76" t="s">
        <v>91</v>
      </c>
      <c r="C18" s="11">
        <v>1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58</v>
      </c>
      <c r="R18" s="32">
        <v>10</v>
      </c>
    </row>
    <row r="19" spans="2:18" ht="22.5">
      <c r="B19" s="77" t="s">
        <v>303</v>
      </c>
      <c r="C19" s="11">
        <v>-100</v>
      </c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61</v>
      </c>
      <c r="R19" s="32">
        <v>10</v>
      </c>
    </row>
    <row r="20" spans="2:18" ht="22.5">
      <c r="B20" s="10" t="s">
        <v>53</v>
      </c>
      <c r="C20" s="11">
        <v>975</v>
      </c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68</v>
      </c>
      <c r="R20" s="32">
        <v>9</v>
      </c>
    </row>
    <row r="21" spans="2:18" ht="22.5"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125</v>
      </c>
      <c r="R21" s="32">
        <v>6</v>
      </c>
    </row>
    <row r="22" spans="2:18" ht="22.5"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76</v>
      </c>
      <c r="R22" s="32">
        <v>5</v>
      </c>
    </row>
    <row r="23" spans="2:18" ht="22.5"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 ht="22.5"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 ht="22.5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142</v>
      </c>
      <c r="R25" s="32">
        <v>3</v>
      </c>
    </row>
    <row r="26" spans="2:18" ht="22.5">
      <c r="D26" s="25"/>
      <c r="H26" s="38">
        <v>42480</v>
      </c>
      <c r="I26" s="32">
        <v>1000</v>
      </c>
      <c r="J26" s="32">
        <v>-135</v>
      </c>
      <c r="K26" s="32">
        <v>-60</v>
      </c>
      <c r="L26" s="32"/>
      <c r="M26" s="32">
        <v>805</v>
      </c>
      <c r="Q26" s="31" t="s">
        <v>64</v>
      </c>
      <c r="R26" s="32">
        <v>2</v>
      </c>
    </row>
    <row r="27" spans="2:18" ht="22.5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 ht="22.5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 ht="22.5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 ht="22.5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155</v>
      </c>
      <c r="R30" s="32">
        <v>1</v>
      </c>
    </row>
    <row r="31" spans="2:18" ht="22.5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163</v>
      </c>
      <c r="R31" s="32">
        <v>1</v>
      </c>
    </row>
    <row r="32" spans="2:18" ht="22.5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 ht="22.5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136</v>
      </c>
      <c r="R33" s="32">
        <v>1</v>
      </c>
    </row>
    <row r="34" spans="8:18" ht="22.5">
      <c r="H34" s="38">
        <v>42491</v>
      </c>
      <c r="I34" s="32"/>
      <c r="J34" s="32">
        <v>-380</v>
      </c>
      <c r="K34" s="32"/>
      <c r="L34" s="32"/>
      <c r="M34" s="32">
        <v>-380</v>
      </c>
      <c r="Q34" s="31" t="s">
        <v>110</v>
      </c>
      <c r="R34" s="32">
        <v>262</v>
      </c>
    </row>
    <row r="35" spans="8:18" ht="22.5">
      <c r="H35" s="38">
        <v>42492</v>
      </c>
      <c r="I35" s="32"/>
      <c r="J35" s="32">
        <v>-60</v>
      </c>
      <c r="K35" s="32">
        <v>-170</v>
      </c>
      <c r="L35" s="32"/>
      <c r="M35" s="32">
        <v>-230</v>
      </c>
    </row>
    <row r="36" spans="8:18" ht="22.5">
      <c r="H36" s="38">
        <v>42493</v>
      </c>
      <c r="I36" s="32"/>
      <c r="J36" s="32"/>
      <c r="K36" s="32">
        <v>-1600</v>
      </c>
      <c r="L36" s="32"/>
      <c r="M36" s="32">
        <v>-1600</v>
      </c>
    </row>
    <row r="37" spans="8:18" ht="22.5">
      <c r="H37" s="38">
        <v>42495</v>
      </c>
      <c r="I37" s="32"/>
      <c r="J37" s="32">
        <v>-25</v>
      </c>
      <c r="K37" s="32">
        <v>-300</v>
      </c>
      <c r="L37" s="32"/>
      <c r="M37" s="32">
        <v>-325</v>
      </c>
    </row>
    <row r="38" spans="8:18" ht="22.5">
      <c r="H38" s="38">
        <v>42496</v>
      </c>
      <c r="I38" s="32"/>
      <c r="J38" s="32">
        <v>-80</v>
      </c>
      <c r="K38" s="32">
        <v>-25</v>
      </c>
      <c r="L38" s="32"/>
      <c r="M38" s="32">
        <v>-105</v>
      </c>
    </row>
    <row r="39" spans="8:18" ht="22.5">
      <c r="H39" s="38">
        <v>42497</v>
      </c>
      <c r="I39" s="32">
        <v>1000</v>
      </c>
      <c r="J39" s="32">
        <v>-150</v>
      </c>
      <c r="K39" s="32"/>
      <c r="L39" s="32"/>
      <c r="M39" s="32">
        <v>850</v>
      </c>
    </row>
    <row r="40" spans="8:18" ht="22.5">
      <c r="H40" s="38">
        <v>42498</v>
      </c>
      <c r="I40" s="32">
        <v>1000</v>
      </c>
      <c r="J40" s="32">
        <v>-786</v>
      </c>
      <c r="K40" s="32"/>
      <c r="L40" s="32"/>
      <c r="M40" s="32">
        <v>214</v>
      </c>
    </row>
    <row r="41" spans="8:18">
      <c r="H41" s="38">
        <v>42499</v>
      </c>
      <c r="I41" s="32">
        <v>500</v>
      </c>
      <c r="J41" s="32">
        <v>-686</v>
      </c>
      <c r="K41" s="32">
        <v>-55</v>
      </c>
      <c r="L41" s="32"/>
      <c r="M41" s="32">
        <v>-241</v>
      </c>
    </row>
    <row r="42" spans="8:18">
      <c r="H42" s="66" t="s">
        <v>90</v>
      </c>
      <c r="I42" s="32"/>
      <c r="J42" s="32"/>
      <c r="K42" s="32"/>
      <c r="L42" s="32">
        <v>0</v>
      </c>
      <c r="M42" s="32">
        <v>0</v>
      </c>
    </row>
    <row r="43" spans="8:18">
      <c r="H43" s="38">
        <v>42500</v>
      </c>
      <c r="I43" s="32"/>
      <c r="J43" s="32">
        <v>-128</v>
      </c>
      <c r="K43" s="32"/>
      <c r="L43" s="32"/>
      <c r="M43" s="32">
        <v>-128</v>
      </c>
    </row>
    <row r="44" spans="8:18">
      <c r="H44" s="38">
        <v>42501</v>
      </c>
      <c r="I44" s="32"/>
      <c r="J44" s="32">
        <v>-82</v>
      </c>
      <c r="K44" s="32">
        <v>-30</v>
      </c>
      <c r="L44" s="32"/>
      <c r="M44" s="32">
        <v>-112</v>
      </c>
    </row>
    <row r="45" spans="8:18">
      <c r="H45" s="38">
        <v>42502</v>
      </c>
      <c r="I45" s="32"/>
      <c r="J45" s="32">
        <v>-500</v>
      </c>
      <c r="K45" s="32"/>
      <c r="L45" s="32"/>
      <c r="M45" s="32">
        <v>-500</v>
      </c>
    </row>
    <row r="46" spans="8:18">
      <c r="H46" s="38">
        <v>42503</v>
      </c>
      <c r="I46" s="32"/>
      <c r="J46" s="32">
        <v>-671</v>
      </c>
      <c r="K46" s="32"/>
      <c r="L46" s="32"/>
      <c r="M46" s="32">
        <v>-671</v>
      </c>
    </row>
    <row r="47" spans="8:18">
      <c r="H47" s="35" t="s">
        <v>305</v>
      </c>
      <c r="I47" s="32"/>
      <c r="J47" s="32">
        <v>-216</v>
      </c>
      <c r="K47" s="32"/>
      <c r="L47" s="32"/>
      <c r="M47" s="32">
        <v>-216</v>
      </c>
    </row>
    <row r="48" spans="8:18">
      <c r="H48" s="35" t="s">
        <v>298</v>
      </c>
      <c r="I48" s="32"/>
      <c r="J48" s="32">
        <v>-100</v>
      </c>
      <c r="K48" s="32"/>
      <c r="L48" s="32"/>
      <c r="M48" s="32">
        <v>-100</v>
      </c>
    </row>
    <row r="49" spans="8:13">
      <c r="H49" s="35" t="s">
        <v>304</v>
      </c>
      <c r="I49" s="32"/>
      <c r="J49" s="32">
        <v>-25</v>
      </c>
      <c r="K49" s="32"/>
      <c r="L49" s="32"/>
      <c r="M49" s="32">
        <v>-25</v>
      </c>
    </row>
    <row r="50" spans="8:13">
      <c r="H50" s="35" t="s">
        <v>301</v>
      </c>
      <c r="I50" s="32"/>
      <c r="J50" s="32">
        <v>-30</v>
      </c>
      <c r="K50" s="32"/>
      <c r="L50" s="32"/>
      <c r="M50" s="32">
        <v>-30</v>
      </c>
    </row>
    <row r="51" spans="8:13">
      <c r="H51" s="35" t="s">
        <v>300</v>
      </c>
      <c r="I51" s="32"/>
      <c r="J51" s="32">
        <v>-100</v>
      </c>
      <c r="K51" s="32"/>
      <c r="L51" s="32"/>
      <c r="M51" s="32">
        <v>-100</v>
      </c>
    </row>
    <row r="52" spans="8:13">
      <c r="H52" s="75" t="s">
        <v>303</v>
      </c>
      <c r="I52" s="32"/>
      <c r="J52" s="32">
        <v>-100</v>
      </c>
      <c r="K52" s="32"/>
      <c r="L52" s="32"/>
      <c r="M52" s="32">
        <v>-100</v>
      </c>
    </row>
    <row r="53" spans="8:13">
      <c r="H53" s="35" t="s">
        <v>295</v>
      </c>
      <c r="I53" s="32"/>
      <c r="J53" s="32">
        <v>-100</v>
      </c>
      <c r="K53" s="32"/>
      <c r="L53" s="32"/>
      <c r="M53" s="32">
        <v>-100</v>
      </c>
    </row>
    <row r="54" spans="8:13">
      <c r="H54" s="75" t="s">
        <v>303</v>
      </c>
      <c r="I54" s="32"/>
      <c r="J54" s="32">
        <v>-100</v>
      </c>
      <c r="K54" s="32"/>
      <c r="L54" s="32"/>
      <c r="M54" s="32">
        <v>-100</v>
      </c>
    </row>
    <row r="55" spans="8:13">
      <c r="H55" s="35" t="s">
        <v>297</v>
      </c>
      <c r="I55" s="32"/>
      <c r="J55" s="32">
        <v>-100</v>
      </c>
      <c r="K55" s="32"/>
      <c r="L55" s="32"/>
      <c r="M55" s="32">
        <v>-100</v>
      </c>
    </row>
    <row r="56" spans="8:13">
      <c r="H56" s="75" t="s">
        <v>303</v>
      </c>
      <c r="I56" s="32"/>
      <c r="J56" s="32">
        <v>-100</v>
      </c>
      <c r="K56" s="32"/>
      <c r="L56" s="32"/>
      <c r="M56" s="32">
        <v>-100</v>
      </c>
    </row>
    <row r="57" spans="8:13">
      <c r="H57" s="31" t="s">
        <v>110</v>
      </c>
      <c r="I57" s="32">
        <v>21500</v>
      </c>
      <c r="J57" s="32">
        <v>-8828</v>
      </c>
      <c r="K57" s="32">
        <v>-5813</v>
      </c>
      <c r="L57" s="32">
        <v>0</v>
      </c>
      <c r="M57" s="32">
        <v>6859</v>
      </c>
    </row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9"/>
  <sheetViews>
    <sheetView topLeftCell="A244" zoomScale="80" zoomScaleNormal="80" workbookViewId="0">
      <selection activeCell="F254" sqref="F254"/>
    </sheetView>
  </sheetViews>
  <sheetFormatPr defaultColWidth="11" defaultRowHeight="14.25"/>
  <cols>
    <col min="1" max="1" width="6" customWidth="1"/>
    <col min="2" max="2" width="12.375" customWidth="1"/>
    <col min="3" max="3" width="13.125" customWidth="1"/>
    <col min="4" max="4" width="13.625" customWidth="1"/>
    <col min="5" max="5" width="12.625" bestFit="1" customWidth="1"/>
    <col min="6" max="6" width="23.125" customWidth="1"/>
    <col min="7" max="7" width="33.625" customWidth="1"/>
    <col min="8" max="8" width="11.125" customWidth="1"/>
    <col min="9" max="9" width="10" customWidth="1"/>
    <col min="10" max="11" width="14.5" customWidth="1"/>
  </cols>
  <sheetData>
    <row r="1" spans="2:13" ht="45.95" customHeight="1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6.950000000000003" customHeight="1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3.950000000000003" customHeight="1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.1" customHeight="1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19.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19.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19.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19.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19.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19.5">
      <c r="B10" s="15" t="s">
        <v>127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19.5">
      <c r="B11" s="4" t="s">
        <v>273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19.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19.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19.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19.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19.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19.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19.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19.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19.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19.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19.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19.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19.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19.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19.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.75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19.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19.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19.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19.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19.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19.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19.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.75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19.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19.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19.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19.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19.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19.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19.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19.5">
      <c r="B43" s="15" t="s">
        <v>127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19.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19.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19.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19.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19.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19.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19.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19.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19.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19.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19.5">
      <c r="B54" s="15" t="s">
        <v>88</v>
      </c>
      <c r="C54" s="4" t="s">
        <v>116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19.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19.5">
      <c r="B56" s="15" t="s">
        <v>88</v>
      </c>
      <c r="C56" s="4" t="s">
        <v>117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19.5">
      <c r="B57" s="15" t="s">
        <v>88</v>
      </c>
      <c r="C57" s="4" t="s">
        <v>117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125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19.5">
      <c r="B58" s="15" t="s">
        <v>116</v>
      </c>
      <c r="C58" s="4" t="s">
        <v>126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19.5">
      <c r="B59" s="15" t="s">
        <v>116</v>
      </c>
      <c r="C59" s="4" t="s">
        <v>126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19.5">
      <c r="B60" s="15" t="s">
        <v>65</v>
      </c>
      <c r="C60" s="4" t="s">
        <v>128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19.5">
      <c r="B61" s="15" t="s">
        <v>129</v>
      </c>
      <c r="C61" s="4" t="s">
        <v>130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19.5">
      <c r="B62" s="15" t="s">
        <v>129</v>
      </c>
      <c r="C62" s="4" t="s">
        <v>130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19.5">
      <c r="B63" s="15" t="s">
        <v>88</v>
      </c>
      <c r="C63" s="4" t="s">
        <v>131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19.5">
      <c r="B64" s="15" t="s">
        <v>88</v>
      </c>
      <c r="C64" s="4" t="s">
        <v>132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19.5">
      <c r="B65" s="15" t="s">
        <v>88</v>
      </c>
      <c r="C65" s="4" t="s">
        <v>132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125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19.5">
      <c r="B66" s="15" t="s">
        <v>65</v>
      </c>
      <c r="C66" s="4" t="s">
        <v>128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19.5">
      <c r="B67" s="15" t="s">
        <v>65</v>
      </c>
      <c r="C67" s="4" t="s">
        <v>128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19.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19.5">
      <c r="B69" s="15" t="s">
        <v>88</v>
      </c>
      <c r="C69" s="4" t="s">
        <v>137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19.5">
      <c r="B70" s="15" t="s">
        <v>88</v>
      </c>
      <c r="C70" s="4" t="s">
        <v>137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125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19.5">
      <c r="B71" s="15" t="s">
        <v>88</v>
      </c>
      <c r="C71" s="4" t="s">
        <v>137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19.5">
      <c r="B72" s="15" t="s">
        <v>88</v>
      </c>
      <c r="C72" s="4" t="s">
        <v>138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19.5">
      <c r="B73" s="15" t="s">
        <v>88</v>
      </c>
      <c r="C73" s="4" t="s">
        <v>138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142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19.5">
      <c r="B74" s="15" t="s">
        <v>143</v>
      </c>
      <c r="C74" s="4" t="s">
        <v>144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19.5">
      <c r="B75" s="20" t="s">
        <v>145</v>
      </c>
      <c r="C75" s="21" t="s">
        <v>146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19.5">
      <c r="B76" s="20" t="s">
        <v>147</v>
      </c>
      <c r="C76" s="21" t="s">
        <v>148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19.5">
      <c r="B77" s="20" t="s">
        <v>149</v>
      </c>
      <c r="C77" s="4" t="s">
        <v>144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19.5">
      <c r="B78" s="20" t="s">
        <v>149</v>
      </c>
      <c r="C78" s="4" t="s">
        <v>144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150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19.5">
      <c r="B79" s="20" t="s">
        <v>145</v>
      </c>
      <c r="C79" s="21" t="s">
        <v>146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19.5">
      <c r="B80" s="15" t="s">
        <v>116</v>
      </c>
      <c r="C80" s="4" t="s">
        <v>151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19.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19.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19.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152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19.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155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19.5">
      <c r="B85" s="15" t="s">
        <v>88</v>
      </c>
      <c r="C85" s="4" t="s">
        <v>156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19.5">
      <c r="B86" s="15" t="s">
        <v>88</v>
      </c>
      <c r="C86" s="4" t="s">
        <v>156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142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19.5">
      <c r="B87" s="15" t="s">
        <v>157</v>
      </c>
      <c r="C87" s="4" t="s">
        <v>158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19.5">
      <c r="B88" s="15" t="s">
        <v>157</v>
      </c>
      <c r="C88" s="4" t="s">
        <v>158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19.5">
      <c r="B89" s="15" t="s">
        <v>65</v>
      </c>
      <c r="C89" s="4" t="s">
        <v>159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19.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19.5">
      <c r="B91" s="15" t="s">
        <v>161</v>
      </c>
      <c r="C91" s="4" t="s">
        <v>160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19.5">
      <c r="B92" s="15" t="s">
        <v>87</v>
      </c>
      <c r="C92" s="4" t="s">
        <v>159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19.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19.5">
      <c r="B94" s="20" t="s">
        <v>87</v>
      </c>
      <c r="C94" s="4" t="s">
        <v>159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.75">
      <c r="B95" s="15" t="s">
        <v>88</v>
      </c>
      <c r="C95" s="15" t="s">
        <v>164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.75">
      <c r="B96" s="15" t="s">
        <v>88</v>
      </c>
      <c r="C96" s="15" t="s">
        <v>164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125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.75">
      <c r="B97" s="15" t="s">
        <v>88</v>
      </c>
      <c r="C97" s="15" t="s">
        <v>164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150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.75">
      <c r="B98" s="15" t="s">
        <v>88</v>
      </c>
      <c r="C98" s="15" t="s">
        <v>164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142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19.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19.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19.5">
      <c r="B101" s="15" t="s">
        <v>36</v>
      </c>
      <c r="C101" s="4" t="s">
        <v>165</v>
      </c>
      <c r="D101" s="6" t="s">
        <v>166</v>
      </c>
      <c r="E101" s="12">
        <v>42476</v>
      </c>
      <c r="F101" s="12" t="str">
        <f t="shared" si="2"/>
        <v>德国手工花果茶(杯)x1</v>
      </c>
      <c r="G101" s="5" t="s">
        <v>150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19.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152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19.5">
      <c r="B103" s="15" t="s">
        <v>198</v>
      </c>
      <c r="C103" s="4" t="s">
        <v>199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19.5">
      <c r="B104" s="15" t="s">
        <v>198</v>
      </c>
      <c r="C104" s="4" t="s">
        <v>199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150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19.5">
      <c r="B105" s="15" t="s">
        <v>198</v>
      </c>
      <c r="C105" s="4" t="s">
        <v>199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19.5">
      <c r="B106" s="15" t="s">
        <v>200</v>
      </c>
      <c r="C106" s="4" t="s">
        <v>201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203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19.5">
      <c r="B107" s="15" t="s">
        <v>116</v>
      </c>
      <c r="C107" s="4" t="s">
        <v>204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19.5">
      <c r="B108" s="15" t="s">
        <v>77</v>
      </c>
      <c r="C108" s="4" t="s">
        <v>205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210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19.5">
      <c r="B109" s="15" t="s">
        <v>77</v>
      </c>
      <c r="C109" s="4" t="s">
        <v>205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19.5">
      <c r="B110" s="15" t="s">
        <v>88</v>
      </c>
      <c r="C110" s="4" t="s">
        <v>206</v>
      </c>
      <c r="D110" s="6" t="s">
        <v>212</v>
      </c>
      <c r="E110" s="12">
        <v>42477</v>
      </c>
      <c r="F110" s="12" t="str">
        <f t="shared" si="3"/>
        <v>德国手工花果茶(壶（4杯）)x1</v>
      </c>
      <c r="G110" s="5" t="s">
        <v>172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19.5">
      <c r="B111" s="15" t="s">
        <v>88</v>
      </c>
      <c r="C111" s="4" t="s">
        <v>207</v>
      </c>
      <c r="D111" s="6" t="s">
        <v>212</v>
      </c>
      <c r="E111" s="12">
        <v>42477</v>
      </c>
      <c r="F111" s="12" t="str">
        <f t="shared" si="3"/>
        <v>斯里兰卡上等红茶(杯)x1</v>
      </c>
      <c r="G111" s="5" t="s">
        <v>125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19.5">
      <c r="B112" s="15" t="s">
        <v>88</v>
      </c>
      <c r="C112" s="4" t="s">
        <v>207</v>
      </c>
      <c r="D112" s="6" t="s">
        <v>212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19.5">
      <c r="B113" s="15" t="s">
        <v>221</v>
      </c>
      <c r="C113" s="4" t="s">
        <v>222</v>
      </c>
      <c r="D113" s="6" t="s">
        <v>211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19.5">
      <c r="B114" s="15" t="s">
        <v>221</v>
      </c>
      <c r="C114" s="4" t="s">
        <v>222</v>
      </c>
      <c r="D114" s="6" t="s">
        <v>211</v>
      </c>
      <c r="E114" s="12">
        <v>42477</v>
      </c>
      <c r="F114" s="12" t="str">
        <f t="shared" si="4"/>
        <v>峨眉山明前绿茶(杯)x1</v>
      </c>
      <c r="G114" s="5" t="s">
        <v>152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19.5">
      <c r="B115" s="15" t="s">
        <v>221</v>
      </c>
      <c r="C115" s="4" t="s">
        <v>222</v>
      </c>
      <c r="D115" s="6" t="s">
        <v>211</v>
      </c>
      <c r="E115" s="12">
        <v>42477</v>
      </c>
      <c r="F115" s="12" t="str">
        <f t="shared" si="4"/>
        <v>英式奶茶(杯)x1</v>
      </c>
      <c r="G115" s="5" t="s">
        <v>214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19.5">
      <c r="B116" s="15" t="s">
        <v>221</v>
      </c>
      <c r="C116" s="4" t="s">
        <v>222</v>
      </c>
      <c r="D116" s="6" t="s">
        <v>211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19.5">
      <c r="B117" s="15" t="s">
        <v>221</v>
      </c>
      <c r="C117" s="4" t="s">
        <v>222</v>
      </c>
      <c r="D117" s="6" t="s">
        <v>211</v>
      </c>
      <c r="E117" s="12">
        <v>42477</v>
      </c>
      <c r="F117" s="12" t="str">
        <f t="shared" si="4"/>
        <v>美国蔓越梅子干(碟)x1</v>
      </c>
      <c r="G117" s="5" t="s">
        <v>218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19.5">
      <c r="B118" s="15" t="s">
        <v>221</v>
      </c>
      <c r="C118" s="4" t="s">
        <v>222</v>
      </c>
      <c r="D118" s="6" t="s">
        <v>211</v>
      </c>
      <c r="E118" s="12">
        <v>42477</v>
      </c>
      <c r="F118" s="12" t="str">
        <f t="shared" si="4"/>
        <v>进口无花果干(袋)x1</v>
      </c>
      <c r="G118" s="5" t="s">
        <v>220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19.5">
      <c r="B119" s="20" t="s">
        <v>79</v>
      </c>
      <c r="C119" s="21" t="s">
        <v>80</v>
      </c>
      <c r="D119" s="6" t="s">
        <v>211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19.5">
      <c r="B120" s="20" t="s">
        <v>79</v>
      </c>
      <c r="C120" s="21" t="s">
        <v>80</v>
      </c>
      <c r="D120" s="6" t="s">
        <v>211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19.5">
      <c r="B121" s="15" t="s">
        <v>87</v>
      </c>
      <c r="C121" s="4" t="s">
        <v>84</v>
      </c>
      <c r="D121" s="6" t="s">
        <v>211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19.5">
      <c r="B122" s="15" t="s">
        <v>81</v>
      </c>
      <c r="C122" s="4" t="s">
        <v>82</v>
      </c>
      <c r="D122" s="6" t="s">
        <v>211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19.5">
      <c r="B123" s="15" t="s">
        <v>81</v>
      </c>
      <c r="C123" s="4" t="s">
        <v>82</v>
      </c>
      <c r="D123" s="6" t="s">
        <v>211</v>
      </c>
      <c r="E123" s="12">
        <v>42479</v>
      </c>
      <c r="F123" s="12" t="str">
        <f t="shared" si="4"/>
        <v>高山古树普洱茶(杯)x1</v>
      </c>
      <c r="G123" s="5" t="s">
        <v>173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19.5">
      <c r="B124" s="15" t="s">
        <v>223</v>
      </c>
      <c r="C124" s="4" t="s">
        <v>82</v>
      </c>
      <c r="D124" s="6" t="s">
        <v>211</v>
      </c>
      <c r="E124" s="12">
        <v>42479</v>
      </c>
      <c r="F124" s="12" t="str">
        <f t="shared" si="4"/>
        <v>米果(袋)x1</v>
      </c>
      <c r="G124" s="5" t="s">
        <v>163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19.5">
      <c r="B125" s="15" t="s">
        <v>127</v>
      </c>
      <c r="C125" s="4" t="s">
        <v>160</v>
      </c>
      <c r="D125" s="6" t="s">
        <v>211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19.5">
      <c r="B126" s="15" t="s">
        <v>127</v>
      </c>
      <c r="C126" s="4" t="s">
        <v>160</v>
      </c>
      <c r="D126" s="6" t="s">
        <v>211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19.5">
      <c r="B127" s="15" t="s">
        <v>127</v>
      </c>
      <c r="C127" s="4" t="s">
        <v>160</v>
      </c>
      <c r="D127" s="6" t="s">
        <v>211</v>
      </c>
      <c r="E127" s="12">
        <v>42480</v>
      </c>
      <c r="F127" s="12" t="str">
        <f t="shared" si="4"/>
        <v>牛奶热巧克力（儿童优惠装）(杯)x1</v>
      </c>
      <c r="G127" s="5" t="s">
        <v>238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19.5">
      <c r="B128" s="15" t="s">
        <v>87</v>
      </c>
      <c r="C128" s="4" t="s">
        <v>84</v>
      </c>
      <c r="D128" s="6" t="s">
        <v>211</v>
      </c>
      <c r="E128" s="12">
        <v>42480</v>
      </c>
      <c r="F128" s="12" t="str">
        <f t="shared" si="4"/>
        <v>牛奶热巧克力（儿童优惠装）(杯)x2</v>
      </c>
      <c r="G128" s="5" t="s">
        <v>238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19.5">
      <c r="B129" s="15" t="s">
        <v>79</v>
      </c>
      <c r="C129" s="4" t="s">
        <v>80</v>
      </c>
      <c r="D129" s="6" t="s">
        <v>211</v>
      </c>
      <c r="E129" s="12">
        <v>42480</v>
      </c>
      <c r="F129" s="12" t="str">
        <f t="shared" si="4"/>
        <v>高山古树普洱茶(杯)x1</v>
      </c>
      <c r="G129" s="5" t="s">
        <v>173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19.5">
      <c r="B130" s="15" t="s">
        <v>226</v>
      </c>
      <c r="C130" s="4" t="s">
        <v>34</v>
      </c>
      <c r="D130" s="6" t="s">
        <v>211</v>
      </c>
      <c r="E130" s="12">
        <v>42480</v>
      </c>
      <c r="F130" s="12" t="str">
        <f t="shared" si="4"/>
        <v>牛奶热巧克力（儿童优惠装）(杯)x1</v>
      </c>
      <c r="G130" s="5" t="s">
        <v>238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19.5">
      <c r="B131" s="15" t="s">
        <v>88</v>
      </c>
      <c r="C131" s="4" t="s">
        <v>228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150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19.5">
      <c r="B132" s="15" t="s">
        <v>81</v>
      </c>
      <c r="C132" s="4"/>
      <c r="D132" s="6" t="s">
        <v>211</v>
      </c>
      <c r="E132" s="12">
        <v>42481</v>
      </c>
      <c r="F132" s="12" t="str">
        <f t="shared" si="4"/>
        <v>高山古树普洱茶(壶（4杯）)x1</v>
      </c>
      <c r="G132" s="5" t="s">
        <v>178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19.5">
      <c r="B133" s="15" t="s">
        <v>81</v>
      </c>
      <c r="C133" s="4"/>
      <c r="D133" s="6" t="s">
        <v>211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19.5">
      <c r="B134" s="15" t="s">
        <v>161</v>
      </c>
      <c r="C134" s="4"/>
      <c r="D134" s="6" t="s">
        <v>211</v>
      </c>
      <c r="E134" s="12">
        <v>42481</v>
      </c>
      <c r="F134" s="12" t="str">
        <f t="shared" si="4"/>
        <v>儿童绘本演读专场(会员）(1大1小)x1</v>
      </c>
      <c r="G134" s="5" t="s">
        <v>236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19.5">
      <c r="B135" s="15" t="s">
        <v>65</v>
      </c>
      <c r="C135" s="4"/>
      <c r="D135" s="6" t="s">
        <v>211</v>
      </c>
      <c r="E135" s="12">
        <v>42481</v>
      </c>
      <c r="F135" s="12" t="str">
        <f t="shared" si="4"/>
        <v>儿童绘本演读专场(会员）(1大1小)x1</v>
      </c>
      <c r="G135" s="5" t="s">
        <v>236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19.5">
      <c r="B136" s="15" t="s">
        <v>81</v>
      </c>
      <c r="C136" s="4"/>
      <c r="D136" s="6" t="s">
        <v>211</v>
      </c>
      <c r="E136" s="12">
        <v>42481</v>
      </c>
      <c r="F136" s="12" t="str">
        <f t="shared" si="4"/>
        <v>儿童绘本演读专场(会员）(1大1小)x1</v>
      </c>
      <c r="G136" s="5" t="s">
        <v>236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19.5">
      <c r="B137" s="15" t="s">
        <v>77</v>
      </c>
      <c r="C137" s="4"/>
      <c r="D137" s="6" t="s">
        <v>211</v>
      </c>
      <c r="E137" s="12">
        <v>42481</v>
      </c>
      <c r="F137" s="12" t="str">
        <f t="shared" si="4"/>
        <v>儿童绘本演读专场(会员）(1大1小)x1</v>
      </c>
      <c r="G137" s="5" t="s">
        <v>236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19.5">
      <c r="B138" s="15" t="s">
        <v>230</v>
      </c>
      <c r="C138" s="4" t="s">
        <v>229</v>
      </c>
      <c r="D138" s="6" t="s">
        <v>211</v>
      </c>
      <c r="E138" s="12">
        <v>42481</v>
      </c>
      <c r="F138" s="12" t="str">
        <f t="shared" si="4"/>
        <v>儿童绘本演读专场(会员）(1大1小)x1</v>
      </c>
      <c r="G138" s="5" t="s">
        <v>236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19.5">
      <c r="B139" s="15" t="s">
        <v>200</v>
      </c>
      <c r="C139" s="4" t="s">
        <v>231</v>
      </c>
      <c r="D139" s="6" t="s">
        <v>211</v>
      </c>
      <c r="E139" s="12">
        <v>42481</v>
      </c>
      <c r="F139" s="12" t="str">
        <f t="shared" si="4"/>
        <v>儿童绘本演读专场(会员）(1大1小)x1</v>
      </c>
      <c r="G139" s="5" t="s">
        <v>236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19.5">
      <c r="B140" s="15" t="s">
        <v>161</v>
      </c>
      <c r="C140" s="4" t="s">
        <v>160</v>
      </c>
      <c r="D140" s="6" t="s">
        <v>211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19.5">
      <c r="B141" s="15" t="s">
        <v>81</v>
      </c>
      <c r="C141" s="4" t="s">
        <v>82</v>
      </c>
      <c r="D141" s="6" t="s">
        <v>211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19.5">
      <c r="B142" s="15" t="s">
        <v>79</v>
      </c>
      <c r="C142" s="4" t="s">
        <v>80</v>
      </c>
      <c r="D142" s="6" t="s">
        <v>211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19.5">
      <c r="B143" s="15" t="s">
        <v>79</v>
      </c>
      <c r="C143" s="4" t="s">
        <v>80</v>
      </c>
      <c r="D143" s="6" t="s">
        <v>211</v>
      </c>
      <c r="E143" s="12">
        <v>42482</v>
      </c>
      <c r="F143" s="12" t="str">
        <f t="shared" si="4"/>
        <v>高山古树普洱茶(杯)x1</v>
      </c>
      <c r="G143" s="5" t="s">
        <v>173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19.5">
      <c r="B144" s="15" t="s">
        <v>200</v>
      </c>
      <c r="C144" s="4" t="s">
        <v>231</v>
      </c>
      <c r="D144" s="6" t="s">
        <v>211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19.5">
      <c r="B145" s="15" t="s">
        <v>200</v>
      </c>
      <c r="C145" s="4" t="s">
        <v>231</v>
      </c>
      <c r="D145" s="6" t="s">
        <v>211</v>
      </c>
      <c r="E145" s="12">
        <v>42484</v>
      </c>
      <c r="F145" s="12" t="str">
        <f t="shared" si="4"/>
        <v>斯里兰卡上等红茶(壶（4杯）)x1</v>
      </c>
      <c r="G145" s="5" t="s">
        <v>176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19.5">
      <c r="B146" s="15" t="s">
        <v>200</v>
      </c>
      <c r="C146" s="4" t="s">
        <v>231</v>
      </c>
      <c r="D146" s="6" t="s">
        <v>211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19.5">
      <c r="B147" s="15" t="s">
        <v>200</v>
      </c>
      <c r="C147" s="4" t="s">
        <v>231</v>
      </c>
      <c r="D147" s="6" t="s">
        <v>211</v>
      </c>
      <c r="E147" s="12">
        <v>42484</v>
      </c>
      <c r="F147" s="12" t="str">
        <f t="shared" si="4"/>
        <v>英式奶茶(杯)x1</v>
      </c>
      <c r="G147" s="5" t="s">
        <v>214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19.5">
      <c r="B148" s="15" t="s">
        <v>200</v>
      </c>
      <c r="C148" s="4" t="s">
        <v>231</v>
      </c>
      <c r="D148" s="6" t="s">
        <v>211</v>
      </c>
      <c r="E148" s="12">
        <v>42484</v>
      </c>
      <c r="F148" s="12" t="str">
        <f t="shared" si="4"/>
        <v>高山古树普洱茶(杯)x1</v>
      </c>
      <c r="G148" s="5" t="s">
        <v>173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19.5">
      <c r="B149" s="15" t="s">
        <v>79</v>
      </c>
      <c r="C149" s="4" t="s">
        <v>80</v>
      </c>
      <c r="D149" s="6" t="s">
        <v>211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19.5">
      <c r="B150" s="15" t="s">
        <v>79</v>
      </c>
      <c r="C150" s="4" t="s">
        <v>80</v>
      </c>
      <c r="D150" s="6" t="s">
        <v>211</v>
      </c>
      <c r="E150" s="12">
        <v>42484</v>
      </c>
      <c r="F150" s="12" t="str">
        <f t="shared" si="4"/>
        <v>高山古树普洱茶(杯)x1</v>
      </c>
      <c r="G150" s="5" t="s">
        <v>173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19.5">
      <c r="B151" s="15" t="s">
        <v>88</v>
      </c>
      <c r="C151" s="4" t="s">
        <v>239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19.5">
      <c r="B152" s="15" t="s">
        <v>88</v>
      </c>
      <c r="C152" s="4" t="s">
        <v>240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173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19.5">
      <c r="B153" s="15" t="s">
        <v>88</v>
      </c>
      <c r="C153" s="4" t="s">
        <v>240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203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19.5">
      <c r="B154" s="15" t="s">
        <v>88</v>
      </c>
      <c r="C154" s="4" t="s">
        <v>240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218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19.5">
      <c r="B155" s="15" t="s">
        <v>77</v>
      </c>
      <c r="C155" s="4" t="s">
        <v>205</v>
      </c>
      <c r="D155" s="6" t="s">
        <v>241</v>
      </c>
      <c r="E155" s="12">
        <v>42484</v>
      </c>
      <c r="F155" s="12" t="str">
        <f t="shared" si="5"/>
        <v>高山古树普洱茶(杯)x1</v>
      </c>
      <c r="G155" s="5" t="s">
        <v>173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19.5">
      <c r="B156" s="15" t="s">
        <v>77</v>
      </c>
      <c r="C156" s="4" t="s">
        <v>205</v>
      </c>
      <c r="D156" s="6" t="s">
        <v>241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19.5">
      <c r="B157" s="15" t="s">
        <v>77</v>
      </c>
      <c r="C157" s="4" t="s">
        <v>205</v>
      </c>
      <c r="D157" s="6" t="s">
        <v>241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19.5">
      <c r="B158" s="15" t="s">
        <v>88</v>
      </c>
      <c r="C158" s="4" t="s">
        <v>242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19.5">
      <c r="B159" s="15" t="s">
        <v>116</v>
      </c>
      <c r="C159" s="4" t="s">
        <v>243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19.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19.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19.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173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19.5">
      <c r="B163" s="15" t="s">
        <v>116</v>
      </c>
      <c r="C163" s="4" t="s">
        <v>243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171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19.5">
      <c r="B164" s="15" t="s">
        <v>88</v>
      </c>
      <c r="C164" s="4" t="s">
        <v>244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150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19.5">
      <c r="B165" s="15" t="s">
        <v>88</v>
      </c>
      <c r="C165" s="4" t="s">
        <v>244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19.5">
      <c r="B166" s="15" t="s">
        <v>65</v>
      </c>
      <c r="C166" s="4" t="s">
        <v>128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152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19.5">
      <c r="B167" s="15" t="s">
        <v>65</v>
      </c>
      <c r="C167" s="4" t="s">
        <v>128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246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19.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246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19.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246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19.5">
      <c r="B170" s="15" t="s">
        <v>88</v>
      </c>
      <c r="C170" s="4" t="s">
        <v>247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19.5">
      <c r="B171" s="15" t="s">
        <v>88</v>
      </c>
      <c r="C171" s="4" t="s">
        <v>248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236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19.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253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19.5">
      <c r="B173" s="15" t="s">
        <v>88</v>
      </c>
      <c r="C173" s="4" t="s">
        <v>254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19.5">
      <c r="B174" s="15" t="s">
        <v>88</v>
      </c>
      <c r="C174" s="4" t="s">
        <v>254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19.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173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19.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150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19.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236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19.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236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19.5">
      <c r="B179" s="20" t="s">
        <v>200</v>
      </c>
      <c r="C179" s="4" t="s">
        <v>255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236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19.5">
      <c r="B180" s="20" t="s">
        <v>65</v>
      </c>
      <c r="C180" s="4" t="s">
        <v>256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236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19.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236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19.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236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19.5">
      <c r="B183" s="20" t="s">
        <v>161</v>
      </c>
      <c r="C183" s="4" t="s">
        <v>160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236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19.5">
      <c r="B184" s="15" t="s">
        <v>88</v>
      </c>
      <c r="C184" s="4" t="s">
        <v>257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19.5">
      <c r="B185" s="15" t="s">
        <v>88</v>
      </c>
      <c r="C185" s="4" t="s">
        <v>257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220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19.5">
      <c r="B186" s="15" t="s">
        <v>88</v>
      </c>
      <c r="C186" s="4" t="s">
        <v>257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218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19.5">
      <c r="B187" s="15" t="s">
        <v>88</v>
      </c>
      <c r="C187" s="4" t="s">
        <v>257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173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19.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258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19.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19.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19.5">
      <c r="B191" s="15" t="s">
        <v>259</v>
      </c>
      <c r="C191" s="4" t="s">
        <v>128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19.5">
      <c r="B192" s="15" t="s">
        <v>88</v>
      </c>
      <c r="C192" s="4" t="s">
        <v>260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253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19.5">
      <c r="B193" s="15" t="s">
        <v>88</v>
      </c>
      <c r="C193" s="4" t="s">
        <v>261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152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19.5">
      <c r="B194" s="15" t="s">
        <v>88</v>
      </c>
      <c r="C194" s="4" t="s">
        <v>262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19.5">
      <c r="B195" s="15" t="s">
        <v>72</v>
      </c>
      <c r="C195" s="4" t="s">
        <v>263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19.5">
      <c r="B196" s="15" t="s">
        <v>271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19.5">
      <c r="B197" s="15" t="s">
        <v>271</v>
      </c>
      <c r="C197" s="4" t="s">
        <v>40</v>
      </c>
      <c r="D197" s="6" t="s">
        <v>92</v>
      </c>
      <c r="E197" s="12">
        <v>42491</v>
      </c>
      <c r="F197" s="12" t="str">
        <f t="shared" ref="F197:F208" si="15">CONCATENATE(G197,"x",H197)</f>
        <v>手冲单品咖啡(杯)x2</v>
      </c>
      <c r="G197" s="5" t="s">
        <v>265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19.5">
      <c r="B198" s="15" t="s">
        <v>271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19.5">
      <c r="B199" s="15" t="s">
        <v>271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19.5">
      <c r="B200" s="20" t="s">
        <v>200</v>
      </c>
      <c r="C200" s="4" t="s">
        <v>255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19.5">
      <c r="B201" s="15" t="s">
        <v>259</v>
      </c>
      <c r="C201" s="4" t="s">
        <v>128</v>
      </c>
      <c r="D201" s="6" t="s">
        <v>92</v>
      </c>
      <c r="E201" s="12">
        <v>42491</v>
      </c>
      <c r="F201" s="12" t="str">
        <f t="shared" ref="F201" si="16">CONCATENATE(G201,"x",H201)</f>
        <v>峨眉山明前绿茶(杯)x1</v>
      </c>
      <c r="G201" s="5" t="s">
        <v>152</v>
      </c>
      <c r="H201" s="6">
        <v>1</v>
      </c>
      <c r="I201" s="6">
        <v>1</v>
      </c>
      <c r="J201" s="6"/>
      <c r="K201" s="5">
        <f>IF(表1[[#This Row],[姓名]]="",0,IF(D201="充值",J201,VLOOKUP(G201,表2[#All],4,FALSE)*H201*I201*-1))</f>
        <v>-30</v>
      </c>
      <c r="L201" s="6"/>
      <c r="M201" s="16"/>
    </row>
    <row r="202" spans="2:13" ht="19.5">
      <c r="B202" s="15" t="s">
        <v>81</v>
      </c>
      <c r="C202" s="4" t="s">
        <v>33</v>
      </c>
      <c r="D202" s="6" t="s">
        <v>92</v>
      </c>
      <c r="E202" s="12">
        <v>42492</v>
      </c>
      <c r="F202" s="12" t="str">
        <f t="shared" si="15"/>
        <v>高山古树普洱茶(杯)x1</v>
      </c>
      <c r="G202" s="5" t="s">
        <v>258</v>
      </c>
      <c r="H202" s="6">
        <v>1</v>
      </c>
      <c r="I202" s="6">
        <v>1</v>
      </c>
      <c r="J202" s="6"/>
      <c r="K202" s="5">
        <f>IF(表1[[#This Row],[姓名]]="",0,IF(D202="充值",J202,VLOOKUP(G202,表2[#All],4,FALSE)*H202*I202*-1))</f>
        <v>-30</v>
      </c>
      <c r="L202" s="6"/>
      <c r="M202" s="16"/>
    </row>
    <row r="203" spans="2:13" ht="19.5">
      <c r="B203" s="15" t="s">
        <v>259</v>
      </c>
      <c r="C203" s="4" t="s">
        <v>128</v>
      </c>
      <c r="D203" s="6" t="s">
        <v>92</v>
      </c>
      <c r="E203" s="12">
        <v>42492</v>
      </c>
      <c r="F203" s="12" t="str">
        <f t="shared" si="15"/>
        <v>德国手工花果茶(杯)x1</v>
      </c>
      <c r="G203" s="5" t="s">
        <v>150</v>
      </c>
      <c r="H203" s="6">
        <v>1</v>
      </c>
      <c r="I203" s="6">
        <v>1</v>
      </c>
      <c r="J203" s="6"/>
      <c r="K203" s="5">
        <f>IF(表1[[#This Row],[姓名]]="",0,IF(D203="充值",J203,VLOOKUP(G203,表2[#All],4,FALSE)*H203*I203*-1))</f>
        <v>-30</v>
      </c>
      <c r="L203" s="6"/>
      <c r="M203" s="16"/>
    </row>
    <row r="204" spans="2:13" ht="19.5">
      <c r="B204" s="15" t="s">
        <v>88</v>
      </c>
      <c r="C204" s="4" t="s">
        <v>266</v>
      </c>
      <c r="D204" s="6" t="s">
        <v>47</v>
      </c>
      <c r="E204" s="12">
        <v>42492</v>
      </c>
      <c r="F204" s="12" t="str">
        <f t="shared" si="15"/>
        <v>茶位费(位)x7</v>
      </c>
      <c r="G204" s="5" t="s">
        <v>60</v>
      </c>
      <c r="H204" s="6">
        <v>7</v>
      </c>
      <c r="I204" s="6">
        <v>1</v>
      </c>
      <c r="J204" s="6"/>
      <c r="K204" s="5">
        <f>IF(表1[[#This Row],[姓名]]="",0,IF(D204="充值",J204,VLOOKUP(G204,表2[#All],4,FALSE)*H204*I204*-1))</f>
        <v>-140</v>
      </c>
      <c r="L204" s="6"/>
      <c r="M204" s="16"/>
    </row>
    <row r="205" spans="2:13" ht="19.5">
      <c r="B205" s="15" t="s">
        <v>88</v>
      </c>
      <c r="C205" s="4" t="s">
        <v>266</v>
      </c>
      <c r="D205" s="6" t="s">
        <v>47</v>
      </c>
      <c r="E205" s="12">
        <v>42492</v>
      </c>
      <c r="F205" s="12" t="str">
        <f t="shared" si="15"/>
        <v>峨眉山明前绿茶(杯)x1</v>
      </c>
      <c r="G205" s="5" t="s">
        <v>152</v>
      </c>
      <c r="H205" s="6">
        <v>1</v>
      </c>
      <c r="I205" s="6">
        <v>1</v>
      </c>
      <c r="J205" s="6"/>
      <c r="K205" s="5">
        <f>IF(表1[[#This Row],[姓名]]="",0,IF(D205="充值",J205,VLOOKUP(G205,表2[#All],4,FALSE)*H205*I205*-1))</f>
        <v>-30</v>
      </c>
      <c r="L205" s="6"/>
      <c r="M205" s="16"/>
    </row>
    <row r="206" spans="2:13" ht="19.5">
      <c r="B206" s="15" t="s">
        <v>88</v>
      </c>
      <c r="C206" s="4" t="s">
        <v>267</v>
      </c>
      <c r="D206" s="6" t="s">
        <v>47</v>
      </c>
      <c r="E206" s="12">
        <v>42493</v>
      </c>
      <c r="F206" s="12" t="str">
        <f t="shared" si="15"/>
        <v>生日派对专场(次)x1</v>
      </c>
      <c r="G206" s="5" t="s">
        <v>269</v>
      </c>
      <c r="H206" s="6">
        <v>1</v>
      </c>
      <c r="I206" s="6">
        <v>1</v>
      </c>
      <c r="J206" s="6"/>
      <c r="K206" s="5">
        <f>IF(表1[[#This Row],[姓名]]="",0,IF(D206="充值",J206,VLOOKUP(G206,表2[#All],4,FALSE)*H206*I206*-1))</f>
        <v>-1600</v>
      </c>
      <c r="L206" s="6"/>
      <c r="M206" s="16"/>
    </row>
    <row r="207" spans="2:13" ht="19.5">
      <c r="B207" s="15" t="s">
        <v>145</v>
      </c>
      <c r="C207" s="4" t="s">
        <v>146</v>
      </c>
      <c r="D207" s="6" t="s">
        <v>92</v>
      </c>
      <c r="E207" s="12">
        <v>42495</v>
      </c>
      <c r="F207" s="12" t="str">
        <f t="shared" si="15"/>
        <v>手冲拿铁(杯)x1</v>
      </c>
      <c r="G207" s="5" t="s">
        <v>59</v>
      </c>
      <c r="H207" s="6">
        <v>1</v>
      </c>
      <c r="I207" s="6">
        <v>1</v>
      </c>
      <c r="J207" s="6"/>
      <c r="K207" s="5">
        <f>IF(表1[[#This Row],[姓名]]="",0,IF(D207="充值",J207,VLOOKUP(G207,表2[#All],4,FALSE)*H207*I207*-1))</f>
        <v>-25</v>
      </c>
      <c r="L207" s="6"/>
      <c r="M207" s="16"/>
    </row>
    <row r="208" spans="2:13" ht="19.5">
      <c r="B208" s="15" t="s">
        <v>79</v>
      </c>
      <c r="C208" s="4" t="s">
        <v>80</v>
      </c>
      <c r="D208" s="6" t="s">
        <v>92</v>
      </c>
      <c r="E208" s="12">
        <v>42496</v>
      </c>
      <c r="F208" s="12" t="str">
        <f t="shared" si="15"/>
        <v>手冲拿铁(杯)x2</v>
      </c>
      <c r="G208" s="5" t="s">
        <v>59</v>
      </c>
      <c r="H208" s="6">
        <v>2</v>
      </c>
      <c r="I208" s="6">
        <v>1</v>
      </c>
      <c r="J208" s="6"/>
      <c r="K208" s="5">
        <f>IF(表1[[#This Row],[姓名]]="",0,IF(D208="充值",J208,VLOOKUP(G208,表2[#All],4,FALSE)*H208*I208*-1))</f>
        <v>-50</v>
      </c>
      <c r="L208" s="6"/>
      <c r="M208" s="16"/>
    </row>
    <row r="209" spans="2:13" ht="19.5">
      <c r="B209" s="15" t="s">
        <v>79</v>
      </c>
      <c r="C209" s="4" t="s">
        <v>80</v>
      </c>
      <c r="D209" s="6" t="s">
        <v>92</v>
      </c>
      <c r="E209" s="12">
        <v>42496</v>
      </c>
      <c r="F209" s="12" t="str">
        <f t="shared" ref="F209:F212" si="17">CONCATENATE(G209,"x",H209)</f>
        <v>峨眉山明前绿茶(杯)x1</v>
      </c>
      <c r="G209" s="5" t="s">
        <v>152</v>
      </c>
      <c r="H209" s="6">
        <v>1</v>
      </c>
      <c r="I209" s="6">
        <v>1</v>
      </c>
      <c r="J209" s="6"/>
      <c r="K209" s="5">
        <f>IF(表1[[#This Row],[姓名]]="",0,IF(D209="充值",J209,VLOOKUP(G209,表2[#All],4,FALSE)*H209*I209*-1))</f>
        <v>-30</v>
      </c>
      <c r="L209" s="6"/>
      <c r="M209" s="16"/>
    </row>
    <row r="210" spans="2:13" ht="19.5">
      <c r="B210" s="15" t="s">
        <v>88</v>
      </c>
      <c r="C210" s="4" t="s">
        <v>272</v>
      </c>
      <c r="D210" s="6" t="s">
        <v>47</v>
      </c>
      <c r="E210" s="12">
        <v>42496</v>
      </c>
      <c r="F210" s="12" t="str">
        <f t="shared" si="17"/>
        <v>果汁(杯)x1</v>
      </c>
      <c r="G210" s="5" t="s">
        <v>101</v>
      </c>
      <c r="H210" s="6">
        <v>1</v>
      </c>
      <c r="I210" s="6">
        <v>1</v>
      </c>
      <c r="J210" s="6"/>
      <c r="K210" s="5">
        <f>IF(表1[[#This Row],[姓名]]="",0,IF(D210="充值",J210,VLOOKUP(G210,表2[#All],4,FALSE)*H210*I210*-1))</f>
        <v>-25</v>
      </c>
      <c r="L210" s="6"/>
      <c r="M210" s="16"/>
    </row>
    <row r="211" spans="2:13" ht="19.5">
      <c r="B211" s="15" t="s">
        <v>108</v>
      </c>
      <c r="C211" s="4" t="s">
        <v>270</v>
      </c>
      <c r="D211" s="6" t="s">
        <v>47</v>
      </c>
      <c r="E211" s="12">
        <v>42495</v>
      </c>
      <c r="F211" s="12" t="str">
        <f t="shared" si="17"/>
        <v>包场 场地费(次)x3</v>
      </c>
      <c r="G211" s="5" t="s">
        <v>253</v>
      </c>
      <c r="H211" s="6">
        <v>3</v>
      </c>
      <c r="I211" s="6">
        <v>1</v>
      </c>
      <c r="J211" s="6"/>
      <c r="K211" s="5">
        <f>IF(表1[[#This Row],[姓名]]="",0,IF(D211="充值",J211,VLOOKUP(G211,表2[#All],4,FALSE)*H211*I211*-1))</f>
        <v>-300</v>
      </c>
      <c r="L211" s="6"/>
      <c r="M211" s="16"/>
    </row>
    <row r="212" spans="2:13" ht="19.5">
      <c r="B212" s="15" t="s">
        <v>271</v>
      </c>
      <c r="C212" s="4" t="s">
        <v>40</v>
      </c>
      <c r="D212" s="6" t="s">
        <v>92</v>
      </c>
      <c r="E212" s="12">
        <v>42497</v>
      </c>
      <c r="F212" s="12" t="str">
        <f t="shared" si="17"/>
        <v>手冲拿铁(杯)x1</v>
      </c>
      <c r="G212" s="5" t="s">
        <v>59</v>
      </c>
      <c r="H212" s="6">
        <v>1</v>
      </c>
      <c r="I212" s="6">
        <v>1</v>
      </c>
      <c r="J212" s="6"/>
      <c r="K212" s="23">
        <f>IF(表1[[#This Row],[姓名]]="",0,IF(D212="充值",J212,VLOOKUP(G212,表2[#All],4,FALSE)*H212*I212*-1))</f>
        <v>-25</v>
      </c>
      <c r="L212" s="6"/>
      <c r="M212" s="16"/>
    </row>
    <row r="213" spans="2:13" ht="19.5">
      <c r="B213" s="15" t="s">
        <v>271</v>
      </c>
      <c r="C213" s="4" t="s">
        <v>40</v>
      </c>
      <c r="D213" s="6" t="s">
        <v>92</v>
      </c>
      <c r="E213" s="12">
        <v>42497</v>
      </c>
      <c r="F213" s="12" t="str">
        <f t="shared" ref="F213:F214" si="18">CONCATENATE(G213,"x",H213)</f>
        <v>果汁(杯)x1</v>
      </c>
      <c r="G213" s="5" t="s">
        <v>101</v>
      </c>
      <c r="H213" s="6">
        <v>1</v>
      </c>
      <c r="I213" s="6">
        <v>1</v>
      </c>
      <c r="J213" s="6"/>
      <c r="K213" s="23">
        <f>IF(表1[[#This Row],[姓名]]="",0,IF(D213="充值",J213,VLOOKUP(G213,表2[#All],4,FALSE)*H213*I213*-1))</f>
        <v>-25</v>
      </c>
      <c r="L213" s="6"/>
      <c r="M213" s="16"/>
    </row>
    <row r="214" spans="2:13" ht="19.5">
      <c r="B214" s="15" t="s">
        <v>274</v>
      </c>
      <c r="C214" s="4" t="s">
        <v>274</v>
      </c>
      <c r="D214" s="6" t="s">
        <v>26</v>
      </c>
      <c r="E214" s="12">
        <v>42497</v>
      </c>
      <c r="F214" s="12" t="str">
        <f t="shared" si="18"/>
        <v>充值x1</v>
      </c>
      <c r="G214" s="5" t="s">
        <v>26</v>
      </c>
      <c r="H214" s="6">
        <v>1</v>
      </c>
      <c r="I214" s="6">
        <v>1</v>
      </c>
      <c r="J214" s="6">
        <v>500</v>
      </c>
      <c r="K214" s="5">
        <f>IF(表1[[#This Row],[姓名]]="",0,IF(D214="充值",J214,VLOOKUP(G214,表2[#All],4,FALSE)*H214*I214*-1))</f>
        <v>500</v>
      </c>
      <c r="L214" s="6"/>
      <c r="M214" s="16"/>
    </row>
    <row r="215" spans="2:13" ht="19.5">
      <c r="B215" s="15" t="s">
        <v>276</v>
      </c>
      <c r="C215" s="4" t="s">
        <v>275</v>
      </c>
      <c r="D215" s="6" t="s">
        <v>26</v>
      </c>
      <c r="E215" s="12">
        <v>42497</v>
      </c>
      <c r="F215" s="12" t="str">
        <f t="shared" ref="F215:F216" si="19">CONCATENATE(G215,"x",H215)</f>
        <v>充值x1</v>
      </c>
      <c r="G215" s="5" t="s">
        <v>26</v>
      </c>
      <c r="H215" s="6">
        <v>1</v>
      </c>
      <c r="I215" s="6">
        <v>1</v>
      </c>
      <c r="J215" s="6">
        <v>500</v>
      </c>
      <c r="K215" s="5">
        <f>IF(表1[[#This Row],[姓名]]="",0,IF(D215="充值",J215,VLOOKUP(G215,表2[#All],4,FALSE)*H215*I215*-1))</f>
        <v>500</v>
      </c>
      <c r="L215" s="6"/>
      <c r="M215" s="16"/>
    </row>
    <row r="216" spans="2:13" ht="19.5">
      <c r="B216" s="15" t="s">
        <v>259</v>
      </c>
      <c r="C216" s="4" t="s">
        <v>128</v>
      </c>
      <c r="D216" s="6" t="s">
        <v>92</v>
      </c>
      <c r="E216" s="12">
        <v>42497</v>
      </c>
      <c r="F216" s="12" t="str">
        <f t="shared" si="19"/>
        <v>德国手工花果茶(壶（3杯）)x1</v>
      </c>
      <c r="G216" s="5" t="s">
        <v>203</v>
      </c>
      <c r="H216" s="6">
        <v>1</v>
      </c>
      <c r="I216" s="6">
        <v>1</v>
      </c>
      <c r="J216" s="6"/>
      <c r="K216" s="5">
        <f>IF(表1[[#This Row],[姓名]]="",0,IF(D216="充值",J216,VLOOKUP(G216,表2[#All],4,FALSE)*H216*I216*-1))</f>
        <v>-70</v>
      </c>
      <c r="L216" s="6"/>
      <c r="M216" s="16"/>
    </row>
    <row r="217" spans="2:13" ht="19.5">
      <c r="B217" s="15" t="s">
        <v>259</v>
      </c>
      <c r="C217" s="4" t="s">
        <v>128</v>
      </c>
      <c r="D217" s="6" t="s">
        <v>92</v>
      </c>
      <c r="E217" s="12">
        <v>42497</v>
      </c>
      <c r="F217" s="12" t="str">
        <f t="shared" ref="F217" si="20">CONCATENATE(G217,"x",H217)</f>
        <v>峨眉山明前绿茶(杯)x1</v>
      </c>
      <c r="G217" s="5" t="s">
        <v>152</v>
      </c>
      <c r="H217" s="6">
        <v>1</v>
      </c>
      <c r="I217" s="6">
        <v>1</v>
      </c>
      <c r="J217" s="6"/>
      <c r="K217" s="5">
        <f>IF(表1[[#This Row],[姓名]]="",0,IF(D217="充值",J217,VLOOKUP(G217,表2[#All],4,FALSE)*H217*I217*-1))</f>
        <v>-30</v>
      </c>
      <c r="L217" s="6"/>
      <c r="M217" s="16"/>
    </row>
    <row r="218" spans="2:13" ht="19.5">
      <c r="B218" s="15" t="s">
        <v>79</v>
      </c>
      <c r="C218" s="4" t="s">
        <v>80</v>
      </c>
      <c r="D218" s="6" t="s">
        <v>92</v>
      </c>
      <c r="E218" s="12">
        <v>42498</v>
      </c>
      <c r="F218" s="12" t="str">
        <f t="shared" ref="F218:F220" si="21">CONCATENATE(G218,"x",H218)</f>
        <v>高山古树普洱茶(壶（2杯）)x1</v>
      </c>
      <c r="G218" s="5" t="s">
        <v>174</v>
      </c>
      <c r="H218" s="6">
        <v>1</v>
      </c>
      <c r="I218" s="6">
        <v>1</v>
      </c>
      <c r="J218" s="6"/>
      <c r="K218" s="5">
        <f>IF(表1[[#This Row],[姓名]]="",0,IF(D218="充值",J218,VLOOKUP(G218,表2[#All],4,FALSE)*H218*I218*-1))</f>
        <v>-50</v>
      </c>
      <c r="L218" s="6"/>
      <c r="M218" s="16"/>
    </row>
    <row r="219" spans="2:13" ht="19.5">
      <c r="B219" s="15" t="s">
        <v>279</v>
      </c>
      <c r="C219" s="4" t="s">
        <v>280</v>
      </c>
      <c r="D219" s="6" t="s">
        <v>26</v>
      </c>
      <c r="E219" s="12">
        <v>42498</v>
      </c>
      <c r="F219" s="12" t="str">
        <f t="shared" si="21"/>
        <v>充值x1</v>
      </c>
      <c r="G219" s="5" t="s">
        <v>26</v>
      </c>
      <c r="H219" s="6">
        <v>1</v>
      </c>
      <c r="I219" s="6">
        <v>1</v>
      </c>
      <c r="J219" s="6">
        <v>1000</v>
      </c>
      <c r="K219" s="5">
        <f>IF(表1[[#This Row],[姓名]]="",0,IF(D219="充值",J219,VLOOKUP(G219,表2[#All],4,FALSE)*H219*I219*-1))</f>
        <v>1000</v>
      </c>
      <c r="L219" s="6"/>
      <c r="M219" s="16"/>
    </row>
    <row r="220" spans="2:13" ht="19.5">
      <c r="B220" s="15" t="s">
        <v>279</v>
      </c>
      <c r="C220" s="4" t="s">
        <v>280</v>
      </c>
      <c r="D220" s="6" t="s">
        <v>92</v>
      </c>
      <c r="E220" s="12">
        <v>42498</v>
      </c>
      <c r="F220" s="12" t="str">
        <f t="shared" si="21"/>
        <v>斯里兰卡上等红茶(壶（4杯）)x1</v>
      </c>
      <c r="G220" s="5" t="s">
        <v>176</v>
      </c>
      <c r="H220" s="6">
        <v>1</v>
      </c>
      <c r="I220" s="6">
        <v>1</v>
      </c>
      <c r="J220" s="6"/>
      <c r="K220" s="5">
        <f>IF(表1[[#This Row],[姓名]]="",0,IF(D220="充值",J220,VLOOKUP(G220,表2[#All],4,FALSE)*H220*I220*-1))</f>
        <v>-80</v>
      </c>
      <c r="L220" s="6"/>
      <c r="M220" s="16"/>
    </row>
    <row r="221" spans="2:13" ht="19.5">
      <c r="B221" s="15" t="s">
        <v>279</v>
      </c>
      <c r="C221" s="4" t="s">
        <v>280</v>
      </c>
      <c r="D221" s="6" t="s">
        <v>92</v>
      </c>
      <c r="E221" s="12">
        <v>42498</v>
      </c>
      <c r="F221" s="12" t="str">
        <f t="shared" ref="F221" si="22">CONCATENATE(G221,"x",H221)</f>
        <v>摩卡咖啡(杯)x1</v>
      </c>
      <c r="G221" s="5" t="s">
        <v>278</v>
      </c>
      <c r="H221" s="6">
        <v>1</v>
      </c>
      <c r="I221" s="6">
        <v>1</v>
      </c>
      <c r="J221" s="6"/>
      <c r="K221" s="5">
        <f>IF(表1[[#This Row],[姓名]]="",0,IF(D221="充值",J221,VLOOKUP(G221,表2[#All],4,FALSE)*H221*I221*-1))</f>
        <v>-26</v>
      </c>
      <c r="L221" s="6"/>
      <c r="M221" s="16"/>
    </row>
    <row r="222" spans="2:13" ht="19.5">
      <c r="B222" s="15" t="s">
        <v>279</v>
      </c>
      <c r="C222" s="4" t="s">
        <v>280</v>
      </c>
      <c r="D222" s="6" t="s">
        <v>92</v>
      </c>
      <c r="E222" s="12">
        <v>42498</v>
      </c>
      <c r="F222" s="12" t="str">
        <f t="shared" ref="F222:F229" si="23">CONCATENATE(G222,"x",H222)</f>
        <v>英式奶茶(杯)x1</v>
      </c>
      <c r="G222" s="5" t="s">
        <v>214</v>
      </c>
      <c r="H222" s="6">
        <v>1</v>
      </c>
      <c r="I222" s="6">
        <v>1</v>
      </c>
      <c r="J222" s="6"/>
      <c r="K222" s="5">
        <f>IF(表1[[#This Row],[姓名]]="",0,IF(D222="充值",J222,VLOOKUP(G222,表2[#All],4,FALSE)*H222*I222*-1))</f>
        <v>-30</v>
      </c>
      <c r="L222" s="6"/>
      <c r="M222" s="16"/>
    </row>
    <row r="223" spans="2:13" ht="19.5">
      <c r="B223" s="20" t="s">
        <v>81</v>
      </c>
      <c r="C223" s="4" t="s">
        <v>33</v>
      </c>
      <c r="D223" s="6" t="s">
        <v>92</v>
      </c>
      <c r="E223" s="12">
        <v>42498</v>
      </c>
      <c r="F223" s="12" t="str">
        <f t="shared" si="23"/>
        <v>儿童绘本演读专场(会员）(1大1小)x1</v>
      </c>
      <c r="G223" s="5" t="s">
        <v>236</v>
      </c>
      <c r="H223" s="22">
        <v>1</v>
      </c>
      <c r="I223" s="22">
        <v>1</v>
      </c>
      <c r="J223" s="22"/>
      <c r="K223" s="23">
        <f>IF(表1[[#This Row],[姓名]]="",0,IF(D223="充值",J223,VLOOKUP(G223,表2[#All],4,FALSE)*H223*I223*-1))</f>
        <v>-100</v>
      </c>
      <c r="L223" s="22"/>
      <c r="M223" s="24"/>
    </row>
    <row r="224" spans="2:13" ht="19.5">
      <c r="B224" s="20" t="s">
        <v>65</v>
      </c>
      <c r="C224" s="4" t="s">
        <v>282</v>
      </c>
      <c r="D224" s="6" t="s">
        <v>92</v>
      </c>
      <c r="E224" s="12">
        <v>42498</v>
      </c>
      <c r="F224" s="12" t="str">
        <f t="shared" si="23"/>
        <v>儿童绘本演读专场(会员）(1大1小)x1</v>
      </c>
      <c r="G224" s="5" t="s">
        <v>236</v>
      </c>
      <c r="H224" s="22">
        <v>1</v>
      </c>
      <c r="I224" s="22">
        <v>1</v>
      </c>
      <c r="J224" s="22"/>
      <c r="K224" s="23">
        <f>IF(表1[[#This Row],[姓名]]="",0,IF(D224="充值",J224,VLOOKUP(G224,表2[#All],4,FALSE)*H224*I224*-1))</f>
        <v>-100</v>
      </c>
      <c r="L224" s="22"/>
      <c r="M224" s="24"/>
    </row>
    <row r="225" spans="2:13" ht="19.5">
      <c r="B225" s="20" t="s">
        <v>273</v>
      </c>
      <c r="C225" s="4" t="s">
        <v>40</v>
      </c>
      <c r="D225" s="6" t="s">
        <v>92</v>
      </c>
      <c r="E225" s="12">
        <v>42498</v>
      </c>
      <c r="F225" s="12" t="str">
        <f t="shared" si="23"/>
        <v>儿童绘本演读专场(会员）(1大1小)x1</v>
      </c>
      <c r="G225" s="5" t="s">
        <v>236</v>
      </c>
      <c r="H225" s="22">
        <v>1</v>
      </c>
      <c r="I225" s="22">
        <v>1</v>
      </c>
      <c r="J225" s="22"/>
      <c r="K225" s="23">
        <f>IF(表1[[#This Row],[姓名]]="",0,IF(D225="充值",J225,VLOOKUP(G225,表2[#All],4,FALSE)*H225*I225*-1))</f>
        <v>-100</v>
      </c>
      <c r="L225" s="22"/>
      <c r="M225" s="24"/>
    </row>
    <row r="226" spans="2:13" ht="19.5">
      <c r="B226" s="20" t="s">
        <v>77</v>
      </c>
      <c r="C226" s="4" t="s">
        <v>281</v>
      </c>
      <c r="D226" s="6" t="s">
        <v>92</v>
      </c>
      <c r="E226" s="12">
        <v>42498</v>
      </c>
      <c r="F226" s="12" t="str">
        <f t="shared" si="23"/>
        <v>儿童绘本演读专场(会员）(1大1小)x1</v>
      </c>
      <c r="G226" s="5" t="s">
        <v>236</v>
      </c>
      <c r="H226" s="22">
        <v>1</v>
      </c>
      <c r="I226" s="22">
        <v>1</v>
      </c>
      <c r="J226" s="22"/>
      <c r="K226" s="23">
        <f>IF(表1[[#This Row],[姓名]]="",0,IF(D226="充值",J226,VLOOKUP(G226,表2[#All],4,FALSE)*H226*I226*-1))</f>
        <v>-100</v>
      </c>
      <c r="L226" s="22"/>
      <c r="M226" s="24"/>
    </row>
    <row r="227" spans="2:13" ht="19.5">
      <c r="B227" s="20" t="s">
        <v>226</v>
      </c>
      <c r="C227" s="4" t="s">
        <v>34</v>
      </c>
      <c r="D227" s="6" t="s">
        <v>92</v>
      </c>
      <c r="E227" s="12">
        <v>42498</v>
      </c>
      <c r="F227" s="12" t="str">
        <f t="shared" si="23"/>
        <v>儿童绘本演读专场(会员）(1大1小)x1</v>
      </c>
      <c r="G227" s="5" t="s">
        <v>236</v>
      </c>
      <c r="H227" s="22">
        <v>1</v>
      </c>
      <c r="I227" s="22">
        <v>1</v>
      </c>
      <c r="J227" s="22"/>
      <c r="K227" s="23">
        <f>IF(表1[[#This Row],[姓名]]="",0,IF(D227="充值",J227,VLOOKUP(G227,表2[#All],4,FALSE)*H227*I227*-1))</f>
        <v>-100</v>
      </c>
      <c r="L227" s="22"/>
      <c r="M227" s="24"/>
    </row>
    <row r="228" spans="2:13" ht="19.5">
      <c r="B228" s="20" t="s">
        <v>230</v>
      </c>
      <c r="C228" s="4" t="s">
        <v>229</v>
      </c>
      <c r="D228" s="6" t="s">
        <v>92</v>
      </c>
      <c r="E228" s="12">
        <v>42498</v>
      </c>
      <c r="F228" s="12" t="str">
        <f t="shared" si="23"/>
        <v>儿童绘本演读专场(会员）(1大1小)x1</v>
      </c>
      <c r="G228" s="5" t="s">
        <v>236</v>
      </c>
      <c r="H228" s="22">
        <v>1</v>
      </c>
      <c r="I228" s="22">
        <v>1</v>
      </c>
      <c r="J228" s="22"/>
      <c r="K228" s="23">
        <f>IF(表1[[#This Row],[姓名]]="",0,IF(D228="充值",J228,VLOOKUP(G228,表2[#All],4,FALSE)*H228*I228*-1))</f>
        <v>-100</v>
      </c>
      <c r="L228" s="22"/>
      <c r="M228" s="24"/>
    </row>
    <row r="229" spans="2:13" ht="19.5">
      <c r="B229" s="20" t="s">
        <v>230</v>
      </c>
      <c r="C229" s="4" t="s">
        <v>229</v>
      </c>
      <c r="D229" s="6" t="s">
        <v>26</v>
      </c>
      <c r="E229" s="12">
        <v>42480</v>
      </c>
      <c r="F229" s="12" t="str">
        <f t="shared" si="23"/>
        <v>充值x1</v>
      </c>
      <c r="G229" s="5" t="s">
        <v>26</v>
      </c>
      <c r="H229" s="6">
        <v>1</v>
      </c>
      <c r="I229" s="6">
        <v>1</v>
      </c>
      <c r="J229" s="6">
        <v>1000</v>
      </c>
      <c r="K229" s="5">
        <f>IF(表1[[#This Row],[姓名]]="",0,IF(D229="充值",J229,VLOOKUP(G229,表2[#All],4,FALSE)*H229*I229*-1))</f>
        <v>1000</v>
      </c>
      <c r="L229" s="6"/>
      <c r="M229" s="16"/>
    </row>
    <row r="230" spans="2:13" ht="19.5">
      <c r="B230" s="20" t="s">
        <v>79</v>
      </c>
      <c r="C230" s="4" t="s">
        <v>80</v>
      </c>
      <c r="D230" s="6" t="s">
        <v>92</v>
      </c>
      <c r="E230" s="12">
        <v>42499</v>
      </c>
      <c r="F230" s="12" t="str">
        <f t="shared" ref="F230:F239" si="24">CONCATENATE(G230,"x",H230)</f>
        <v>儿童绘本演读专场(会员）(1大1小)x1</v>
      </c>
      <c r="G230" s="5" t="s">
        <v>236</v>
      </c>
      <c r="H230" s="22">
        <v>1</v>
      </c>
      <c r="I230" s="22">
        <v>1</v>
      </c>
      <c r="J230" s="22"/>
      <c r="K230" s="23">
        <f>IF(表1[[#This Row],[姓名]]="",0,IF(D230="充值",J230,VLOOKUP(G230,表2[#All],4,FALSE)*H230*I230*-1))</f>
        <v>-100</v>
      </c>
      <c r="L230" s="22"/>
      <c r="M230" s="24"/>
    </row>
    <row r="231" spans="2:13" ht="19.5">
      <c r="B231" s="20" t="s">
        <v>276</v>
      </c>
      <c r="C231" s="4" t="s">
        <v>275</v>
      </c>
      <c r="D231" s="6" t="s">
        <v>92</v>
      </c>
      <c r="E231" s="12">
        <v>42499</v>
      </c>
      <c r="F231" s="12" t="str">
        <f t="shared" si="24"/>
        <v>儿童绘本演读专场(会员）(1大1小)x1</v>
      </c>
      <c r="G231" s="5" t="s">
        <v>236</v>
      </c>
      <c r="H231" s="22">
        <v>1</v>
      </c>
      <c r="I231" s="22">
        <v>1</v>
      </c>
      <c r="J231" s="22"/>
      <c r="K231" s="23">
        <f>IF(表1[[#This Row],[姓名]]="",0,IF(D231="充值",J231,VLOOKUP(G231,表2[#All],4,FALSE)*H231*I231*-1))</f>
        <v>-100</v>
      </c>
      <c r="L231" s="22"/>
      <c r="M231" s="24"/>
    </row>
    <row r="232" spans="2:13" ht="19.5">
      <c r="B232" s="20" t="s">
        <v>274</v>
      </c>
      <c r="C232" s="4" t="s">
        <v>274</v>
      </c>
      <c r="D232" s="6" t="s">
        <v>92</v>
      </c>
      <c r="E232" s="12">
        <v>42499</v>
      </c>
      <c r="F232" s="12" t="str">
        <f t="shared" si="24"/>
        <v>儿童绘本演读专场(会员）(1大1小)x1</v>
      </c>
      <c r="G232" s="5" t="s">
        <v>236</v>
      </c>
      <c r="H232" s="22">
        <v>1</v>
      </c>
      <c r="I232" s="22">
        <v>1</v>
      </c>
      <c r="J232" s="22"/>
      <c r="K232" s="23">
        <f>IF(表1[[#This Row],[姓名]]="",0,IF(D232="充值",J232,VLOOKUP(G232,表2[#All],4,FALSE)*H232*I232*-1))</f>
        <v>-100</v>
      </c>
      <c r="L232" s="22"/>
      <c r="M232" s="24"/>
    </row>
    <row r="233" spans="2:13" ht="19.5">
      <c r="B233" s="15" t="s">
        <v>161</v>
      </c>
      <c r="C233" s="4" t="s">
        <v>160</v>
      </c>
      <c r="D233" s="6" t="s">
        <v>92</v>
      </c>
      <c r="E233" s="67">
        <v>42499</v>
      </c>
      <c r="F233" s="12" t="str">
        <f t="shared" si="24"/>
        <v>儿童绘本演读专场(会员）(1大1小)x1</v>
      </c>
      <c r="G233" s="5" t="s">
        <v>236</v>
      </c>
      <c r="H233" s="6">
        <v>1</v>
      </c>
      <c r="I233" s="6">
        <v>1</v>
      </c>
      <c r="J233" s="6"/>
      <c r="K233" s="5">
        <f>IF(表1[[#This Row],[姓名]]="",0,IF(D233="充值",J233,VLOOKUP(G233,表2[#All],4,FALSE)*H233*I233*-1))</f>
        <v>-100</v>
      </c>
      <c r="L233" s="6"/>
      <c r="M233" s="16"/>
    </row>
    <row r="234" spans="2:13" ht="19.5">
      <c r="B234" s="15" t="s">
        <v>36</v>
      </c>
      <c r="C234" s="4" t="s">
        <v>45</v>
      </c>
      <c r="D234" s="6" t="s">
        <v>92</v>
      </c>
      <c r="E234" s="67">
        <v>42499</v>
      </c>
      <c r="F234" s="12" t="str">
        <f t="shared" si="24"/>
        <v>儿童绘本演读专场(会员）(1大1小)x1</v>
      </c>
      <c r="G234" s="5" t="s">
        <v>236</v>
      </c>
      <c r="H234" s="6">
        <v>1</v>
      </c>
      <c r="I234" s="6">
        <v>1</v>
      </c>
      <c r="J234" s="6"/>
      <c r="K234" s="5">
        <f>IF(表1[[#This Row],[姓名]]="",0,IF(D234="充值",J234,VLOOKUP(G234,表2[#All],4,FALSE)*H234*I234*-1))</f>
        <v>-100</v>
      </c>
      <c r="L234" s="6"/>
      <c r="M234" s="16"/>
    </row>
    <row r="235" spans="2:13" ht="19.5">
      <c r="B235" s="15" t="s">
        <v>200</v>
      </c>
      <c r="C235" s="4" t="s">
        <v>231</v>
      </c>
      <c r="D235" s="6" t="s">
        <v>92</v>
      </c>
      <c r="E235" s="67">
        <v>42499</v>
      </c>
      <c r="F235" s="12" t="str">
        <f t="shared" si="24"/>
        <v>儿童绘本演读专场(会员）(1大1小)x1</v>
      </c>
      <c r="G235" s="5" t="s">
        <v>236</v>
      </c>
      <c r="H235" s="6">
        <v>1</v>
      </c>
      <c r="I235" s="6">
        <v>1</v>
      </c>
      <c r="J235" s="6"/>
      <c r="K235" s="5">
        <f>IF(表1[[#This Row],[姓名]]="",0,IF(D235="充值",J235,VLOOKUP(G235,表2[#All],4,FALSE)*H235*I235*-1))</f>
        <v>-100</v>
      </c>
      <c r="L235" s="6"/>
      <c r="M235" s="16"/>
    </row>
    <row r="236" spans="2:13" ht="19.5">
      <c r="B236" s="15" t="s">
        <v>81</v>
      </c>
      <c r="C236" s="4" t="s">
        <v>82</v>
      </c>
      <c r="D236" s="6" t="s">
        <v>92</v>
      </c>
      <c r="E236" s="67">
        <v>42499</v>
      </c>
      <c r="F236" s="12" t="str">
        <f t="shared" si="24"/>
        <v>摩卡咖啡(杯)x1</v>
      </c>
      <c r="G236" s="5" t="s">
        <v>278</v>
      </c>
      <c r="H236" s="6">
        <v>1</v>
      </c>
      <c r="I236" s="6">
        <v>1</v>
      </c>
      <c r="J236" s="6"/>
      <c r="K236" s="5">
        <f>IF(表1[[#This Row],[姓名]]="",0,IF(D236="充值",J236,VLOOKUP(G236,表2[#All],4,FALSE)*H236*I236*-1))</f>
        <v>-26</v>
      </c>
      <c r="L236" s="6"/>
      <c r="M236" s="16"/>
    </row>
    <row r="237" spans="2:13" ht="19.5">
      <c r="B237" s="15" t="s">
        <v>65</v>
      </c>
      <c r="C237" s="4" t="s">
        <v>283</v>
      </c>
      <c r="D237" s="6" t="s">
        <v>92</v>
      </c>
      <c r="E237" s="67">
        <v>42499</v>
      </c>
      <c r="F237" s="12" t="str">
        <f t="shared" si="24"/>
        <v>峨眉山明前绿茶(杯)x1</v>
      </c>
      <c r="G237" s="5" t="s">
        <v>152</v>
      </c>
      <c r="H237" s="6">
        <v>1</v>
      </c>
      <c r="I237" s="6">
        <v>1</v>
      </c>
      <c r="J237" s="6"/>
      <c r="K237" s="5">
        <f>IF(表1[[#This Row],[姓名]]="",0,IF(D237="充值",J237,VLOOKUP(G237,表2[#All],4,FALSE)*H237*I237*-1))</f>
        <v>-30</v>
      </c>
      <c r="L237" s="6"/>
      <c r="M237" s="16"/>
    </row>
    <row r="238" spans="2:13" ht="19.5">
      <c r="B238" s="15" t="s">
        <v>77</v>
      </c>
      <c r="C238" s="4" t="s">
        <v>284</v>
      </c>
      <c r="D238" s="6" t="s">
        <v>92</v>
      </c>
      <c r="E238" s="67">
        <v>42499</v>
      </c>
      <c r="F238" s="12" t="str">
        <f t="shared" si="24"/>
        <v>高山古树普洱茶(杯)x1</v>
      </c>
      <c r="G238" s="5" t="s">
        <v>173</v>
      </c>
      <c r="H238" s="6">
        <v>1</v>
      </c>
      <c r="I238" s="6">
        <v>1</v>
      </c>
      <c r="J238" s="6"/>
      <c r="K238" s="5">
        <f>IF(表1[[#This Row],[姓名]]="",0,IF(D238="充值",J238,VLOOKUP(G238,表2[#All],4,FALSE)*H238*I238*-1))</f>
        <v>-30</v>
      </c>
      <c r="L238" s="6"/>
      <c r="M238" s="16"/>
    </row>
    <row r="239" spans="2:13" ht="19.5">
      <c r="B239" s="15" t="s">
        <v>88</v>
      </c>
      <c r="C239" s="4" t="s">
        <v>285</v>
      </c>
      <c r="D239" s="6" t="s">
        <v>47</v>
      </c>
      <c r="E239" s="67">
        <v>42499</v>
      </c>
      <c r="F239" s="12" t="str">
        <f t="shared" si="24"/>
        <v>斯里兰卡上等红茶(杯)x1</v>
      </c>
      <c r="G239" s="5" t="s">
        <v>125</v>
      </c>
      <c r="H239" s="6">
        <v>1</v>
      </c>
      <c r="I239" s="6">
        <v>1</v>
      </c>
      <c r="J239" s="6"/>
      <c r="K239" s="5">
        <f>IF(表1[[#This Row],[姓名]]="",0,IF(D239="充值",J239,VLOOKUP(G239,表2[#All],4,FALSE)*H239*I239*-1))</f>
        <v>-30</v>
      </c>
      <c r="L239" s="6"/>
      <c r="M239" s="16"/>
    </row>
    <row r="240" spans="2:13" ht="19.5">
      <c r="B240" s="15" t="s">
        <v>88</v>
      </c>
      <c r="C240" s="4" t="s">
        <v>285</v>
      </c>
      <c r="D240" s="6" t="s">
        <v>47</v>
      </c>
      <c r="E240" s="67">
        <v>42499</v>
      </c>
      <c r="F240" s="12" t="str">
        <f t="shared" ref="F240:F242" si="25">CONCATENATE(G240,"x",H240)</f>
        <v>手冲拿铁(杯)x1</v>
      </c>
      <c r="G240" s="5" t="s">
        <v>59</v>
      </c>
      <c r="H240" s="6">
        <v>1</v>
      </c>
      <c r="I240" s="6">
        <v>1</v>
      </c>
      <c r="J240" s="6"/>
      <c r="K240" s="5">
        <f>IF(表1[[#This Row],[姓名]]="",0,IF(D240="充值",J240,VLOOKUP(G240,表2[#All],4,FALSE)*H240*I240*-1))</f>
        <v>-25</v>
      </c>
      <c r="L240" s="6"/>
      <c r="M240" s="16"/>
    </row>
    <row r="241" spans="2:13" ht="19.5">
      <c r="B241" s="15" t="s">
        <v>286</v>
      </c>
      <c r="C241" s="4" t="s">
        <v>287</v>
      </c>
      <c r="D241" s="6" t="s">
        <v>26</v>
      </c>
      <c r="E241" s="67">
        <v>42499</v>
      </c>
      <c r="F241" s="12" t="str">
        <f t="shared" si="25"/>
        <v>充值x1</v>
      </c>
      <c r="G241" s="5" t="s">
        <v>26</v>
      </c>
      <c r="H241" s="6">
        <v>1</v>
      </c>
      <c r="I241" s="6">
        <v>1</v>
      </c>
      <c r="J241" s="6">
        <v>500</v>
      </c>
      <c r="K241" s="5">
        <f>IF(表1[[#This Row],[姓名]]="",0,IF(D241="充值",J241,VLOOKUP(G241,表2[#All],4,FALSE)*H241*I241*-1))</f>
        <v>500</v>
      </c>
      <c r="L241" s="6"/>
      <c r="M241" s="16"/>
    </row>
    <row r="242" spans="2:13" ht="19.5">
      <c r="B242" s="15" t="s">
        <v>81</v>
      </c>
      <c r="C242" s="4" t="s">
        <v>82</v>
      </c>
      <c r="D242" s="6" t="s">
        <v>92</v>
      </c>
      <c r="E242" s="67">
        <v>42500</v>
      </c>
      <c r="F242" s="12" t="str">
        <f t="shared" si="25"/>
        <v>手冲拿铁(杯)x1</v>
      </c>
      <c r="G242" s="5" t="s">
        <v>59</v>
      </c>
      <c r="H242" s="6">
        <v>1</v>
      </c>
      <c r="I242" s="6">
        <v>1</v>
      </c>
      <c r="J242" s="6"/>
      <c r="K242" s="5">
        <f>IF(表1[[#This Row],[姓名]]="",0,IF(D242="充值",J242,VLOOKUP(G242,表2[#All],4,FALSE)*H242*I242*-1))</f>
        <v>-25</v>
      </c>
      <c r="L242" s="6"/>
      <c r="M242" s="16"/>
    </row>
    <row r="243" spans="2:13" ht="19.5">
      <c r="B243" s="15" t="s">
        <v>116</v>
      </c>
      <c r="C243" s="4" t="s">
        <v>290</v>
      </c>
      <c r="D243" s="6" t="s">
        <v>92</v>
      </c>
      <c r="E243" s="67">
        <v>42500</v>
      </c>
      <c r="F243" s="12" t="str">
        <f t="shared" ref="F243" si="26">CONCATENATE(G243,"x",H243)</f>
        <v>手冲拿铁(杯)x1</v>
      </c>
      <c r="G243" s="5" t="s">
        <v>59</v>
      </c>
      <c r="H243" s="6">
        <v>1</v>
      </c>
      <c r="I243" s="6">
        <v>1</v>
      </c>
      <c r="J243" s="6"/>
      <c r="K243" s="5">
        <f>IF(表1[[#This Row],[姓名]]="",0,IF(D243="充值",J243,VLOOKUP(G243,表2[#All],4,FALSE)*H243*I243*-1))</f>
        <v>-25</v>
      </c>
      <c r="L243" s="6"/>
      <c r="M243" s="16"/>
    </row>
    <row r="244" spans="2:13" ht="19.5">
      <c r="B244" s="15" t="s">
        <v>72</v>
      </c>
      <c r="C244" s="4" t="s">
        <v>263</v>
      </c>
      <c r="D244" s="6" t="s">
        <v>92</v>
      </c>
      <c r="E244" s="67">
        <v>42500</v>
      </c>
      <c r="F244" s="12" t="str">
        <f t="shared" ref="F244:F279" si="27">CONCATENATE(G244,"x",H244)</f>
        <v>摩卡咖啡(杯)x1</v>
      </c>
      <c r="G244" s="5" t="s">
        <v>278</v>
      </c>
      <c r="H244" s="6">
        <v>1</v>
      </c>
      <c r="I244" s="6">
        <v>1</v>
      </c>
      <c r="J244" s="6"/>
      <c r="K244" s="5">
        <f>IF(表1[[#This Row],[姓名]]="",0,IF(D244="充值",J244,VLOOKUP(G244,表2[#All],4,FALSE)*H244*I244*-1))</f>
        <v>-26</v>
      </c>
      <c r="L244" s="6"/>
      <c r="M244" s="16"/>
    </row>
    <row r="245" spans="2:13" ht="19.5">
      <c r="B245" s="15" t="s">
        <v>200</v>
      </c>
      <c r="C245" s="4" t="s">
        <v>231</v>
      </c>
      <c r="D245" s="6" t="s">
        <v>92</v>
      </c>
      <c r="E245" s="67">
        <v>42500</v>
      </c>
      <c r="F245" s="12" t="str">
        <f t="shared" si="27"/>
        <v>摩卡咖啡(杯)x2</v>
      </c>
      <c r="G245" s="5" t="s">
        <v>278</v>
      </c>
      <c r="H245" s="6">
        <v>2</v>
      </c>
      <c r="I245" s="6">
        <v>1</v>
      </c>
      <c r="J245" s="6"/>
      <c r="K245" s="5">
        <f>IF(表1[[#This Row],[姓名]]="",0,IF(D245="充值",J245,VLOOKUP(G245,表2[#All],4,FALSE)*H245*I245*-1))</f>
        <v>-52</v>
      </c>
      <c r="L245" s="6"/>
      <c r="M245" s="16"/>
    </row>
    <row r="246" spans="2:13" ht="19.5">
      <c r="B246" s="15" t="s">
        <v>88</v>
      </c>
      <c r="C246" s="4" t="s">
        <v>291</v>
      </c>
      <c r="D246" s="6" t="s">
        <v>47</v>
      </c>
      <c r="E246" s="67">
        <v>42501</v>
      </c>
      <c r="F246" s="12" t="str">
        <f t="shared" si="27"/>
        <v>德国手工花果茶(杯)x1</v>
      </c>
      <c r="G246" s="5" t="s">
        <v>150</v>
      </c>
      <c r="H246" s="6">
        <v>1</v>
      </c>
      <c r="I246" s="6">
        <v>1</v>
      </c>
      <c r="J246" s="6"/>
      <c r="K246" s="5">
        <f>IF(表1[[#This Row],[姓名]]="",0,IF(D246="充值",J246,VLOOKUP(G246,表2[#All],4,FALSE)*H246*I246*-1))</f>
        <v>-30</v>
      </c>
      <c r="L246" s="6"/>
      <c r="M246" s="16"/>
    </row>
    <row r="247" spans="2:13" ht="19.5">
      <c r="B247" s="15" t="s">
        <v>161</v>
      </c>
      <c r="C247" s="4" t="s">
        <v>160</v>
      </c>
      <c r="D247" s="6" t="s">
        <v>92</v>
      </c>
      <c r="E247" s="67">
        <v>42501</v>
      </c>
      <c r="F247" s="12" t="str">
        <f t="shared" si="27"/>
        <v>德国手工花果茶(杯)x1</v>
      </c>
      <c r="G247" s="5" t="s">
        <v>150</v>
      </c>
      <c r="H247" s="6">
        <v>1</v>
      </c>
      <c r="I247" s="6">
        <v>1</v>
      </c>
      <c r="J247" s="6"/>
      <c r="K247" s="5">
        <f>IF(表1[[#This Row],[姓名]]="",0,IF(D247="充值",J247,VLOOKUP(G247,表2[#All],4,FALSE)*H247*I247*-1))</f>
        <v>-30</v>
      </c>
      <c r="L247" s="6"/>
      <c r="M247" s="16"/>
    </row>
    <row r="248" spans="2:13" ht="19.5">
      <c r="B248" s="15" t="s">
        <v>145</v>
      </c>
      <c r="C248" s="4" t="s">
        <v>146</v>
      </c>
      <c r="D248" s="6" t="s">
        <v>92</v>
      </c>
      <c r="E248" s="67">
        <v>42501</v>
      </c>
      <c r="F248" s="12" t="str">
        <f t="shared" si="27"/>
        <v>玫瑰冰拿铁(杯)x1</v>
      </c>
      <c r="G248" s="5" t="s">
        <v>293</v>
      </c>
      <c r="H248" s="6">
        <v>1</v>
      </c>
      <c r="I248" s="6">
        <v>1</v>
      </c>
      <c r="J248" s="6"/>
      <c r="K248" s="5">
        <f>IF(表1[[#This Row],[姓名]]="",0,IF(D248="充值",J248,VLOOKUP(G248,表2[#All],4,FALSE)*H248*I248*-1))</f>
        <v>-26</v>
      </c>
      <c r="L248" s="6"/>
      <c r="M248" s="16"/>
    </row>
    <row r="249" spans="2:13" ht="19.5">
      <c r="B249" s="15" t="s">
        <v>294</v>
      </c>
      <c r="C249" s="4" t="s">
        <v>144</v>
      </c>
      <c r="D249" s="6" t="s">
        <v>92</v>
      </c>
      <c r="E249" s="67">
        <v>42501</v>
      </c>
      <c r="F249" s="12" t="str">
        <f t="shared" si="27"/>
        <v>玫瑰冰拿铁(杯)x1</v>
      </c>
      <c r="G249" s="5" t="s">
        <v>293</v>
      </c>
      <c r="H249" s="6">
        <v>1</v>
      </c>
      <c r="I249" s="6">
        <v>1</v>
      </c>
      <c r="J249" s="6"/>
      <c r="K249" s="5">
        <f>IF(表1[[#This Row],[姓名]]="",0,IF(D249="充值",J249,VLOOKUP(G249,表2[#All],4,FALSE)*H249*I249*-1))</f>
        <v>-26</v>
      </c>
      <c r="L249" s="6"/>
      <c r="M249" s="16"/>
    </row>
    <row r="250" spans="2:13" ht="19.5">
      <c r="B250" s="20" t="s">
        <v>79</v>
      </c>
      <c r="C250" s="4" t="s">
        <v>80</v>
      </c>
      <c r="D250" s="6" t="s">
        <v>92</v>
      </c>
      <c r="E250" s="12">
        <v>42502</v>
      </c>
      <c r="F250" s="12" t="str">
        <f t="shared" si="27"/>
        <v>儿童绘本演读专场(会员）(1大1小)x1</v>
      </c>
      <c r="G250" s="5" t="s">
        <v>236</v>
      </c>
      <c r="H250" s="22">
        <v>1</v>
      </c>
      <c r="I250" s="22">
        <v>1</v>
      </c>
      <c r="J250" s="22"/>
      <c r="K250" s="23">
        <f>IF(表1[[#This Row],[姓名]]="",0,IF(D250="充值",J250,VLOOKUP(G250,表2[#All],4,FALSE)*H250*I250*-1))</f>
        <v>-100</v>
      </c>
      <c r="L250" s="22"/>
      <c r="M250" s="24"/>
    </row>
    <row r="251" spans="2:13" ht="19.5">
      <c r="B251" s="20" t="s">
        <v>65</v>
      </c>
      <c r="C251" s="4" t="s">
        <v>159</v>
      </c>
      <c r="D251" s="6" t="s">
        <v>92</v>
      </c>
      <c r="E251" s="12">
        <v>42502</v>
      </c>
      <c r="F251" s="12" t="str">
        <f t="shared" si="27"/>
        <v>儿童绘本演读专场(会员）(1大1小)x1</v>
      </c>
      <c r="G251" s="5" t="s">
        <v>236</v>
      </c>
      <c r="H251" s="22">
        <v>1</v>
      </c>
      <c r="I251" s="22">
        <v>1</v>
      </c>
      <c r="J251" s="22"/>
      <c r="K251" s="23">
        <f>IF(表1[[#This Row],[姓名]]="",0,IF(D251="充值",J251,VLOOKUP(G251,表2[#All],4,FALSE)*H251*I251*-1))</f>
        <v>-100</v>
      </c>
      <c r="L251" s="22"/>
      <c r="M251" s="24"/>
    </row>
    <row r="252" spans="2:13" ht="19.5">
      <c r="B252" s="15" t="s">
        <v>81</v>
      </c>
      <c r="C252" s="4" t="s">
        <v>82</v>
      </c>
      <c r="D252" s="6" t="s">
        <v>92</v>
      </c>
      <c r="E252" s="12">
        <v>42502</v>
      </c>
      <c r="F252" s="12" t="str">
        <f t="shared" si="27"/>
        <v>儿童绘本演读专场(会员）(1大1小)x1</v>
      </c>
      <c r="G252" s="5" t="s">
        <v>236</v>
      </c>
      <c r="H252" s="6">
        <v>1</v>
      </c>
      <c r="I252" s="6">
        <v>1</v>
      </c>
      <c r="J252" s="6"/>
      <c r="K252" s="5">
        <f>IF(表1[[#This Row],[姓名]]="",0,IF(D252="充值",J252,VLOOKUP(G252,表2[#All],4,FALSE)*H252*I252*-1))</f>
        <v>-100</v>
      </c>
      <c r="L252" s="6"/>
      <c r="M252" s="16"/>
    </row>
    <row r="253" spans="2:13" ht="19.5">
      <c r="B253" s="20" t="s">
        <v>77</v>
      </c>
      <c r="C253" s="4" t="s">
        <v>46</v>
      </c>
      <c r="D253" s="6" t="s">
        <v>92</v>
      </c>
      <c r="E253" s="12">
        <v>42502</v>
      </c>
      <c r="F253" s="12" t="str">
        <f t="shared" si="27"/>
        <v>儿童绘本演读专场(会员）(1大1小)x1</v>
      </c>
      <c r="G253" s="5" t="s">
        <v>236</v>
      </c>
      <c r="H253" s="22">
        <v>1</v>
      </c>
      <c r="I253" s="22">
        <v>1</v>
      </c>
      <c r="J253" s="22"/>
      <c r="K253" s="23">
        <f>IF(表1[[#This Row],[姓名]]="",0,IF(D253="充值",J253,VLOOKUP(G253,表2[#All],4,FALSE)*H253*I253*-1))</f>
        <v>-100</v>
      </c>
      <c r="L253" s="22"/>
      <c r="M253" s="24"/>
    </row>
    <row r="254" spans="2:13" ht="19.5">
      <c r="B254" s="20" t="s">
        <v>230</v>
      </c>
      <c r="C254" s="4" t="s">
        <v>229</v>
      </c>
      <c r="D254" s="6" t="s">
        <v>92</v>
      </c>
      <c r="E254" s="12">
        <v>42502</v>
      </c>
      <c r="F254" s="12" t="str">
        <f t="shared" si="27"/>
        <v>儿童绘本演读专场(会员）(1大1小)x1</v>
      </c>
      <c r="G254" s="5" t="s">
        <v>236</v>
      </c>
      <c r="H254" s="22">
        <v>1</v>
      </c>
      <c r="I254" s="22">
        <v>1</v>
      </c>
      <c r="J254" s="22"/>
      <c r="K254" s="23">
        <f>IF(表1[[#This Row],[姓名]]="",0,IF(D254="充值",J254,VLOOKUP(G254,表2[#All],4,FALSE)*H254*I254*-1))</f>
        <v>-100</v>
      </c>
      <c r="L254" s="22"/>
      <c r="M254" s="24"/>
    </row>
    <row r="255" spans="2:13" ht="19.5">
      <c r="B255" s="20" t="s">
        <v>79</v>
      </c>
      <c r="C255" s="4" t="s">
        <v>80</v>
      </c>
      <c r="D255" s="6" t="s">
        <v>92</v>
      </c>
      <c r="E255" s="12">
        <v>42503</v>
      </c>
      <c r="F255" s="12" t="str">
        <f t="shared" ref="F255:F256" si="28">CONCATENATE(G255,"x",H255)</f>
        <v>手冲拿铁(杯)x1</v>
      </c>
      <c r="G255" s="5" t="s">
        <v>59</v>
      </c>
      <c r="H255" s="22">
        <v>1</v>
      </c>
      <c r="I255" s="22">
        <v>1</v>
      </c>
      <c r="J255" s="22"/>
      <c r="K255" s="23">
        <f>IF(表1[[#This Row],[姓名]]="",0,IF(D255="充值",J255,VLOOKUP(G255,表2[#All],4,FALSE)*H255*I255*-1))</f>
        <v>-25</v>
      </c>
      <c r="L255" s="22"/>
      <c r="M255" s="24"/>
    </row>
    <row r="256" spans="2:13" ht="19.5">
      <c r="B256" s="15" t="s">
        <v>81</v>
      </c>
      <c r="C256" s="4" t="s">
        <v>82</v>
      </c>
      <c r="D256" s="6" t="s">
        <v>92</v>
      </c>
      <c r="E256" s="12">
        <v>42503</v>
      </c>
      <c r="F256" s="12" t="str">
        <f t="shared" si="28"/>
        <v>玫瑰冰拿铁(杯)x1</v>
      </c>
      <c r="G256" s="5" t="s">
        <v>293</v>
      </c>
      <c r="H256" s="6">
        <v>1</v>
      </c>
      <c r="I256" s="6">
        <v>1</v>
      </c>
      <c r="J256" s="6"/>
      <c r="K256" s="5">
        <f>IF(表1[[#This Row],[姓名]]="",0,IF(D256="充值",J256,VLOOKUP(G256,表2[#All],4,FALSE)*H256*I256*-1))</f>
        <v>-26</v>
      </c>
      <c r="L256" s="6"/>
      <c r="M256" s="16"/>
    </row>
    <row r="257" spans="2:13" ht="19.5">
      <c r="B257" s="15" t="s">
        <v>81</v>
      </c>
      <c r="C257" s="4" t="s">
        <v>82</v>
      </c>
      <c r="D257" s="6" t="s">
        <v>92</v>
      </c>
      <c r="E257" s="12">
        <v>42503</v>
      </c>
      <c r="F257" s="12" t="str">
        <f t="shared" ref="F257:F260" si="29">CONCATENATE(G257,"x",H257)</f>
        <v>高山古树普洱茶(壶（4杯）)x1</v>
      </c>
      <c r="G257" s="5" t="s">
        <v>178</v>
      </c>
      <c r="H257" s="6">
        <v>1</v>
      </c>
      <c r="I257" s="6">
        <v>1</v>
      </c>
      <c r="J257" s="6"/>
      <c r="K257" s="5">
        <f>IF(表1[[#This Row],[姓名]]="",0,IF(D257="充值",J257,VLOOKUP(G257,表2[#All],4,FALSE)*H257*I257*-1))</f>
        <v>-80</v>
      </c>
      <c r="L257" s="6"/>
      <c r="M257" s="16"/>
    </row>
    <row r="258" spans="2:13" ht="19.5">
      <c r="B258" s="15" t="s">
        <v>81</v>
      </c>
      <c r="C258" s="4" t="s">
        <v>82</v>
      </c>
      <c r="D258" s="6" t="s">
        <v>92</v>
      </c>
      <c r="E258" s="12">
        <v>42503</v>
      </c>
      <c r="F258" s="12" t="str">
        <f t="shared" si="29"/>
        <v>德国手工花果茶(壶（4杯）)x1</v>
      </c>
      <c r="G258" s="5" t="s">
        <v>172</v>
      </c>
      <c r="H258" s="6">
        <v>1</v>
      </c>
      <c r="I258" s="6">
        <v>1</v>
      </c>
      <c r="J258" s="6"/>
      <c r="K258" s="5">
        <f>IF(表1[[#This Row],[姓名]]="",0,IF(D258="充值",J258,VLOOKUP(G258,表2[#All],4,FALSE)*H258*I258*-1))</f>
        <v>-80</v>
      </c>
      <c r="L258" s="6"/>
      <c r="M258" s="16"/>
    </row>
    <row r="259" spans="2:13" ht="19.5">
      <c r="B259" s="15" t="s">
        <v>81</v>
      </c>
      <c r="C259" s="4" t="s">
        <v>82</v>
      </c>
      <c r="D259" s="6" t="s">
        <v>92</v>
      </c>
      <c r="E259" s="12">
        <v>42503</v>
      </c>
      <c r="F259" s="12" t="str">
        <f t="shared" si="29"/>
        <v>高山古树普洱茶(杯)x1</v>
      </c>
      <c r="G259" s="5" t="s">
        <v>173</v>
      </c>
      <c r="H259" s="6">
        <v>1</v>
      </c>
      <c r="I259" s="6">
        <v>1</v>
      </c>
      <c r="J259" s="6"/>
      <c r="K259" s="5">
        <f>IF(表1[[#This Row],[姓名]]="",0,IF(D259="充值",J259,VLOOKUP(G259,表2[#All],4,FALSE)*H259*I259*-1))</f>
        <v>-30</v>
      </c>
      <c r="L259" s="6"/>
      <c r="M259" s="16"/>
    </row>
    <row r="260" spans="2:13" ht="18.75">
      <c r="B260" s="71" t="s">
        <v>296</v>
      </c>
      <c r="C260" s="72" t="s">
        <v>274</v>
      </c>
      <c r="D260" s="6" t="s">
        <v>92</v>
      </c>
      <c r="E260" s="12">
        <v>42503</v>
      </c>
      <c r="F260" s="12" t="str">
        <f t="shared" si="29"/>
        <v>儿童绘本演读专场(会员）(1大1小)x1</v>
      </c>
      <c r="G260" s="5" t="s">
        <v>236</v>
      </c>
      <c r="H260" s="22">
        <v>1</v>
      </c>
      <c r="I260" s="22">
        <v>1</v>
      </c>
      <c r="J260" s="22"/>
      <c r="K260" s="23">
        <f>IF(表1[[#This Row],[姓名]]="",0,IF(D260="充值",J260,VLOOKUP(G260,表2[#All],4,FALSE)*H260*I260*-1))</f>
        <v>-100</v>
      </c>
      <c r="L260" s="22"/>
      <c r="M260" s="24"/>
    </row>
    <row r="261" spans="2:13" ht="18.75">
      <c r="B261" s="71" t="s">
        <v>276</v>
      </c>
      <c r="C261" s="72" t="s">
        <v>275</v>
      </c>
      <c r="D261" s="6" t="s">
        <v>92</v>
      </c>
      <c r="E261" s="12">
        <v>42503</v>
      </c>
      <c r="F261" s="12" t="str">
        <f t="shared" ref="F261" si="30">CONCATENATE(G261,"x",H261)</f>
        <v>儿童绘本演读专场(会员）(1大1小)x1</v>
      </c>
      <c r="G261" s="5" t="s">
        <v>236</v>
      </c>
      <c r="H261" s="22">
        <v>1</v>
      </c>
      <c r="I261" s="22">
        <v>1</v>
      </c>
      <c r="J261" s="22"/>
      <c r="K261" s="23">
        <f>IF(表1[[#This Row],[姓名]]="",0,IF(D261="充值",J261,VLOOKUP(G261,表2[#All],4,FALSE)*H261*I261*-1))</f>
        <v>-100</v>
      </c>
      <c r="L261" s="22"/>
      <c r="M261" s="24"/>
    </row>
    <row r="262" spans="2:13" ht="18.75">
      <c r="B262" s="71" t="s">
        <v>226</v>
      </c>
      <c r="C262" s="72" t="s">
        <v>299</v>
      </c>
      <c r="D262" s="6" t="s">
        <v>92</v>
      </c>
      <c r="E262" s="12">
        <v>42503</v>
      </c>
      <c r="F262" s="12" t="str">
        <f t="shared" ref="F262:F263" si="31">CONCATENATE(G262,"x",H262)</f>
        <v>儿童绘本演读专场(会员）(1大1小)x1</v>
      </c>
      <c r="G262" s="5" t="s">
        <v>236</v>
      </c>
      <c r="H262" s="22">
        <v>1</v>
      </c>
      <c r="I262" s="22">
        <v>1</v>
      </c>
      <c r="J262" s="22"/>
      <c r="K262" s="23">
        <f>IF(表1[[#This Row],[姓名]]="",0,IF(D262="充值",J262,VLOOKUP(G262,表2[#All],4,FALSE)*H262*I262*-1))</f>
        <v>-100</v>
      </c>
      <c r="L262" s="22"/>
      <c r="M262" s="24"/>
    </row>
    <row r="263" spans="2:13" ht="18.75">
      <c r="B263" s="71" t="s">
        <v>271</v>
      </c>
      <c r="C263" s="72" t="s">
        <v>40</v>
      </c>
      <c r="D263" s="6" t="s">
        <v>92</v>
      </c>
      <c r="E263" s="12">
        <v>42503</v>
      </c>
      <c r="F263" s="12" t="str">
        <f t="shared" si="31"/>
        <v>儿童绘本演读专场(会员）(1大1小)x1</v>
      </c>
      <c r="G263" s="5" t="s">
        <v>236</v>
      </c>
      <c r="H263" s="22">
        <v>1</v>
      </c>
      <c r="I263" s="22">
        <v>1</v>
      </c>
      <c r="J263" s="22"/>
      <c r="K263" s="23">
        <f>IF(表1[[#This Row],[姓名]]="",0,IF(D263="充值",J263,VLOOKUP(G263,表2[#All],4,FALSE)*H263*I263*-1))</f>
        <v>-100</v>
      </c>
      <c r="L263" s="22"/>
      <c r="M263" s="24"/>
    </row>
    <row r="264" spans="2:13" ht="18.75">
      <c r="B264" s="73" t="s">
        <v>65</v>
      </c>
      <c r="C264" s="72" t="s">
        <v>302</v>
      </c>
      <c r="D264" s="74" t="s">
        <v>92</v>
      </c>
      <c r="E264" s="12">
        <v>42503</v>
      </c>
      <c r="F264" s="12" t="str">
        <f t="shared" si="27"/>
        <v>峨眉山明前绿茶(杯)x1</v>
      </c>
      <c r="G264" s="5" t="s">
        <v>152</v>
      </c>
      <c r="H264" s="22">
        <v>1</v>
      </c>
      <c r="I264" s="22">
        <v>1</v>
      </c>
      <c r="J264" s="6"/>
      <c r="K264" s="5">
        <f>IF(表1[[#This Row],[姓名]]="",0,IF(D264="充值",J264,VLOOKUP(G264,表2[#All],4,FALSE)*H264*I264*-1))</f>
        <v>-30</v>
      </c>
      <c r="L264" s="6"/>
      <c r="M264" s="16"/>
    </row>
    <row r="265" spans="2:13" ht="19.5">
      <c r="B265" s="15"/>
      <c r="C265" s="4"/>
      <c r="D265" s="6"/>
      <c r="E265" s="12"/>
      <c r="F265" s="12" t="str">
        <f t="shared" si="27"/>
        <v>x1</v>
      </c>
      <c r="G265" s="5"/>
      <c r="H265" s="22">
        <v>1</v>
      </c>
      <c r="I265" s="22">
        <v>1</v>
      </c>
      <c r="J265" s="6"/>
      <c r="K265" s="5">
        <f>IF(表1[[#This Row],[姓名]]="",0,IF(D265="充值",J265,VLOOKUP(G265,表2[#All],4,FALSE)*H265*I265*-1))</f>
        <v>0</v>
      </c>
      <c r="L265" s="6"/>
      <c r="M265" s="16"/>
    </row>
    <row r="266" spans="2:13" ht="19.5">
      <c r="B266" s="15"/>
      <c r="C266" s="4"/>
      <c r="D266" s="6"/>
      <c r="E266" s="12"/>
      <c r="F266" s="12" t="str">
        <f t="shared" si="27"/>
        <v>x1</v>
      </c>
      <c r="G266" s="5"/>
      <c r="H266" s="22">
        <v>1</v>
      </c>
      <c r="I266" s="22">
        <v>1</v>
      </c>
      <c r="J266" s="6"/>
      <c r="K266" s="5">
        <f>IF(表1[[#This Row],[姓名]]="",0,IF(D266="充值",J266,VLOOKUP(G266,表2[#All],4,FALSE)*H266*I266*-1))</f>
        <v>0</v>
      </c>
      <c r="L266" s="6"/>
      <c r="M266" s="16"/>
    </row>
    <row r="267" spans="2:13" ht="19.5">
      <c r="B267" s="15"/>
      <c r="C267" s="4"/>
      <c r="D267" s="6"/>
      <c r="E267" s="12"/>
      <c r="F267" s="12" t="str">
        <f t="shared" si="27"/>
        <v>x1</v>
      </c>
      <c r="G267" s="5"/>
      <c r="H267" s="22">
        <v>1</v>
      </c>
      <c r="I267" s="22">
        <v>1</v>
      </c>
      <c r="J267" s="6"/>
      <c r="K267" s="5">
        <f>IF(表1[[#This Row],[姓名]]="",0,IF(D267="充值",J267,VLOOKUP(G267,表2[#All],4,FALSE)*H267*I267*-1))</f>
        <v>0</v>
      </c>
      <c r="L267" s="6"/>
      <c r="M267" s="16"/>
    </row>
    <row r="268" spans="2:13" ht="19.5">
      <c r="B268" s="15"/>
      <c r="C268" s="4"/>
      <c r="D268" s="6"/>
      <c r="E268" s="12"/>
      <c r="F268" s="12" t="str">
        <f t="shared" si="27"/>
        <v>x1</v>
      </c>
      <c r="G268" s="5"/>
      <c r="H268" s="22">
        <v>1</v>
      </c>
      <c r="I268" s="22">
        <v>1</v>
      </c>
      <c r="J268" s="6"/>
      <c r="K268" s="5">
        <f>IF(表1[[#This Row],[姓名]]="",0,IF(D268="充值",J268,VLOOKUP(G268,表2[#All],4,FALSE)*H268*I268*-1))</f>
        <v>0</v>
      </c>
      <c r="L268" s="6"/>
      <c r="M268" s="16"/>
    </row>
    <row r="269" spans="2:13" ht="19.5">
      <c r="B269" s="15"/>
      <c r="C269" s="4"/>
      <c r="D269" s="6"/>
      <c r="E269" s="12"/>
      <c r="F269" s="12" t="str">
        <f t="shared" si="27"/>
        <v>x1</v>
      </c>
      <c r="G269" s="5"/>
      <c r="H269" s="22">
        <v>1</v>
      </c>
      <c r="I269" s="22">
        <v>1</v>
      </c>
      <c r="J269" s="6"/>
      <c r="K269" s="5">
        <f>IF(表1[[#This Row],[姓名]]="",0,IF(D269="充值",J269,VLOOKUP(G269,表2[#All],4,FALSE)*H269*I269*-1))</f>
        <v>0</v>
      </c>
      <c r="L269" s="6"/>
      <c r="M269" s="16"/>
    </row>
    <row r="270" spans="2:13" ht="19.5">
      <c r="B270" s="15"/>
      <c r="C270" s="4"/>
      <c r="D270" s="6"/>
      <c r="E270" s="12"/>
      <c r="F270" s="12" t="str">
        <f t="shared" si="27"/>
        <v>x1</v>
      </c>
      <c r="G270" s="5"/>
      <c r="H270" s="22">
        <v>1</v>
      </c>
      <c r="I270" s="22">
        <v>1</v>
      </c>
      <c r="J270" s="6"/>
      <c r="K270" s="5">
        <f>IF(表1[[#This Row],[姓名]]="",0,IF(D270="充值",J270,VLOOKUP(G270,表2[#All],4,FALSE)*H270*I270*-1))</f>
        <v>0</v>
      </c>
      <c r="L270" s="6"/>
      <c r="M270" s="16"/>
    </row>
    <row r="271" spans="2:13" ht="19.5">
      <c r="B271" s="15"/>
      <c r="C271" s="4"/>
      <c r="D271" s="6"/>
      <c r="E271" s="12"/>
      <c r="F271" s="12" t="str">
        <f t="shared" si="27"/>
        <v>x1</v>
      </c>
      <c r="G271" s="5"/>
      <c r="H271" s="22">
        <v>1</v>
      </c>
      <c r="I271" s="22">
        <v>1</v>
      </c>
      <c r="J271" s="6"/>
      <c r="K271" s="5">
        <f>IF(表1[[#This Row],[姓名]]="",0,IF(D271="充值",J271,VLOOKUP(G271,表2[#All],4,FALSE)*H271*I271*-1))</f>
        <v>0</v>
      </c>
      <c r="L271" s="6"/>
      <c r="M271" s="16"/>
    </row>
    <row r="272" spans="2:13" ht="19.5">
      <c r="B272" s="15"/>
      <c r="C272" s="4"/>
      <c r="D272" s="6"/>
      <c r="E272" s="12"/>
      <c r="F272" s="12" t="str">
        <f t="shared" si="27"/>
        <v>x1</v>
      </c>
      <c r="G272" s="5"/>
      <c r="H272" s="22">
        <v>1</v>
      </c>
      <c r="I272" s="22">
        <v>1</v>
      </c>
      <c r="J272" s="6"/>
      <c r="K272" s="5">
        <f>IF(表1[[#This Row],[姓名]]="",0,IF(D272="充值",J272,VLOOKUP(G272,表2[#All],4,FALSE)*H272*I272*-1))</f>
        <v>0</v>
      </c>
      <c r="L272" s="6"/>
      <c r="M272" s="16"/>
    </row>
    <row r="273" spans="2:13" ht="19.5">
      <c r="B273" s="15"/>
      <c r="C273" s="4"/>
      <c r="D273" s="6"/>
      <c r="E273" s="12"/>
      <c r="F273" s="12" t="str">
        <f t="shared" si="27"/>
        <v>x1</v>
      </c>
      <c r="G273" s="5"/>
      <c r="H273" s="22">
        <v>1</v>
      </c>
      <c r="I273" s="22">
        <v>1</v>
      </c>
      <c r="J273" s="6"/>
      <c r="K273" s="5">
        <f>IF(表1[[#This Row],[姓名]]="",0,IF(D273="充值",J273,VLOOKUP(G273,表2[#All],4,FALSE)*H273*I273*-1))</f>
        <v>0</v>
      </c>
      <c r="L273" s="6"/>
      <c r="M273" s="16"/>
    </row>
    <row r="274" spans="2:13" ht="19.5">
      <c r="B274" s="15"/>
      <c r="C274" s="4"/>
      <c r="D274" s="6"/>
      <c r="E274" s="12"/>
      <c r="F274" s="12" t="str">
        <f t="shared" si="27"/>
        <v>x1</v>
      </c>
      <c r="G274" s="5"/>
      <c r="H274" s="22">
        <v>1</v>
      </c>
      <c r="I274" s="22">
        <v>1</v>
      </c>
      <c r="J274" s="6"/>
      <c r="K274" s="5">
        <f>IF(表1[[#This Row],[姓名]]="",0,IF(D274="充值",J274,VLOOKUP(G274,表2[#All],4,FALSE)*H274*I274*-1))</f>
        <v>0</v>
      </c>
      <c r="L274" s="6"/>
      <c r="M274" s="16"/>
    </row>
    <row r="275" spans="2:13" ht="19.5">
      <c r="B275" s="15"/>
      <c r="C275" s="4"/>
      <c r="D275" s="6"/>
      <c r="E275" s="12"/>
      <c r="F275" s="12" t="str">
        <f t="shared" si="27"/>
        <v>x1</v>
      </c>
      <c r="G275" s="5"/>
      <c r="H275" s="22">
        <v>1</v>
      </c>
      <c r="I275" s="22">
        <v>1</v>
      </c>
      <c r="J275" s="6"/>
      <c r="K275" s="5">
        <f>IF(表1[[#This Row],[姓名]]="",0,IF(D275="充值",J275,VLOOKUP(G275,表2[#All],4,FALSE)*H275*I275*-1))</f>
        <v>0</v>
      </c>
      <c r="L275" s="6"/>
      <c r="M275" s="16"/>
    </row>
    <row r="276" spans="2:13" ht="19.5">
      <c r="B276" s="15"/>
      <c r="C276" s="4"/>
      <c r="D276" s="6"/>
      <c r="E276" s="12"/>
      <c r="F276" s="12" t="str">
        <f t="shared" si="27"/>
        <v>x1</v>
      </c>
      <c r="G276" s="5"/>
      <c r="H276" s="22">
        <v>1</v>
      </c>
      <c r="I276" s="22">
        <v>1</v>
      </c>
      <c r="J276" s="6"/>
      <c r="K276" s="5">
        <f>IF(表1[[#This Row],[姓名]]="",0,IF(D276="充值",J276,VLOOKUP(G276,表2[#All],4,FALSE)*H276*I276*-1))</f>
        <v>0</v>
      </c>
      <c r="L276" s="6"/>
      <c r="M276" s="16"/>
    </row>
    <row r="277" spans="2:13" ht="19.5">
      <c r="B277" s="15"/>
      <c r="C277" s="4"/>
      <c r="D277" s="6"/>
      <c r="E277" s="12"/>
      <c r="F277" s="12" t="str">
        <f t="shared" si="27"/>
        <v>x1</v>
      </c>
      <c r="G277" s="5"/>
      <c r="H277" s="22">
        <v>1</v>
      </c>
      <c r="I277" s="22">
        <v>1</v>
      </c>
      <c r="J277" s="6"/>
      <c r="K277" s="5">
        <f>IF(表1[[#This Row],[姓名]]="",0,IF(D277="充值",J277,VLOOKUP(G277,表2[#All],4,FALSE)*H277*I277*-1))</f>
        <v>0</v>
      </c>
      <c r="L277" s="6"/>
      <c r="M277" s="16"/>
    </row>
    <row r="278" spans="2:13" ht="19.5">
      <c r="B278" s="15"/>
      <c r="C278" s="4"/>
      <c r="D278" s="6"/>
      <c r="E278" s="12"/>
      <c r="F278" s="12" t="str">
        <f t="shared" si="27"/>
        <v>x1</v>
      </c>
      <c r="G278" s="5"/>
      <c r="H278" s="22">
        <v>1</v>
      </c>
      <c r="I278" s="22">
        <v>1</v>
      </c>
      <c r="J278" s="6"/>
      <c r="K278" s="5">
        <f>IF(表1[[#This Row],[姓名]]="",0,IF(D278="充值",J278,VLOOKUP(G278,表2[#All],4,FALSE)*H278*I278*-1))</f>
        <v>0</v>
      </c>
      <c r="L278" s="6"/>
      <c r="M278" s="16"/>
    </row>
    <row r="279" spans="2:13" ht="19.5">
      <c r="B279" s="20"/>
      <c r="C279" s="21"/>
      <c r="D279" s="22"/>
      <c r="E279" s="68"/>
      <c r="F279" s="12" t="str">
        <f t="shared" si="27"/>
        <v>x1</v>
      </c>
      <c r="G279" s="5"/>
      <c r="H279" s="22">
        <v>1</v>
      </c>
      <c r="I279" s="22">
        <v>1</v>
      </c>
      <c r="J279" s="22"/>
      <c r="K279" s="23">
        <f>IF(表1[[#This Row],[姓名]]="",0,IF(D279="充值",J279,VLOOKUP(G279,表2[#All],4,FALSE)*H279*I279*-1))</f>
        <v>0</v>
      </c>
      <c r="L279" s="22"/>
      <c r="M279" s="24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opLeftCell="A34" zoomScale="116" workbookViewId="0">
      <selection activeCell="B46" sqref="B46"/>
    </sheetView>
  </sheetViews>
  <sheetFormatPr defaultColWidth="11" defaultRowHeight="14.25"/>
  <cols>
    <col min="1" max="1" width="3.625" customWidth="1"/>
    <col min="2" max="2" width="33.875" customWidth="1"/>
    <col min="3" max="3" width="13.875" customWidth="1"/>
    <col min="6" max="6" width="10.5" bestFit="1" customWidth="1"/>
    <col min="7" max="7" width="6.875" customWidth="1"/>
    <col min="10" max="10" width="42.625" customWidth="1"/>
    <col min="11" max="11" width="19.5" customWidth="1"/>
    <col min="13" max="13" width="3.125" customWidth="1"/>
    <col min="14" max="14" width="2.875" customWidth="1"/>
    <col min="15" max="15" width="5.5" bestFit="1" customWidth="1"/>
  </cols>
  <sheetData>
    <row r="2" spans="2:16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122</v>
      </c>
    </row>
    <row r="3" spans="2:16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  <c r="K3" t="s">
        <v>289</v>
      </c>
      <c r="L3" t="str">
        <f>表2[[#This Row],[名称]]</f>
        <v>锡兰红茶</v>
      </c>
      <c r="M3" t="str">
        <f>表2[[#This Row],[单位]]</f>
        <v>壶</v>
      </c>
      <c r="N3">
        <f>表2[[#This Row],[售价]]</f>
        <v>70</v>
      </c>
      <c r="O3" t="str">
        <f>表2[[#This Row],[类别]]</f>
        <v>饮品</v>
      </c>
      <c r="P3" t="str">
        <f>CONCATENATE(K3,"'",L3,"','",M3,"','",N3,"' , (select id from catagories where name='",O3,"') ,",1,", '2016-05-06 15:36:38' , '2016-05-06 15:36:38');")</f>
        <v>INSERT INTO products (name, unit,price,catagory_id,version_id,created_at,updated_at) VALUES ('锡兰红茶','壶','70' , (select id from catagories where name='饮品') ,1, '2016-05-06 15:36:38' , '2016-05-06 15:36:38');</v>
      </c>
    </row>
    <row r="4" spans="2:16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  <c r="K4" t="s">
        <v>289</v>
      </c>
      <c r="L4" t="str">
        <f>表2[[#This Row],[名称]]</f>
        <v>锡兰红茶</v>
      </c>
      <c r="M4" t="str">
        <f>表2[[#This Row],[单位]]</f>
        <v>杯</v>
      </c>
      <c r="N4">
        <f>表2[[#This Row],[售价]]</f>
        <v>20</v>
      </c>
      <c r="O4" t="str">
        <f>表2[[#This Row],[类别]]</f>
        <v>饮品</v>
      </c>
      <c r="P4" t="str">
        <f t="shared" ref="P4:P44" si="1">CONCATENATE(K4,"'",L4,"','",M4,"','",N4,"' , (select id from catagories where name='",O4,"') ,",1,", '2016-05-06 15:36:38' , '2016-05-06 15:36:38');")</f>
        <v>INSERT INTO products (name, unit,price,catagory_id,version_id,created_at,updated_at) VALUES ('锡兰红茶','杯','20' , (select id from catagories where name='饮品') ,1, '2016-05-06 15:36:38' , '2016-05-06 15:36:38');</v>
      </c>
    </row>
    <row r="5" spans="2:16">
      <c r="B5" s="1" t="str">
        <f t="shared" si="0"/>
        <v>斯里兰卡上等红茶(杯)</v>
      </c>
      <c r="C5" s="1" t="s">
        <v>118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  <c r="K5" t="s">
        <v>289</v>
      </c>
      <c r="L5" t="str">
        <f>表2[[#This Row],[名称]]</f>
        <v>斯里兰卡上等红茶</v>
      </c>
      <c r="M5" t="str">
        <f>表2[[#This Row],[单位]]</f>
        <v>杯</v>
      </c>
      <c r="N5">
        <f>表2[[#This Row],[售价]]</f>
        <v>30</v>
      </c>
      <c r="O5" t="str">
        <f>表2[[#This Row],[类别]]</f>
        <v>饮品</v>
      </c>
      <c r="P5" t="str">
        <f t="shared" si="1"/>
        <v>INSERT INTO products (name, unit,price,catagory_id,version_id,created_at,updated_at) VALUES ('斯里兰卡上等红茶','杯','30' , (select id from catagories where name='饮品') ,1, '2016-05-06 15:36:38' , '2016-05-06 15:36:38');</v>
      </c>
    </row>
    <row r="6" spans="2:16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  <c r="K6" t="s">
        <v>289</v>
      </c>
      <c r="L6" t="str">
        <f>表2[[#This Row],[名称]]</f>
        <v>手冲拿铁</v>
      </c>
      <c r="M6" t="str">
        <f>表2[[#This Row],[单位]]</f>
        <v>杯</v>
      </c>
      <c r="N6">
        <f>表2[[#This Row],[售价]]</f>
        <v>25</v>
      </c>
      <c r="O6" t="str">
        <f>表2[[#This Row],[类别]]</f>
        <v>饮品</v>
      </c>
      <c r="P6" t="str">
        <f t="shared" si="1"/>
        <v>INSERT INTO products (name, unit,price,catagory_id,version_id,created_at,updated_at) VALUES ('手冲拿铁','杯','25' , (select id from catagories where name='饮品') ,1, '2016-05-06 15:36:38' , '2016-05-06 15:36:38');</v>
      </c>
    </row>
    <row r="7" spans="2:16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  <c r="K7" t="s">
        <v>289</v>
      </c>
      <c r="L7" t="str">
        <f>表2[[#This Row],[名称]]</f>
        <v>热巧克力</v>
      </c>
      <c r="M7" t="str">
        <f>表2[[#This Row],[单位]]</f>
        <v>杯</v>
      </c>
      <c r="N7">
        <f>表2[[#This Row],[售价]]</f>
        <v>25</v>
      </c>
      <c r="O7" t="str">
        <f>表2[[#This Row],[类别]]</f>
        <v>饮品</v>
      </c>
      <c r="P7" t="str">
        <f t="shared" si="1"/>
        <v>INSERT INTO products (name, unit,price,catagory_id,version_id,created_at,updated_at) VALUES ('热巧克力','杯','25' , (select id from catagories where name='饮品') ,1, '2016-05-06 15:36:38' , '2016-05-06 15:36:38');</v>
      </c>
    </row>
    <row r="8" spans="2:16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  <c r="K8" t="s">
        <v>289</v>
      </c>
      <c r="L8" t="str">
        <f>表2[[#This Row],[名称]]</f>
        <v>绿茶</v>
      </c>
      <c r="M8" t="str">
        <f>表2[[#This Row],[单位]]</f>
        <v>杯</v>
      </c>
      <c r="N8">
        <f>表2[[#This Row],[售价]]</f>
        <v>20</v>
      </c>
      <c r="O8" t="str">
        <f>表2[[#This Row],[类别]]</f>
        <v>饮品</v>
      </c>
      <c r="P8" t="str">
        <f t="shared" si="1"/>
        <v>INSERT INTO products (name, unit,price,catagory_id,version_id,created_at,updated_at) VALUES ('绿茶','杯','20' , (select id from catagories where name='饮品') ,1, '2016-05-06 15:36:38' , '2016-05-06 15:36:38');</v>
      </c>
    </row>
    <row r="9" spans="2:16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  <c r="K9" t="s">
        <v>289</v>
      </c>
      <c r="L9" t="str">
        <f>表2[[#This Row],[名称]]</f>
        <v>花果茶玫瑰</v>
      </c>
      <c r="M9" t="str">
        <f>表2[[#This Row],[单位]]</f>
        <v>壶</v>
      </c>
      <c r="N9">
        <f>表2[[#This Row],[售价]]</f>
        <v>80</v>
      </c>
      <c r="O9" t="str">
        <f>表2[[#This Row],[类别]]</f>
        <v>饮品</v>
      </c>
      <c r="P9" t="str">
        <f t="shared" si="1"/>
        <v>INSERT INTO products (name, unit,price,catagory_id,version_id,created_at,updated_at) VALUES ('花果茶玫瑰','壶','80' , (select id from catagories where name='饮品') ,1, '2016-05-06 15:36:38' , '2016-05-06 15:36:38');</v>
      </c>
    </row>
    <row r="10" spans="2:16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  <c r="K10" t="s">
        <v>289</v>
      </c>
      <c r="L10" t="str">
        <f>表2[[#This Row],[名称]]</f>
        <v>花果茶玫瑰</v>
      </c>
      <c r="M10" t="str">
        <f>表2[[#This Row],[单位]]</f>
        <v>杯</v>
      </c>
      <c r="N10">
        <f>表2[[#This Row],[售价]]</f>
        <v>25</v>
      </c>
      <c r="O10" t="str">
        <f>表2[[#This Row],[类别]]</f>
        <v>饮品</v>
      </c>
      <c r="P10" t="str">
        <f t="shared" si="1"/>
        <v>INSERT INTO products (name, unit,price,catagory_id,version_id,created_at,updated_at) VALUES ('花果茶玫瑰','杯','25' , (select id from catagories where name='饮品') ,1, '2016-05-06 15:36:38' , '2016-05-06 15:36:38');</v>
      </c>
    </row>
    <row r="11" spans="2:16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  <c r="K11" t="s">
        <v>289</v>
      </c>
      <c r="L11" t="str">
        <f>表2[[#This Row],[名称]]</f>
        <v>果汁</v>
      </c>
      <c r="M11" t="str">
        <f>表2[[#This Row],[单位]]</f>
        <v>杯</v>
      </c>
      <c r="N11">
        <f>表2[[#This Row],[售价]]</f>
        <v>25</v>
      </c>
      <c r="O11" t="str">
        <f>表2[[#This Row],[类别]]</f>
        <v>饮品</v>
      </c>
      <c r="P11" t="str">
        <f t="shared" si="1"/>
        <v>INSERT INTO products (name, unit,price,catagory_id,version_id,created_at,updated_at) VALUES ('果汁','杯','25' , (select id from catagories where name='饮品') ,1, '2016-05-06 15:36:38' , '2016-05-06 15:36:38');</v>
      </c>
    </row>
    <row r="12" spans="2:16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  <c r="K12" t="s">
        <v>289</v>
      </c>
      <c r="L12" t="str">
        <f>表2[[#This Row],[名称]]</f>
        <v>高山普洱</v>
      </c>
      <c r="M12" t="str">
        <f>表2[[#This Row],[单位]]</f>
        <v>壶</v>
      </c>
      <c r="N12">
        <f>表2[[#This Row],[售价]]</f>
        <v>70</v>
      </c>
      <c r="O12" t="str">
        <f>表2[[#This Row],[类别]]</f>
        <v>饮品</v>
      </c>
      <c r="P12" t="str">
        <f t="shared" si="1"/>
        <v>INSERT INTO products (name, unit,price,catagory_id,version_id,created_at,updated_at) VALUES ('高山普洱','壶','70' , (select id from catagories where name='饮品') ,1, '2016-05-06 15:36:38' , '2016-05-06 15:36:38');</v>
      </c>
    </row>
    <row r="13" spans="2:16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  <c r="K13" t="s">
        <v>289</v>
      </c>
      <c r="L13" t="str">
        <f>表2[[#This Row],[名称]]</f>
        <v>高山普洱</v>
      </c>
      <c r="M13" t="str">
        <f>表2[[#This Row],[单位]]</f>
        <v>杯</v>
      </c>
      <c r="N13">
        <f>表2[[#This Row],[售价]]</f>
        <v>20</v>
      </c>
      <c r="O13" t="str">
        <f>表2[[#This Row],[类别]]</f>
        <v>饮品</v>
      </c>
      <c r="P13" t="str">
        <f t="shared" si="1"/>
        <v>INSERT INTO products (name, unit,price,catagory_id,version_id,created_at,updated_at) VALUES ('高山普洱','杯','20' , (select id from catagories where name='饮品') ,1, '2016-05-06 15:36:38' , '2016-05-06 15:36:38');</v>
      </c>
    </row>
    <row r="14" spans="2:16">
      <c r="B14" s="1" t="str">
        <f t="shared" si="0"/>
        <v>高山古树普洱茶(壶（2杯）)</v>
      </c>
      <c r="C14" s="1" t="s">
        <v>120</v>
      </c>
      <c r="D14" s="26" t="s">
        <v>14</v>
      </c>
      <c r="E14" s="26">
        <v>50</v>
      </c>
      <c r="F14" s="26" t="s">
        <v>123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  <c r="K14" t="s">
        <v>289</v>
      </c>
      <c r="L14" t="str">
        <f>表2[[#This Row],[名称]]</f>
        <v>高山古树普洱茶</v>
      </c>
      <c r="M14" t="str">
        <f>表2[[#This Row],[单位]]</f>
        <v>壶（2杯）</v>
      </c>
      <c r="N14">
        <f>表2[[#This Row],[售价]]</f>
        <v>50</v>
      </c>
      <c r="O14" t="str">
        <f>表2[[#This Row],[类别]]</f>
        <v>饮品</v>
      </c>
      <c r="P14" t="str">
        <f t="shared" si="1"/>
        <v>INSERT INTO products (name, unit,price,catagory_id,version_id,created_at,updated_at) VALUES ('高山古树普洱茶','壶（2杯）','50' , (select id from catagories where name='饮品') ,1, '2016-05-06 15:36:38' , '2016-05-06 15:36:38');</v>
      </c>
    </row>
    <row r="15" spans="2:16">
      <c r="B15" s="1" t="str">
        <f t="shared" si="0"/>
        <v>高山古树普洱茶(壶（4杯）)</v>
      </c>
      <c r="C15" s="44" t="s">
        <v>120</v>
      </c>
      <c r="D15" s="29" t="s">
        <v>14</v>
      </c>
      <c r="E15" s="29">
        <v>80</v>
      </c>
      <c r="F15" s="26" t="s">
        <v>124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  <c r="K15" t="s">
        <v>289</v>
      </c>
      <c r="L15" t="str">
        <f>表2[[#This Row],[名称]]</f>
        <v>高山古树普洱茶</v>
      </c>
      <c r="M15" t="str">
        <f>表2[[#This Row],[单位]]</f>
        <v>壶（4杯）</v>
      </c>
      <c r="N15">
        <f>表2[[#This Row],[售价]]</f>
        <v>80</v>
      </c>
      <c r="O15" t="str">
        <f>表2[[#This Row],[类别]]</f>
        <v>饮品</v>
      </c>
      <c r="P15" t="str">
        <f t="shared" si="1"/>
        <v>INSERT INTO products (name, unit,price,catagory_id,version_id,created_at,updated_at) VALUES ('高山古树普洱茶','壶（4杯）','80' , (select id from catagories where name='饮品') ,1, '2016-05-06 15:36:38' , '2016-05-06 15:36:38');</v>
      </c>
    </row>
    <row r="16" spans="2:16">
      <c r="B16" s="1" t="str">
        <f t="shared" si="0"/>
        <v>高山古树普洱茶(杯)</v>
      </c>
      <c r="C16" s="44" t="s">
        <v>120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  <c r="K16" t="s">
        <v>289</v>
      </c>
      <c r="L16" t="str">
        <f>表2[[#This Row],[名称]]</f>
        <v>高山古树普洱茶</v>
      </c>
      <c r="M16" t="str">
        <f>表2[[#This Row],[单位]]</f>
        <v>杯</v>
      </c>
      <c r="N16">
        <f>表2[[#This Row],[售价]]</f>
        <v>30</v>
      </c>
      <c r="O16" t="str">
        <f>表2[[#This Row],[类别]]</f>
        <v>饮品</v>
      </c>
      <c r="P16" t="str">
        <f t="shared" si="1"/>
        <v>INSERT INTO products (name, unit,price,catagory_id,version_id,created_at,updated_at) VALUES ('高山古树普洱茶','杯','30' , (select id from catagories where name='饮品') ,1, '2016-05-06 15:36:38' , '2016-05-06 15:36:38');</v>
      </c>
    </row>
    <row r="17" spans="2:16">
      <c r="B17" s="1" t="str">
        <f t="shared" si="0"/>
        <v>峨眉山明前绿茶(杯)</v>
      </c>
      <c r="C17" s="44" t="s">
        <v>119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  <c r="K17" t="s">
        <v>289</v>
      </c>
      <c r="L17" t="str">
        <f>表2[[#This Row],[名称]]</f>
        <v>峨眉山明前绿茶</v>
      </c>
      <c r="M17" t="str">
        <f>表2[[#This Row],[单位]]</f>
        <v>杯</v>
      </c>
      <c r="N17">
        <f>表2[[#This Row],[售价]]</f>
        <v>30</v>
      </c>
      <c r="O17" t="str">
        <f>表2[[#This Row],[类别]]</f>
        <v>饮品</v>
      </c>
      <c r="P17" t="str">
        <f t="shared" si="1"/>
        <v>INSERT INTO products (name, unit,price,catagory_id,version_id,created_at,updated_at) VALUES ('峨眉山明前绿茶','杯','30' , (select id from catagories where name='饮品') ,1, '2016-05-06 15:36:38' , '2016-05-06 15:36:38');</v>
      </c>
    </row>
    <row r="18" spans="2:16">
      <c r="B18" s="1" t="str">
        <f t="shared" si="0"/>
        <v>德国手工花果茶(壶（4杯）)</v>
      </c>
      <c r="C18" s="40" t="s">
        <v>121</v>
      </c>
      <c r="D18" s="29" t="s">
        <v>14</v>
      </c>
      <c r="E18" s="29">
        <v>80</v>
      </c>
      <c r="F18" s="26" t="s">
        <v>124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  <c r="K18" t="s">
        <v>289</v>
      </c>
      <c r="L18" t="str">
        <f>表2[[#This Row],[名称]]</f>
        <v>德国手工花果茶</v>
      </c>
      <c r="M18" t="str">
        <f>表2[[#This Row],[单位]]</f>
        <v>壶（4杯）</v>
      </c>
      <c r="N18">
        <f>表2[[#This Row],[售价]]</f>
        <v>80</v>
      </c>
      <c r="O18" t="str">
        <f>表2[[#This Row],[类别]]</f>
        <v>饮品</v>
      </c>
      <c r="P18" t="str">
        <f t="shared" si="1"/>
        <v>INSERT INTO products (name, unit,price,catagory_id,version_id,created_at,updated_at) VALUES ('德国手工花果茶','壶（4杯）','80' , (select id from catagories where name='饮品') ,1, '2016-05-06 15:36:38' , '2016-05-06 15:36:38');</v>
      </c>
    </row>
    <row r="19" spans="2:16">
      <c r="B19" s="1" t="str">
        <f t="shared" si="0"/>
        <v>德国手工花果茶(壶（2杯）)</v>
      </c>
      <c r="C19" s="40" t="s">
        <v>121</v>
      </c>
      <c r="D19" s="29" t="s">
        <v>14</v>
      </c>
      <c r="E19" s="29">
        <v>50</v>
      </c>
      <c r="F19" s="26" t="s">
        <v>123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  <c r="K19" t="s">
        <v>289</v>
      </c>
      <c r="L19" t="str">
        <f>表2[[#This Row],[名称]]</f>
        <v>德国手工花果茶</v>
      </c>
      <c r="M19" t="str">
        <f>表2[[#This Row],[单位]]</f>
        <v>壶（2杯）</v>
      </c>
      <c r="N19">
        <f>表2[[#This Row],[售价]]</f>
        <v>50</v>
      </c>
      <c r="O19" t="str">
        <f>表2[[#This Row],[类别]]</f>
        <v>饮品</v>
      </c>
      <c r="P19" t="str">
        <f t="shared" si="1"/>
        <v>INSERT INTO products (name, unit,price,catagory_id,version_id,created_at,updated_at) VALUES ('德国手工花果茶','壶（2杯）','50' , (select id from catagories where name='饮品') ,1, '2016-05-06 15:36:38' , '2016-05-06 15:36:38');</v>
      </c>
    </row>
    <row r="20" spans="2:16">
      <c r="B20" s="1" t="str">
        <f t="shared" si="0"/>
        <v>德国手工花果茶(杯)</v>
      </c>
      <c r="C20" s="40" t="s">
        <v>121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  <c r="K20" t="s">
        <v>289</v>
      </c>
      <c r="L20" t="str">
        <f>表2[[#This Row],[名称]]</f>
        <v>德国手工花果茶</v>
      </c>
      <c r="M20" t="str">
        <f>表2[[#This Row],[单位]]</f>
        <v>杯</v>
      </c>
      <c r="N20">
        <f>表2[[#This Row],[售价]]</f>
        <v>30</v>
      </c>
      <c r="O20" t="str">
        <f>表2[[#This Row],[类别]]</f>
        <v>饮品</v>
      </c>
      <c r="P20" t="str">
        <f t="shared" si="1"/>
        <v>INSERT INTO products (name, unit,price,catagory_id,version_id,created_at,updated_at) VALUES ('德国手工花果茶','杯','30' , (select id from catagories where name='饮品') ,1, '2016-05-06 15:36:38' , '2016-05-06 15:36:38');</v>
      </c>
    </row>
    <row r="21" spans="2:16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  <c r="K21" t="s">
        <v>289</v>
      </c>
      <c r="L21" t="str">
        <f>表2[[#This Row],[名称]]</f>
        <v>茶位费</v>
      </c>
      <c r="M21" t="str">
        <f>表2[[#This Row],[单位]]</f>
        <v>位</v>
      </c>
      <c r="N21">
        <f>表2[[#This Row],[售价]]</f>
        <v>20</v>
      </c>
      <c r="O21" t="str">
        <f>表2[[#This Row],[类别]]</f>
        <v>饮品</v>
      </c>
      <c r="P21" t="str">
        <f t="shared" si="1"/>
        <v>INSERT INTO products (name, unit,price,catagory_id,version_id,created_at,updated_at) VALUES ('茶位费','位','20' , (select id from catagories where name='饮品') ,1, '2016-05-06 15:36:38' , '2016-05-06 15:36:38');</v>
      </c>
    </row>
    <row r="22" spans="2:16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  <c r="K22" t="s">
        <v>289</v>
      </c>
      <c r="L22" t="str">
        <f>表2[[#This Row],[名称]]</f>
        <v>冰锐果酒</v>
      </c>
      <c r="M22" t="str">
        <f>表2[[#This Row],[单位]]</f>
        <v>瓶</v>
      </c>
      <c r="N22">
        <f>表2[[#This Row],[售价]]</f>
        <v>18</v>
      </c>
      <c r="O22" t="str">
        <f>表2[[#This Row],[类别]]</f>
        <v>饮品</v>
      </c>
      <c r="P22" t="str">
        <f t="shared" si="1"/>
        <v>INSERT INTO products (name, unit,price,catagory_id,version_id,created_at,updated_at) VALUES ('冰锐果酒','瓶','18' , (select id from catagories where name='饮品') ,1, '2016-05-06 15:36:38' , '2016-05-06 15:36:38');</v>
      </c>
    </row>
    <row r="23" spans="2:16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  <c r="K23" t="s">
        <v>289</v>
      </c>
      <c r="L23" t="str">
        <f>表2[[#This Row],[名称]]</f>
        <v>坚果</v>
      </c>
      <c r="M23" t="str">
        <f>表2[[#This Row],[单位]]</f>
        <v>盘</v>
      </c>
      <c r="N23">
        <f>表2[[#This Row],[售价]]</f>
        <v>20</v>
      </c>
      <c r="O23" t="str">
        <f>表2[[#This Row],[类别]]</f>
        <v>小吃</v>
      </c>
      <c r="P23" t="str">
        <f t="shared" si="1"/>
        <v>INSERT INTO products (name, unit,price,catagory_id,version_id,created_at,updated_at) VALUES ('坚果','盘','20' , (select id from catagories where name='小吃') ,1, '2016-05-06 15:36:38' , '2016-05-06 15:36:38');</v>
      </c>
    </row>
    <row r="24" spans="2:16">
      <c r="B24" s="1" t="str">
        <f t="shared" si="0"/>
        <v>草莓酸奶(杯)</v>
      </c>
      <c r="C24" s="26" t="s">
        <v>139</v>
      </c>
      <c r="D24" s="1" t="s">
        <v>141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  <c r="K24" t="s">
        <v>289</v>
      </c>
      <c r="L24" t="str">
        <f>表2[[#This Row],[名称]]</f>
        <v>草莓酸奶</v>
      </c>
      <c r="M24" t="str">
        <f>表2[[#This Row],[单位]]</f>
        <v>杯</v>
      </c>
      <c r="N24">
        <f>表2[[#This Row],[售价]]</f>
        <v>20</v>
      </c>
      <c r="O24" t="str">
        <f>表2[[#This Row],[类别]]</f>
        <v>甜点</v>
      </c>
      <c r="P24" t="str">
        <f t="shared" si="1"/>
        <v>INSERT INTO products (name, unit,price,catagory_id,version_id,created_at,updated_at) VALUES ('草莓酸奶','杯','20' , (select id from catagories where name='甜点') ,1, '2016-05-06 15:36:38' , '2016-05-06 15:36:38');</v>
      </c>
    </row>
    <row r="25" spans="2:16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  <c r="K25" t="s">
        <v>289</v>
      </c>
      <c r="L25" t="str">
        <f>表2[[#This Row],[名称]]</f>
        <v>充值</v>
      </c>
      <c r="M25">
        <f>表2[[#This Row],[单位]]</f>
        <v>0</v>
      </c>
      <c r="N25">
        <f>表2[[#This Row],[售价]]</f>
        <v>0</v>
      </c>
      <c r="O25" t="str">
        <f>表2[[#This Row],[类别]]</f>
        <v>其他</v>
      </c>
      <c r="P25" t="str">
        <f t="shared" si="1"/>
        <v>INSERT INTO products (name, unit,price,catagory_id,version_id,created_at,updated_at) VALUES ('充值','0','0' , (select id from catagories where name='其他') ,1, '2016-05-06 15:36:38' , '2016-05-06 15:36:38');</v>
      </c>
    </row>
    <row r="26" spans="2:16">
      <c r="B26" s="1" t="str">
        <f t="shared" ref="B26:B35" si="2">CONCATENATE(C26,"(",F26,")")</f>
        <v>米果(袋)</v>
      </c>
      <c r="C26" s="29" t="s">
        <v>162</v>
      </c>
      <c r="D26" s="1" t="s">
        <v>134</v>
      </c>
      <c r="E26" s="29">
        <v>18</v>
      </c>
      <c r="F26" s="26" t="s">
        <v>135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  <c r="K26" t="s">
        <v>289</v>
      </c>
      <c r="L26" t="str">
        <f>表2[[#This Row],[名称]]</f>
        <v>米果</v>
      </c>
      <c r="M26" t="str">
        <f>表2[[#This Row],[单位]]</f>
        <v>袋</v>
      </c>
      <c r="N26">
        <f>表2[[#This Row],[售价]]</f>
        <v>18</v>
      </c>
      <c r="O26" t="str">
        <f>表2[[#This Row],[类别]]</f>
        <v>零食</v>
      </c>
      <c r="P26" t="str">
        <f t="shared" si="1"/>
        <v>INSERT INTO products (name, unit,price,catagory_id,version_id,created_at,updated_at) VALUES ('米果','袋','18' , (select id from catagories where name='零食') ,1, '2016-05-06 15:36:38' , '2016-05-06 15:36:38');</v>
      </c>
    </row>
    <row r="27" spans="2:16">
      <c r="B27" s="1" t="str">
        <f t="shared" si="2"/>
        <v>混合腰果(袋)</v>
      </c>
      <c r="C27" s="29" t="s">
        <v>154</v>
      </c>
      <c r="D27" s="1" t="s">
        <v>134</v>
      </c>
      <c r="E27" s="29">
        <v>35</v>
      </c>
      <c r="F27" s="26" t="s">
        <v>135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  <c r="K27" t="s">
        <v>289</v>
      </c>
      <c r="L27" t="str">
        <f>表2[[#This Row],[名称]]</f>
        <v>混合腰果</v>
      </c>
      <c r="M27" t="str">
        <f>表2[[#This Row],[单位]]</f>
        <v>袋</v>
      </c>
      <c r="N27">
        <f>表2[[#This Row],[售价]]</f>
        <v>35</v>
      </c>
      <c r="O27" t="str">
        <f>表2[[#This Row],[类别]]</f>
        <v>零食</v>
      </c>
      <c r="P27" t="str">
        <f t="shared" si="1"/>
        <v>INSERT INTO products (name, unit,price,catagory_id,version_id,created_at,updated_at) VALUES ('混合腰果','袋','35' , (select id from catagories where name='零食') ,1, '2016-05-06 15:36:38' , '2016-05-06 15:36:38');</v>
      </c>
    </row>
    <row r="28" spans="2:16">
      <c r="B28" s="1" t="str">
        <f t="shared" si="2"/>
        <v>非洲腰果(袋)</v>
      </c>
      <c r="C28" s="29" t="s">
        <v>133</v>
      </c>
      <c r="D28" s="1" t="s">
        <v>134</v>
      </c>
      <c r="E28" s="29">
        <v>30</v>
      </c>
      <c r="F28" s="26" t="s">
        <v>135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  <c r="K28" t="s">
        <v>289</v>
      </c>
      <c r="L28" t="str">
        <f>表2[[#This Row],[名称]]</f>
        <v>非洲腰果</v>
      </c>
      <c r="M28" t="str">
        <f>表2[[#This Row],[单位]]</f>
        <v>袋</v>
      </c>
      <c r="N28">
        <f>表2[[#This Row],[售价]]</f>
        <v>30</v>
      </c>
      <c r="O28" t="str">
        <f>表2[[#This Row],[类别]]</f>
        <v>零食</v>
      </c>
      <c r="P28" t="str">
        <f t="shared" si="1"/>
        <v>INSERT INTO products (name, unit,price,catagory_id,version_id,created_at,updated_at) VALUES ('非洲腰果','袋','30' , (select id from catagories where name='零食') ,1, '2016-05-06 15:36:38' , '2016-05-06 15:36:38');</v>
      </c>
    </row>
    <row r="29" spans="2:16">
      <c r="B29" s="1" t="str">
        <f t="shared" si="2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  <c r="K29" t="s">
        <v>289</v>
      </c>
      <c r="L29" t="str">
        <f>表2[[#This Row],[名称]]</f>
        <v>啤酒</v>
      </c>
      <c r="M29" t="str">
        <f>表2[[#This Row],[单位]]</f>
        <v>瓶</v>
      </c>
      <c r="N29">
        <f>表2[[#This Row],[售价]]</f>
        <v>20</v>
      </c>
      <c r="O29" t="str">
        <f>表2[[#This Row],[类别]]</f>
        <v>酒类</v>
      </c>
      <c r="P29" t="str">
        <f t="shared" si="1"/>
        <v>INSERT INTO products (name, unit,price,catagory_id,version_id,created_at,updated_at) VALUES ('啤酒','瓶','20' , (select id from catagories where name='酒类') ,1, '2016-05-06 15:36:38' , '2016-05-06 15:36:38');</v>
      </c>
    </row>
    <row r="30" spans="2:16">
      <c r="B30" s="1" t="str">
        <f t="shared" si="2"/>
        <v>斯里兰卡上等红茶(壶（4杯）)</v>
      </c>
      <c r="C30" s="29" t="s">
        <v>118</v>
      </c>
      <c r="D30" s="1" t="s">
        <v>179</v>
      </c>
      <c r="E30" s="29">
        <v>80</v>
      </c>
      <c r="F30" s="26" t="s">
        <v>124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  <c r="K30" t="s">
        <v>289</v>
      </c>
      <c r="L30" t="str">
        <f>表2[[#This Row],[名称]]</f>
        <v>斯里兰卡上等红茶</v>
      </c>
      <c r="M30" t="str">
        <f>表2[[#This Row],[单位]]</f>
        <v>壶（4杯）</v>
      </c>
      <c r="N30">
        <f>表2[[#This Row],[售价]]</f>
        <v>80</v>
      </c>
      <c r="O30" t="str">
        <f>表2[[#This Row],[类别]]</f>
        <v>饮品</v>
      </c>
      <c r="P30" t="str">
        <f t="shared" si="1"/>
        <v>INSERT INTO products (name, unit,price,catagory_id,version_id,created_at,updated_at) VALUES ('斯里兰卡上等红茶','壶（4杯）','80' , (select id from catagories where name='饮品') ,1, '2016-05-06 15:36:38' , '2016-05-06 15:36:38');</v>
      </c>
    </row>
    <row r="31" spans="2:16">
      <c r="B31" s="1" t="str">
        <f t="shared" si="2"/>
        <v>斯里兰卡上等红茶(壶（2杯）)</v>
      </c>
      <c r="C31" s="29" t="s">
        <v>118</v>
      </c>
      <c r="D31" s="1" t="s">
        <v>179</v>
      </c>
      <c r="E31" s="29">
        <v>50</v>
      </c>
      <c r="F31" s="26" t="s">
        <v>123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  <c r="K31" t="s">
        <v>289</v>
      </c>
      <c r="L31" t="str">
        <f>表2[[#This Row],[名称]]</f>
        <v>斯里兰卡上等红茶</v>
      </c>
      <c r="M31" t="str">
        <f>表2[[#This Row],[单位]]</f>
        <v>壶（2杯）</v>
      </c>
      <c r="N31">
        <f>表2[[#This Row],[售价]]</f>
        <v>50</v>
      </c>
      <c r="O31" t="str">
        <f>表2[[#This Row],[类别]]</f>
        <v>饮品</v>
      </c>
      <c r="P31" t="str">
        <f t="shared" si="1"/>
        <v>INSERT INTO products (name, unit,price,catagory_id,version_id,created_at,updated_at) VALUES ('斯里兰卡上等红茶','壶（2杯）','50' , (select id from catagories where name='饮品') ,1, '2016-05-06 15:36:38' , '2016-05-06 15:36:38');</v>
      </c>
    </row>
    <row r="32" spans="2:16">
      <c r="B32" s="1" t="str">
        <f t="shared" si="2"/>
        <v>德国手工花果茶(壶（3杯）)</v>
      </c>
      <c r="C32" s="40" t="s">
        <v>121</v>
      </c>
      <c r="D32" s="29" t="s">
        <v>14</v>
      </c>
      <c r="E32" s="29">
        <v>70</v>
      </c>
      <c r="F32" s="26" t="s">
        <v>202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  <c r="K32" t="s">
        <v>289</v>
      </c>
      <c r="L32" t="str">
        <f>表2[[#This Row],[名称]]</f>
        <v>德国手工花果茶</v>
      </c>
      <c r="M32" t="str">
        <f>表2[[#This Row],[单位]]</f>
        <v>壶（3杯）</v>
      </c>
      <c r="N32">
        <f>表2[[#This Row],[售价]]</f>
        <v>70</v>
      </c>
      <c r="O32" t="str">
        <f>表2[[#This Row],[类别]]</f>
        <v>饮品</v>
      </c>
      <c r="P32" t="str">
        <f t="shared" si="1"/>
        <v>INSERT INTO products (name, unit,price,catagory_id,version_id,created_at,updated_at) VALUES ('德国手工花果茶','壶（3杯）','70' , (select id from catagories where name='饮品') ,1, '2016-05-06 15:36:38' , '2016-05-06 15:36:38');</v>
      </c>
    </row>
    <row r="33" spans="2:16">
      <c r="B33" s="1" t="str">
        <f t="shared" si="2"/>
        <v>榻榻米茶位费(人)</v>
      </c>
      <c r="C33" s="29" t="s">
        <v>208</v>
      </c>
      <c r="D33" s="1" t="s">
        <v>14</v>
      </c>
      <c r="E33" s="29">
        <v>30</v>
      </c>
      <c r="F33" s="26" t="s">
        <v>209</v>
      </c>
      <c r="G33" s="36">
        <v>1</v>
      </c>
      <c r="H33" s="46">
        <v>42477</v>
      </c>
      <c r="K33" t="s">
        <v>289</v>
      </c>
      <c r="L33" t="str">
        <f>表2[[#This Row],[名称]]</f>
        <v>榻榻米茶位费</v>
      </c>
      <c r="M33" t="str">
        <f>表2[[#This Row],[单位]]</f>
        <v>人</v>
      </c>
      <c r="N33">
        <f>表2[[#This Row],[售价]]</f>
        <v>30</v>
      </c>
      <c r="O33" t="str">
        <f>表2[[#This Row],[类别]]</f>
        <v>饮品</v>
      </c>
      <c r="P33" t="str">
        <f t="shared" si="1"/>
        <v>INSERT INTO products (name, unit,price,catagory_id,version_id,created_at,updated_at) VALUES ('榻榻米茶位费','人','30' , (select id from catagories where name='饮品') ,1, '2016-05-06 15:36:38' , '2016-05-06 15:36:38');</v>
      </c>
    </row>
    <row r="34" spans="2:16">
      <c r="B34" s="1" t="str">
        <f t="shared" si="2"/>
        <v>英式奶茶(杯)</v>
      </c>
      <c r="C34" s="29" t="s">
        <v>213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  <c r="K34" t="s">
        <v>289</v>
      </c>
      <c r="L34" t="str">
        <f>表2[[#This Row],[名称]]</f>
        <v>英式奶茶</v>
      </c>
      <c r="M34" t="str">
        <f>表2[[#This Row],[单位]]</f>
        <v>杯</v>
      </c>
      <c r="N34">
        <f>表2[[#This Row],[售价]]</f>
        <v>30</v>
      </c>
      <c r="O34" t="str">
        <f>表2[[#This Row],[类别]]</f>
        <v>饮品</v>
      </c>
      <c r="P34" t="str">
        <f t="shared" si="1"/>
        <v>INSERT INTO products (name, unit,price,catagory_id,version_id,created_at,updated_at) VALUES ('英式奶茶','杯','30' , (select id from catagories where name='饮品') ,1, '2016-05-06 15:36:38' , '2016-05-06 15:36:38');</v>
      </c>
    </row>
    <row r="35" spans="2:16">
      <c r="B35" s="1" t="str">
        <f t="shared" si="2"/>
        <v>美国蔓越梅子干(碟)</v>
      </c>
      <c r="C35" s="29" t="s">
        <v>217</v>
      </c>
      <c r="D35" s="40" t="s">
        <v>216</v>
      </c>
      <c r="E35" s="29">
        <v>15</v>
      </c>
      <c r="F35" s="41" t="s">
        <v>215</v>
      </c>
      <c r="G35" s="42">
        <v>1</v>
      </c>
      <c r="H35" s="46">
        <v>42477</v>
      </c>
      <c r="K35" t="s">
        <v>289</v>
      </c>
      <c r="L35" t="str">
        <f>表2[[#This Row],[名称]]</f>
        <v>美国蔓越梅子干</v>
      </c>
      <c r="M35" t="str">
        <f>表2[[#This Row],[单位]]</f>
        <v>碟</v>
      </c>
      <c r="N35">
        <f>表2[[#This Row],[售价]]</f>
        <v>15</v>
      </c>
      <c r="O35" t="str">
        <f>表2[[#This Row],[类别]]</f>
        <v>零食</v>
      </c>
      <c r="P35" t="str">
        <f t="shared" si="1"/>
        <v>INSERT INTO products (name, unit,price,catagory_id,version_id,created_at,updated_at) VALUES ('美国蔓越梅子干','碟','15' , (select id from catagories where name='零食') ,1, '2016-05-06 15:36:38' , '2016-05-06 15:36:38');</v>
      </c>
    </row>
    <row r="36" spans="2:16">
      <c r="B36" s="1" t="str">
        <f t="shared" ref="B36:B45" si="3">CONCATENATE(C36,"(",F36,")")</f>
        <v>进口无花果干(袋)</v>
      </c>
      <c r="C36" s="29" t="s">
        <v>219</v>
      </c>
      <c r="D36" s="40" t="s">
        <v>216</v>
      </c>
      <c r="E36" s="29">
        <v>45</v>
      </c>
      <c r="F36" s="41" t="s">
        <v>135</v>
      </c>
      <c r="G36" s="42">
        <v>1</v>
      </c>
      <c r="H36" s="46">
        <v>42477</v>
      </c>
      <c r="K36" t="s">
        <v>289</v>
      </c>
      <c r="L36" t="str">
        <f>表2[[#This Row],[名称]]</f>
        <v>进口无花果干</v>
      </c>
      <c r="M36" t="str">
        <f>表2[[#This Row],[单位]]</f>
        <v>袋</v>
      </c>
      <c r="N36">
        <f>表2[[#This Row],[售价]]</f>
        <v>45</v>
      </c>
      <c r="O36" t="str">
        <f>表2[[#This Row],[类别]]</f>
        <v>零食</v>
      </c>
      <c r="P36" t="str">
        <f t="shared" si="1"/>
        <v>INSERT INTO products (name, unit,price,catagory_id,version_id,created_at,updated_at) VALUES ('进口无花果干','袋','45' , (select id from catagories where name='零食') ,1, '2016-05-06 15:36:38' , '2016-05-06 15:36:38');</v>
      </c>
    </row>
    <row r="37" spans="2:16">
      <c r="B37" s="1" t="str">
        <f t="shared" si="3"/>
        <v>牛奶热巧克力（儿童优惠装）(杯)</v>
      </c>
      <c r="C37" s="40" t="s">
        <v>225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  <c r="K37" t="s">
        <v>289</v>
      </c>
      <c r="L37" t="str">
        <f>表2[[#This Row],[名称]]</f>
        <v>牛奶热巧克力（儿童优惠装）</v>
      </c>
      <c r="M37" t="str">
        <f>表2[[#This Row],[单位]]</f>
        <v>杯</v>
      </c>
      <c r="N37">
        <f>表2[[#This Row],[售价]]</f>
        <v>20</v>
      </c>
      <c r="O37" t="str">
        <f>表2[[#This Row],[类别]]</f>
        <v>饮品</v>
      </c>
      <c r="P37" t="str">
        <f t="shared" si="1"/>
        <v>INSERT INTO products (name, unit,price,catagory_id,version_id,created_at,updated_at) VALUES ('牛奶热巧克力（儿童优惠装）','杯','20' , (select id from catagories where name='饮品') ,1, '2016-05-06 15:36:38' , '2016-05-06 15:36:38');</v>
      </c>
    </row>
    <row r="38" spans="2:16">
      <c r="B38" s="1" t="str">
        <f t="shared" si="3"/>
        <v>嘀嗒猫开心果(袋)</v>
      </c>
      <c r="C38" s="40" t="s">
        <v>227</v>
      </c>
      <c r="D38" s="40" t="s">
        <v>216</v>
      </c>
      <c r="E38" s="29">
        <v>45</v>
      </c>
      <c r="F38" s="41" t="s">
        <v>135</v>
      </c>
      <c r="G38" s="42">
        <v>1</v>
      </c>
      <c r="H38" s="46">
        <v>42477</v>
      </c>
      <c r="K38" t="s">
        <v>289</v>
      </c>
      <c r="L38" t="str">
        <f>表2[[#This Row],[名称]]</f>
        <v>嘀嗒猫开心果</v>
      </c>
      <c r="M38" t="str">
        <f>表2[[#This Row],[单位]]</f>
        <v>袋</v>
      </c>
      <c r="N38">
        <f>表2[[#This Row],[售价]]</f>
        <v>45</v>
      </c>
      <c r="O38" t="str">
        <f>表2[[#This Row],[类别]]</f>
        <v>零食</v>
      </c>
      <c r="P38" t="str">
        <f t="shared" si="1"/>
        <v>INSERT INTO products (name, unit,price,catagory_id,version_id,created_at,updated_at) VALUES ('嘀嗒猫开心果','袋','45' , (select id from catagories where name='零食') ,1, '2016-05-06 15:36:38' , '2016-05-06 15:36:38');</v>
      </c>
    </row>
    <row r="39" spans="2:16">
      <c r="B39" s="1" t="str">
        <f t="shared" si="3"/>
        <v>儿童绘本演读专场(会员）(1大1小)</v>
      </c>
      <c r="C39" s="29" t="s">
        <v>234</v>
      </c>
      <c r="D39" s="1" t="s">
        <v>233</v>
      </c>
      <c r="E39" s="29">
        <v>100</v>
      </c>
      <c r="F39" s="26" t="s">
        <v>235</v>
      </c>
      <c r="G39" s="36">
        <v>1</v>
      </c>
      <c r="H39" s="46">
        <v>42481</v>
      </c>
      <c r="K39" t="s">
        <v>289</v>
      </c>
      <c r="L39" t="str">
        <f>表2[[#This Row],[名称]]</f>
        <v>儿童绘本演读专场(会员）</v>
      </c>
      <c r="M39" t="str">
        <f>表2[[#This Row],[单位]]</f>
        <v>1大1小</v>
      </c>
      <c r="N39">
        <f>表2[[#This Row],[售价]]</f>
        <v>100</v>
      </c>
      <c r="O39" t="str">
        <f>表2[[#This Row],[类别]]</f>
        <v>活动</v>
      </c>
      <c r="P39" t="str">
        <f t="shared" si="1"/>
        <v>INSERT INTO products (name, unit,price,catagory_id,version_id,created_at,updated_at) VALUES ('儿童绘本演读专场(会员）','1大1小','100' , (select id from catagories where name='活动') ,1, '2016-05-06 15:36:38' , '2016-05-06 15:36:38');</v>
      </c>
    </row>
    <row r="40" spans="2:16">
      <c r="B40" s="1" t="str">
        <f t="shared" si="3"/>
        <v>新加坡骆驼牌腰果(袋)</v>
      </c>
      <c r="C40" s="29" t="s">
        <v>245</v>
      </c>
      <c r="D40" s="1" t="s">
        <v>134</v>
      </c>
      <c r="E40" s="29">
        <v>18</v>
      </c>
      <c r="F40" s="41" t="s">
        <v>135</v>
      </c>
      <c r="G40" s="36">
        <v>1</v>
      </c>
      <c r="H40" s="46">
        <v>42486</v>
      </c>
      <c r="K40" t="s">
        <v>289</v>
      </c>
      <c r="L40" t="str">
        <f>表2[[#This Row],[名称]]</f>
        <v>新加坡骆驼牌腰果</v>
      </c>
      <c r="M40" t="str">
        <f>表2[[#This Row],[单位]]</f>
        <v>袋</v>
      </c>
      <c r="N40">
        <f>表2[[#This Row],[售价]]</f>
        <v>18</v>
      </c>
      <c r="O40" t="str">
        <f>表2[[#This Row],[类别]]</f>
        <v>零食</v>
      </c>
      <c r="P40" t="str">
        <f t="shared" si="1"/>
        <v>INSERT INTO products (name, unit,price,catagory_id,version_id,created_at,updated_at) VALUES ('新加坡骆驼牌腰果','袋','18' , (select id from catagories where name='零食') ,1, '2016-05-06 15:36:38' , '2016-05-06 15:36:38');</v>
      </c>
    </row>
    <row r="41" spans="2:16">
      <c r="B41" s="1" t="str">
        <f t="shared" si="3"/>
        <v>包场 场地费(次)</v>
      </c>
      <c r="C41" s="29" t="s">
        <v>249</v>
      </c>
      <c r="D41" s="1" t="s">
        <v>251</v>
      </c>
      <c r="E41" s="29">
        <v>100</v>
      </c>
      <c r="F41" s="26" t="s">
        <v>252</v>
      </c>
      <c r="G41" s="36">
        <v>1</v>
      </c>
      <c r="H41" s="46">
        <v>42487</v>
      </c>
      <c r="K41" t="s">
        <v>289</v>
      </c>
      <c r="L41" t="str">
        <f>表2[[#This Row],[名称]]</f>
        <v>包场 场地费</v>
      </c>
      <c r="M41" t="str">
        <f>表2[[#This Row],[单位]]</f>
        <v>次</v>
      </c>
      <c r="N41">
        <f>表2[[#This Row],[售价]]</f>
        <v>100</v>
      </c>
      <c r="O41" t="str">
        <f>表2[[#This Row],[类别]]</f>
        <v>场地费</v>
      </c>
      <c r="P41" t="str">
        <f t="shared" si="1"/>
        <v>INSERT INTO products (name, unit,price,catagory_id,version_id,created_at,updated_at) VALUES ('包场 场地费','次','100' , (select id from catagories where name='场地费') ,1, '2016-05-06 15:36:38' , '2016-05-06 15:36:38');</v>
      </c>
    </row>
    <row r="42" spans="2:16">
      <c r="B42" s="1" t="str">
        <f t="shared" si="3"/>
        <v>手冲单品咖啡(杯)</v>
      </c>
      <c r="C42" s="29" t="s">
        <v>264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  <c r="K42" t="s">
        <v>289</v>
      </c>
      <c r="L42" t="str">
        <f>表2[[#This Row],[名称]]</f>
        <v>手冲单品咖啡</v>
      </c>
      <c r="M42" t="str">
        <f>表2[[#This Row],[单位]]</f>
        <v>杯</v>
      </c>
      <c r="N42">
        <f>表2[[#This Row],[售价]]</f>
        <v>25</v>
      </c>
      <c r="O42" t="str">
        <f>表2[[#This Row],[类别]]</f>
        <v>饮品</v>
      </c>
      <c r="P42" t="str">
        <f t="shared" si="1"/>
        <v>INSERT INTO products (name, unit,price,catagory_id,version_id,created_at,updated_at) VALUES ('手冲单品咖啡','杯','25' , (select id from catagories where name='饮品') ,1, '2016-05-06 15:36:38' , '2016-05-06 15:36:38');</v>
      </c>
    </row>
    <row r="43" spans="2:16">
      <c r="B43" s="1" t="str">
        <f t="shared" si="3"/>
        <v>生日派对专场(次)</v>
      </c>
      <c r="C43" s="29" t="s">
        <v>268</v>
      </c>
      <c r="D43" s="1" t="s">
        <v>108</v>
      </c>
      <c r="E43" s="29">
        <v>1600</v>
      </c>
      <c r="F43" s="26" t="s">
        <v>252</v>
      </c>
      <c r="G43" s="36">
        <v>1</v>
      </c>
      <c r="H43" s="46">
        <v>42487</v>
      </c>
      <c r="K43" t="s">
        <v>289</v>
      </c>
      <c r="L43" t="str">
        <f>表2[[#This Row],[名称]]</f>
        <v>生日派对专场</v>
      </c>
      <c r="M43" t="str">
        <f>表2[[#This Row],[单位]]</f>
        <v>次</v>
      </c>
      <c r="N43">
        <f>表2[[#This Row],[售价]]</f>
        <v>1600</v>
      </c>
      <c r="O43" t="str">
        <f>表2[[#This Row],[类别]]</f>
        <v>活动</v>
      </c>
      <c r="P43" t="str">
        <f t="shared" si="1"/>
        <v>INSERT INTO products (name, unit,price,catagory_id,version_id,created_at,updated_at) VALUES ('生日派对专场','次','1600' , (select id from catagories where name='活动') ,1, '2016-05-06 15:36:38' , '2016-05-06 15:36:38');</v>
      </c>
    </row>
    <row r="44" spans="2:16">
      <c r="B44" s="1" t="str">
        <f t="shared" si="3"/>
        <v>摩卡咖啡(杯)</v>
      </c>
      <c r="C44" s="29" t="s">
        <v>277</v>
      </c>
      <c r="D44" s="1" t="s">
        <v>14</v>
      </c>
      <c r="E44" s="29">
        <v>26</v>
      </c>
      <c r="F44" s="26" t="s">
        <v>21</v>
      </c>
      <c r="G44" s="36">
        <v>1</v>
      </c>
      <c r="H44" s="46">
        <v>42487</v>
      </c>
      <c r="K44" t="s">
        <v>289</v>
      </c>
      <c r="L44" t="str">
        <f>表2[[#This Row],[名称]]</f>
        <v>摩卡咖啡</v>
      </c>
      <c r="M44" t="str">
        <f>表2[[#This Row],[单位]]</f>
        <v>杯</v>
      </c>
      <c r="N44">
        <f>表2[[#This Row],[售价]]</f>
        <v>26</v>
      </c>
      <c r="O44" t="str">
        <f>表2[[#This Row],[类别]]</f>
        <v>饮品</v>
      </c>
      <c r="P44" t="str">
        <f t="shared" si="1"/>
        <v>INSERT INTO products (name, unit,price,catagory_id,version_id,created_at,updated_at) VALUES ('摩卡咖啡','杯','26' , (select id from catagories where name='饮品') ,1, '2016-05-06 15:36:38' , '2016-05-06 15:36:38');</v>
      </c>
    </row>
    <row r="45" spans="2:16">
      <c r="B45" s="1" t="str">
        <f t="shared" si="3"/>
        <v>玫瑰冰拿铁(杯)</v>
      </c>
      <c r="C45" s="29" t="s">
        <v>292</v>
      </c>
      <c r="D45" s="1" t="s">
        <v>14</v>
      </c>
      <c r="E45" s="29">
        <v>26</v>
      </c>
      <c r="F45" s="26" t="s">
        <v>21</v>
      </c>
      <c r="G45" s="36">
        <v>1</v>
      </c>
      <c r="H45" s="46">
        <v>42487</v>
      </c>
    </row>
    <row r="46" spans="2:16">
      <c r="B46" s="1"/>
      <c r="C46" s="29"/>
      <c r="D46" s="40"/>
      <c r="E46" s="29"/>
      <c r="F46" s="41"/>
      <c r="G46" s="36">
        <v>1</v>
      </c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M5" sqref="M5"/>
    </sheetView>
  </sheetViews>
  <sheetFormatPr defaultColWidth="11" defaultRowHeight="14.25"/>
  <cols>
    <col min="1" max="1" width="40.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>
      <c r="A3" s="33" t="s">
        <v>112</v>
      </c>
      <c r="B3" t="s">
        <v>177</v>
      </c>
    </row>
    <row r="4" spans="1:2">
      <c r="A4" s="31" t="s">
        <v>170</v>
      </c>
      <c r="B4" s="32">
        <v>20</v>
      </c>
    </row>
    <row r="5" spans="1:2">
      <c r="A5" s="35" t="s">
        <v>104</v>
      </c>
      <c r="B5" s="32">
        <v>20</v>
      </c>
    </row>
    <row r="6" spans="1:2">
      <c r="A6" s="31" t="s">
        <v>153</v>
      </c>
      <c r="B6" s="32">
        <v>206</v>
      </c>
    </row>
    <row r="7" spans="1:2">
      <c r="A7" s="35" t="s">
        <v>136</v>
      </c>
      <c r="B7" s="32">
        <v>30</v>
      </c>
    </row>
    <row r="8" spans="1:2">
      <c r="A8" s="35" t="s">
        <v>155</v>
      </c>
      <c r="B8" s="32">
        <v>35</v>
      </c>
    </row>
    <row r="9" spans="1:2">
      <c r="A9" s="35" t="s">
        <v>163</v>
      </c>
      <c r="B9" s="32">
        <v>18</v>
      </c>
    </row>
    <row r="10" spans="1:2">
      <c r="A10" s="35" t="s">
        <v>218</v>
      </c>
      <c r="B10" s="32">
        <v>15</v>
      </c>
    </row>
    <row r="11" spans="1:2">
      <c r="A11" s="35" t="s">
        <v>220</v>
      </c>
      <c r="B11" s="32">
        <v>45</v>
      </c>
    </row>
    <row r="12" spans="1:2">
      <c r="A12" s="35" t="s">
        <v>237</v>
      </c>
      <c r="B12" s="32">
        <v>45</v>
      </c>
    </row>
    <row r="13" spans="1:2">
      <c r="A13" s="35" t="s">
        <v>246</v>
      </c>
      <c r="B13" s="32">
        <v>18</v>
      </c>
    </row>
    <row r="14" spans="1:2">
      <c r="A14" s="31" t="s">
        <v>169</v>
      </c>
      <c r="B14" s="32">
        <v>0</v>
      </c>
    </row>
    <row r="15" spans="1:2">
      <c r="A15" s="35" t="s">
        <v>8</v>
      </c>
      <c r="B15" s="32">
        <v>0</v>
      </c>
    </row>
    <row r="16" spans="1:2">
      <c r="A16" s="31" t="s">
        <v>140</v>
      </c>
      <c r="B16" s="32">
        <v>20</v>
      </c>
    </row>
    <row r="17" spans="1:2">
      <c r="A17" s="35" t="s">
        <v>142</v>
      </c>
      <c r="B17" s="32">
        <v>20</v>
      </c>
    </row>
    <row r="18" spans="1:2">
      <c r="A18" s="31" t="s">
        <v>168</v>
      </c>
      <c r="B18" s="32">
        <v>20</v>
      </c>
    </row>
    <row r="19" spans="1:2">
      <c r="A19" s="35" t="s">
        <v>61</v>
      </c>
      <c r="B19" s="32">
        <v>20</v>
      </c>
    </row>
    <row r="20" spans="1:2">
      <c r="A20" s="31" t="s">
        <v>167</v>
      </c>
      <c r="B20" s="32">
        <v>1155</v>
      </c>
    </row>
    <row r="21" spans="1:2">
      <c r="A21" s="35" t="s">
        <v>106</v>
      </c>
      <c r="B21" s="32">
        <v>18</v>
      </c>
    </row>
    <row r="22" spans="1:2">
      <c r="A22" s="35" t="s">
        <v>60</v>
      </c>
      <c r="B22" s="32">
        <v>20</v>
      </c>
    </row>
    <row r="23" spans="1:2">
      <c r="A23" s="35" t="s">
        <v>150</v>
      </c>
      <c r="B23" s="32">
        <v>30</v>
      </c>
    </row>
    <row r="24" spans="1:2">
      <c r="A24" s="35" t="s">
        <v>171</v>
      </c>
      <c r="B24" s="32">
        <v>50</v>
      </c>
    </row>
    <row r="25" spans="1:2">
      <c r="A25" s="35" t="s">
        <v>172</v>
      </c>
      <c r="B25" s="32">
        <v>80</v>
      </c>
    </row>
    <row r="26" spans="1:2">
      <c r="A26" s="35" t="s">
        <v>152</v>
      </c>
      <c r="B26" s="32">
        <v>30</v>
      </c>
    </row>
    <row r="27" spans="1:2">
      <c r="A27" s="35" t="s">
        <v>173</v>
      </c>
      <c r="B27" s="32">
        <v>30</v>
      </c>
    </row>
    <row r="28" spans="1:2">
      <c r="A28" s="35" t="s">
        <v>174</v>
      </c>
      <c r="B28" s="32">
        <v>50</v>
      </c>
    </row>
    <row r="29" spans="1:2">
      <c r="A29" s="35" t="s">
        <v>76</v>
      </c>
      <c r="B29" s="32">
        <v>20</v>
      </c>
    </row>
    <row r="30" spans="1:2">
      <c r="A30" s="35" t="s">
        <v>58</v>
      </c>
      <c r="B30" s="32">
        <v>70</v>
      </c>
    </row>
    <row r="31" spans="1:2">
      <c r="A31" s="35" t="s">
        <v>101</v>
      </c>
      <c r="B31" s="32">
        <v>25</v>
      </c>
    </row>
    <row r="32" spans="1:2">
      <c r="A32" s="35" t="s">
        <v>68</v>
      </c>
      <c r="B32" s="32">
        <v>25</v>
      </c>
    </row>
    <row r="33" spans="1:2">
      <c r="A33" s="35" t="s">
        <v>64</v>
      </c>
      <c r="B33" s="32">
        <v>80</v>
      </c>
    </row>
    <row r="34" spans="1:2">
      <c r="A34" s="35" t="s">
        <v>63</v>
      </c>
      <c r="B34" s="32">
        <v>20</v>
      </c>
    </row>
    <row r="35" spans="1:2">
      <c r="A35" s="35" t="s">
        <v>70</v>
      </c>
      <c r="B35" s="32">
        <v>25</v>
      </c>
    </row>
    <row r="36" spans="1:2">
      <c r="A36" s="35" t="s">
        <v>59</v>
      </c>
      <c r="B36" s="32">
        <v>25</v>
      </c>
    </row>
    <row r="37" spans="1:2">
      <c r="A37" s="35" t="s">
        <v>125</v>
      </c>
      <c r="B37" s="32">
        <v>30</v>
      </c>
    </row>
    <row r="38" spans="1:2">
      <c r="A38" s="35" t="s">
        <v>175</v>
      </c>
      <c r="B38" s="32">
        <v>50</v>
      </c>
    </row>
    <row r="39" spans="1:2">
      <c r="A39" s="35" t="s">
        <v>176</v>
      </c>
      <c r="B39" s="32">
        <v>80</v>
      </c>
    </row>
    <row r="40" spans="1:2">
      <c r="A40" s="35" t="s">
        <v>86</v>
      </c>
      <c r="B40" s="32">
        <v>20</v>
      </c>
    </row>
    <row r="41" spans="1:2">
      <c r="A41" s="35" t="s">
        <v>62</v>
      </c>
      <c r="B41" s="32">
        <v>70</v>
      </c>
    </row>
    <row r="42" spans="1:2">
      <c r="A42" s="35" t="s">
        <v>178</v>
      </c>
      <c r="B42" s="32">
        <v>80</v>
      </c>
    </row>
    <row r="43" spans="1:2">
      <c r="A43" s="35" t="s">
        <v>203</v>
      </c>
      <c r="B43" s="32">
        <v>70</v>
      </c>
    </row>
    <row r="44" spans="1:2">
      <c r="A44" s="35" t="s">
        <v>210</v>
      </c>
      <c r="B44" s="32">
        <v>30</v>
      </c>
    </row>
    <row r="45" spans="1:2">
      <c r="A45" s="35" t="s">
        <v>214</v>
      </c>
      <c r="B45" s="32">
        <v>30</v>
      </c>
    </row>
    <row r="46" spans="1:2">
      <c r="A46" s="35" t="s">
        <v>238</v>
      </c>
      <c r="B46" s="32">
        <v>20</v>
      </c>
    </row>
    <row r="47" spans="1:2">
      <c r="A47" s="35" t="s">
        <v>265</v>
      </c>
      <c r="B47" s="32">
        <v>25</v>
      </c>
    </row>
    <row r="48" spans="1:2">
      <c r="A48" s="35" t="s">
        <v>278</v>
      </c>
      <c r="B48" s="32">
        <v>26</v>
      </c>
    </row>
    <row r="49" spans="1:2">
      <c r="A49" s="35" t="s">
        <v>293</v>
      </c>
      <c r="B49" s="32">
        <v>26</v>
      </c>
    </row>
    <row r="50" spans="1:2">
      <c r="A50" s="31" t="s">
        <v>90</v>
      </c>
      <c r="B50" s="32"/>
    </row>
    <row r="51" spans="1:2">
      <c r="A51" s="35" t="s">
        <v>90</v>
      </c>
      <c r="B51" s="32"/>
    </row>
    <row r="52" spans="1:2">
      <c r="A52" s="31" t="s">
        <v>232</v>
      </c>
      <c r="B52" s="32">
        <v>1700</v>
      </c>
    </row>
    <row r="53" spans="1:2">
      <c r="A53" s="35" t="s">
        <v>236</v>
      </c>
      <c r="B53" s="32">
        <v>100</v>
      </c>
    </row>
    <row r="54" spans="1:2">
      <c r="A54" s="35" t="s">
        <v>269</v>
      </c>
      <c r="B54" s="32">
        <v>1600</v>
      </c>
    </row>
    <row r="55" spans="1:2">
      <c r="A55" s="31" t="s">
        <v>250</v>
      </c>
      <c r="B55" s="32">
        <v>100</v>
      </c>
    </row>
    <row r="56" spans="1:2">
      <c r="A56" s="35" t="s">
        <v>253</v>
      </c>
      <c r="B56" s="32">
        <v>100</v>
      </c>
    </row>
    <row r="57" spans="1:2">
      <c r="A57" s="31" t="s">
        <v>110</v>
      </c>
      <c r="B57" s="32">
        <v>3221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2" sqref="G2"/>
    </sheetView>
  </sheetViews>
  <sheetFormatPr defaultColWidth="11" defaultRowHeight="14.25"/>
  <cols>
    <col min="1" max="1" width="43" bestFit="1" customWidth="1"/>
    <col min="2" max="2" width="8.625" bestFit="1" customWidth="1"/>
  </cols>
  <sheetData>
    <row r="1" spans="1:6" ht="22.5">
      <c r="A1" s="48" t="s">
        <v>181</v>
      </c>
      <c r="B1" s="49"/>
      <c r="C1" s="50" t="s">
        <v>180</v>
      </c>
    </row>
    <row r="2" spans="1:6" ht="25.5">
      <c r="A2" s="60" t="s">
        <v>167</v>
      </c>
      <c r="B2" s="51"/>
      <c r="C2" s="52"/>
      <c r="E2" t="str">
        <f>$A$2</f>
        <v>饮品</v>
      </c>
      <c r="F2" s="69" t="s">
        <v>288</v>
      </c>
    </row>
    <row r="3" spans="1:6" ht="25.5">
      <c r="A3" s="61" t="s">
        <v>182</v>
      </c>
      <c r="B3" s="53" t="s">
        <v>193</v>
      </c>
      <c r="C3" s="63">
        <v>25</v>
      </c>
      <c r="E3" t="str">
        <f t="shared" ref="E3:E16" si="0">$A$2</f>
        <v>饮品</v>
      </c>
    </row>
    <row r="4" spans="1:6" ht="25.5">
      <c r="A4" s="62" t="s">
        <v>150</v>
      </c>
      <c r="B4" s="54"/>
      <c r="C4" s="64">
        <v>30</v>
      </c>
      <c r="E4" t="str">
        <f t="shared" si="0"/>
        <v>饮品</v>
      </c>
    </row>
    <row r="5" spans="1:6" ht="25.5">
      <c r="A5" s="62" t="s">
        <v>184</v>
      </c>
      <c r="B5" s="55" t="s">
        <v>193</v>
      </c>
      <c r="C5" s="64">
        <v>50</v>
      </c>
      <c r="E5" t="str">
        <f t="shared" si="0"/>
        <v>饮品</v>
      </c>
    </row>
    <row r="6" spans="1:6" ht="25.5">
      <c r="A6" s="62" t="s">
        <v>183</v>
      </c>
      <c r="B6" s="54"/>
      <c r="C6" s="64">
        <v>80</v>
      </c>
      <c r="E6" t="str">
        <f t="shared" si="0"/>
        <v>饮品</v>
      </c>
    </row>
    <row r="7" spans="1:6" ht="25.5">
      <c r="A7" s="61" t="s">
        <v>152</v>
      </c>
      <c r="B7" s="53" t="s">
        <v>193</v>
      </c>
      <c r="C7" s="63">
        <v>30</v>
      </c>
      <c r="E7" t="str">
        <f t="shared" si="0"/>
        <v>饮品</v>
      </c>
    </row>
    <row r="8" spans="1:6" ht="25.5">
      <c r="A8" s="62" t="s">
        <v>173</v>
      </c>
      <c r="B8" s="54"/>
      <c r="C8" s="64">
        <v>30</v>
      </c>
      <c r="E8" t="str">
        <f t="shared" si="0"/>
        <v>饮品</v>
      </c>
    </row>
    <row r="9" spans="1:6" ht="25.5">
      <c r="A9" s="62" t="s">
        <v>185</v>
      </c>
      <c r="B9" s="54"/>
      <c r="C9" s="64">
        <v>50</v>
      </c>
      <c r="E9" t="str">
        <f t="shared" si="0"/>
        <v>饮品</v>
      </c>
    </row>
    <row r="10" spans="1:6" ht="25.5">
      <c r="A10" s="61" t="s">
        <v>125</v>
      </c>
      <c r="B10" s="56"/>
      <c r="C10" s="63">
        <v>30</v>
      </c>
      <c r="E10" t="str">
        <f t="shared" si="0"/>
        <v>饮品</v>
      </c>
    </row>
    <row r="11" spans="1:6" ht="25.5">
      <c r="A11" s="61" t="s">
        <v>197</v>
      </c>
      <c r="B11" s="56"/>
      <c r="C11" s="63">
        <v>50</v>
      </c>
      <c r="E11" t="str">
        <f t="shared" si="0"/>
        <v>饮品</v>
      </c>
    </row>
    <row r="12" spans="1:6" ht="25.5">
      <c r="A12" s="61" t="s">
        <v>195</v>
      </c>
      <c r="B12" s="53" t="s">
        <v>194</v>
      </c>
      <c r="C12" s="63">
        <v>30</v>
      </c>
      <c r="E12" t="str">
        <f t="shared" si="0"/>
        <v>饮品</v>
      </c>
    </row>
    <row r="13" spans="1:6" ht="25.5">
      <c r="A13" s="61" t="s">
        <v>196</v>
      </c>
      <c r="B13" s="53" t="s">
        <v>194</v>
      </c>
      <c r="C13" s="63">
        <v>35</v>
      </c>
      <c r="E13" t="str">
        <f t="shared" si="0"/>
        <v>饮品</v>
      </c>
    </row>
    <row r="14" spans="1:6" ht="25.5">
      <c r="A14" s="61" t="s">
        <v>186</v>
      </c>
      <c r="B14" s="56"/>
      <c r="C14" s="63">
        <v>25</v>
      </c>
      <c r="E14" t="str">
        <f t="shared" si="0"/>
        <v>饮品</v>
      </c>
    </row>
    <row r="15" spans="1:6" ht="25.5">
      <c r="A15" s="61" t="s">
        <v>70</v>
      </c>
      <c r="B15" s="56"/>
      <c r="C15" s="63">
        <v>25</v>
      </c>
      <c r="E15" t="str">
        <f t="shared" si="0"/>
        <v>饮品</v>
      </c>
    </row>
    <row r="16" spans="1:6" ht="25.5">
      <c r="A16" s="61" t="s">
        <v>60</v>
      </c>
      <c r="B16" s="56"/>
      <c r="C16" s="63">
        <v>30</v>
      </c>
      <c r="E16" t="str">
        <f t="shared" si="0"/>
        <v>饮品</v>
      </c>
    </row>
    <row r="17" spans="1:3" ht="25.5">
      <c r="A17" s="60" t="s">
        <v>168</v>
      </c>
      <c r="B17" s="57"/>
      <c r="C17" s="65"/>
    </row>
    <row r="18" spans="1:3" ht="25.5">
      <c r="A18" s="61" t="s">
        <v>187</v>
      </c>
      <c r="B18" s="53" t="s">
        <v>193</v>
      </c>
      <c r="C18" s="63">
        <v>20</v>
      </c>
    </row>
    <row r="19" spans="1:3" ht="25.5">
      <c r="A19" s="61" t="s">
        <v>188</v>
      </c>
      <c r="B19" s="56"/>
      <c r="C19" s="63">
        <v>15</v>
      </c>
    </row>
    <row r="20" spans="1:3" ht="25.5">
      <c r="A20" s="60" t="s">
        <v>170</v>
      </c>
      <c r="B20" s="57"/>
      <c r="C20" s="65"/>
    </row>
    <row r="21" spans="1:3" ht="25.5">
      <c r="A21" s="61" t="s">
        <v>189</v>
      </c>
      <c r="B21" s="53" t="s">
        <v>193</v>
      </c>
      <c r="C21" s="63">
        <v>20</v>
      </c>
    </row>
    <row r="22" spans="1:3" ht="25.5">
      <c r="A22" s="61" t="s">
        <v>106</v>
      </c>
      <c r="B22" s="56"/>
      <c r="C22" s="63">
        <v>18</v>
      </c>
    </row>
    <row r="23" spans="1:3" ht="25.5">
      <c r="A23" s="61" t="s">
        <v>191</v>
      </c>
      <c r="B23" s="56"/>
      <c r="C23" s="63">
        <v>30</v>
      </c>
    </row>
    <row r="24" spans="1:3" ht="25.5">
      <c r="A24" s="61" t="s">
        <v>190</v>
      </c>
      <c r="B24" s="56"/>
      <c r="C24" s="63">
        <v>30</v>
      </c>
    </row>
    <row r="25" spans="1:3" ht="25.5">
      <c r="A25" s="61" t="s">
        <v>192</v>
      </c>
      <c r="B25" s="53" t="s">
        <v>194</v>
      </c>
      <c r="C25" s="63">
        <v>48</v>
      </c>
    </row>
    <row r="26" spans="1:3" ht="25.5">
      <c r="A26" s="60" t="s">
        <v>140</v>
      </c>
      <c r="B26" s="57"/>
      <c r="C26" s="65"/>
    </row>
    <row r="27" spans="1:3" ht="25.5">
      <c r="A27" s="61" t="s">
        <v>142</v>
      </c>
      <c r="B27" s="53" t="s">
        <v>193</v>
      </c>
      <c r="C27" s="63">
        <v>20</v>
      </c>
    </row>
    <row r="28" spans="1:3" ht="25.5">
      <c r="A28" s="60" t="s">
        <v>153</v>
      </c>
      <c r="B28" s="51"/>
      <c r="C28" s="65"/>
    </row>
    <row r="29" spans="1:3" ht="25.5">
      <c r="A29" s="61" t="s">
        <v>136</v>
      </c>
      <c r="B29" s="58"/>
      <c r="C29" s="63">
        <v>30</v>
      </c>
    </row>
    <row r="30" spans="1:3" ht="25.5">
      <c r="A30" s="61" t="s">
        <v>155</v>
      </c>
      <c r="B30" s="58"/>
      <c r="C30" s="63">
        <v>35</v>
      </c>
    </row>
    <row r="31" spans="1:3" ht="25.5">
      <c r="A31" s="61" t="s">
        <v>163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陈曦</cp:lastModifiedBy>
  <cp:lastPrinted>2016-04-16T17:51:09Z</cp:lastPrinted>
  <dcterms:created xsi:type="dcterms:W3CDTF">2016-04-06T06:15:46Z</dcterms:created>
  <dcterms:modified xsi:type="dcterms:W3CDTF">2016-05-14T04:03:46Z</dcterms:modified>
</cp:coreProperties>
</file>