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rgtold\Dropbox\AETR\AETR Manuscripts 2021\AETR_2021_003\"/>
    </mc:Choice>
  </mc:AlternateContent>
  <xr:revisionPtr revIDLastSave="0" documentId="13_ncr:1_{2505578E-DDF7-4372-966A-74231AE25D9A}" xr6:coauthVersionLast="45" xr6:coauthVersionMax="46" xr10:uidLastSave="{00000000-0000-0000-0000-000000000000}"/>
  <bookViews>
    <workbookView xWindow="57480" yWindow="-120" windowWidth="29040" windowHeight="15840" xr2:uid="{F098FA0A-FAFF-4795-A768-54A5AB78ED0D}"/>
  </bookViews>
  <sheets>
    <sheet name="Introduction" sheetId="6" r:id="rId1"/>
    <sheet name="ParamGenerate_AllWhole" sheetId="5" r:id="rId2"/>
    <sheet name="CostFunc#1_Illustrated" sheetId="2" r:id="rId3"/>
    <sheet name="Figure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5" l="1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E16" i="5"/>
  <c r="D15" i="2" s="1"/>
  <c r="F16" i="5"/>
  <c r="A38" i="3"/>
  <c r="B37" i="3"/>
  <c r="C37" i="3"/>
  <c r="D37" i="3"/>
  <c r="A37" i="3"/>
  <c r="M14" i="3"/>
  <c r="G14" i="3"/>
  <c r="P10" i="3"/>
  <c r="J10" i="3"/>
  <c r="D10" i="3"/>
  <c r="O10" i="3"/>
  <c r="N10" i="3"/>
  <c r="O13" i="3" s="1"/>
  <c r="M10" i="3"/>
  <c r="I10" i="3"/>
  <c r="G10" i="3"/>
  <c r="C10" i="3"/>
  <c r="B10" i="3"/>
  <c r="A10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8" i="3" s="1"/>
  <c r="C5" i="3"/>
  <c r="H10" i="3" s="1"/>
  <c r="J13" i="3" s="1"/>
  <c r="K13" i="3" s="1"/>
  <c r="H6" i="3"/>
  <c r="G6" i="3"/>
  <c r="H5" i="3"/>
  <c r="G5" i="3"/>
  <c r="H4" i="3"/>
  <c r="G4" i="3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D29" i="5" l="1"/>
  <c r="B29" i="5" s="1"/>
  <c r="C29" i="5" s="1"/>
  <c r="I29" i="5" s="1"/>
  <c r="J29" i="5" s="1"/>
  <c r="A29" i="5" s="1"/>
  <c r="D25" i="5"/>
  <c r="B25" i="5" s="1"/>
  <c r="C25" i="5" s="1"/>
  <c r="I25" i="5" s="1"/>
  <c r="J25" i="5" s="1"/>
  <c r="A25" i="5" s="1"/>
  <c r="D30" i="5"/>
  <c r="B30" i="5" s="1"/>
  <c r="C30" i="5" s="1"/>
  <c r="D20" i="5"/>
  <c r="B20" i="5" s="1"/>
  <c r="C20" i="5" s="1"/>
  <c r="D24" i="5"/>
  <c r="B24" i="5" s="1"/>
  <c r="C24" i="5" s="1"/>
  <c r="D26" i="5"/>
  <c r="B26" i="5" s="1"/>
  <c r="C26" i="5" s="1"/>
  <c r="D17" i="5"/>
  <c r="B17" i="5" s="1"/>
  <c r="C17" i="5" s="1"/>
  <c r="H17" i="5" s="1"/>
  <c r="D21" i="5"/>
  <c r="B21" i="5" s="1"/>
  <c r="C21" i="5" s="1"/>
  <c r="H21" i="5" s="1"/>
  <c r="D23" i="5"/>
  <c r="B23" i="5" s="1"/>
  <c r="C23" i="5" s="1"/>
  <c r="D18" i="5"/>
  <c r="B18" i="5" s="1"/>
  <c r="C18" i="5" s="1"/>
  <c r="D27" i="5"/>
  <c r="B27" i="5" s="1"/>
  <c r="C27" i="5" s="1"/>
  <c r="D22" i="5"/>
  <c r="B22" i="5" s="1"/>
  <c r="C22" i="5" s="1"/>
  <c r="D28" i="5"/>
  <c r="B28" i="5" s="1"/>
  <c r="C28" i="5" s="1"/>
  <c r="D19" i="5"/>
  <c r="B19" i="5" s="1"/>
  <c r="C19" i="5" s="1"/>
  <c r="D31" i="5"/>
  <c r="D16" i="5"/>
  <c r="C15" i="2" s="1"/>
  <c r="H13" i="3"/>
  <c r="C38" i="3" s="1"/>
  <c r="A39" i="3"/>
  <c r="A43" i="3"/>
  <c r="A47" i="3"/>
  <c r="A51" i="3"/>
  <c r="A55" i="3"/>
  <c r="I13" i="3"/>
  <c r="A42" i="3"/>
  <c r="A46" i="3"/>
  <c r="A50" i="3"/>
  <c r="A54" i="3"/>
  <c r="A41" i="3"/>
  <c r="A45" i="3"/>
  <c r="A49" i="3"/>
  <c r="A53" i="3"/>
  <c r="A57" i="3"/>
  <c r="J14" i="3"/>
  <c r="K14" i="3" s="1"/>
  <c r="A40" i="3"/>
  <c r="A44" i="3"/>
  <c r="A48" i="3"/>
  <c r="A52" i="3"/>
  <c r="A56" i="3"/>
  <c r="I6" i="3"/>
  <c r="P13" i="3"/>
  <c r="Q13" i="3" s="1"/>
  <c r="N13" i="3"/>
  <c r="B38" i="3" s="1"/>
  <c r="P14" i="3"/>
  <c r="Q14" i="3" s="1"/>
  <c r="N14" i="3"/>
  <c r="B39" i="3" s="1"/>
  <c r="M15" i="3"/>
  <c r="O14" i="3"/>
  <c r="H14" i="3"/>
  <c r="C39" i="3" s="1"/>
  <c r="I14" i="3"/>
  <c r="G15" i="3"/>
  <c r="D13" i="3"/>
  <c r="E13" i="3" s="1"/>
  <c r="I5" i="3"/>
  <c r="B14" i="3"/>
  <c r="D39" i="3" s="1"/>
  <c r="C13" i="3"/>
  <c r="C14" i="3"/>
  <c r="D14" i="3"/>
  <c r="E14" i="3" s="1"/>
  <c r="I4" i="3"/>
  <c r="B13" i="3"/>
  <c r="D38" i="3" s="1"/>
  <c r="H29" i="5" l="1"/>
  <c r="I17" i="5"/>
  <c r="J17" i="5" s="1"/>
  <c r="A17" i="5" s="1"/>
  <c r="H25" i="5"/>
  <c r="J12" i="2"/>
  <c r="I21" i="5"/>
  <c r="J21" i="5" s="1"/>
  <c r="A21" i="5" s="1"/>
  <c r="I19" i="5"/>
  <c r="J19" i="5" s="1"/>
  <c r="A19" i="5" s="1"/>
  <c r="H19" i="5"/>
  <c r="I27" i="5"/>
  <c r="J27" i="5" s="1"/>
  <c r="A27" i="5" s="1"/>
  <c r="H27" i="5"/>
  <c r="I23" i="5"/>
  <c r="J23" i="5" s="1"/>
  <c r="A23" i="5" s="1"/>
  <c r="H23" i="5"/>
  <c r="I24" i="5"/>
  <c r="J24" i="5" s="1"/>
  <c r="A24" i="5" s="1"/>
  <c r="H24" i="5"/>
  <c r="B31" i="5"/>
  <c r="C31" i="5" s="1"/>
  <c r="H22" i="5"/>
  <c r="I22" i="5"/>
  <c r="J22" i="5" s="1"/>
  <c r="A22" i="5" s="1"/>
  <c r="H30" i="5"/>
  <c r="I30" i="5"/>
  <c r="J30" i="5" s="1"/>
  <c r="A30" i="5" s="1"/>
  <c r="I20" i="5"/>
  <c r="J20" i="5" s="1"/>
  <c r="A20" i="5" s="1"/>
  <c r="H20" i="5"/>
  <c r="I28" i="5"/>
  <c r="J28" i="5" s="1"/>
  <c r="A28" i="5" s="1"/>
  <c r="H28" i="5"/>
  <c r="I18" i="5"/>
  <c r="J18" i="5" s="1"/>
  <c r="A18" i="5" s="1"/>
  <c r="H18" i="5"/>
  <c r="H26" i="5"/>
  <c r="I26" i="5"/>
  <c r="J26" i="5" s="1"/>
  <c r="A26" i="5" s="1"/>
  <c r="B16" i="5"/>
  <c r="C16" i="5" s="1"/>
  <c r="J11" i="2"/>
  <c r="O15" i="3"/>
  <c r="M16" i="3"/>
  <c r="N15" i="3"/>
  <c r="B40" i="3" s="1"/>
  <c r="P15" i="3"/>
  <c r="Q15" i="3" s="1"/>
  <c r="I15" i="3"/>
  <c r="J15" i="3"/>
  <c r="K15" i="3" s="1"/>
  <c r="G16" i="3"/>
  <c r="H15" i="3"/>
  <c r="C40" i="3" s="1"/>
  <c r="C15" i="3"/>
  <c r="B15" i="3"/>
  <c r="D40" i="3" s="1"/>
  <c r="D15" i="3"/>
  <c r="E15" i="3" s="1"/>
  <c r="I16" i="5" l="1"/>
  <c r="J16" i="5" s="1"/>
  <c r="B15" i="2"/>
  <c r="I31" i="5"/>
  <c r="J31" i="5" s="1"/>
  <c r="A31" i="5" s="1"/>
  <c r="H31" i="5"/>
  <c r="H16" i="5"/>
  <c r="M17" i="3"/>
  <c r="N16" i="3"/>
  <c r="B41" i="3" s="1"/>
  <c r="O16" i="3"/>
  <c r="P16" i="3"/>
  <c r="Q16" i="3" s="1"/>
  <c r="G17" i="3"/>
  <c r="H16" i="3"/>
  <c r="C41" i="3" s="1"/>
  <c r="J16" i="3"/>
  <c r="K16" i="3" s="1"/>
  <c r="I16" i="3"/>
  <c r="D16" i="3"/>
  <c r="E16" i="3" s="1"/>
  <c r="B16" i="3"/>
  <c r="D41" i="3" s="1"/>
  <c r="C16" i="3"/>
  <c r="D20" i="2" l="1"/>
  <c r="A16" i="5"/>
  <c r="A15" i="2" s="1"/>
  <c r="B21" i="2" s="1"/>
  <c r="J13" i="2"/>
  <c r="M18" i="3"/>
  <c r="P17" i="3"/>
  <c r="Q17" i="3" s="1"/>
  <c r="N17" i="3"/>
  <c r="B42" i="3" s="1"/>
  <c r="O17" i="3"/>
  <c r="I17" i="3"/>
  <c r="H17" i="3"/>
  <c r="C42" i="3" s="1"/>
  <c r="J17" i="3"/>
  <c r="K17" i="3" s="1"/>
  <c r="G18" i="3"/>
  <c r="D17" i="3"/>
  <c r="E17" i="3" s="1"/>
  <c r="B17" i="3"/>
  <c r="D42" i="3" s="1"/>
  <c r="C17" i="3"/>
  <c r="C34" i="2"/>
  <c r="C21" i="2"/>
  <c r="C24" i="2"/>
  <c r="C37" i="2"/>
  <c r="C28" i="2"/>
  <c r="C31" i="2"/>
  <c r="D25" i="2"/>
  <c r="D33" i="2"/>
  <c r="C25" i="2"/>
  <c r="C33" i="2"/>
  <c r="C20" i="2"/>
  <c r="D22" i="2"/>
  <c r="D23" i="2"/>
  <c r="D28" i="2"/>
  <c r="D32" i="2"/>
  <c r="D35" i="2"/>
  <c r="D36" i="2"/>
  <c r="C30" i="2"/>
  <c r="C27" i="2"/>
  <c r="C32" i="2"/>
  <c r="D31" i="2"/>
  <c r="D24" i="2"/>
  <c r="D38" i="2"/>
  <c r="C26" i="2"/>
  <c r="C29" i="2"/>
  <c r="C35" i="2"/>
  <c r="C40" i="2"/>
  <c r="D27" i="2"/>
  <c r="D39" i="2"/>
  <c r="D30" i="2"/>
  <c r="D40" i="2"/>
  <c r="C22" i="2"/>
  <c r="C38" i="2"/>
  <c r="C23" i="2"/>
  <c r="C39" i="2"/>
  <c r="C36" i="2"/>
  <c r="D21" i="2"/>
  <c r="D29" i="2"/>
  <c r="D37" i="2"/>
  <c r="D26" i="2"/>
  <c r="D34" i="2"/>
  <c r="B27" i="2" l="1"/>
  <c r="B24" i="2"/>
  <c r="B25" i="2"/>
  <c r="E28" i="2"/>
  <c r="E29" i="2"/>
  <c r="B38" i="2"/>
  <c r="B37" i="2"/>
  <c r="E30" i="2"/>
  <c r="E38" i="2"/>
  <c r="B35" i="2"/>
  <c r="E36" i="2"/>
  <c r="E23" i="2"/>
  <c r="B29" i="2"/>
  <c r="B23" i="2"/>
  <c r="B22" i="2"/>
  <c r="E24" i="2"/>
  <c r="E34" i="2"/>
  <c r="E21" i="2"/>
  <c r="E40" i="2"/>
  <c r="B40" i="2"/>
  <c r="B31" i="2"/>
  <c r="E33" i="2"/>
  <c r="E26" i="2"/>
  <c r="B36" i="2"/>
  <c r="B26" i="2"/>
  <c r="E39" i="2"/>
  <c r="B34" i="2"/>
  <c r="E31" i="2"/>
  <c r="E35" i="2"/>
  <c r="E22" i="2"/>
  <c r="E25" i="2"/>
  <c r="B30" i="2"/>
  <c r="E37" i="2"/>
  <c r="B28" i="2"/>
  <c r="E27" i="2"/>
  <c r="B32" i="2"/>
  <c r="B39" i="2"/>
  <c r="E32" i="2"/>
  <c r="B33" i="2"/>
  <c r="B20" i="2"/>
  <c r="P18" i="3"/>
  <c r="Q18" i="3" s="1"/>
  <c r="O18" i="3"/>
  <c r="M19" i="3"/>
  <c r="N18" i="3"/>
  <c r="B43" i="3" s="1"/>
  <c r="J18" i="3"/>
  <c r="K18" i="3" s="1"/>
  <c r="G19" i="3"/>
  <c r="I18" i="3"/>
  <c r="H18" i="3"/>
  <c r="C43" i="3" s="1"/>
  <c r="B18" i="3"/>
  <c r="D43" i="3" s="1"/>
  <c r="D18" i="3"/>
  <c r="E18" i="3" s="1"/>
  <c r="C18" i="3"/>
  <c r="O19" i="3" l="1"/>
  <c r="M20" i="3"/>
  <c r="N19" i="3"/>
  <c r="B44" i="3" s="1"/>
  <c r="P19" i="3"/>
  <c r="Q19" i="3" s="1"/>
  <c r="I19" i="3"/>
  <c r="G20" i="3"/>
  <c r="H19" i="3"/>
  <c r="C44" i="3" s="1"/>
  <c r="J19" i="3"/>
  <c r="K19" i="3" s="1"/>
  <c r="C19" i="3"/>
  <c r="B19" i="3"/>
  <c r="D44" i="3" s="1"/>
  <c r="D19" i="3"/>
  <c r="E19" i="3" s="1"/>
  <c r="M21" i="3" l="1"/>
  <c r="N20" i="3"/>
  <c r="B45" i="3" s="1"/>
  <c r="O20" i="3"/>
  <c r="P20" i="3"/>
  <c r="Q20" i="3" s="1"/>
  <c r="G21" i="3"/>
  <c r="H20" i="3"/>
  <c r="C45" i="3" s="1"/>
  <c r="I20" i="3"/>
  <c r="J20" i="3"/>
  <c r="K20" i="3" s="1"/>
  <c r="D20" i="3"/>
  <c r="E20" i="3" s="1"/>
  <c r="C20" i="3"/>
  <c r="B20" i="3"/>
  <c r="D45" i="3" s="1"/>
  <c r="M22" i="3" l="1"/>
  <c r="P21" i="3"/>
  <c r="Q21" i="3" s="1"/>
  <c r="N21" i="3"/>
  <c r="B46" i="3" s="1"/>
  <c r="O21" i="3"/>
  <c r="I21" i="3"/>
  <c r="G22" i="3"/>
  <c r="J21" i="3"/>
  <c r="K21" i="3" s="1"/>
  <c r="H21" i="3"/>
  <c r="C46" i="3" s="1"/>
  <c r="D21" i="3"/>
  <c r="E21" i="3" s="1"/>
  <c r="C21" i="3"/>
  <c r="B21" i="3"/>
  <c r="D46" i="3" s="1"/>
  <c r="P22" i="3" l="1"/>
  <c r="Q22" i="3" s="1"/>
  <c r="O22" i="3"/>
  <c r="M23" i="3"/>
  <c r="N22" i="3"/>
  <c r="B47" i="3" s="1"/>
  <c r="J22" i="3"/>
  <c r="K22" i="3" s="1"/>
  <c r="G23" i="3"/>
  <c r="H22" i="3"/>
  <c r="C47" i="3" s="1"/>
  <c r="I22" i="3"/>
  <c r="B22" i="3"/>
  <c r="D47" i="3" s="1"/>
  <c r="C22" i="3"/>
  <c r="D22" i="3"/>
  <c r="E22" i="3" s="1"/>
  <c r="O23" i="3" l="1"/>
  <c r="M24" i="3"/>
  <c r="N23" i="3"/>
  <c r="B48" i="3" s="1"/>
  <c r="P23" i="3"/>
  <c r="Q23" i="3" s="1"/>
  <c r="I23" i="3"/>
  <c r="G24" i="3"/>
  <c r="H23" i="3"/>
  <c r="C48" i="3" s="1"/>
  <c r="J23" i="3"/>
  <c r="K23" i="3" s="1"/>
  <c r="C23" i="3"/>
  <c r="B23" i="3"/>
  <c r="D48" i="3" s="1"/>
  <c r="D23" i="3"/>
  <c r="E23" i="3" s="1"/>
  <c r="M25" i="3" l="1"/>
  <c r="N24" i="3"/>
  <c r="B49" i="3" s="1"/>
  <c r="O24" i="3"/>
  <c r="P24" i="3"/>
  <c r="Q24" i="3" s="1"/>
  <c r="G25" i="3"/>
  <c r="H24" i="3"/>
  <c r="C49" i="3" s="1"/>
  <c r="J24" i="3"/>
  <c r="K24" i="3" s="1"/>
  <c r="I24" i="3"/>
  <c r="D24" i="3"/>
  <c r="E24" i="3" s="1"/>
  <c r="C24" i="3"/>
  <c r="B24" i="3"/>
  <c r="D49" i="3" s="1"/>
  <c r="M26" i="3" l="1"/>
  <c r="P25" i="3"/>
  <c r="Q25" i="3" s="1"/>
  <c r="N25" i="3"/>
  <c r="B50" i="3" s="1"/>
  <c r="O25" i="3"/>
  <c r="I25" i="3"/>
  <c r="G26" i="3"/>
  <c r="J25" i="3"/>
  <c r="K25" i="3" s="1"/>
  <c r="H25" i="3"/>
  <c r="C50" i="3" s="1"/>
  <c r="D25" i="3"/>
  <c r="E25" i="3" s="1"/>
  <c r="B25" i="3"/>
  <c r="D50" i="3" s="1"/>
  <c r="C25" i="3"/>
  <c r="P26" i="3" l="1"/>
  <c r="Q26" i="3" s="1"/>
  <c r="O26" i="3"/>
  <c r="M27" i="3"/>
  <c r="N26" i="3"/>
  <c r="B51" i="3" s="1"/>
  <c r="J26" i="3"/>
  <c r="K26" i="3" s="1"/>
  <c r="G27" i="3"/>
  <c r="H26" i="3"/>
  <c r="C51" i="3" s="1"/>
  <c r="I26" i="3"/>
  <c r="B26" i="3"/>
  <c r="D51" i="3" s="1"/>
  <c r="D26" i="3"/>
  <c r="E26" i="3" s="1"/>
  <c r="C26" i="3"/>
  <c r="O27" i="3" l="1"/>
  <c r="M28" i="3"/>
  <c r="N27" i="3"/>
  <c r="B52" i="3" s="1"/>
  <c r="P27" i="3"/>
  <c r="Q27" i="3" s="1"/>
  <c r="I27" i="3"/>
  <c r="G28" i="3"/>
  <c r="H27" i="3"/>
  <c r="C52" i="3" s="1"/>
  <c r="J27" i="3"/>
  <c r="K27" i="3" s="1"/>
  <c r="C27" i="3"/>
  <c r="B27" i="3"/>
  <c r="D52" i="3" s="1"/>
  <c r="D27" i="3"/>
  <c r="E27" i="3" s="1"/>
  <c r="M29" i="3" l="1"/>
  <c r="N28" i="3"/>
  <c r="B53" i="3" s="1"/>
  <c r="O28" i="3"/>
  <c r="P28" i="3"/>
  <c r="Q28" i="3" s="1"/>
  <c r="G29" i="3"/>
  <c r="H28" i="3"/>
  <c r="C53" i="3" s="1"/>
  <c r="J28" i="3"/>
  <c r="K28" i="3" s="1"/>
  <c r="I28" i="3"/>
  <c r="D28" i="3"/>
  <c r="E28" i="3" s="1"/>
  <c r="B28" i="3"/>
  <c r="D53" i="3" s="1"/>
  <c r="C28" i="3"/>
  <c r="M30" i="3" l="1"/>
  <c r="P29" i="3"/>
  <c r="Q29" i="3" s="1"/>
  <c r="N29" i="3"/>
  <c r="B54" i="3" s="1"/>
  <c r="O29" i="3"/>
  <c r="I29" i="3"/>
  <c r="G30" i="3"/>
  <c r="H29" i="3"/>
  <c r="C54" i="3" s="1"/>
  <c r="J29" i="3"/>
  <c r="K29" i="3" s="1"/>
  <c r="D29" i="3"/>
  <c r="E29" i="3" s="1"/>
  <c r="B29" i="3"/>
  <c r="D54" i="3" s="1"/>
  <c r="C29" i="3"/>
  <c r="P30" i="3" l="1"/>
  <c r="Q30" i="3" s="1"/>
  <c r="O30" i="3"/>
  <c r="M31" i="3"/>
  <c r="N30" i="3"/>
  <c r="B55" i="3" s="1"/>
  <c r="J30" i="3"/>
  <c r="K30" i="3" s="1"/>
  <c r="G31" i="3"/>
  <c r="H30" i="3"/>
  <c r="C55" i="3" s="1"/>
  <c r="I30" i="3"/>
  <c r="B30" i="3"/>
  <c r="D55" i="3" s="1"/>
  <c r="D30" i="3"/>
  <c r="E30" i="3" s="1"/>
  <c r="C30" i="3"/>
  <c r="O31" i="3" l="1"/>
  <c r="M32" i="3"/>
  <c r="N31" i="3"/>
  <c r="B56" i="3" s="1"/>
  <c r="P31" i="3"/>
  <c r="Q31" i="3" s="1"/>
  <c r="I31" i="3"/>
  <c r="J31" i="3"/>
  <c r="K31" i="3" s="1"/>
  <c r="G32" i="3"/>
  <c r="H31" i="3"/>
  <c r="C56" i="3" s="1"/>
  <c r="C31" i="3"/>
  <c r="B31" i="3"/>
  <c r="D56" i="3" s="1"/>
  <c r="D31" i="3"/>
  <c r="E31" i="3" s="1"/>
  <c r="M33" i="3" l="1"/>
  <c r="N32" i="3"/>
  <c r="B57" i="3" s="1"/>
  <c r="O32" i="3"/>
  <c r="P32" i="3"/>
  <c r="Q32" i="3" s="1"/>
  <c r="G33" i="3"/>
  <c r="H32" i="3"/>
  <c r="C57" i="3" s="1"/>
  <c r="J32" i="3"/>
  <c r="K32" i="3" s="1"/>
  <c r="I32" i="3"/>
  <c r="D32" i="3"/>
  <c r="E32" i="3" s="1"/>
  <c r="C32" i="3"/>
  <c r="B32" i="3"/>
  <c r="D57" i="3" s="1"/>
  <c r="P33" i="3" l="1"/>
  <c r="Q33" i="3" s="1"/>
  <c r="N33" i="3"/>
  <c r="B58" i="3" s="1"/>
  <c r="O33" i="3"/>
  <c r="I33" i="3"/>
  <c r="H33" i="3"/>
  <c r="C58" i="3" s="1"/>
  <c r="J33" i="3"/>
  <c r="K33" i="3" s="1"/>
  <c r="D33" i="3"/>
  <c r="E33" i="3" s="1"/>
  <c r="B33" i="3"/>
  <c r="D58" i="3" s="1"/>
  <c r="C33" i="3"/>
</calcChain>
</file>

<file path=xl/sharedStrings.xml><?xml version="1.0" encoding="utf-8"?>
<sst xmlns="http://schemas.openxmlformats.org/spreadsheetml/2006/main" count="124" uniqueCount="84">
  <si>
    <t>TC = a + bQ + cQ^2 + dQ^3</t>
  </si>
  <si>
    <t>Discriminant condition:</t>
  </si>
  <si>
    <t>Q(MC,min)</t>
  </si>
  <si>
    <t>Q(AVC,min)</t>
  </si>
  <si>
    <t>Q</t>
  </si>
  <si>
    <t>TC</t>
  </si>
  <si>
    <t>Q step size:</t>
  </si>
  <si>
    <t>MC</t>
  </si>
  <si>
    <t>AVC</t>
  </si>
  <si>
    <t>ATC</t>
  </si>
  <si>
    <t xml:space="preserve">from closed interval </t>
  </si>
  <si>
    <t>Min</t>
  </si>
  <si>
    <t>Max</t>
  </si>
  <si>
    <t>Draws random variable in units of</t>
  </si>
  <si>
    <t>Units</t>
  </si>
  <si>
    <t xml:space="preserve">Linear price function, P(Q), that includes values &gt; MC minimum </t>
  </si>
  <si>
    <t>Quantity</t>
  </si>
  <si>
    <t>Total Cost</t>
  </si>
  <si>
    <t>Marginal Cost</t>
  </si>
  <si>
    <t>Average Variable Cost</t>
  </si>
  <si>
    <t>Average Total Cost</t>
  </si>
  <si>
    <t>A</t>
  </si>
  <si>
    <t>B</t>
  </si>
  <si>
    <t>C</t>
  </si>
  <si>
    <t>CASE A</t>
  </si>
  <si>
    <t>CASE B</t>
  </si>
  <si>
    <t>CASE C</t>
  </si>
  <si>
    <t>TC curves</t>
  </si>
  <si>
    <t>Considerations for selecting output Price:</t>
  </si>
  <si>
    <t>Constant price P relationship to minimum, MC, AVC, and ATC</t>
  </si>
  <si>
    <t>Updated:</t>
  </si>
  <si>
    <r>
      <t xml:space="preserve">&lt;-- Choose values from ParamGenerate sheet </t>
    </r>
    <r>
      <rPr>
        <b/>
        <sz val="11"/>
        <color rgb="FFFF0000"/>
        <rFont val="Calibri"/>
        <family val="2"/>
        <scheme val="minor"/>
      </rPr>
      <t>(or hit F9 to generate new random variables)</t>
    </r>
  </si>
  <si>
    <t>k:</t>
  </si>
  <si>
    <t>k</t>
  </si>
  <si>
    <t>Whole minimum AVC and ATC condition:</t>
  </si>
  <si>
    <t>α</t>
  </si>
  <si>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initial</t>
    </r>
  </si>
  <si>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 verified</t>
    </r>
  </si>
  <si>
    <t>γ</t>
  </si>
  <si>
    <t>δ</t>
  </si>
  <si>
    <t>Draws integer random variable</t>
  </si>
  <si>
    <r>
      <t>γ^2 &lt; 3</t>
    </r>
    <r>
      <rPr>
        <sz val="11"/>
        <color theme="1"/>
        <rFont val="Calibri"/>
        <family val="2"/>
      </rPr>
      <t>βδ</t>
    </r>
    <r>
      <rPr>
        <sz val="11"/>
        <color theme="1"/>
        <rFont val="Calibri"/>
        <family val="2"/>
        <scheme val="minor"/>
      </rPr>
      <t xml:space="preserve">, so 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&gt; (γ^2)/(3δ)</t>
    </r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</si>
  <si>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 xml:space="preserve"> = -6*k*</t>
    </r>
    <r>
      <rPr>
        <sz val="11"/>
        <color theme="1"/>
        <rFont val="Calibri"/>
        <family val="2"/>
      </rPr>
      <t>δ</t>
    </r>
  </si>
  <si>
    <t>β</t>
  </si>
  <si>
    <t>γ^2</t>
  </si>
  <si>
    <t>3*δ</t>
  </si>
  <si>
    <t>γ^2/(3*d)</t>
  </si>
  <si>
    <t>Beta interval bounds:</t>
  </si>
  <si>
    <r>
      <t xml:space="preserve">(γ^2)/(3δ) &lt; </t>
    </r>
    <r>
      <rPr>
        <sz val="11"/>
        <color theme="1"/>
        <rFont val="Calibri"/>
        <family val="2"/>
      </rPr>
      <t>β &lt; k*(γ^2)/(3δ)</t>
    </r>
  </si>
  <si>
    <t>Q(ATC,min) draw</t>
  </si>
  <si>
    <t>(or see ATC column)</t>
  </si>
  <si>
    <t>NB1: Upper bound on k scales costs. Raise k_max to increase scale of production.</t>
  </si>
  <si>
    <t>NB2: Beta-verified column checks that random parameter draws satisfy beta interval condition</t>
  </si>
  <si>
    <t>TotalCost_C</t>
  </si>
  <si>
    <t>TotalCost_B</t>
  </si>
  <si>
    <t>TotalCost_A</t>
  </si>
  <si>
    <t>Tractable Cubic Cost Functions for Teaching Microeconomics</t>
  </si>
  <si>
    <t>Illustrative cubic cost functions for Figure 1 of accompanying article, "Tractable Cubic Cost Functions for Teaching Microeconomics"</t>
  </si>
  <si>
    <t>Q at minimum</t>
  </si>
  <si>
    <t>Illustration of Cost Function of Q, including TC, MC, AVC, ATC (first set of parameters generated that appears on previous sheet)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</si>
  <si>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:</t>
    </r>
  </si>
  <si>
    <r>
      <t xml:space="preserve">This workbook implements the ideas in the article "Tractable Cubic Cost Functions for Teaching Microeconomics" that appears in </t>
    </r>
    <r>
      <rPr>
        <i/>
        <sz val="11"/>
        <rFont val="Calibri"/>
        <family val="2"/>
        <scheme val="minor"/>
      </rPr>
      <t>Applied Economics Teaching Resources.</t>
    </r>
  </si>
  <si>
    <t>After this introductory worksheet, the workbook includes three more sheets:</t>
  </si>
  <si>
    <t>ParamGenerate_AllWhole</t>
  </si>
  <si>
    <t>CostFunc#1_Illustrated</t>
  </si>
  <si>
    <t>Figure1</t>
  </si>
  <si>
    <t>Each time the worksheet refreshes, a new set of parameters will appear.</t>
  </si>
  <si>
    <t xml:space="preserve">quantity values at the minimum points of the derived marginal cost (MC), average variable cost (AVC), and average total cost (ATC) curves.  </t>
  </si>
  <si>
    <t xml:space="preserve">This worksheet generates 16 sets of parameters for well-bahaved cubic cost functions.  The functions generated result in whole-numbered </t>
  </si>
  <si>
    <t>Worksheet graphs the TC, MC, AVC, and ATC curves that correspond to the first set of parameters that appear below.</t>
  </si>
  <si>
    <t>Worksheet presents the data that produced Figure 1 in the accompanying article.</t>
  </si>
  <si>
    <t>Parameter Generation for well-behaved cubic cost functions</t>
  </si>
  <si>
    <t>Total Cost (TC) function format:</t>
  </si>
  <si>
    <r>
      <t xml:space="preserve">   TC = 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 xml:space="preserve">Q + </t>
    </r>
    <r>
      <rPr>
        <b/>
        <sz val="11"/>
        <color theme="1"/>
        <rFont val="Calibri"/>
        <family val="2"/>
      </rPr>
      <t>γQ</t>
    </r>
    <r>
      <rPr>
        <b/>
        <sz val="11"/>
        <color theme="1"/>
        <rFont val="Calibri"/>
        <family val="2"/>
        <scheme val="minor"/>
      </rPr>
      <t xml:space="preserve">^2 +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Q^3</t>
    </r>
  </si>
  <si>
    <t>Ranges for random parameter draws:</t>
  </si>
  <si>
    <t>Parameter</t>
  </si>
  <si>
    <t>Variable</t>
  </si>
  <si>
    <t>Definition</t>
  </si>
  <si>
    <t>This worksheet illustrates the first cost function of the set that appears on the ParamGenerate_AllWhole worksheet.</t>
  </si>
  <si>
    <t>Each time the worksheet refreshes, a new set of parameters will appear.   Users may change the ranges for parameter draws to get more varied results.</t>
  </si>
  <si>
    <t>Users who prefer a different shaped cost function may either:</t>
  </si>
  <si>
    <t>1) refresh the page (to generate a new set of functions on the ParamGenerate_AllWhole page)</t>
  </si>
  <si>
    <t>2) change the parameter reference cells under alpha, beta, gamma, and delta below to call a different row than the top row on the ParamGenerate_AllWhole page.</t>
  </si>
  <si>
    <t>Scott Swinton and Hanzhe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</si>
</sst>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quotePrefix="1" applyFont="1"/>
    <xf numFmtId="165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applyFont="1"/>
    <xf numFmtId="0" fontId="6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'CostFunc#1_Illustrated'!$B$19</c:f>
              <c:strCache>
                <c:ptCount val="1"/>
                <c:pt idx="0">
                  <c:v>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'CostFunc#1_Illustrated'!$A$20:$A$40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'CostFunc#1_Illustrated'!$B$20:$B$40</c:f>
              <c:numCache>
                <c:formatCode>#,##0</c:formatCode>
                <c:ptCount val="21"/>
                <c:pt idx="0">
                  <c:v>12500</c:v>
                </c:pt>
                <c:pt idx="1">
                  <c:v>14978</c:v>
                </c:pt>
                <c:pt idx="2">
                  <c:v>17264</c:v>
                </c:pt>
                <c:pt idx="3">
                  <c:v>19406</c:v>
                </c:pt>
                <c:pt idx="4">
                  <c:v>21452</c:v>
                </c:pt>
                <c:pt idx="5">
                  <c:v>23450</c:v>
                </c:pt>
                <c:pt idx="6">
                  <c:v>25448</c:v>
                </c:pt>
                <c:pt idx="7">
                  <c:v>27494</c:v>
                </c:pt>
                <c:pt idx="8">
                  <c:v>29636</c:v>
                </c:pt>
                <c:pt idx="9">
                  <c:v>31922</c:v>
                </c:pt>
                <c:pt idx="10">
                  <c:v>34400</c:v>
                </c:pt>
                <c:pt idx="11">
                  <c:v>37118</c:v>
                </c:pt>
                <c:pt idx="12">
                  <c:v>40124</c:v>
                </c:pt>
                <c:pt idx="13">
                  <c:v>43466</c:v>
                </c:pt>
                <c:pt idx="14">
                  <c:v>47192</c:v>
                </c:pt>
                <c:pt idx="15">
                  <c:v>51350</c:v>
                </c:pt>
                <c:pt idx="16">
                  <c:v>55988</c:v>
                </c:pt>
                <c:pt idx="17">
                  <c:v>61154</c:v>
                </c:pt>
                <c:pt idx="18">
                  <c:v>66896</c:v>
                </c:pt>
                <c:pt idx="19">
                  <c:v>73262</c:v>
                </c:pt>
                <c:pt idx="20">
                  <c:v>80300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4C-47DE-BD96-6F8FEAED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51728"/>
        <c:axId val="1751867536"/>
      </c:scatterChart>
      <c:valAx>
        <c:axId val="175185172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67536"/>
        <c:crosses val="autoZero"/>
        <c:crossBetween val="midCat"/>
      </c:valAx>
      <c:valAx>
        <c:axId val="1751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MC, AVC, and ATC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'CostFunc#1_Illustrated'!$C$19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'CostFunc#1_Illustrated'!$A$20:$A$40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'CostFunc#1_Illustrated'!$C$20:$C$40</c:f>
              <c:numCache>
                <c:formatCode>#,##0</c:formatCode>
                <c:ptCount val="21"/>
                <c:pt idx="0">
                  <c:v>1295</c:v>
                </c:pt>
                <c:pt idx="1">
                  <c:v>1187</c:v>
                </c:pt>
                <c:pt idx="2">
                  <c:v>1103</c:v>
                </c:pt>
                <c:pt idx="3">
                  <c:v>1043</c:v>
                </c:pt>
                <c:pt idx="4">
                  <c:v>1007</c:v>
                </c:pt>
                <c:pt idx="5">
                  <c:v>995</c:v>
                </c:pt>
                <c:pt idx="6">
                  <c:v>1007</c:v>
                </c:pt>
                <c:pt idx="7">
                  <c:v>1043</c:v>
                </c:pt>
                <c:pt idx="8">
                  <c:v>1103</c:v>
                </c:pt>
                <c:pt idx="9">
                  <c:v>1187</c:v>
                </c:pt>
                <c:pt idx="10">
                  <c:v>1295</c:v>
                </c:pt>
                <c:pt idx="11">
                  <c:v>1427</c:v>
                </c:pt>
                <c:pt idx="12">
                  <c:v>1583</c:v>
                </c:pt>
                <c:pt idx="13">
                  <c:v>1763</c:v>
                </c:pt>
                <c:pt idx="14">
                  <c:v>1967</c:v>
                </c:pt>
                <c:pt idx="15">
                  <c:v>2195</c:v>
                </c:pt>
                <c:pt idx="16">
                  <c:v>2447</c:v>
                </c:pt>
                <c:pt idx="17">
                  <c:v>2723</c:v>
                </c:pt>
                <c:pt idx="18">
                  <c:v>3023</c:v>
                </c:pt>
                <c:pt idx="19">
                  <c:v>3347</c:v>
                </c:pt>
                <c:pt idx="20">
                  <c:v>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9-4E5A-90D7-F62D89FC6012}"/>
            </c:ext>
          </c:extLst>
        </c:ser>
        <c:ser>
          <c:idx val="2"/>
          <c:order val="1"/>
          <c:tx>
            <c:strRef>
              <c:f>'CostFunc#1_Illustrated'!$D$19</c:f>
              <c:strCache>
                <c:ptCount val="1"/>
                <c:pt idx="0">
                  <c:v>AVC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'CostFunc#1_Illustrated'!$A$20:$A$40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'CostFunc#1_Illustrated'!$D$20:$D$40</c:f>
              <c:numCache>
                <c:formatCode>#,##0</c:formatCode>
                <c:ptCount val="21"/>
                <c:pt idx="0">
                  <c:v>1295</c:v>
                </c:pt>
                <c:pt idx="1">
                  <c:v>1239</c:v>
                </c:pt>
                <c:pt idx="2">
                  <c:v>1191</c:v>
                </c:pt>
                <c:pt idx="3">
                  <c:v>1151</c:v>
                </c:pt>
                <c:pt idx="4">
                  <c:v>1119</c:v>
                </c:pt>
                <c:pt idx="5">
                  <c:v>1095</c:v>
                </c:pt>
                <c:pt idx="6">
                  <c:v>1079</c:v>
                </c:pt>
                <c:pt idx="7">
                  <c:v>1071</c:v>
                </c:pt>
                <c:pt idx="8">
                  <c:v>1071</c:v>
                </c:pt>
                <c:pt idx="9">
                  <c:v>1079</c:v>
                </c:pt>
                <c:pt idx="10">
                  <c:v>1095</c:v>
                </c:pt>
                <c:pt idx="11">
                  <c:v>1119</c:v>
                </c:pt>
                <c:pt idx="12">
                  <c:v>1151</c:v>
                </c:pt>
                <c:pt idx="13">
                  <c:v>1191</c:v>
                </c:pt>
                <c:pt idx="14">
                  <c:v>1239</c:v>
                </c:pt>
                <c:pt idx="15">
                  <c:v>1295</c:v>
                </c:pt>
                <c:pt idx="16">
                  <c:v>1359</c:v>
                </c:pt>
                <c:pt idx="17">
                  <c:v>1431</c:v>
                </c:pt>
                <c:pt idx="18">
                  <c:v>1511</c:v>
                </c:pt>
                <c:pt idx="19">
                  <c:v>1599</c:v>
                </c:pt>
                <c:pt idx="20">
                  <c:v>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D9-4E5A-90D7-F62D89FC6012}"/>
            </c:ext>
          </c:extLst>
        </c:ser>
        <c:ser>
          <c:idx val="3"/>
          <c:order val="2"/>
          <c:tx>
            <c:strRef>
              <c:f>'CostFunc#1_Illustrated'!$E$19</c:f>
              <c:strCache>
                <c:ptCount val="1"/>
                <c:pt idx="0">
                  <c:v>ATC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'CostFunc#1_Illustrated'!$A$20:$A$40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'CostFunc#1_Illustrated'!$E$20:$E$40</c:f>
              <c:numCache>
                <c:formatCode>#,##0</c:formatCode>
                <c:ptCount val="21"/>
                <c:pt idx="1">
                  <c:v>7489</c:v>
                </c:pt>
                <c:pt idx="2">
                  <c:v>4316</c:v>
                </c:pt>
                <c:pt idx="3">
                  <c:v>3234.3333333333335</c:v>
                </c:pt>
                <c:pt idx="4">
                  <c:v>2681.5</c:v>
                </c:pt>
                <c:pt idx="5">
                  <c:v>2345</c:v>
                </c:pt>
                <c:pt idx="6">
                  <c:v>2120.666666666667</c:v>
                </c:pt>
                <c:pt idx="7">
                  <c:v>1963.8571428571429</c:v>
                </c:pt>
                <c:pt idx="8">
                  <c:v>1852.25</c:v>
                </c:pt>
                <c:pt idx="9">
                  <c:v>1773.4444444444443</c:v>
                </c:pt>
                <c:pt idx="10">
                  <c:v>1720</c:v>
                </c:pt>
                <c:pt idx="11">
                  <c:v>1687.181818181818</c:v>
                </c:pt>
                <c:pt idx="12">
                  <c:v>1671.8333333333335</c:v>
                </c:pt>
                <c:pt idx="13">
                  <c:v>1671.7692307692307</c:v>
                </c:pt>
                <c:pt idx="14">
                  <c:v>1685.4285714285716</c:v>
                </c:pt>
                <c:pt idx="15">
                  <c:v>1711.6666666666667</c:v>
                </c:pt>
                <c:pt idx="16">
                  <c:v>1749.625</c:v>
                </c:pt>
                <c:pt idx="17">
                  <c:v>1798.6470588235293</c:v>
                </c:pt>
                <c:pt idx="18">
                  <c:v>1858.2222222222222</c:v>
                </c:pt>
                <c:pt idx="19">
                  <c:v>1927.9473684210527</c:v>
                </c:pt>
                <c:pt idx="20">
                  <c:v>2007.5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D9-4E5A-90D7-F62D89FC6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49392"/>
        <c:axId val="1751761456"/>
      </c:scatterChart>
      <c:valAx>
        <c:axId val="175174939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61456"/>
        <c:crosses val="autoZero"/>
        <c:crossBetween val="midCat"/>
      </c:valAx>
      <c:valAx>
        <c:axId val="17517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3713963981476"/>
          <c:y val="3.6922031787367138E-2"/>
          <c:w val="0.84714058703816675"/>
          <c:h val="0.806053422402121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Figure1!$B$37</c:f>
              <c:strCache>
                <c:ptCount val="1"/>
                <c:pt idx="0">
                  <c:v>TotalCost_A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Figure1!$A$38:$A$58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Figure1!$B$38:$B$58</c:f>
              <c:numCache>
                <c:formatCode>General</c:formatCode>
                <c:ptCount val="21"/>
                <c:pt idx="0">
                  <c:v>3600</c:v>
                </c:pt>
                <c:pt idx="1">
                  <c:v>3611</c:v>
                </c:pt>
                <c:pt idx="2">
                  <c:v>3626</c:v>
                </c:pt>
                <c:pt idx="3">
                  <c:v>3648</c:v>
                </c:pt>
                <c:pt idx="4">
                  <c:v>3680</c:v>
                </c:pt>
                <c:pt idx="5">
                  <c:v>3725</c:v>
                </c:pt>
                <c:pt idx="6">
                  <c:v>3786</c:v>
                </c:pt>
                <c:pt idx="7">
                  <c:v>3866</c:v>
                </c:pt>
                <c:pt idx="8">
                  <c:v>3968</c:v>
                </c:pt>
                <c:pt idx="9">
                  <c:v>4095</c:v>
                </c:pt>
                <c:pt idx="10">
                  <c:v>4250</c:v>
                </c:pt>
                <c:pt idx="11">
                  <c:v>4436</c:v>
                </c:pt>
                <c:pt idx="12">
                  <c:v>4656</c:v>
                </c:pt>
                <c:pt idx="13">
                  <c:v>4913</c:v>
                </c:pt>
                <c:pt idx="14">
                  <c:v>5210</c:v>
                </c:pt>
                <c:pt idx="15">
                  <c:v>5550</c:v>
                </c:pt>
                <c:pt idx="16">
                  <c:v>5936</c:v>
                </c:pt>
                <c:pt idx="17">
                  <c:v>6371</c:v>
                </c:pt>
                <c:pt idx="18">
                  <c:v>6858</c:v>
                </c:pt>
                <c:pt idx="19">
                  <c:v>7400</c:v>
                </c:pt>
                <c:pt idx="20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F-46D6-8378-FA2A803B46B5}"/>
            </c:ext>
          </c:extLst>
        </c:ser>
        <c:ser>
          <c:idx val="1"/>
          <c:order val="1"/>
          <c:tx>
            <c:strRef>
              <c:f>Figure1!$C$37</c:f>
              <c:strCache>
                <c:ptCount val="1"/>
                <c:pt idx="0">
                  <c:v>TotalCost_B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Figure1!$A$38:$A$58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Figure1!$C$38:$C$58</c:f>
              <c:numCache>
                <c:formatCode>General</c:formatCode>
                <c:ptCount val="21"/>
                <c:pt idx="0">
                  <c:v>3600</c:v>
                </c:pt>
                <c:pt idx="1">
                  <c:v>3703.5</c:v>
                </c:pt>
                <c:pt idx="2">
                  <c:v>3780</c:v>
                </c:pt>
                <c:pt idx="3">
                  <c:v>3832.5</c:v>
                </c:pt>
                <c:pt idx="4">
                  <c:v>3864</c:v>
                </c:pt>
                <c:pt idx="5">
                  <c:v>3877.5</c:v>
                </c:pt>
                <c:pt idx="6">
                  <c:v>3876</c:v>
                </c:pt>
                <c:pt idx="7">
                  <c:v>3862.5</c:v>
                </c:pt>
                <c:pt idx="8">
                  <c:v>3840</c:v>
                </c:pt>
                <c:pt idx="9">
                  <c:v>3811.5</c:v>
                </c:pt>
                <c:pt idx="10">
                  <c:v>3780</c:v>
                </c:pt>
                <c:pt idx="11">
                  <c:v>3748.5</c:v>
                </c:pt>
                <c:pt idx="12">
                  <c:v>3720</c:v>
                </c:pt>
                <c:pt idx="13">
                  <c:v>3697.5</c:v>
                </c:pt>
                <c:pt idx="14">
                  <c:v>3684</c:v>
                </c:pt>
                <c:pt idx="15">
                  <c:v>3682.5</c:v>
                </c:pt>
                <c:pt idx="16">
                  <c:v>3696</c:v>
                </c:pt>
                <c:pt idx="17">
                  <c:v>3727.5</c:v>
                </c:pt>
                <c:pt idx="18">
                  <c:v>3780</c:v>
                </c:pt>
                <c:pt idx="19">
                  <c:v>3856.5</c:v>
                </c:pt>
                <c:pt idx="20">
                  <c:v>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F-46D6-8378-FA2A803B46B5}"/>
            </c:ext>
          </c:extLst>
        </c:ser>
        <c:ser>
          <c:idx val="2"/>
          <c:order val="2"/>
          <c:tx>
            <c:strRef>
              <c:f>Figure1!$D$37</c:f>
              <c:strCache>
                <c:ptCount val="1"/>
                <c:pt idx="0">
                  <c:v>TotalCost_C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Figure1!$A$38:$A$58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Figure1!$D$38:$D$58</c:f>
              <c:numCache>
                <c:formatCode>General</c:formatCode>
                <c:ptCount val="21"/>
                <c:pt idx="0">
                  <c:v>3600</c:v>
                </c:pt>
                <c:pt idx="1">
                  <c:v>3762.5</c:v>
                </c:pt>
                <c:pt idx="2">
                  <c:v>3898</c:v>
                </c:pt>
                <c:pt idx="3">
                  <c:v>4009.5</c:v>
                </c:pt>
                <c:pt idx="4">
                  <c:v>4100</c:v>
                </c:pt>
                <c:pt idx="5">
                  <c:v>4172.5</c:v>
                </c:pt>
                <c:pt idx="6">
                  <c:v>4230</c:v>
                </c:pt>
                <c:pt idx="7">
                  <c:v>4275.5</c:v>
                </c:pt>
                <c:pt idx="8">
                  <c:v>4312</c:v>
                </c:pt>
                <c:pt idx="9">
                  <c:v>4342.5</c:v>
                </c:pt>
                <c:pt idx="10">
                  <c:v>4370</c:v>
                </c:pt>
                <c:pt idx="11">
                  <c:v>4397.5</c:v>
                </c:pt>
                <c:pt idx="12">
                  <c:v>4428</c:v>
                </c:pt>
                <c:pt idx="13">
                  <c:v>4464.5</c:v>
                </c:pt>
                <c:pt idx="14">
                  <c:v>4510</c:v>
                </c:pt>
                <c:pt idx="15">
                  <c:v>4567.5</c:v>
                </c:pt>
                <c:pt idx="16">
                  <c:v>4640</c:v>
                </c:pt>
                <c:pt idx="17">
                  <c:v>4730.5</c:v>
                </c:pt>
                <c:pt idx="18">
                  <c:v>4842</c:v>
                </c:pt>
                <c:pt idx="19">
                  <c:v>4977.5</c:v>
                </c:pt>
                <c:pt idx="20">
                  <c:v>5140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F-46D6-8378-FA2A803B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356495"/>
        <c:axId val="1442349007"/>
      </c:scatterChart>
      <c:valAx>
        <c:axId val="144235649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Quantity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49007"/>
        <c:crosses val="autoZero"/>
        <c:crossBetween val="midCat"/>
      </c:valAx>
      <c:valAx>
        <c:axId val="1442349007"/>
        <c:scaling>
          <c:orientation val="minMax"/>
          <c:max val="6000"/>
          <c:min val="3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5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79564504875357"/>
          <c:y val="8.2692133374889315E-2"/>
          <c:w val="0.24820862551948797"/>
          <c:h val="0.194001532273986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578643</xdr:colOff>
      <xdr:row>18</xdr:row>
      <xdr:rowOff>83342</xdr:rowOff>
    </xdr:from>
    <xdr:to>
      <xdr:col>13</xdr:col>
      <xdr:colOff>614363</xdr:colOff>
      <xdr:row>37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1F6F-DE4D-4D2B-BBC1-3ACC4B9D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140493</xdr:colOff>
      <xdr:row>18</xdr:row>
      <xdr:rowOff>78579</xdr:rowOff>
    </xdr:from>
    <xdr:to>
      <xdr:col>22</xdr:col>
      <xdr:colOff>409575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1ACC2-1973-4256-818E-D5B065C6D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838993</xdr:colOff>
      <xdr:row>35</xdr:row>
      <xdr:rowOff>180180</xdr:rowOff>
    </xdr:from>
    <xdr:to>
      <xdr:col>14</xdr:col>
      <xdr:colOff>579437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C4F65-CE75-469C-AB14-A01785B2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74D3-6937-4345-BECF-F4E9F6656BBF}">
  <dimension ref="A1:I13"/>
  <sheetViews>
    <sheetView tabSelected="1" workbookViewId="0">
      <selection activeCell="C3" sqref="C3"/>
    </sheetView>
  </sheetViews>
  <sheetFormatPr defaultRowHeight="15" x14ac:dyDescent="0.25"/>
  <cols>
    <col min="1" max="1" width="24.85546875" customWidth="1"/>
    <col min="9" max="9" width="16.140625" customWidth="1"/>
  </cols>
  <sheetData>
    <row r="1" spans="1:9" x14ac:dyDescent="0.25">
      <c r="A1" s="2" t="s">
        <v>56</v>
      </c>
      <c r="H1" t="s">
        <v>30</v>
      </c>
      <c r="I1" s="6">
        <v>44300</v>
      </c>
    </row>
    <row r="2" spans="1:9" x14ac:dyDescent="0.25">
      <c r="A2" s="10" t="s">
        <v>83</v>
      </c>
    </row>
    <row r="3" spans="1:9" x14ac:dyDescent="0.25">
      <c r="A3" s="10"/>
    </row>
    <row r="4" spans="1:9" x14ac:dyDescent="0.25">
      <c r="A4" s="10" t="s">
        <v>61</v>
      </c>
    </row>
    <row r="5" spans="1:9" x14ac:dyDescent="0.25">
      <c r="A5" s="10" t="s">
        <v>62</v>
      </c>
    </row>
    <row r="6" spans="1:9" x14ac:dyDescent="0.25">
      <c r="A6" s="10"/>
    </row>
    <row r="7" spans="1:9" x14ac:dyDescent="0.25">
      <c r="A7" s="10" t="s">
        <v>63</v>
      </c>
      <c r="B7" s="10" t="s">
        <v>68</v>
      </c>
    </row>
    <row r="8" spans="1:9" x14ac:dyDescent="0.25">
      <c r="B8" s="10" t="s">
        <v>67</v>
      </c>
    </row>
    <row r="9" spans="1:9" x14ac:dyDescent="0.25">
      <c r="B9" s="10" t="s">
        <v>66</v>
      </c>
    </row>
    <row r="10" spans="1:9" x14ac:dyDescent="0.25">
      <c r="B10" s="10"/>
    </row>
    <row r="11" spans="1:9" x14ac:dyDescent="0.25">
      <c r="A11" s="10" t="s">
        <v>64</v>
      </c>
      <c r="B11" s="10" t="s">
        <v>69</v>
      </c>
    </row>
    <row r="12" spans="1:9" x14ac:dyDescent="0.25">
      <c r="A12" s="10"/>
      <c r="B12" s="10"/>
    </row>
    <row r="13" spans="1:9" x14ac:dyDescent="0.25">
      <c r="A13" s="10" t="s">
        <v>65</v>
      </c>
      <c r="B13" s="1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B14C-C7F7-4E39-892A-E7BE15A286B7}">
  <dimension ref="A1:N31"/>
  <sheetViews>
    <sheetView workbookViewId="0">
      <selection activeCell="A6" sqref="A6"/>
    </sheetView>
  </sheetViews>
  <sheetFormatPr defaultRowHeight="15" x14ac:dyDescent="0.25"/>
  <cols>
    <col min="4" max="4" width="9.140625" bestFit="1" customWidth="1"/>
    <col min="7" max="7" width="5.42578125" customWidth="1"/>
    <col min="8" max="8" width="11.140625" customWidth="1"/>
    <col min="9" max="9" width="15.140625" bestFit="1" customWidth="1"/>
    <col min="10" max="10" width="33.7109375" customWidth="1"/>
    <col min="12" max="12" width="18.42578125" customWidth="1"/>
  </cols>
  <sheetData>
    <row r="1" spans="1:14" x14ac:dyDescent="0.25">
      <c r="A1" s="2" t="s">
        <v>71</v>
      </c>
    </row>
    <row r="3" spans="1:14" x14ac:dyDescent="0.25">
      <c r="A3" s="10" t="s">
        <v>68</v>
      </c>
    </row>
    <row r="4" spans="1:14" x14ac:dyDescent="0.25">
      <c r="A4" s="10" t="s">
        <v>67</v>
      </c>
    </row>
    <row r="5" spans="1:14" x14ac:dyDescent="0.25">
      <c r="A5" s="10" t="s">
        <v>79</v>
      </c>
    </row>
    <row r="7" spans="1:14" x14ac:dyDescent="0.25">
      <c r="A7" s="10" t="s">
        <v>72</v>
      </c>
      <c r="I7" t="s">
        <v>74</v>
      </c>
    </row>
    <row r="8" spans="1:14" x14ac:dyDescent="0.25">
      <c r="A8" s="10"/>
    </row>
    <row r="9" spans="1:14" x14ac:dyDescent="0.25">
      <c r="A9" s="2" t="s">
        <v>73</v>
      </c>
      <c r="I9" s="11" t="s">
        <v>75</v>
      </c>
      <c r="J9" s="12"/>
      <c r="K9" s="11" t="s">
        <v>14</v>
      </c>
      <c r="L9" s="12"/>
      <c r="M9" s="11" t="s">
        <v>11</v>
      </c>
      <c r="N9" s="11" t="s">
        <v>12</v>
      </c>
    </row>
    <row r="10" spans="1:14" x14ac:dyDescent="0.25">
      <c r="I10" s="2" t="s">
        <v>32</v>
      </c>
      <c r="J10" t="s">
        <v>40</v>
      </c>
      <c r="K10">
        <v>1</v>
      </c>
      <c r="L10" t="s">
        <v>10</v>
      </c>
      <c r="M10">
        <v>2</v>
      </c>
      <c r="N10">
        <v>10</v>
      </c>
    </row>
    <row r="11" spans="1:14" x14ac:dyDescent="0.25">
      <c r="A11" t="s">
        <v>1</v>
      </c>
      <c r="E11" t="s">
        <v>41</v>
      </c>
      <c r="F11" s="1"/>
      <c r="I11" s="2" t="s">
        <v>60</v>
      </c>
      <c r="J11" t="s">
        <v>13</v>
      </c>
      <c r="K11">
        <v>1</v>
      </c>
      <c r="L11" t="s">
        <v>10</v>
      </c>
      <c r="M11" s="1">
        <v>1</v>
      </c>
      <c r="N11">
        <v>5</v>
      </c>
    </row>
    <row r="12" spans="1:14" x14ac:dyDescent="0.25">
      <c r="A12" s="1" t="s">
        <v>34</v>
      </c>
      <c r="E12" t="s">
        <v>42</v>
      </c>
      <c r="I12" t="s">
        <v>51</v>
      </c>
    </row>
    <row r="13" spans="1:14" x14ac:dyDescent="0.25">
      <c r="A13" t="s">
        <v>47</v>
      </c>
      <c r="E13" s="1" t="s">
        <v>48</v>
      </c>
      <c r="I13" t="s">
        <v>52</v>
      </c>
    </row>
    <row r="15" spans="1:14" x14ac:dyDescent="0.25">
      <c r="A15" s="8" t="s">
        <v>35</v>
      </c>
      <c r="B15" s="2" t="s">
        <v>36</v>
      </c>
      <c r="C15" s="2" t="s">
        <v>37</v>
      </c>
      <c r="D15" s="8" t="s">
        <v>38</v>
      </c>
      <c r="E15" s="8" t="s">
        <v>39</v>
      </c>
      <c r="F15" s="2" t="s">
        <v>33</v>
      </c>
      <c r="G15" s="2"/>
      <c r="H15" s="2" t="s">
        <v>2</v>
      </c>
      <c r="I15" s="2" t="s">
        <v>3</v>
      </c>
      <c r="J15" s="2" t="s">
        <v>49</v>
      </c>
    </row>
    <row r="16" spans="1:14" x14ac:dyDescent="0.25">
      <c r="A16">
        <f t="shared" ref="A16:A31" ca="1" si="0">D16*J16^2+2*E16*J16^3</f>
        <v>12500</v>
      </c>
      <c r="B16">
        <f t="shared" ref="B16:B31" ca="1" si="1">INT((RAND()*(F16-1)*D16^2/(3*E16))+(D16^2/(3*E16)))</f>
        <v>1295</v>
      </c>
      <c r="C16">
        <f t="shared" ref="C16:C31" ca="1" si="2">IF(B16&gt;((D16^2)/(3*E16)),B16,"NA")</f>
        <v>1295</v>
      </c>
      <c r="D16">
        <f t="shared" ref="D16:D31" ca="1" si="3">-F16*6*E16</f>
        <v>-30</v>
      </c>
      <c r="E16">
        <f t="shared" ref="E16:E31" ca="1" si="4">INT(RAND()*(($N$11-$M$11))+$M$11)*$K$11</f>
        <v>1</v>
      </c>
      <c r="F16">
        <f t="shared" ref="F16:F31" ca="1" si="5">INT((RAND()*($N$10-$M$10)+$M$10))*$K$10</f>
        <v>5</v>
      </c>
      <c r="H16">
        <f t="shared" ref="H16:H31" ca="1" si="6">IF($C16&lt;&gt;"NA",(-$D16/(3*$E16)),"NA")</f>
        <v>10</v>
      </c>
      <c r="I16">
        <f t="shared" ref="I16:I31" ca="1" si="7">IF($C16&lt;&gt;"NA",(-$D16/(2*$E16)),"NA")</f>
        <v>15</v>
      </c>
      <c r="J16">
        <f t="shared" ref="J16:J31" ca="1" si="8">INT((RAND()*(2*I16-(I16+1))+(I16+1)))</f>
        <v>25</v>
      </c>
    </row>
    <row r="17" spans="1:10" x14ac:dyDescent="0.25">
      <c r="A17">
        <f t="shared" ca="1" si="0"/>
        <v>196</v>
      </c>
      <c r="B17">
        <f t="shared" ca="1" si="1"/>
        <v>113</v>
      </c>
      <c r="C17">
        <f t="shared" ca="1" si="2"/>
        <v>113</v>
      </c>
      <c r="D17">
        <f t="shared" ca="1" si="3"/>
        <v>-24</v>
      </c>
      <c r="E17">
        <f t="shared" ca="1" si="4"/>
        <v>2</v>
      </c>
      <c r="F17">
        <f t="shared" ca="1" si="5"/>
        <v>2</v>
      </c>
      <c r="H17">
        <f t="shared" ca="1" si="6"/>
        <v>4</v>
      </c>
      <c r="I17">
        <f t="shared" ca="1" si="7"/>
        <v>6</v>
      </c>
      <c r="J17">
        <f t="shared" ca="1" si="8"/>
        <v>7</v>
      </c>
    </row>
    <row r="18" spans="1:10" x14ac:dyDescent="0.25">
      <c r="A18">
        <f t="shared" ca="1" si="0"/>
        <v>22528</v>
      </c>
      <c r="B18">
        <f t="shared" ca="1" si="1"/>
        <v>799</v>
      </c>
      <c r="C18">
        <f t="shared" ca="1" si="2"/>
        <v>799</v>
      </c>
      <c r="D18">
        <f t="shared" ca="1" si="3"/>
        <v>-42</v>
      </c>
      <c r="E18">
        <f t="shared" ca="1" si="4"/>
        <v>1</v>
      </c>
      <c r="F18">
        <f t="shared" ca="1" si="5"/>
        <v>7</v>
      </c>
      <c r="H18">
        <f t="shared" ca="1" si="6"/>
        <v>14</v>
      </c>
      <c r="I18">
        <f t="shared" ca="1" si="7"/>
        <v>21</v>
      </c>
      <c r="J18">
        <f t="shared" ca="1" si="8"/>
        <v>32</v>
      </c>
    </row>
    <row r="19" spans="1:10" x14ac:dyDescent="0.25">
      <c r="A19">
        <f t="shared" ca="1" si="0"/>
        <v>127072</v>
      </c>
      <c r="B19">
        <f t="shared" ca="1" si="1"/>
        <v>27083</v>
      </c>
      <c r="C19">
        <f t="shared" ca="1" si="2"/>
        <v>27083</v>
      </c>
      <c r="D19">
        <f t="shared" ca="1" si="3"/>
        <v>-216</v>
      </c>
      <c r="E19">
        <f t="shared" ca="1" si="4"/>
        <v>4</v>
      </c>
      <c r="F19">
        <f t="shared" ca="1" si="5"/>
        <v>9</v>
      </c>
      <c r="H19">
        <f t="shared" ca="1" si="6"/>
        <v>18</v>
      </c>
      <c r="I19">
        <f t="shared" ca="1" si="7"/>
        <v>27</v>
      </c>
      <c r="J19">
        <f t="shared" ca="1" si="8"/>
        <v>38</v>
      </c>
    </row>
    <row r="20" spans="1:10" x14ac:dyDescent="0.25">
      <c r="A20">
        <f t="shared" ca="1" si="0"/>
        <v>968</v>
      </c>
      <c r="B20">
        <f t="shared" ca="1" si="1"/>
        <v>613</v>
      </c>
      <c r="C20">
        <f t="shared" ca="1" si="2"/>
        <v>613</v>
      </c>
      <c r="D20">
        <f t="shared" ca="1" si="3"/>
        <v>-36</v>
      </c>
      <c r="E20">
        <f t="shared" ca="1" si="4"/>
        <v>2</v>
      </c>
      <c r="F20">
        <f t="shared" ca="1" si="5"/>
        <v>3</v>
      </c>
      <c r="H20">
        <f t="shared" ca="1" si="6"/>
        <v>6</v>
      </c>
      <c r="I20">
        <f t="shared" ca="1" si="7"/>
        <v>9</v>
      </c>
      <c r="J20">
        <f t="shared" ca="1" si="8"/>
        <v>11</v>
      </c>
    </row>
    <row r="21" spans="1:10" x14ac:dyDescent="0.25">
      <c r="A21">
        <f t="shared" ca="1" si="0"/>
        <v>99944</v>
      </c>
      <c r="B21">
        <f t="shared" ca="1" si="1"/>
        <v>7119</v>
      </c>
      <c r="C21">
        <f t="shared" ca="1" si="2"/>
        <v>7119</v>
      </c>
      <c r="D21">
        <f t="shared" ca="1" si="3"/>
        <v>-144</v>
      </c>
      <c r="E21">
        <f t="shared" ca="1" si="4"/>
        <v>4</v>
      </c>
      <c r="F21">
        <f t="shared" ca="1" si="5"/>
        <v>6</v>
      </c>
      <c r="H21">
        <f t="shared" ca="1" si="6"/>
        <v>12</v>
      </c>
      <c r="I21">
        <f t="shared" ca="1" si="7"/>
        <v>18</v>
      </c>
      <c r="J21">
        <f t="shared" ca="1" si="8"/>
        <v>31</v>
      </c>
    </row>
    <row r="22" spans="1:10" x14ac:dyDescent="0.25">
      <c r="A22">
        <f t="shared" ca="1" si="0"/>
        <v>182400</v>
      </c>
      <c r="B22">
        <f t="shared" ca="1" si="1"/>
        <v>2447</v>
      </c>
      <c r="C22">
        <f t="shared" ca="1" si="2"/>
        <v>2447</v>
      </c>
      <c r="D22">
        <f t="shared" ca="1" si="3"/>
        <v>-126</v>
      </c>
      <c r="E22">
        <f t="shared" ca="1" si="4"/>
        <v>3</v>
      </c>
      <c r="F22">
        <f t="shared" ca="1" si="5"/>
        <v>7</v>
      </c>
      <c r="H22">
        <f t="shared" ca="1" si="6"/>
        <v>14</v>
      </c>
      <c r="I22">
        <f t="shared" ca="1" si="7"/>
        <v>21</v>
      </c>
      <c r="J22">
        <f t="shared" ca="1" si="8"/>
        <v>40</v>
      </c>
    </row>
    <row r="23" spans="1:10" x14ac:dyDescent="0.25">
      <c r="A23">
        <f t="shared" ca="1" si="0"/>
        <v>3136</v>
      </c>
      <c r="B23">
        <f t="shared" ca="1" si="1"/>
        <v>8569</v>
      </c>
      <c r="C23">
        <f t="shared" ca="1" si="2"/>
        <v>8569</v>
      </c>
      <c r="D23">
        <f t="shared" ca="1" si="3"/>
        <v>-108</v>
      </c>
      <c r="E23">
        <f t="shared" ca="1" si="4"/>
        <v>2</v>
      </c>
      <c r="F23">
        <f t="shared" ca="1" si="5"/>
        <v>9</v>
      </c>
      <c r="H23">
        <f t="shared" ca="1" si="6"/>
        <v>18</v>
      </c>
      <c r="I23">
        <f t="shared" ca="1" si="7"/>
        <v>27</v>
      </c>
      <c r="J23">
        <f t="shared" ca="1" si="8"/>
        <v>28</v>
      </c>
    </row>
    <row r="24" spans="1:10" x14ac:dyDescent="0.25">
      <c r="A24">
        <f t="shared" ca="1" si="0"/>
        <v>8192</v>
      </c>
      <c r="B24">
        <f t="shared" ca="1" si="1"/>
        <v>2723</v>
      </c>
      <c r="C24">
        <f t="shared" ca="1" si="2"/>
        <v>2723</v>
      </c>
      <c r="D24">
        <f t="shared" ca="1" si="3"/>
        <v>-96</v>
      </c>
      <c r="E24">
        <f t="shared" ca="1" si="4"/>
        <v>4</v>
      </c>
      <c r="F24">
        <f t="shared" ca="1" si="5"/>
        <v>4</v>
      </c>
      <c r="H24">
        <f t="shared" ca="1" si="6"/>
        <v>8</v>
      </c>
      <c r="I24">
        <f t="shared" ca="1" si="7"/>
        <v>12</v>
      </c>
      <c r="J24">
        <f t="shared" ca="1" si="8"/>
        <v>16</v>
      </c>
    </row>
    <row r="25" spans="1:10" x14ac:dyDescent="0.25">
      <c r="A25">
        <f t="shared" ca="1" si="0"/>
        <v>16000</v>
      </c>
      <c r="B25">
        <f t="shared" ca="1" si="1"/>
        <v>4269</v>
      </c>
      <c r="C25">
        <f t="shared" ca="1" si="2"/>
        <v>4269</v>
      </c>
      <c r="D25">
        <f t="shared" ca="1" si="3"/>
        <v>-120</v>
      </c>
      <c r="E25">
        <f t="shared" ca="1" si="4"/>
        <v>4</v>
      </c>
      <c r="F25">
        <f t="shared" ca="1" si="5"/>
        <v>5</v>
      </c>
      <c r="H25">
        <f t="shared" ca="1" si="6"/>
        <v>10</v>
      </c>
      <c r="I25">
        <f t="shared" ca="1" si="7"/>
        <v>15</v>
      </c>
      <c r="J25">
        <f t="shared" ca="1" si="8"/>
        <v>20</v>
      </c>
    </row>
    <row r="26" spans="1:10" x14ac:dyDescent="0.25">
      <c r="A26">
        <f t="shared" ca="1" si="0"/>
        <v>32368</v>
      </c>
      <c r="B26">
        <f t="shared" ca="1" si="1"/>
        <v>8064</v>
      </c>
      <c r="C26">
        <f t="shared" ca="1" si="2"/>
        <v>8064</v>
      </c>
      <c r="D26">
        <f t="shared" ca="1" si="3"/>
        <v>-108</v>
      </c>
      <c r="E26">
        <f t="shared" ca="1" si="4"/>
        <v>2</v>
      </c>
      <c r="F26">
        <f t="shared" ca="1" si="5"/>
        <v>9</v>
      </c>
      <c r="H26">
        <f t="shared" ca="1" si="6"/>
        <v>18</v>
      </c>
      <c r="I26">
        <f t="shared" ca="1" si="7"/>
        <v>27</v>
      </c>
      <c r="J26">
        <f t="shared" ca="1" si="8"/>
        <v>34</v>
      </c>
    </row>
    <row r="27" spans="1:10" x14ac:dyDescent="0.25">
      <c r="A27">
        <f t="shared" ca="1" si="0"/>
        <v>8750</v>
      </c>
      <c r="B27">
        <f t="shared" ca="1" si="1"/>
        <v>580</v>
      </c>
      <c r="C27">
        <f t="shared" ca="1" si="2"/>
        <v>580</v>
      </c>
      <c r="D27">
        <f t="shared" ca="1" si="3"/>
        <v>-36</v>
      </c>
      <c r="E27">
        <f t="shared" ca="1" si="4"/>
        <v>1</v>
      </c>
      <c r="F27">
        <f t="shared" ca="1" si="5"/>
        <v>6</v>
      </c>
      <c r="H27">
        <f t="shared" ca="1" si="6"/>
        <v>12</v>
      </c>
      <c r="I27">
        <f t="shared" ca="1" si="7"/>
        <v>18</v>
      </c>
      <c r="J27">
        <f t="shared" ca="1" si="8"/>
        <v>25</v>
      </c>
    </row>
    <row r="28" spans="1:10" x14ac:dyDescent="0.25">
      <c r="A28">
        <f t="shared" ca="1" si="0"/>
        <v>90112</v>
      </c>
      <c r="B28">
        <f t="shared" ca="1" si="1"/>
        <v>3718</v>
      </c>
      <c r="C28">
        <f t="shared" ca="1" si="2"/>
        <v>3718</v>
      </c>
      <c r="D28">
        <f t="shared" ca="1" si="3"/>
        <v>-168</v>
      </c>
      <c r="E28">
        <f t="shared" ca="1" si="4"/>
        <v>4</v>
      </c>
      <c r="F28">
        <f t="shared" ca="1" si="5"/>
        <v>7</v>
      </c>
      <c r="H28">
        <f t="shared" ca="1" si="6"/>
        <v>14</v>
      </c>
      <c r="I28">
        <f t="shared" ca="1" si="7"/>
        <v>21</v>
      </c>
      <c r="J28">
        <f t="shared" ca="1" si="8"/>
        <v>32</v>
      </c>
    </row>
    <row r="29" spans="1:10" x14ac:dyDescent="0.25">
      <c r="A29">
        <f t="shared" ca="1" si="0"/>
        <v>46656</v>
      </c>
      <c r="B29">
        <f t="shared" ca="1" si="1"/>
        <v>15999</v>
      </c>
      <c r="C29">
        <f t="shared" ca="1" si="2"/>
        <v>15999</v>
      </c>
      <c r="D29">
        <f t="shared" ca="1" si="3"/>
        <v>-108</v>
      </c>
      <c r="E29">
        <f t="shared" ca="1" si="4"/>
        <v>2</v>
      </c>
      <c r="F29">
        <f t="shared" ca="1" si="5"/>
        <v>9</v>
      </c>
      <c r="H29">
        <f t="shared" ca="1" si="6"/>
        <v>18</v>
      </c>
      <c r="I29">
        <f t="shared" ca="1" si="7"/>
        <v>27</v>
      </c>
      <c r="J29">
        <f t="shared" ca="1" si="8"/>
        <v>36</v>
      </c>
    </row>
    <row r="30" spans="1:10" x14ac:dyDescent="0.25">
      <c r="A30">
        <f t="shared" ca="1" si="0"/>
        <v>196</v>
      </c>
      <c r="B30">
        <f t="shared" ca="1" si="1"/>
        <v>191</v>
      </c>
      <c r="C30">
        <f t="shared" ca="1" si="2"/>
        <v>191</v>
      </c>
      <c r="D30">
        <f t="shared" ca="1" si="3"/>
        <v>-24</v>
      </c>
      <c r="E30">
        <f t="shared" ca="1" si="4"/>
        <v>2</v>
      </c>
      <c r="F30">
        <f t="shared" ca="1" si="5"/>
        <v>2</v>
      </c>
      <c r="H30">
        <f t="shared" ca="1" si="6"/>
        <v>4</v>
      </c>
      <c r="I30">
        <f t="shared" ca="1" si="7"/>
        <v>6</v>
      </c>
      <c r="J30">
        <f t="shared" ca="1" si="8"/>
        <v>7</v>
      </c>
    </row>
    <row r="31" spans="1:10" x14ac:dyDescent="0.25">
      <c r="A31">
        <f t="shared" ca="1" si="0"/>
        <v>130680</v>
      </c>
      <c r="B31">
        <f t="shared" ca="1" si="1"/>
        <v>3449</v>
      </c>
      <c r="C31">
        <f t="shared" ca="1" si="2"/>
        <v>3449</v>
      </c>
      <c r="D31">
        <f t="shared" ca="1" si="3"/>
        <v>-144</v>
      </c>
      <c r="E31">
        <f t="shared" ca="1" si="4"/>
        <v>4</v>
      </c>
      <c r="F31">
        <f t="shared" ca="1" si="5"/>
        <v>6</v>
      </c>
      <c r="H31">
        <f t="shared" ca="1" si="6"/>
        <v>12</v>
      </c>
      <c r="I31">
        <f t="shared" ca="1" si="7"/>
        <v>18</v>
      </c>
      <c r="J31">
        <f t="shared" ca="1" si="8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3B8C-9F39-4BEC-B6E9-8FBBEA6BDD57}">
  <dimension ref="A1:K40"/>
  <sheetViews>
    <sheetView workbookViewId="0">
      <selection activeCell="B7" sqref="B7"/>
    </sheetView>
  </sheetViews>
  <sheetFormatPr defaultRowHeight="15" x14ac:dyDescent="0.25"/>
  <cols>
    <col min="2" max="2" width="12.28515625" customWidth="1"/>
    <col min="3" max="3" width="12" customWidth="1"/>
    <col min="4" max="4" width="11.28515625" customWidth="1"/>
    <col min="5" max="5" width="11.85546875" customWidth="1"/>
  </cols>
  <sheetData>
    <row r="1" spans="1:11" x14ac:dyDescent="0.25">
      <c r="A1" s="2" t="s">
        <v>59</v>
      </c>
    </row>
    <row r="2" spans="1:11" x14ac:dyDescent="0.25">
      <c r="A2" s="2"/>
    </row>
    <row r="3" spans="1:11" x14ac:dyDescent="0.25">
      <c r="A3" s="9" t="s">
        <v>78</v>
      </c>
      <c r="F3" s="2"/>
    </row>
    <row r="4" spans="1:11" x14ac:dyDescent="0.25">
      <c r="A4" s="9" t="s">
        <v>80</v>
      </c>
      <c r="F4" s="2"/>
    </row>
    <row r="5" spans="1:11" x14ac:dyDescent="0.25">
      <c r="A5" s="9"/>
      <c r="B5" t="s">
        <v>81</v>
      </c>
      <c r="F5" s="2"/>
    </row>
    <row r="6" spans="1:11" x14ac:dyDescent="0.25">
      <c r="A6" s="9"/>
      <c r="B6" t="s">
        <v>82</v>
      </c>
      <c r="F6" s="2"/>
    </row>
    <row r="7" spans="1:11" x14ac:dyDescent="0.25">
      <c r="A7" s="2"/>
    </row>
    <row r="8" spans="1:11" x14ac:dyDescent="0.25">
      <c r="A8" s="2"/>
      <c r="F8" s="11" t="s">
        <v>76</v>
      </c>
      <c r="G8" s="11" t="s">
        <v>77</v>
      </c>
      <c r="H8" s="11"/>
      <c r="I8" s="11"/>
      <c r="J8" s="11" t="s">
        <v>58</v>
      </c>
    </row>
    <row r="9" spans="1:11" x14ac:dyDescent="0.25">
      <c r="A9" s="2"/>
      <c r="F9" s="2" t="s">
        <v>4</v>
      </c>
      <c r="G9" t="s">
        <v>16</v>
      </c>
    </row>
    <row r="10" spans="1:11" x14ac:dyDescent="0.25">
      <c r="F10" s="2" t="s">
        <v>5</v>
      </c>
      <c r="G10" t="s">
        <v>17</v>
      </c>
      <c r="J10">
        <v>0</v>
      </c>
    </row>
    <row r="11" spans="1:11" x14ac:dyDescent="0.25">
      <c r="A11" s="2" t="s">
        <v>0</v>
      </c>
      <c r="F11" s="2" t="s">
        <v>7</v>
      </c>
      <c r="G11" t="s">
        <v>18</v>
      </c>
      <c r="J11">
        <f ca="1">-$C$15/(3*$D$15)</f>
        <v>10</v>
      </c>
    </row>
    <row r="12" spans="1:11" x14ac:dyDescent="0.25">
      <c r="F12" s="2" t="s">
        <v>8</v>
      </c>
      <c r="G12" t="s">
        <v>19</v>
      </c>
      <c r="J12">
        <f ca="1">-$C$15/(2*$D$15)</f>
        <v>15</v>
      </c>
    </row>
    <row r="13" spans="1:11" x14ac:dyDescent="0.25">
      <c r="F13" s="2" t="s">
        <v>9</v>
      </c>
      <c r="G13" t="s">
        <v>20</v>
      </c>
      <c r="J13">
        <f ca="1">ParamGenerate_AllWhole!J16</f>
        <v>25</v>
      </c>
      <c r="K13" s="1" t="s">
        <v>50</v>
      </c>
    </row>
    <row r="14" spans="1:11" x14ac:dyDescent="0.25">
      <c r="A14" s="8" t="s">
        <v>35</v>
      </c>
      <c r="B14" s="8" t="s">
        <v>43</v>
      </c>
      <c r="C14" s="8" t="s">
        <v>38</v>
      </c>
      <c r="D14" s="8" t="s">
        <v>39</v>
      </c>
    </row>
    <row r="15" spans="1:11" x14ac:dyDescent="0.25">
      <c r="A15" s="2">
        <f ca="1">ParamGenerate_AllWhole!A16</f>
        <v>12500</v>
      </c>
      <c r="B15" s="2">
        <f ca="1">ParamGenerate_AllWhole!C16</f>
        <v>1295</v>
      </c>
      <c r="C15" s="2">
        <f ca="1">ParamGenerate_AllWhole!D16</f>
        <v>-30</v>
      </c>
      <c r="D15" s="2">
        <f ca="1">ParamGenerate_AllWhole!E16</f>
        <v>1</v>
      </c>
      <c r="F15" s="5" t="s">
        <v>31</v>
      </c>
    </row>
    <row r="16" spans="1:11" x14ac:dyDescent="0.25">
      <c r="F16" t="s">
        <v>28</v>
      </c>
    </row>
    <row r="17" spans="1:7" x14ac:dyDescent="0.25">
      <c r="A17" t="s">
        <v>6</v>
      </c>
      <c r="B17">
        <v>2</v>
      </c>
      <c r="G17" t="s">
        <v>29</v>
      </c>
    </row>
    <row r="18" spans="1:7" x14ac:dyDescent="0.25">
      <c r="G18" t="s">
        <v>15</v>
      </c>
    </row>
    <row r="19" spans="1:7" x14ac:dyDescent="0.25">
      <c r="A19" s="2" t="s">
        <v>4</v>
      </c>
      <c r="B19" s="2" t="s">
        <v>5</v>
      </c>
      <c r="C19" s="2" t="s">
        <v>7</v>
      </c>
      <c r="D19" s="2" t="s">
        <v>8</v>
      </c>
      <c r="E19" s="2" t="s">
        <v>9</v>
      </c>
    </row>
    <row r="20" spans="1:7" x14ac:dyDescent="0.25">
      <c r="A20">
        <v>0</v>
      </c>
      <c r="B20" s="7">
        <f ca="1">$A$15+$B$15*A20+$C$15*A20^2+$D$15*A20^3</f>
        <v>12500</v>
      </c>
      <c r="C20" s="7">
        <f ca="1">$B$15+2*$C$15*A20+3*$D$15*A20^2</f>
        <v>1295</v>
      </c>
      <c r="D20" s="7">
        <f ca="1">$B$15+$C$15*A20+$D$15*A20^2</f>
        <v>1295</v>
      </c>
      <c r="E20" s="7"/>
    </row>
    <row r="21" spans="1:7" x14ac:dyDescent="0.25">
      <c r="A21">
        <f>A20+$B$17</f>
        <v>2</v>
      </c>
      <c r="B21" s="7">
        <f t="shared" ref="B21:B40" ca="1" si="0">$A$15+$B$15*A21+$C$15*A21^2+$D$15*A21^3</f>
        <v>14978</v>
      </c>
      <c r="C21" s="7">
        <f t="shared" ref="C21:C40" ca="1" si="1">$B$15+2*$C$15*A21+3*$D$15*A21^2</f>
        <v>1187</v>
      </c>
      <c r="D21" s="7">
        <f t="shared" ref="D21:D40" ca="1" si="2">$B$15+$C$15*A21+$D$15*A21^2</f>
        <v>1239</v>
      </c>
      <c r="E21" s="7">
        <f t="shared" ref="E21:E40" ca="1" si="3">D21+$A$15/A21</f>
        <v>7489</v>
      </c>
    </row>
    <row r="22" spans="1:7" x14ac:dyDescent="0.25">
      <c r="A22">
        <f t="shared" ref="A22:A40" si="4">A21+$B$17</f>
        <v>4</v>
      </c>
      <c r="B22" s="7">
        <f t="shared" ca="1" si="0"/>
        <v>17264</v>
      </c>
      <c r="C22" s="7">
        <f t="shared" ca="1" si="1"/>
        <v>1103</v>
      </c>
      <c r="D22" s="7">
        <f t="shared" ca="1" si="2"/>
        <v>1191</v>
      </c>
      <c r="E22" s="7">
        <f t="shared" ca="1" si="3"/>
        <v>4316</v>
      </c>
    </row>
    <row r="23" spans="1:7" x14ac:dyDescent="0.25">
      <c r="A23">
        <f t="shared" si="4"/>
        <v>6</v>
      </c>
      <c r="B23" s="7">
        <f t="shared" ca="1" si="0"/>
        <v>19406</v>
      </c>
      <c r="C23" s="7">
        <f t="shared" ca="1" si="1"/>
        <v>1043</v>
      </c>
      <c r="D23" s="7">
        <f t="shared" ca="1" si="2"/>
        <v>1151</v>
      </c>
      <c r="E23" s="7">
        <f t="shared" ca="1" si="3"/>
        <v>3234.3333333333335</v>
      </c>
    </row>
    <row r="24" spans="1:7" x14ac:dyDescent="0.25">
      <c r="A24">
        <f t="shared" si="4"/>
        <v>8</v>
      </c>
      <c r="B24" s="7">
        <f t="shared" ca="1" si="0"/>
        <v>21452</v>
      </c>
      <c r="C24" s="7">
        <f t="shared" ca="1" si="1"/>
        <v>1007</v>
      </c>
      <c r="D24" s="7">
        <f t="shared" ca="1" si="2"/>
        <v>1119</v>
      </c>
      <c r="E24" s="7">
        <f t="shared" ca="1" si="3"/>
        <v>2681.5</v>
      </c>
    </row>
    <row r="25" spans="1:7" x14ac:dyDescent="0.25">
      <c r="A25">
        <f t="shared" si="4"/>
        <v>10</v>
      </c>
      <c r="B25" s="7">
        <f t="shared" ca="1" si="0"/>
        <v>23450</v>
      </c>
      <c r="C25" s="7">
        <f t="shared" ca="1" si="1"/>
        <v>995</v>
      </c>
      <c r="D25" s="7">
        <f t="shared" ca="1" si="2"/>
        <v>1095</v>
      </c>
      <c r="E25" s="7">
        <f t="shared" ca="1" si="3"/>
        <v>2345</v>
      </c>
    </row>
    <row r="26" spans="1:7" x14ac:dyDescent="0.25">
      <c r="A26">
        <f t="shared" si="4"/>
        <v>12</v>
      </c>
      <c r="B26" s="7">
        <f t="shared" ca="1" si="0"/>
        <v>25448</v>
      </c>
      <c r="C26" s="7">
        <f t="shared" ca="1" si="1"/>
        <v>1007</v>
      </c>
      <c r="D26" s="7">
        <f t="shared" ca="1" si="2"/>
        <v>1079</v>
      </c>
      <c r="E26" s="7">
        <f t="shared" ca="1" si="3"/>
        <v>2120.666666666667</v>
      </c>
    </row>
    <row r="27" spans="1:7" x14ac:dyDescent="0.25">
      <c r="A27">
        <f t="shared" si="4"/>
        <v>14</v>
      </c>
      <c r="B27" s="7">
        <f t="shared" ca="1" si="0"/>
        <v>27494</v>
      </c>
      <c r="C27" s="7">
        <f t="shared" ca="1" si="1"/>
        <v>1043</v>
      </c>
      <c r="D27" s="7">
        <f t="shared" ca="1" si="2"/>
        <v>1071</v>
      </c>
      <c r="E27" s="7">
        <f t="shared" ca="1" si="3"/>
        <v>1963.8571428571429</v>
      </c>
    </row>
    <row r="28" spans="1:7" x14ac:dyDescent="0.25">
      <c r="A28">
        <f t="shared" si="4"/>
        <v>16</v>
      </c>
      <c r="B28" s="7">
        <f t="shared" ca="1" si="0"/>
        <v>29636</v>
      </c>
      <c r="C28" s="7">
        <f t="shared" ca="1" si="1"/>
        <v>1103</v>
      </c>
      <c r="D28" s="7">
        <f t="shared" ca="1" si="2"/>
        <v>1071</v>
      </c>
      <c r="E28" s="7">
        <f t="shared" ca="1" si="3"/>
        <v>1852.25</v>
      </c>
    </row>
    <row r="29" spans="1:7" x14ac:dyDescent="0.25">
      <c r="A29">
        <f t="shared" si="4"/>
        <v>18</v>
      </c>
      <c r="B29" s="7">
        <f t="shared" ca="1" si="0"/>
        <v>31922</v>
      </c>
      <c r="C29" s="7">
        <f t="shared" ca="1" si="1"/>
        <v>1187</v>
      </c>
      <c r="D29" s="7">
        <f t="shared" ca="1" si="2"/>
        <v>1079</v>
      </c>
      <c r="E29" s="7">
        <f t="shared" ca="1" si="3"/>
        <v>1773.4444444444443</v>
      </c>
    </row>
    <row r="30" spans="1:7" x14ac:dyDescent="0.25">
      <c r="A30">
        <f t="shared" si="4"/>
        <v>20</v>
      </c>
      <c r="B30" s="7">
        <f t="shared" ca="1" si="0"/>
        <v>34400</v>
      </c>
      <c r="C30" s="7">
        <f t="shared" ca="1" si="1"/>
        <v>1295</v>
      </c>
      <c r="D30" s="7">
        <f t="shared" ca="1" si="2"/>
        <v>1095</v>
      </c>
      <c r="E30" s="7">
        <f t="shared" ca="1" si="3"/>
        <v>1720</v>
      </c>
    </row>
    <row r="31" spans="1:7" x14ac:dyDescent="0.25">
      <c r="A31">
        <f t="shared" si="4"/>
        <v>22</v>
      </c>
      <c r="B31" s="7">
        <f t="shared" ca="1" si="0"/>
        <v>37118</v>
      </c>
      <c r="C31" s="7">
        <f t="shared" ca="1" si="1"/>
        <v>1427</v>
      </c>
      <c r="D31" s="7">
        <f t="shared" ca="1" si="2"/>
        <v>1119</v>
      </c>
      <c r="E31" s="7">
        <f t="shared" ca="1" si="3"/>
        <v>1687.181818181818</v>
      </c>
    </row>
    <row r="32" spans="1:7" x14ac:dyDescent="0.25">
      <c r="A32">
        <f t="shared" si="4"/>
        <v>24</v>
      </c>
      <c r="B32" s="7">
        <f t="shared" ca="1" si="0"/>
        <v>40124</v>
      </c>
      <c r="C32" s="7">
        <f t="shared" ca="1" si="1"/>
        <v>1583</v>
      </c>
      <c r="D32" s="7">
        <f t="shared" ca="1" si="2"/>
        <v>1151</v>
      </c>
      <c r="E32" s="7">
        <f t="shared" ca="1" si="3"/>
        <v>1671.8333333333335</v>
      </c>
    </row>
    <row r="33" spans="1:5" x14ac:dyDescent="0.25">
      <c r="A33">
        <f t="shared" si="4"/>
        <v>26</v>
      </c>
      <c r="B33" s="7">
        <f t="shared" ca="1" si="0"/>
        <v>43466</v>
      </c>
      <c r="C33" s="7">
        <f t="shared" ca="1" si="1"/>
        <v>1763</v>
      </c>
      <c r="D33" s="7">
        <f t="shared" ca="1" si="2"/>
        <v>1191</v>
      </c>
      <c r="E33" s="7">
        <f t="shared" ca="1" si="3"/>
        <v>1671.7692307692307</v>
      </c>
    </row>
    <row r="34" spans="1:5" x14ac:dyDescent="0.25">
      <c r="A34">
        <f t="shared" si="4"/>
        <v>28</v>
      </c>
      <c r="B34" s="7">
        <f t="shared" ca="1" si="0"/>
        <v>47192</v>
      </c>
      <c r="C34" s="7">
        <f t="shared" ca="1" si="1"/>
        <v>1967</v>
      </c>
      <c r="D34" s="7">
        <f t="shared" ca="1" si="2"/>
        <v>1239</v>
      </c>
      <c r="E34" s="7">
        <f t="shared" ca="1" si="3"/>
        <v>1685.4285714285716</v>
      </c>
    </row>
    <row r="35" spans="1:5" x14ac:dyDescent="0.25">
      <c r="A35">
        <f t="shared" si="4"/>
        <v>30</v>
      </c>
      <c r="B35" s="7">
        <f t="shared" ca="1" si="0"/>
        <v>51350</v>
      </c>
      <c r="C35" s="7">
        <f t="shared" ca="1" si="1"/>
        <v>2195</v>
      </c>
      <c r="D35" s="7">
        <f t="shared" ca="1" si="2"/>
        <v>1295</v>
      </c>
      <c r="E35" s="7">
        <f t="shared" ca="1" si="3"/>
        <v>1711.6666666666667</v>
      </c>
    </row>
    <row r="36" spans="1:5" x14ac:dyDescent="0.25">
      <c r="A36">
        <f t="shared" si="4"/>
        <v>32</v>
      </c>
      <c r="B36" s="7">
        <f t="shared" ca="1" si="0"/>
        <v>55988</v>
      </c>
      <c r="C36" s="7">
        <f t="shared" ca="1" si="1"/>
        <v>2447</v>
      </c>
      <c r="D36" s="7">
        <f t="shared" ca="1" si="2"/>
        <v>1359</v>
      </c>
      <c r="E36" s="7">
        <f t="shared" ca="1" si="3"/>
        <v>1749.625</v>
      </c>
    </row>
    <row r="37" spans="1:5" x14ac:dyDescent="0.25">
      <c r="A37">
        <f t="shared" si="4"/>
        <v>34</v>
      </c>
      <c r="B37" s="7">
        <f t="shared" ca="1" si="0"/>
        <v>61154</v>
      </c>
      <c r="C37" s="7">
        <f t="shared" ca="1" si="1"/>
        <v>2723</v>
      </c>
      <c r="D37" s="7">
        <f t="shared" ca="1" si="2"/>
        <v>1431</v>
      </c>
      <c r="E37" s="7">
        <f t="shared" ca="1" si="3"/>
        <v>1798.6470588235293</v>
      </c>
    </row>
    <row r="38" spans="1:5" x14ac:dyDescent="0.25">
      <c r="A38">
        <f t="shared" si="4"/>
        <v>36</v>
      </c>
      <c r="B38" s="7">
        <f t="shared" ca="1" si="0"/>
        <v>66896</v>
      </c>
      <c r="C38" s="7">
        <f t="shared" ca="1" si="1"/>
        <v>3023</v>
      </c>
      <c r="D38" s="7">
        <f t="shared" ca="1" si="2"/>
        <v>1511</v>
      </c>
      <c r="E38" s="7">
        <f t="shared" ca="1" si="3"/>
        <v>1858.2222222222222</v>
      </c>
    </row>
    <row r="39" spans="1:5" x14ac:dyDescent="0.25">
      <c r="A39">
        <f t="shared" si="4"/>
        <v>38</v>
      </c>
      <c r="B39" s="7">
        <f t="shared" ca="1" si="0"/>
        <v>73262</v>
      </c>
      <c r="C39" s="7">
        <f t="shared" ca="1" si="1"/>
        <v>3347</v>
      </c>
      <c r="D39" s="7">
        <f t="shared" ca="1" si="2"/>
        <v>1599</v>
      </c>
      <c r="E39" s="7">
        <f t="shared" ca="1" si="3"/>
        <v>1927.9473684210527</v>
      </c>
    </row>
    <row r="40" spans="1:5" x14ac:dyDescent="0.25">
      <c r="A40">
        <f t="shared" si="4"/>
        <v>40</v>
      </c>
      <c r="B40" s="7">
        <f t="shared" ca="1" si="0"/>
        <v>80300</v>
      </c>
      <c r="C40" s="7">
        <f t="shared" ca="1" si="1"/>
        <v>3695</v>
      </c>
      <c r="D40" s="7">
        <f t="shared" ca="1" si="2"/>
        <v>1695</v>
      </c>
      <c r="E40" s="7">
        <f t="shared" ca="1" si="3"/>
        <v>2007.5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A28C-6A5D-457A-93A4-0A8E9DCC0AAE}">
  <dimension ref="A1:Q58"/>
  <sheetViews>
    <sheetView workbookViewId="0"/>
  </sheetViews>
  <sheetFormatPr defaultRowHeight="15" x14ac:dyDescent="0.25"/>
  <cols>
    <col min="2" max="2" width="11" customWidth="1"/>
    <col min="3" max="5" width="14.28515625" bestFit="1" customWidth="1"/>
    <col min="6" max="6" width="4.28515625" customWidth="1"/>
    <col min="12" max="12" width="4.85546875" customWidth="1"/>
  </cols>
  <sheetData>
    <row r="1" spans="1:17" x14ac:dyDescent="0.25">
      <c r="A1" s="2" t="s">
        <v>57</v>
      </c>
    </row>
    <row r="3" spans="1:17" x14ac:dyDescent="0.25">
      <c r="B3" s="8" t="s">
        <v>35</v>
      </c>
      <c r="C3" s="8" t="s">
        <v>43</v>
      </c>
      <c r="D3" s="8" t="s">
        <v>38</v>
      </c>
      <c r="E3" s="8" t="s">
        <v>39</v>
      </c>
      <c r="G3" s="8" t="s">
        <v>44</v>
      </c>
      <c r="H3" s="8" t="s">
        <v>45</v>
      </c>
      <c r="I3" s="8" t="s">
        <v>46</v>
      </c>
    </row>
    <row r="4" spans="1:17" x14ac:dyDescent="0.25">
      <c r="A4" t="s">
        <v>23</v>
      </c>
      <c r="B4">
        <v>3600</v>
      </c>
      <c r="C4">
        <v>177</v>
      </c>
      <c r="D4">
        <v>-15</v>
      </c>
      <c r="E4">
        <v>0.5</v>
      </c>
      <c r="G4">
        <f>D4^2</f>
        <v>225</v>
      </c>
      <c r="H4">
        <f>E4*3</f>
        <v>1.5</v>
      </c>
      <c r="I4">
        <f>G4/H4</f>
        <v>150</v>
      </c>
    </row>
    <row r="5" spans="1:17" x14ac:dyDescent="0.25">
      <c r="A5" t="s">
        <v>22</v>
      </c>
      <c r="B5">
        <v>3600</v>
      </c>
      <c r="C5">
        <f>C4/3*2</f>
        <v>118</v>
      </c>
      <c r="D5">
        <v>-15</v>
      </c>
      <c r="E5">
        <v>0.5</v>
      </c>
      <c r="G5">
        <f t="shared" ref="G5:G6" si="0">D5^2</f>
        <v>225</v>
      </c>
      <c r="H5">
        <f t="shared" ref="H5:H6" si="1">E5*3</f>
        <v>1.5</v>
      </c>
      <c r="I5">
        <f t="shared" ref="I5:I6" si="2">G5/H5</f>
        <v>150</v>
      </c>
    </row>
    <row r="6" spans="1:17" x14ac:dyDescent="0.25">
      <c r="A6" t="s">
        <v>21</v>
      </c>
      <c r="B6">
        <v>3600</v>
      </c>
      <c r="C6">
        <v>10</v>
      </c>
      <c r="D6">
        <v>0.5</v>
      </c>
      <c r="E6">
        <v>0.5</v>
      </c>
      <c r="G6">
        <f t="shared" si="0"/>
        <v>0.25</v>
      </c>
      <c r="H6">
        <f t="shared" si="1"/>
        <v>1.5</v>
      </c>
      <c r="I6">
        <f t="shared" si="2"/>
        <v>0.16666666666666666</v>
      </c>
    </row>
    <row r="8" spans="1:17" x14ac:dyDescent="0.25">
      <c r="A8" s="2" t="s">
        <v>26</v>
      </c>
      <c r="G8" s="2" t="s">
        <v>25</v>
      </c>
      <c r="M8" s="2" t="s">
        <v>24</v>
      </c>
    </row>
    <row r="9" spans="1:17" x14ac:dyDescent="0.25">
      <c r="A9" s="8" t="s">
        <v>35</v>
      </c>
      <c r="B9" s="8" t="s">
        <v>43</v>
      </c>
      <c r="C9" s="8" t="s">
        <v>38</v>
      </c>
      <c r="D9" s="8" t="s">
        <v>39</v>
      </c>
      <c r="G9" s="8" t="s">
        <v>35</v>
      </c>
      <c r="H9" s="8" t="s">
        <v>43</v>
      </c>
      <c r="I9" s="8" t="s">
        <v>38</v>
      </c>
      <c r="J9" s="8" t="s">
        <v>39</v>
      </c>
      <c r="M9" s="8" t="s">
        <v>35</v>
      </c>
      <c r="N9" s="8" t="s">
        <v>43</v>
      </c>
      <c r="O9" s="8" t="s">
        <v>38</v>
      </c>
      <c r="P9" s="8" t="s">
        <v>39</v>
      </c>
    </row>
    <row r="10" spans="1:17" x14ac:dyDescent="0.25">
      <c r="A10" s="2">
        <f>$B4</f>
        <v>3600</v>
      </c>
      <c r="B10" s="2">
        <f>$C4</f>
        <v>177</v>
      </c>
      <c r="C10" s="2">
        <f>$D4</f>
        <v>-15</v>
      </c>
      <c r="D10" s="2">
        <f>$E4</f>
        <v>0.5</v>
      </c>
      <c r="G10" s="2">
        <f>$B5</f>
        <v>3600</v>
      </c>
      <c r="H10" s="2">
        <f>$C5</f>
        <v>118</v>
      </c>
      <c r="I10" s="2">
        <f>$D5</f>
        <v>-15</v>
      </c>
      <c r="J10" s="4">
        <f>$E5</f>
        <v>0.5</v>
      </c>
      <c r="M10" s="2">
        <f>$B6</f>
        <v>3600</v>
      </c>
      <c r="N10" s="2">
        <f>$C6</f>
        <v>10</v>
      </c>
      <c r="O10" s="2">
        <f>$D6</f>
        <v>0.5</v>
      </c>
      <c r="P10" s="4">
        <f>$E6</f>
        <v>0.5</v>
      </c>
    </row>
    <row r="11" spans="1:17" x14ac:dyDescent="0.25">
      <c r="A11" t="s">
        <v>6</v>
      </c>
      <c r="B11">
        <v>1</v>
      </c>
      <c r="D11">
        <v>4</v>
      </c>
    </row>
    <row r="12" spans="1:17" x14ac:dyDescent="0.25">
      <c r="A12" s="2" t="s">
        <v>4</v>
      </c>
      <c r="B12" s="2" t="s">
        <v>53</v>
      </c>
      <c r="C12" s="2" t="s">
        <v>7</v>
      </c>
      <c r="D12" s="2" t="s">
        <v>8</v>
      </c>
      <c r="E12" s="2" t="s">
        <v>9</v>
      </c>
      <c r="G12" s="2" t="s">
        <v>4</v>
      </c>
      <c r="H12" s="2" t="s">
        <v>54</v>
      </c>
      <c r="I12" s="2" t="s">
        <v>7</v>
      </c>
      <c r="J12" s="2" t="s">
        <v>8</v>
      </c>
      <c r="K12" s="2" t="s">
        <v>9</v>
      </c>
      <c r="M12" s="2" t="s">
        <v>4</v>
      </c>
      <c r="N12" s="2" t="s">
        <v>55</v>
      </c>
      <c r="O12" s="2" t="s">
        <v>7</v>
      </c>
      <c r="P12" s="2" t="s">
        <v>8</v>
      </c>
      <c r="Q12" s="2" t="s">
        <v>9</v>
      </c>
    </row>
    <row r="13" spans="1:17" x14ac:dyDescent="0.25">
      <c r="A13">
        <v>0</v>
      </c>
      <c r="B13" s="3">
        <f>A$10+B$10*A13+C$10*A13^2+D$10*A13^3</f>
        <v>3600</v>
      </c>
      <c r="C13" s="3">
        <f>B$10+2*C$10*A13+3*D$10*A13^2</f>
        <v>177</v>
      </c>
      <c r="D13" s="3">
        <f>B$10+C$10*A13+D$10*A13^2</f>
        <v>177</v>
      </c>
      <c r="E13" s="3" t="e">
        <f>D13+A$10/A13</f>
        <v>#DIV/0!</v>
      </c>
      <c r="G13">
        <v>0</v>
      </c>
      <c r="H13" s="3">
        <f>G$10+H$10*G13+I$10*G13^2+J$10*G13^3</f>
        <v>3600</v>
      </c>
      <c r="I13" s="3">
        <f>H$10+2*I$10*G13+3*J$10*G13^2</f>
        <v>118</v>
      </c>
      <c r="J13" s="3">
        <f>H$10+I$10*G13+J$10*G13^2</f>
        <v>118</v>
      </c>
      <c r="K13" s="3" t="e">
        <f>J13+G$10/G13</f>
        <v>#DIV/0!</v>
      </c>
      <c r="M13">
        <v>0</v>
      </c>
      <c r="N13" s="3">
        <f>M$10+N$10*M13+O$10*M13^2+P$10*M13^3</f>
        <v>3600</v>
      </c>
      <c r="O13" s="3">
        <f>N$10+2*O$10*M13+3*P$10*M13^2</f>
        <v>10</v>
      </c>
      <c r="P13" s="3">
        <f>N$10+O$10*M13+P$10*M13^2</f>
        <v>10</v>
      </c>
      <c r="Q13" s="3" t="e">
        <f>P13+M$10/M13</f>
        <v>#DIV/0!</v>
      </c>
    </row>
    <row r="14" spans="1:17" x14ac:dyDescent="0.25">
      <c r="A14">
        <f>A13+$B$11</f>
        <v>1</v>
      </c>
      <c r="B14" s="3">
        <f t="shared" ref="B14:B33" si="3">A$10+B$10*A14+C$10*A14^2+D$10*A14^3</f>
        <v>3762.5</v>
      </c>
      <c r="C14" s="3">
        <f t="shared" ref="C14:C33" si="4">B$10+2*C$10*A14+3*D$10*A14^2</f>
        <v>148.5</v>
      </c>
      <c r="D14" s="3">
        <f t="shared" ref="D14:D33" si="5">B$10+C$10*A14+D$10*A14^2</f>
        <v>162.5</v>
      </c>
      <c r="E14" s="3">
        <f t="shared" ref="E14:E33" si="6">D14+A$10/A14</f>
        <v>3762.5</v>
      </c>
      <c r="G14">
        <f>G13+$B$11</f>
        <v>1</v>
      </c>
      <c r="H14" s="3">
        <f t="shared" ref="H14:H33" si="7">G$10+H$10*G14+I$10*G14^2+J$10*G14^3</f>
        <v>3703.5</v>
      </c>
      <c r="I14" s="3">
        <f t="shared" ref="I14:I33" si="8">H$10+2*I$10*G14+3*J$10*G14^2</f>
        <v>89.5</v>
      </c>
      <c r="J14" s="3">
        <f t="shared" ref="J14:J33" si="9">H$10+I$10*G14+J$10*G14^2</f>
        <v>103.5</v>
      </c>
      <c r="K14" s="3">
        <f t="shared" ref="K14:K33" si="10">J14+G$10/G14</f>
        <v>3703.5</v>
      </c>
      <c r="M14">
        <f>M13+$B$11</f>
        <v>1</v>
      </c>
      <c r="N14" s="3">
        <f t="shared" ref="N14:N33" si="11">M$10+N$10*M14+O$10*M14^2+P$10*M14^3</f>
        <v>3611</v>
      </c>
      <c r="O14" s="3">
        <f t="shared" ref="O14:O33" si="12">N$10+2*O$10*M14+3*P$10*M14^2</f>
        <v>12.5</v>
      </c>
      <c r="P14" s="3">
        <f t="shared" ref="P14:P33" si="13">N$10+O$10*M14+P$10*M14^2</f>
        <v>11</v>
      </c>
      <c r="Q14" s="3">
        <f t="shared" ref="Q14:Q33" si="14">P14+M$10/M14</f>
        <v>3611</v>
      </c>
    </row>
    <row r="15" spans="1:17" x14ac:dyDescent="0.25">
      <c r="A15">
        <f t="shared" ref="A15:A33" si="15">A14+$B$11</f>
        <v>2</v>
      </c>
      <c r="B15" s="3">
        <f t="shared" si="3"/>
        <v>3898</v>
      </c>
      <c r="C15" s="3">
        <f t="shared" si="4"/>
        <v>123</v>
      </c>
      <c r="D15" s="3">
        <f t="shared" si="5"/>
        <v>149</v>
      </c>
      <c r="E15" s="3">
        <f t="shared" si="6"/>
        <v>1949</v>
      </c>
      <c r="G15">
        <f t="shared" ref="G15:G33" si="16">G14+$B$11</f>
        <v>2</v>
      </c>
      <c r="H15" s="3">
        <f t="shared" si="7"/>
        <v>3780</v>
      </c>
      <c r="I15" s="3">
        <f t="shared" si="8"/>
        <v>64</v>
      </c>
      <c r="J15" s="3">
        <f t="shared" si="9"/>
        <v>90</v>
      </c>
      <c r="K15" s="3">
        <f t="shared" si="10"/>
        <v>1890</v>
      </c>
      <c r="M15">
        <f t="shared" ref="M15:M33" si="17">M14+$B$11</f>
        <v>2</v>
      </c>
      <c r="N15" s="3">
        <f t="shared" si="11"/>
        <v>3626</v>
      </c>
      <c r="O15" s="3">
        <f t="shared" si="12"/>
        <v>18</v>
      </c>
      <c r="P15" s="3">
        <f t="shared" si="13"/>
        <v>13</v>
      </c>
      <c r="Q15" s="3">
        <f t="shared" si="14"/>
        <v>1813</v>
      </c>
    </row>
    <row r="16" spans="1:17" x14ac:dyDescent="0.25">
      <c r="A16">
        <f t="shared" si="15"/>
        <v>3</v>
      </c>
      <c r="B16" s="3">
        <f t="shared" si="3"/>
        <v>4009.5</v>
      </c>
      <c r="C16" s="3">
        <f t="shared" si="4"/>
        <v>100.5</v>
      </c>
      <c r="D16" s="3">
        <f t="shared" si="5"/>
        <v>136.5</v>
      </c>
      <c r="E16" s="3">
        <f t="shared" si="6"/>
        <v>1336.5</v>
      </c>
      <c r="G16">
        <f t="shared" si="16"/>
        <v>3</v>
      </c>
      <c r="H16" s="3">
        <f t="shared" si="7"/>
        <v>3832.5</v>
      </c>
      <c r="I16" s="3">
        <f t="shared" si="8"/>
        <v>41.5</v>
      </c>
      <c r="J16" s="3">
        <f t="shared" si="9"/>
        <v>77.5</v>
      </c>
      <c r="K16" s="3">
        <f t="shared" si="10"/>
        <v>1277.5</v>
      </c>
      <c r="M16">
        <f t="shared" si="17"/>
        <v>3</v>
      </c>
      <c r="N16" s="3">
        <f t="shared" si="11"/>
        <v>3648</v>
      </c>
      <c r="O16" s="3">
        <f t="shared" si="12"/>
        <v>26.5</v>
      </c>
      <c r="P16" s="3">
        <f t="shared" si="13"/>
        <v>16</v>
      </c>
      <c r="Q16" s="3">
        <f t="shared" si="14"/>
        <v>1216</v>
      </c>
    </row>
    <row r="17" spans="1:17" x14ac:dyDescent="0.25">
      <c r="A17">
        <f t="shared" si="15"/>
        <v>4</v>
      </c>
      <c r="B17" s="3">
        <f t="shared" si="3"/>
        <v>4100</v>
      </c>
      <c r="C17" s="3">
        <f t="shared" si="4"/>
        <v>81</v>
      </c>
      <c r="D17" s="3">
        <f t="shared" si="5"/>
        <v>125</v>
      </c>
      <c r="E17" s="3">
        <f t="shared" si="6"/>
        <v>1025</v>
      </c>
      <c r="G17">
        <f t="shared" si="16"/>
        <v>4</v>
      </c>
      <c r="H17" s="3">
        <f t="shared" si="7"/>
        <v>3864</v>
      </c>
      <c r="I17" s="3">
        <f t="shared" si="8"/>
        <v>22</v>
      </c>
      <c r="J17" s="3">
        <f t="shared" si="9"/>
        <v>66</v>
      </c>
      <c r="K17" s="3">
        <f t="shared" si="10"/>
        <v>966</v>
      </c>
      <c r="M17">
        <f t="shared" si="17"/>
        <v>4</v>
      </c>
      <c r="N17" s="3">
        <f t="shared" si="11"/>
        <v>3680</v>
      </c>
      <c r="O17" s="3">
        <f t="shared" si="12"/>
        <v>38</v>
      </c>
      <c r="P17" s="3">
        <f t="shared" si="13"/>
        <v>20</v>
      </c>
      <c r="Q17" s="3">
        <f t="shared" si="14"/>
        <v>920</v>
      </c>
    </row>
    <row r="18" spans="1:17" x14ac:dyDescent="0.25">
      <c r="A18">
        <f t="shared" si="15"/>
        <v>5</v>
      </c>
      <c r="B18" s="3">
        <f t="shared" si="3"/>
        <v>4172.5</v>
      </c>
      <c r="C18" s="3">
        <f t="shared" si="4"/>
        <v>64.5</v>
      </c>
      <c r="D18" s="3">
        <f t="shared" si="5"/>
        <v>114.5</v>
      </c>
      <c r="E18" s="3">
        <f t="shared" si="6"/>
        <v>834.5</v>
      </c>
      <c r="G18">
        <f t="shared" si="16"/>
        <v>5</v>
      </c>
      <c r="H18" s="3">
        <f t="shared" si="7"/>
        <v>3877.5</v>
      </c>
      <c r="I18" s="3">
        <f t="shared" si="8"/>
        <v>5.5</v>
      </c>
      <c r="J18" s="3">
        <f t="shared" si="9"/>
        <v>55.5</v>
      </c>
      <c r="K18" s="3">
        <f t="shared" si="10"/>
        <v>775.5</v>
      </c>
      <c r="M18">
        <f t="shared" si="17"/>
        <v>5</v>
      </c>
      <c r="N18" s="3">
        <f t="shared" si="11"/>
        <v>3725</v>
      </c>
      <c r="O18" s="3">
        <f t="shared" si="12"/>
        <v>52.5</v>
      </c>
      <c r="P18" s="3">
        <f t="shared" si="13"/>
        <v>25</v>
      </c>
      <c r="Q18" s="3">
        <f t="shared" si="14"/>
        <v>745</v>
      </c>
    </row>
    <row r="19" spans="1:17" x14ac:dyDescent="0.25">
      <c r="A19">
        <f t="shared" si="15"/>
        <v>6</v>
      </c>
      <c r="B19" s="3">
        <f t="shared" si="3"/>
        <v>4230</v>
      </c>
      <c r="C19" s="3">
        <f t="shared" si="4"/>
        <v>51</v>
      </c>
      <c r="D19" s="3">
        <f t="shared" si="5"/>
        <v>105</v>
      </c>
      <c r="E19" s="3">
        <f t="shared" si="6"/>
        <v>705</v>
      </c>
      <c r="G19">
        <f t="shared" si="16"/>
        <v>6</v>
      </c>
      <c r="H19" s="3">
        <f t="shared" si="7"/>
        <v>3876</v>
      </c>
      <c r="I19" s="3">
        <f t="shared" si="8"/>
        <v>-8</v>
      </c>
      <c r="J19" s="3">
        <f t="shared" si="9"/>
        <v>46</v>
      </c>
      <c r="K19" s="3">
        <f t="shared" si="10"/>
        <v>646</v>
      </c>
      <c r="M19">
        <f t="shared" si="17"/>
        <v>6</v>
      </c>
      <c r="N19" s="3">
        <f t="shared" si="11"/>
        <v>3786</v>
      </c>
      <c r="O19" s="3">
        <f t="shared" si="12"/>
        <v>70</v>
      </c>
      <c r="P19" s="3">
        <f t="shared" si="13"/>
        <v>31</v>
      </c>
      <c r="Q19" s="3">
        <f t="shared" si="14"/>
        <v>631</v>
      </c>
    </row>
    <row r="20" spans="1:17" x14ac:dyDescent="0.25">
      <c r="A20">
        <f t="shared" si="15"/>
        <v>7</v>
      </c>
      <c r="B20" s="3">
        <f t="shared" si="3"/>
        <v>4275.5</v>
      </c>
      <c r="C20" s="3">
        <f t="shared" si="4"/>
        <v>40.5</v>
      </c>
      <c r="D20" s="3">
        <f t="shared" si="5"/>
        <v>96.5</v>
      </c>
      <c r="E20" s="3">
        <f t="shared" si="6"/>
        <v>610.78571428571433</v>
      </c>
      <c r="G20">
        <f t="shared" si="16"/>
        <v>7</v>
      </c>
      <c r="H20" s="3">
        <f t="shared" si="7"/>
        <v>3862.5</v>
      </c>
      <c r="I20" s="3">
        <f t="shared" si="8"/>
        <v>-18.5</v>
      </c>
      <c r="J20" s="3">
        <f t="shared" si="9"/>
        <v>37.5</v>
      </c>
      <c r="K20" s="3">
        <f t="shared" si="10"/>
        <v>551.78571428571433</v>
      </c>
      <c r="M20">
        <f t="shared" si="17"/>
        <v>7</v>
      </c>
      <c r="N20" s="3">
        <f t="shared" si="11"/>
        <v>3866</v>
      </c>
      <c r="O20" s="3">
        <f t="shared" si="12"/>
        <v>90.5</v>
      </c>
      <c r="P20" s="3">
        <f t="shared" si="13"/>
        <v>38</v>
      </c>
      <c r="Q20" s="3">
        <f t="shared" si="14"/>
        <v>552.28571428571433</v>
      </c>
    </row>
    <row r="21" spans="1:17" x14ac:dyDescent="0.25">
      <c r="A21">
        <f t="shared" si="15"/>
        <v>8</v>
      </c>
      <c r="B21" s="3">
        <f t="shared" si="3"/>
        <v>4312</v>
      </c>
      <c r="C21" s="3">
        <f t="shared" si="4"/>
        <v>33</v>
      </c>
      <c r="D21" s="3">
        <f t="shared" si="5"/>
        <v>89</v>
      </c>
      <c r="E21" s="3">
        <f t="shared" si="6"/>
        <v>539</v>
      </c>
      <c r="G21">
        <f t="shared" si="16"/>
        <v>8</v>
      </c>
      <c r="H21" s="3">
        <f t="shared" si="7"/>
        <v>3840</v>
      </c>
      <c r="I21" s="3">
        <f t="shared" si="8"/>
        <v>-26</v>
      </c>
      <c r="J21" s="3">
        <f t="shared" si="9"/>
        <v>30</v>
      </c>
      <c r="K21" s="3">
        <f t="shared" si="10"/>
        <v>480</v>
      </c>
      <c r="M21">
        <f t="shared" si="17"/>
        <v>8</v>
      </c>
      <c r="N21" s="3">
        <f t="shared" si="11"/>
        <v>3968</v>
      </c>
      <c r="O21" s="3">
        <f t="shared" si="12"/>
        <v>114</v>
      </c>
      <c r="P21" s="3">
        <f t="shared" si="13"/>
        <v>46</v>
      </c>
      <c r="Q21" s="3">
        <f t="shared" si="14"/>
        <v>496</v>
      </c>
    </row>
    <row r="22" spans="1:17" x14ac:dyDescent="0.25">
      <c r="A22">
        <f t="shared" si="15"/>
        <v>9</v>
      </c>
      <c r="B22" s="3">
        <f t="shared" si="3"/>
        <v>4342.5</v>
      </c>
      <c r="C22" s="3">
        <f t="shared" si="4"/>
        <v>28.5</v>
      </c>
      <c r="D22" s="3">
        <f t="shared" si="5"/>
        <v>82.5</v>
      </c>
      <c r="E22" s="3">
        <f t="shared" si="6"/>
        <v>482.5</v>
      </c>
      <c r="G22">
        <f t="shared" si="16"/>
        <v>9</v>
      </c>
      <c r="H22" s="3">
        <f t="shared" si="7"/>
        <v>3811.5</v>
      </c>
      <c r="I22" s="3">
        <f t="shared" si="8"/>
        <v>-30.5</v>
      </c>
      <c r="J22" s="3">
        <f t="shared" si="9"/>
        <v>23.5</v>
      </c>
      <c r="K22" s="3">
        <f t="shared" si="10"/>
        <v>423.5</v>
      </c>
      <c r="M22">
        <f t="shared" si="17"/>
        <v>9</v>
      </c>
      <c r="N22" s="3">
        <f t="shared" si="11"/>
        <v>4095</v>
      </c>
      <c r="O22" s="3">
        <f t="shared" si="12"/>
        <v>140.5</v>
      </c>
      <c r="P22" s="3">
        <f t="shared" si="13"/>
        <v>55</v>
      </c>
      <c r="Q22" s="3">
        <f t="shared" si="14"/>
        <v>455</v>
      </c>
    </row>
    <row r="23" spans="1:17" x14ac:dyDescent="0.25">
      <c r="A23">
        <f t="shared" si="15"/>
        <v>10</v>
      </c>
      <c r="B23" s="3">
        <f t="shared" si="3"/>
        <v>4370</v>
      </c>
      <c r="C23" s="3">
        <f t="shared" si="4"/>
        <v>27</v>
      </c>
      <c r="D23" s="3">
        <f t="shared" si="5"/>
        <v>77</v>
      </c>
      <c r="E23" s="3">
        <f t="shared" si="6"/>
        <v>437</v>
      </c>
      <c r="G23">
        <f t="shared" si="16"/>
        <v>10</v>
      </c>
      <c r="H23" s="3">
        <f t="shared" si="7"/>
        <v>3780</v>
      </c>
      <c r="I23" s="3">
        <f t="shared" si="8"/>
        <v>-32</v>
      </c>
      <c r="J23" s="3">
        <f t="shared" si="9"/>
        <v>18</v>
      </c>
      <c r="K23" s="3">
        <f t="shared" si="10"/>
        <v>378</v>
      </c>
      <c r="M23">
        <f t="shared" si="17"/>
        <v>10</v>
      </c>
      <c r="N23" s="3">
        <f t="shared" si="11"/>
        <v>4250</v>
      </c>
      <c r="O23" s="3">
        <f t="shared" si="12"/>
        <v>170</v>
      </c>
      <c r="P23" s="3">
        <f t="shared" si="13"/>
        <v>65</v>
      </c>
      <c r="Q23" s="3">
        <f t="shared" si="14"/>
        <v>425</v>
      </c>
    </row>
    <row r="24" spans="1:17" x14ac:dyDescent="0.25">
      <c r="A24">
        <f t="shared" si="15"/>
        <v>11</v>
      </c>
      <c r="B24" s="3">
        <f t="shared" si="3"/>
        <v>4397.5</v>
      </c>
      <c r="C24" s="3">
        <f t="shared" si="4"/>
        <v>28.5</v>
      </c>
      <c r="D24" s="3">
        <f t="shared" si="5"/>
        <v>72.5</v>
      </c>
      <c r="E24" s="3">
        <f t="shared" si="6"/>
        <v>399.77272727272725</v>
      </c>
      <c r="G24">
        <f t="shared" si="16"/>
        <v>11</v>
      </c>
      <c r="H24" s="3">
        <f t="shared" si="7"/>
        <v>3748.5</v>
      </c>
      <c r="I24" s="3">
        <f t="shared" si="8"/>
        <v>-30.5</v>
      </c>
      <c r="J24" s="3">
        <f t="shared" si="9"/>
        <v>13.5</v>
      </c>
      <c r="K24" s="3">
        <f t="shared" si="10"/>
        <v>340.77272727272725</v>
      </c>
      <c r="M24">
        <f t="shared" si="17"/>
        <v>11</v>
      </c>
      <c r="N24" s="3">
        <f t="shared" si="11"/>
        <v>4436</v>
      </c>
      <c r="O24" s="3">
        <f t="shared" si="12"/>
        <v>202.5</v>
      </c>
      <c r="P24" s="3">
        <f t="shared" si="13"/>
        <v>76</v>
      </c>
      <c r="Q24" s="3">
        <f t="shared" si="14"/>
        <v>403.27272727272725</v>
      </c>
    </row>
    <row r="25" spans="1:17" x14ac:dyDescent="0.25">
      <c r="A25">
        <f t="shared" si="15"/>
        <v>12</v>
      </c>
      <c r="B25" s="3">
        <f t="shared" si="3"/>
        <v>4428</v>
      </c>
      <c r="C25" s="3">
        <f t="shared" si="4"/>
        <v>33</v>
      </c>
      <c r="D25" s="3">
        <f t="shared" si="5"/>
        <v>69</v>
      </c>
      <c r="E25" s="3">
        <f t="shared" si="6"/>
        <v>369</v>
      </c>
      <c r="G25">
        <f t="shared" si="16"/>
        <v>12</v>
      </c>
      <c r="H25" s="3">
        <f t="shared" si="7"/>
        <v>3720</v>
      </c>
      <c r="I25" s="3">
        <f t="shared" si="8"/>
        <v>-26</v>
      </c>
      <c r="J25" s="3">
        <f t="shared" si="9"/>
        <v>10</v>
      </c>
      <c r="K25" s="3">
        <f t="shared" si="10"/>
        <v>310</v>
      </c>
      <c r="M25">
        <f t="shared" si="17"/>
        <v>12</v>
      </c>
      <c r="N25" s="3">
        <f t="shared" si="11"/>
        <v>4656</v>
      </c>
      <c r="O25" s="3">
        <f t="shared" si="12"/>
        <v>238</v>
      </c>
      <c r="P25" s="3">
        <f t="shared" si="13"/>
        <v>88</v>
      </c>
      <c r="Q25" s="3">
        <f t="shared" si="14"/>
        <v>388</v>
      </c>
    </row>
    <row r="26" spans="1:17" x14ac:dyDescent="0.25">
      <c r="A26">
        <f t="shared" si="15"/>
        <v>13</v>
      </c>
      <c r="B26" s="3">
        <f t="shared" si="3"/>
        <v>4464.5</v>
      </c>
      <c r="C26" s="3">
        <f t="shared" si="4"/>
        <v>40.5</v>
      </c>
      <c r="D26" s="3">
        <f t="shared" si="5"/>
        <v>66.5</v>
      </c>
      <c r="E26" s="3">
        <f t="shared" si="6"/>
        <v>343.42307692307691</v>
      </c>
      <c r="G26">
        <f t="shared" si="16"/>
        <v>13</v>
      </c>
      <c r="H26" s="3">
        <f t="shared" si="7"/>
        <v>3697.5</v>
      </c>
      <c r="I26" s="3">
        <f t="shared" si="8"/>
        <v>-18.5</v>
      </c>
      <c r="J26" s="3">
        <f t="shared" si="9"/>
        <v>7.5</v>
      </c>
      <c r="K26" s="3">
        <f t="shared" si="10"/>
        <v>284.42307692307691</v>
      </c>
      <c r="M26">
        <f t="shared" si="17"/>
        <v>13</v>
      </c>
      <c r="N26" s="3">
        <f t="shared" si="11"/>
        <v>4913</v>
      </c>
      <c r="O26" s="3">
        <f t="shared" si="12"/>
        <v>276.5</v>
      </c>
      <c r="P26" s="3">
        <f t="shared" si="13"/>
        <v>101</v>
      </c>
      <c r="Q26" s="3">
        <f t="shared" si="14"/>
        <v>377.92307692307691</v>
      </c>
    </row>
    <row r="27" spans="1:17" x14ac:dyDescent="0.25">
      <c r="A27">
        <f t="shared" si="15"/>
        <v>14</v>
      </c>
      <c r="B27" s="3">
        <f t="shared" si="3"/>
        <v>4510</v>
      </c>
      <c r="C27" s="3">
        <f t="shared" si="4"/>
        <v>51</v>
      </c>
      <c r="D27" s="3">
        <f t="shared" si="5"/>
        <v>65</v>
      </c>
      <c r="E27" s="3">
        <f t="shared" si="6"/>
        <v>322.14285714285717</v>
      </c>
      <c r="G27">
        <f t="shared" si="16"/>
        <v>14</v>
      </c>
      <c r="H27" s="3">
        <f t="shared" si="7"/>
        <v>3684</v>
      </c>
      <c r="I27" s="3">
        <f t="shared" si="8"/>
        <v>-8</v>
      </c>
      <c r="J27" s="3">
        <f t="shared" si="9"/>
        <v>6</v>
      </c>
      <c r="K27" s="3">
        <f t="shared" si="10"/>
        <v>263.14285714285717</v>
      </c>
      <c r="M27">
        <f t="shared" si="17"/>
        <v>14</v>
      </c>
      <c r="N27" s="3">
        <f t="shared" si="11"/>
        <v>5210</v>
      </c>
      <c r="O27" s="3">
        <f t="shared" si="12"/>
        <v>318</v>
      </c>
      <c r="P27" s="3">
        <f t="shared" si="13"/>
        <v>115</v>
      </c>
      <c r="Q27" s="3">
        <f t="shared" si="14"/>
        <v>372.14285714285717</v>
      </c>
    </row>
    <row r="28" spans="1:17" x14ac:dyDescent="0.25">
      <c r="A28">
        <f t="shared" si="15"/>
        <v>15</v>
      </c>
      <c r="B28" s="3">
        <f t="shared" si="3"/>
        <v>4567.5</v>
      </c>
      <c r="C28" s="3">
        <f t="shared" si="4"/>
        <v>64.5</v>
      </c>
      <c r="D28" s="3">
        <f t="shared" si="5"/>
        <v>64.5</v>
      </c>
      <c r="E28" s="3">
        <f t="shared" si="6"/>
        <v>304.5</v>
      </c>
      <c r="G28">
        <f t="shared" si="16"/>
        <v>15</v>
      </c>
      <c r="H28" s="3">
        <f t="shared" si="7"/>
        <v>3682.5</v>
      </c>
      <c r="I28" s="3">
        <f t="shared" si="8"/>
        <v>5.5</v>
      </c>
      <c r="J28" s="3">
        <f t="shared" si="9"/>
        <v>5.5</v>
      </c>
      <c r="K28" s="3">
        <f t="shared" si="10"/>
        <v>245.5</v>
      </c>
      <c r="M28">
        <f t="shared" si="17"/>
        <v>15</v>
      </c>
      <c r="N28" s="3">
        <f t="shared" si="11"/>
        <v>5550</v>
      </c>
      <c r="O28" s="3">
        <f t="shared" si="12"/>
        <v>362.5</v>
      </c>
      <c r="P28" s="3">
        <f t="shared" si="13"/>
        <v>130</v>
      </c>
      <c r="Q28" s="3">
        <f t="shared" si="14"/>
        <v>370</v>
      </c>
    </row>
    <row r="29" spans="1:17" x14ac:dyDescent="0.25">
      <c r="A29">
        <f t="shared" si="15"/>
        <v>16</v>
      </c>
      <c r="B29" s="3">
        <f t="shared" si="3"/>
        <v>4640</v>
      </c>
      <c r="C29" s="3">
        <f t="shared" si="4"/>
        <v>81</v>
      </c>
      <c r="D29" s="3">
        <f t="shared" si="5"/>
        <v>65</v>
      </c>
      <c r="E29" s="3">
        <f t="shared" si="6"/>
        <v>290</v>
      </c>
      <c r="G29">
        <f t="shared" si="16"/>
        <v>16</v>
      </c>
      <c r="H29" s="3">
        <f t="shared" si="7"/>
        <v>3696</v>
      </c>
      <c r="I29" s="3">
        <f t="shared" si="8"/>
        <v>22</v>
      </c>
      <c r="J29" s="3">
        <f t="shared" si="9"/>
        <v>6</v>
      </c>
      <c r="K29" s="3">
        <f t="shared" si="10"/>
        <v>231</v>
      </c>
      <c r="M29">
        <f t="shared" si="17"/>
        <v>16</v>
      </c>
      <c r="N29" s="3">
        <f t="shared" si="11"/>
        <v>5936</v>
      </c>
      <c r="O29" s="3">
        <f t="shared" si="12"/>
        <v>410</v>
      </c>
      <c r="P29" s="3">
        <f t="shared" si="13"/>
        <v>146</v>
      </c>
      <c r="Q29" s="3">
        <f t="shared" si="14"/>
        <v>371</v>
      </c>
    </row>
    <row r="30" spans="1:17" x14ac:dyDescent="0.25">
      <c r="A30">
        <f t="shared" si="15"/>
        <v>17</v>
      </c>
      <c r="B30" s="3">
        <f t="shared" si="3"/>
        <v>4730.5</v>
      </c>
      <c r="C30" s="3">
        <f t="shared" si="4"/>
        <v>100.5</v>
      </c>
      <c r="D30" s="3">
        <f t="shared" si="5"/>
        <v>66.5</v>
      </c>
      <c r="E30" s="3">
        <f t="shared" si="6"/>
        <v>278.26470588235293</v>
      </c>
      <c r="G30">
        <f t="shared" si="16"/>
        <v>17</v>
      </c>
      <c r="H30" s="3">
        <f t="shared" si="7"/>
        <v>3727.5</v>
      </c>
      <c r="I30" s="3">
        <f t="shared" si="8"/>
        <v>41.5</v>
      </c>
      <c r="J30" s="3">
        <f t="shared" si="9"/>
        <v>7.5</v>
      </c>
      <c r="K30" s="3">
        <f t="shared" si="10"/>
        <v>219.26470588235293</v>
      </c>
      <c r="M30">
        <f t="shared" si="17"/>
        <v>17</v>
      </c>
      <c r="N30" s="3">
        <f t="shared" si="11"/>
        <v>6371</v>
      </c>
      <c r="O30" s="3">
        <f t="shared" si="12"/>
        <v>460.5</v>
      </c>
      <c r="P30" s="3">
        <f t="shared" si="13"/>
        <v>163</v>
      </c>
      <c r="Q30" s="3">
        <f t="shared" si="14"/>
        <v>374.76470588235293</v>
      </c>
    </row>
    <row r="31" spans="1:17" x14ac:dyDescent="0.25">
      <c r="A31">
        <f t="shared" si="15"/>
        <v>18</v>
      </c>
      <c r="B31" s="3">
        <f t="shared" si="3"/>
        <v>4842</v>
      </c>
      <c r="C31" s="3">
        <f t="shared" si="4"/>
        <v>123</v>
      </c>
      <c r="D31" s="3">
        <f t="shared" si="5"/>
        <v>69</v>
      </c>
      <c r="E31" s="3">
        <f t="shared" si="6"/>
        <v>269</v>
      </c>
      <c r="G31">
        <f t="shared" si="16"/>
        <v>18</v>
      </c>
      <c r="H31" s="3">
        <f t="shared" si="7"/>
        <v>3780</v>
      </c>
      <c r="I31" s="3">
        <f t="shared" si="8"/>
        <v>64</v>
      </c>
      <c r="J31" s="3">
        <f t="shared" si="9"/>
        <v>10</v>
      </c>
      <c r="K31" s="3">
        <f t="shared" si="10"/>
        <v>210</v>
      </c>
      <c r="M31">
        <f t="shared" si="17"/>
        <v>18</v>
      </c>
      <c r="N31" s="3">
        <f t="shared" si="11"/>
        <v>6858</v>
      </c>
      <c r="O31" s="3">
        <f t="shared" si="12"/>
        <v>514</v>
      </c>
      <c r="P31" s="3">
        <f t="shared" si="13"/>
        <v>181</v>
      </c>
      <c r="Q31" s="3">
        <f t="shared" si="14"/>
        <v>381</v>
      </c>
    </row>
    <row r="32" spans="1:17" x14ac:dyDescent="0.25">
      <c r="A32">
        <f t="shared" si="15"/>
        <v>19</v>
      </c>
      <c r="B32" s="3">
        <f t="shared" si="3"/>
        <v>4977.5</v>
      </c>
      <c r="C32" s="3">
        <f t="shared" si="4"/>
        <v>148.5</v>
      </c>
      <c r="D32" s="3">
        <f t="shared" si="5"/>
        <v>72.5</v>
      </c>
      <c r="E32" s="3">
        <f t="shared" si="6"/>
        <v>261.97368421052636</v>
      </c>
      <c r="G32">
        <f t="shared" si="16"/>
        <v>19</v>
      </c>
      <c r="H32" s="3">
        <f t="shared" si="7"/>
        <v>3856.5</v>
      </c>
      <c r="I32" s="3">
        <f t="shared" si="8"/>
        <v>89.5</v>
      </c>
      <c r="J32" s="3">
        <f t="shared" si="9"/>
        <v>13.5</v>
      </c>
      <c r="K32" s="3">
        <f t="shared" si="10"/>
        <v>202.97368421052633</v>
      </c>
      <c r="M32">
        <f t="shared" si="17"/>
        <v>19</v>
      </c>
      <c r="N32" s="3">
        <f t="shared" si="11"/>
        <v>7400</v>
      </c>
      <c r="O32" s="3">
        <f t="shared" si="12"/>
        <v>570.5</v>
      </c>
      <c r="P32" s="3">
        <f t="shared" si="13"/>
        <v>200</v>
      </c>
      <c r="Q32" s="3">
        <f t="shared" si="14"/>
        <v>389.47368421052636</v>
      </c>
    </row>
    <row r="33" spans="1:17" x14ac:dyDescent="0.25">
      <c r="A33">
        <f t="shared" si="15"/>
        <v>20</v>
      </c>
      <c r="B33" s="3">
        <f t="shared" si="3"/>
        <v>5140</v>
      </c>
      <c r="C33" s="3">
        <f t="shared" si="4"/>
        <v>177</v>
      </c>
      <c r="D33" s="3">
        <f t="shared" si="5"/>
        <v>77</v>
      </c>
      <c r="E33" s="3">
        <f t="shared" si="6"/>
        <v>257</v>
      </c>
      <c r="G33">
        <f t="shared" si="16"/>
        <v>20</v>
      </c>
      <c r="H33" s="3">
        <f t="shared" si="7"/>
        <v>3960</v>
      </c>
      <c r="I33" s="3">
        <f t="shared" si="8"/>
        <v>118</v>
      </c>
      <c r="J33" s="3">
        <f t="shared" si="9"/>
        <v>18</v>
      </c>
      <c r="K33" s="3">
        <f t="shared" si="10"/>
        <v>198</v>
      </c>
      <c r="M33">
        <f t="shared" si="17"/>
        <v>20</v>
      </c>
      <c r="N33" s="3">
        <f t="shared" si="11"/>
        <v>8000</v>
      </c>
      <c r="O33" s="3">
        <f t="shared" si="12"/>
        <v>630</v>
      </c>
      <c r="P33" s="3">
        <f t="shared" si="13"/>
        <v>220</v>
      </c>
      <c r="Q33" s="3">
        <f t="shared" si="14"/>
        <v>400</v>
      </c>
    </row>
    <row r="36" spans="1:17" x14ac:dyDescent="0.25">
      <c r="A36" t="s">
        <v>27</v>
      </c>
    </row>
    <row r="37" spans="1:17" x14ac:dyDescent="0.25">
      <c r="A37" t="str">
        <f>A12</f>
        <v>Q</v>
      </c>
      <c r="B37" t="str">
        <f t="shared" ref="B37:B58" si="18">N12</f>
        <v>TotalCost_A</v>
      </c>
      <c r="C37" t="str">
        <f>H12</f>
        <v>TotalCost_B</v>
      </c>
      <c r="D37" t="str">
        <f t="shared" ref="D37:D58" si="19">B12</f>
        <v>TotalCost_C</v>
      </c>
    </row>
    <row r="38" spans="1:17" x14ac:dyDescent="0.25">
      <c r="A38">
        <f t="shared" ref="A38" si="20">A13</f>
        <v>0</v>
      </c>
      <c r="B38">
        <f t="shared" si="18"/>
        <v>3600</v>
      </c>
      <c r="C38">
        <f t="shared" ref="C38:C57" si="21">H13</f>
        <v>3600</v>
      </c>
      <c r="D38">
        <f t="shared" si="19"/>
        <v>3600</v>
      </c>
    </row>
    <row r="39" spans="1:17" x14ac:dyDescent="0.25">
      <c r="A39">
        <f t="shared" ref="A39" si="22">A14</f>
        <v>1</v>
      </c>
      <c r="B39">
        <f t="shared" si="18"/>
        <v>3611</v>
      </c>
      <c r="C39">
        <f t="shared" si="21"/>
        <v>3703.5</v>
      </c>
      <c r="D39">
        <f t="shared" si="19"/>
        <v>3762.5</v>
      </c>
    </row>
    <row r="40" spans="1:17" x14ac:dyDescent="0.25">
      <c r="A40">
        <f t="shared" ref="A40" si="23">A15</f>
        <v>2</v>
      </c>
      <c r="B40">
        <f t="shared" si="18"/>
        <v>3626</v>
      </c>
      <c r="C40">
        <f t="shared" si="21"/>
        <v>3780</v>
      </c>
      <c r="D40">
        <f t="shared" si="19"/>
        <v>3898</v>
      </c>
    </row>
    <row r="41" spans="1:17" x14ac:dyDescent="0.25">
      <c r="A41">
        <f t="shared" ref="A41" si="24">A16</f>
        <v>3</v>
      </c>
      <c r="B41">
        <f t="shared" si="18"/>
        <v>3648</v>
      </c>
      <c r="C41">
        <f t="shared" si="21"/>
        <v>3832.5</v>
      </c>
      <c r="D41">
        <f t="shared" si="19"/>
        <v>4009.5</v>
      </c>
    </row>
    <row r="42" spans="1:17" x14ac:dyDescent="0.25">
      <c r="A42">
        <f t="shared" ref="A42" si="25">A17</f>
        <v>4</v>
      </c>
      <c r="B42">
        <f t="shared" si="18"/>
        <v>3680</v>
      </c>
      <c r="C42">
        <f t="shared" si="21"/>
        <v>3864</v>
      </c>
      <c r="D42">
        <f t="shared" si="19"/>
        <v>4100</v>
      </c>
    </row>
    <row r="43" spans="1:17" x14ac:dyDescent="0.25">
      <c r="A43">
        <f t="shared" ref="A43" si="26">A18</f>
        <v>5</v>
      </c>
      <c r="B43">
        <f t="shared" si="18"/>
        <v>3725</v>
      </c>
      <c r="C43">
        <f t="shared" si="21"/>
        <v>3877.5</v>
      </c>
      <c r="D43">
        <f t="shared" si="19"/>
        <v>4172.5</v>
      </c>
    </row>
    <row r="44" spans="1:17" x14ac:dyDescent="0.25">
      <c r="A44">
        <f t="shared" ref="A44" si="27">A19</f>
        <v>6</v>
      </c>
      <c r="B44">
        <f t="shared" si="18"/>
        <v>3786</v>
      </c>
      <c r="C44">
        <f t="shared" si="21"/>
        <v>3876</v>
      </c>
      <c r="D44">
        <f t="shared" si="19"/>
        <v>4230</v>
      </c>
    </row>
    <row r="45" spans="1:17" x14ac:dyDescent="0.25">
      <c r="A45">
        <f t="shared" ref="A45" si="28">A20</f>
        <v>7</v>
      </c>
      <c r="B45">
        <f t="shared" si="18"/>
        <v>3866</v>
      </c>
      <c r="C45">
        <f t="shared" si="21"/>
        <v>3862.5</v>
      </c>
      <c r="D45">
        <f t="shared" si="19"/>
        <v>4275.5</v>
      </c>
    </row>
    <row r="46" spans="1:17" x14ac:dyDescent="0.25">
      <c r="A46">
        <f t="shared" ref="A46" si="29">A21</f>
        <v>8</v>
      </c>
      <c r="B46">
        <f t="shared" si="18"/>
        <v>3968</v>
      </c>
      <c r="C46">
        <f t="shared" si="21"/>
        <v>3840</v>
      </c>
      <c r="D46">
        <f t="shared" si="19"/>
        <v>4312</v>
      </c>
    </row>
    <row r="47" spans="1:17" x14ac:dyDescent="0.25">
      <c r="A47">
        <f t="shared" ref="A47" si="30">A22</f>
        <v>9</v>
      </c>
      <c r="B47">
        <f t="shared" si="18"/>
        <v>4095</v>
      </c>
      <c r="C47">
        <f t="shared" si="21"/>
        <v>3811.5</v>
      </c>
      <c r="D47">
        <f t="shared" si="19"/>
        <v>4342.5</v>
      </c>
    </row>
    <row r="48" spans="1:17" x14ac:dyDescent="0.25">
      <c r="A48">
        <f t="shared" ref="A48" si="31">A23</f>
        <v>10</v>
      </c>
      <c r="B48">
        <f t="shared" si="18"/>
        <v>4250</v>
      </c>
      <c r="C48">
        <f t="shared" si="21"/>
        <v>3780</v>
      </c>
      <c r="D48">
        <f t="shared" si="19"/>
        <v>4370</v>
      </c>
    </row>
    <row r="49" spans="1:4" x14ac:dyDescent="0.25">
      <c r="A49">
        <f t="shared" ref="A49" si="32">A24</f>
        <v>11</v>
      </c>
      <c r="B49">
        <f t="shared" si="18"/>
        <v>4436</v>
      </c>
      <c r="C49">
        <f t="shared" si="21"/>
        <v>3748.5</v>
      </c>
      <c r="D49">
        <f t="shared" si="19"/>
        <v>4397.5</v>
      </c>
    </row>
    <row r="50" spans="1:4" x14ac:dyDescent="0.25">
      <c r="A50">
        <f t="shared" ref="A50" si="33">A25</f>
        <v>12</v>
      </c>
      <c r="B50">
        <f t="shared" si="18"/>
        <v>4656</v>
      </c>
      <c r="C50">
        <f t="shared" si="21"/>
        <v>3720</v>
      </c>
      <c r="D50">
        <f t="shared" si="19"/>
        <v>4428</v>
      </c>
    </row>
    <row r="51" spans="1:4" x14ac:dyDescent="0.25">
      <c r="A51">
        <f t="shared" ref="A51" si="34">A26</f>
        <v>13</v>
      </c>
      <c r="B51">
        <f t="shared" si="18"/>
        <v>4913</v>
      </c>
      <c r="C51">
        <f t="shared" si="21"/>
        <v>3697.5</v>
      </c>
      <c r="D51">
        <f t="shared" si="19"/>
        <v>4464.5</v>
      </c>
    </row>
    <row r="52" spans="1:4" x14ac:dyDescent="0.25">
      <c r="A52">
        <f t="shared" ref="A52" si="35">A27</f>
        <v>14</v>
      </c>
      <c r="B52">
        <f t="shared" si="18"/>
        <v>5210</v>
      </c>
      <c r="C52">
        <f t="shared" si="21"/>
        <v>3684</v>
      </c>
      <c r="D52">
        <f t="shared" si="19"/>
        <v>4510</v>
      </c>
    </row>
    <row r="53" spans="1:4" x14ac:dyDescent="0.25">
      <c r="A53">
        <f t="shared" ref="A53" si="36">A28</f>
        <v>15</v>
      </c>
      <c r="B53">
        <f t="shared" si="18"/>
        <v>5550</v>
      </c>
      <c r="C53">
        <f t="shared" si="21"/>
        <v>3682.5</v>
      </c>
      <c r="D53">
        <f t="shared" si="19"/>
        <v>4567.5</v>
      </c>
    </row>
    <row r="54" spans="1:4" x14ac:dyDescent="0.25">
      <c r="A54">
        <f t="shared" ref="A54" si="37">A29</f>
        <v>16</v>
      </c>
      <c r="B54">
        <f t="shared" si="18"/>
        <v>5936</v>
      </c>
      <c r="C54">
        <f t="shared" si="21"/>
        <v>3696</v>
      </c>
      <c r="D54">
        <f t="shared" si="19"/>
        <v>4640</v>
      </c>
    </row>
    <row r="55" spans="1:4" x14ac:dyDescent="0.25">
      <c r="A55">
        <f t="shared" ref="A55" si="38">A30</f>
        <v>17</v>
      </c>
      <c r="B55">
        <f t="shared" si="18"/>
        <v>6371</v>
      </c>
      <c r="C55">
        <f t="shared" si="21"/>
        <v>3727.5</v>
      </c>
      <c r="D55">
        <f t="shared" si="19"/>
        <v>4730.5</v>
      </c>
    </row>
    <row r="56" spans="1:4" x14ac:dyDescent="0.25">
      <c r="A56">
        <f t="shared" ref="A56" si="39">A31</f>
        <v>18</v>
      </c>
      <c r="B56">
        <f t="shared" si="18"/>
        <v>6858</v>
      </c>
      <c r="C56">
        <f t="shared" si="21"/>
        <v>3780</v>
      </c>
      <c r="D56">
        <f t="shared" si="19"/>
        <v>4842</v>
      </c>
    </row>
    <row r="57" spans="1:4" x14ac:dyDescent="0.25">
      <c r="A57">
        <f t="shared" ref="A57:A58" si="40">A32</f>
        <v>19</v>
      </c>
      <c r="B57">
        <f t="shared" si="18"/>
        <v>7400</v>
      </c>
      <c r="C57">
        <f t="shared" si="21"/>
        <v>3856.5</v>
      </c>
      <c r="D57">
        <f t="shared" si="19"/>
        <v>4977.5</v>
      </c>
    </row>
    <row r="58" spans="1:4" x14ac:dyDescent="0.25">
      <c r="A58">
        <f t="shared" si="40"/>
        <v>20</v>
      </c>
      <c r="B58">
        <f t="shared" si="18"/>
        <v>8000</v>
      </c>
      <c r="C58">
        <f t="shared" ref="C58" si="41">H33</f>
        <v>3960</v>
      </c>
      <c r="D58">
        <f t="shared" si="19"/>
        <v>5140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ParamGenerate_AllWhole</vt:lpstr>
      <vt:lpstr>CostFunc#1_Illustrated</vt:lpstr>
      <vt:lpstr>Figure1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JBergtold</cp:lastModifiedBy>
  <dcterms:created xsi:type="dcterms:W3CDTF">2021-01-29T13:59:22Z</dcterms:created>
  <dcterms:modified xsi:type="dcterms:W3CDTF">2021-05-10T20:18:35Z</dcterms:modified>
</cp:coreProperties>
</file>