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3250" windowHeight="12570" activeTab="1"/>
  </bookViews>
  <sheets>
    <sheet name="进项发票明细" sheetId="1" r:id="rId1"/>
    <sheet name="销项发票明细" sheetId="17" r:id="rId2"/>
    <sheet name="2020年" sheetId="13" r:id="rId3"/>
    <sheet name="2021年" sheetId="18" r:id="rId4"/>
  </sheets>
  <definedNames>
    <definedName name="_xlnm._FilterDatabase" localSheetId="0" hidden="1">进项发票明细!$A$2:$O$2</definedName>
  </definedNames>
  <calcPr calcId="124519"/>
</workbook>
</file>

<file path=xl/calcChain.xml><?xml version="1.0" encoding="utf-8"?>
<calcChain xmlns="http://schemas.openxmlformats.org/spreadsheetml/2006/main">
  <c r="G38" i="17"/>
  <c r="G37"/>
  <c r="E37"/>
  <c r="I34"/>
  <c r="I33"/>
  <c r="M30" i="1"/>
  <c r="M31"/>
  <c r="M32"/>
  <c r="M33"/>
  <c r="M34"/>
  <c r="M35"/>
  <c r="M36"/>
  <c r="M37"/>
  <c r="M38"/>
  <c r="M39"/>
  <c r="M40"/>
  <c r="M41"/>
  <c r="G32"/>
  <c r="G33"/>
  <c r="G34"/>
  <c r="G35"/>
  <c r="G36"/>
  <c r="I28" i="17" l="1"/>
  <c r="I29"/>
  <c r="I30"/>
  <c r="I31"/>
  <c r="I32"/>
  <c r="F33" i="1" l="1"/>
  <c r="G32" i="17"/>
  <c r="G33"/>
  <c r="G34"/>
  <c r="G35"/>
  <c r="G36"/>
  <c r="G31"/>
  <c r="E31"/>
  <c r="G28"/>
  <c r="G29"/>
  <c r="G30"/>
  <c r="E30"/>
  <c r="E29"/>
  <c r="E28"/>
  <c r="G30" i="1"/>
  <c r="G31"/>
  <c r="M29"/>
  <c r="M28"/>
  <c r="M27"/>
  <c r="G26"/>
  <c r="G27"/>
  <c r="G28"/>
  <c r="G29"/>
  <c r="I5" i="13" l="1"/>
  <c r="I4"/>
  <c r="H4" i="18"/>
  <c r="H5"/>
  <c r="H6"/>
  <c r="H7"/>
  <c r="H8"/>
  <c r="H9"/>
  <c r="H3"/>
  <c r="F10"/>
  <c r="F10" i="13"/>
  <c r="C10" i="18"/>
  <c r="C10" i="13"/>
  <c r="G25" i="1"/>
  <c r="H10" i="18" l="1"/>
  <c r="I27" i="17"/>
  <c r="I25"/>
  <c r="G25"/>
  <c r="G27" l="1"/>
  <c r="G26"/>
  <c r="G24" i="1"/>
  <c r="I21" i="17"/>
  <c r="I22"/>
  <c r="I24"/>
  <c r="E19"/>
  <c r="E20"/>
  <c r="G20" s="1"/>
  <c r="E21"/>
  <c r="G21" s="1"/>
  <c r="G22"/>
  <c r="G24"/>
  <c r="G23"/>
  <c r="E22" i="1"/>
  <c r="M22" l="1"/>
  <c r="M23"/>
  <c r="M24"/>
  <c r="M25"/>
  <c r="M26"/>
  <c r="M21"/>
  <c r="G20"/>
  <c r="G21"/>
  <c r="G22"/>
  <c r="G23"/>
  <c r="M11"/>
  <c r="M12"/>
  <c r="M13"/>
  <c r="M14"/>
  <c r="M15"/>
  <c r="M16"/>
  <c r="M17"/>
  <c r="M18"/>
  <c r="M19"/>
  <c r="M20"/>
  <c r="H4" i="13"/>
  <c r="I3"/>
  <c r="I10" s="1"/>
  <c r="H3"/>
  <c r="H2"/>
  <c r="I20" i="17"/>
  <c r="I19"/>
  <c r="G19"/>
  <c r="I18"/>
  <c r="G18"/>
  <c r="I17"/>
  <c r="G17"/>
  <c r="I16"/>
  <c r="G16"/>
  <c r="I13"/>
  <c r="G13"/>
  <c r="I12"/>
  <c r="G12"/>
  <c r="I11"/>
  <c r="E11"/>
  <c r="G11" s="1"/>
  <c r="I10"/>
  <c r="E10"/>
  <c r="G10" s="1"/>
  <c r="I9"/>
  <c r="E9"/>
  <c r="G9" s="1"/>
  <c r="I8"/>
  <c r="E8"/>
  <c r="G8" s="1"/>
  <c r="I7"/>
  <c r="E7"/>
  <c r="G7" s="1"/>
  <c r="I6"/>
  <c r="G6"/>
  <c r="I5"/>
  <c r="E5"/>
  <c r="G5" s="1"/>
  <c r="I4"/>
  <c r="E4"/>
  <c r="G4" s="1"/>
  <c r="I3"/>
  <c r="E3"/>
  <c r="G3" s="1"/>
  <c r="G19" i="1"/>
  <c r="G18"/>
  <c r="G17"/>
  <c r="G16"/>
  <c r="G15"/>
  <c r="G14"/>
  <c r="G13"/>
  <c r="G12"/>
  <c r="G11"/>
  <c r="M10"/>
  <c r="G10"/>
  <c r="M9"/>
  <c r="G9"/>
  <c r="M8"/>
  <c r="G8"/>
  <c r="M7"/>
  <c r="G7"/>
  <c r="M6"/>
  <c r="G6"/>
  <c r="M5"/>
  <c r="G5"/>
  <c r="M4"/>
  <c r="G4"/>
  <c r="M3"/>
  <c r="G3"/>
</calcChain>
</file>

<file path=xl/comments1.xml><?xml version="1.0" encoding="utf-8"?>
<comments xmlns="http://schemas.openxmlformats.org/spreadsheetml/2006/main">
  <authors>
    <author>acer</author>
    <author>出纳</author>
  </authors>
  <commentList>
    <comment ref="F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etax上的增值税总表中的进项税额数字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etax上的增值税总表中的进项税额转出的数字
</t>
        </r>
      </text>
    </comment>
    <comment ref="A10" authorId="1">
      <text>
        <r>
          <rPr>
            <b/>
            <sz val="9"/>
            <rFont val="宋体"/>
            <family val="3"/>
            <charset val="134"/>
          </rPr>
          <t>负数表示税务留抵金额</t>
        </r>
      </text>
    </comment>
  </commentList>
</comments>
</file>

<file path=xl/comments2.xml><?xml version="1.0" encoding="utf-8"?>
<comments xmlns="http://schemas.openxmlformats.org/spreadsheetml/2006/main">
  <authors>
    <author>acer</author>
    <author>出纳</author>
  </authors>
  <commentList>
    <comment ref="F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etax上的增值税总表中的进项税额数字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etax上的增值税总表中的进项税额转出的数字
</t>
        </r>
      </text>
    </comment>
    <comment ref="A10" authorId="1">
      <text>
        <r>
          <rPr>
            <b/>
            <sz val="9"/>
            <rFont val="宋体"/>
            <family val="3"/>
            <charset val="134"/>
          </rPr>
          <t>负数表示税务留抵金额</t>
        </r>
      </text>
    </comment>
  </commentList>
</comments>
</file>

<file path=xl/sharedStrings.xml><?xml version="1.0" encoding="utf-8"?>
<sst xmlns="http://schemas.openxmlformats.org/spreadsheetml/2006/main" count="234" uniqueCount="116">
  <si>
    <t xml:space="preserve">       </t>
  </si>
  <si>
    <t>序号</t>
  </si>
  <si>
    <t>供应商名称</t>
  </si>
  <si>
    <t>发票号码</t>
  </si>
  <si>
    <t>发票总额</t>
  </si>
  <si>
    <t>税前金额</t>
  </si>
  <si>
    <t>税额</t>
  </si>
  <si>
    <t>税率</t>
  </si>
  <si>
    <t>开具发票日期</t>
  </si>
  <si>
    <t>收发票日期</t>
  </si>
  <si>
    <t>是否付款</t>
  </si>
  <si>
    <t>入账月份</t>
  </si>
  <si>
    <t>发票认证日期</t>
  </si>
  <si>
    <t>开具天数</t>
  </si>
  <si>
    <t>巢湖赤兔供应链管理有限公司</t>
  </si>
  <si>
    <t>11480594</t>
  </si>
  <si>
    <t>2020年11月</t>
  </si>
  <si>
    <t>合肥民腾供应链管理有限公司</t>
  </si>
  <si>
    <t>00016317</t>
  </si>
  <si>
    <t>合肥极致供应链管理有限公司</t>
  </si>
  <si>
    <t>09571866</t>
  </si>
  <si>
    <t>巢湖市三度物流有限公司</t>
  </si>
  <si>
    <t>11510089</t>
  </si>
  <si>
    <t>10075948</t>
  </si>
  <si>
    <t>安徽省极兔供应链有限公司</t>
  </si>
  <si>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9700263</t>
    </r>
  </si>
  <si>
    <t>00016318</t>
  </si>
  <si>
    <t>11480595</t>
  </si>
  <si>
    <t>10075951</t>
  </si>
  <si>
    <t>10075952</t>
  </si>
  <si>
    <t>06229810</t>
  </si>
  <si>
    <t>09700362</t>
  </si>
  <si>
    <t>09700388</t>
  </si>
  <si>
    <t>客户名称</t>
  </si>
  <si>
    <t>09684035</t>
  </si>
  <si>
    <t>09684036</t>
  </si>
  <si>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9684039</t>
    </r>
  </si>
  <si>
    <t>06247723</t>
  </si>
  <si>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6247724</t>
    </r>
  </si>
  <si>
    <t>06247725</t>
  </si>
  <si>
    <t>06247726</t>
  </si>
  <si>
    <t>06247727</t>
  </si>
  <si>
    <t>01458276</t>
  </si>
  <si>
    <t>01458279</t>
  </si>
  <si>
    <t>01458280</t>
  </si>
  <si>
    <t>01458281</t>
  </si>
  <si>
    <t>月份</t>
  </si>
  <si>
    <t>会计销项</t>
  </si>
  <si>
    <t>会计进项</t>
  </si>
  <si>
    <t>会计进项税额转出</t>
  </si>
  <si>
    <t>税务销项</t>
  </si>
  <si>
    <t>税务进项</t>
  </si>
  <si>
    <t>税务进项税额转出</t>
  </si>
  <si>
    <t>税前差额</t>
  </si>
  <si>
    <t>税额差额</t>
  </si>
  <si>
    <t>原因</t>
  </si>
  <si>
    <t>期初金额</t>
  </si>
  <si>
    <t>2020.10</t>
  </si>
  <si>
    <t>2020.11</t>
  </si>
  <si>
    <t>2020.12</t>
  </si>
  <si>
    <t>应交税/留抵金额</t>
  </si>
  <si>
    <t xml:space="preserve"> </t>
  </si>
  <si>
    <t>2020年12月</t>
    <phoneticPr fontId="9" type="noConversion"/>
  </si>
  <si>
    <t>11480596</t>
    <phoneticPr fontId="9" type="noConversion"/>
  </si>
  <si>
    <t>00016319</t>
    <phoneticPr fontId="9" type="noConversion"/>
  </si>
  <si>
    <t>00016320</t>
    <phoneticPr fontId="9" type="noConversion"/>
  </si>
  <si>
    <t>10075959</t>
    <phoneticPr fontId="9" type="noConversion"/>
  </si>
  <si>
    <t>10075958</t>
    <phoneticPr fontId="9" type="noConversion"/>
  </si>
  <si>
    <t>10075960</t>
    <phoneticPr fontId="9" type="noConversion"/>
  </si>
  <si>
    <t>合肥川马货运有限公司</t>
    <phoneticPr fontId="9" type="noConversion"/>
  </si>
  <si>
    <t>06536225</t>
    <phoneticPr fontId="9" type="noConversion"/>
  </si>
  <si>
    <t>09684037</t>
    <phoneticPr fontId="9" type="noConversion"/>
  </si>
  <si>
    <t>09684038</t>
    <phoneticPr fontId="9" type="noConversion"/>
  </si>
  <si>
    <t>01458277</t>
  </si>
  <si>
    <t>01458278</t>
  </si>
  <si>
    <t>作废</t>
    <phoneticPr fontId="9" type="noConversion"/>
  </si>
  <si>
    <t>08175438</t>
    <phoneticPr fontId="9" type="noConversion"/>
  </si>
  <si>
    <t>01458285</t>
    <phoneticPr fontId="9" type="noConversion"/>
  </si>
  <si>
    <t>01458284</t>
    <phoneticPr fontId="9" type="noConversion"/>
  </si>
  <si>
    <t>01458283</t>
    <phoneticPr fontId="9" type="noConversion"/>
  </si>
  <si>
    <t>01458282</t>
    <phoneticPr fontId="9" type="noConversion"/>
  </si>
  <si>
    <t>01948606</t>
    <phoneticPr fontId="9" type="noConversion"/>
  </si>
  <si>
    <t>作废</t>
    <phoneticPr fontId="9" type="noConversion"/>
  </si>
  <si>
    <t>01967213</t>
    <phoneticPr fontId="9" type="noConversion"/>
  </si>
  <si>
    <t>01971922</t>
    <phoneticPr fontId="9" type="noConversion"/>
  </si>
  <si>
    <t>安徽金鹏电力安装有限公司</t>
    <phoneticPr fontId="9" type="noConversion"/>
  </si>
  <si>
    <t>01522802</t>
    <phoneticPr fontId="9" type="noConversion"/>
  </si>
  <si>
    <t>01971920</t>
    <phoneticPr fontId="9" type="noConversion"/>
  </si>
  <si>
    <t>01971921</t>
    <phoneticPr fontId="9" type="noConversion"/>
  </si>
  <si>
    <t>01971923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</si>
  <si>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021.01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</si>
  <si>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021.02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</si>
  <si>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021.03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</si>
  <si>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021.04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</si>
  <si>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021.05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</si>
  <si>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</si>
  <si>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021.07</t>
    </r>
    <r>
      <rPr>
        <sz val="11"/>
        <color theme="1"/>
        <rFont val="宋体"/>
        <family val="2"/>
        <scheme val="minor"/>
      </rPr>
      <t/>
    </r>
  </si>
  <si>
    <t>2021年1月</t>
    <phoneticPr fontId="9" type="noConversion"/>
  </si>
  <si>
    <t>06596732</t>
  </si>
  <si>
    <t>06596731</t>
    <phoneticPr fontId="9" type="noConversion"/>
  </si>
  <si>
    <t>06596733</t>
  </si>
  <si>
    <t>00016322</t>
    <phoneticPr fontId="9" type="noConversion"/>
  </si>
  <si>
    <t>11480597</t>
    <phoneticPr fontId="9" type="noConversion"/>
  </si>
  <si>
    <t>01971924</t>
  </si>
  <si>
    <t>01971925</t>
  </si>
  <si>
    <t>01971926</t>
  </si>
  <si>
    <t>01971927</t>
  </si>
  <si>
    <t>01971928</t>
  </si>
  <si>
    <t>01932007</t>
    <phoneticPr fontId="9" type="noConversion"/>
  </si>
  <si>
    <t>10075968</t>
    <phoneticPr fontId="9" type="noConversion"/>
  </si>
  <si>
    <t>09897521</t>
    <phoneticPr fontId="9" type="noConversion"/>
  </si>
  <si>
    <t>09897522</t>
    <phoneticPr fontId="9" type="noConversion"/>
  </si>
  <si>
    <t>09897523</t>
  </si>
  <si>
    <t>09897524</t>
  </si>
  <si>
    <t>作废</t>
    <phoneticPr fontId="9" type="noConversion"/>
  </si>
  <si>
    <t>09965264</t>
    <phoneticPr fontId="9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</si>
</sst>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#,##0.00_ "/>
    <numFmt numFmtId="177" formatCode="0.00_ "/>
    <numFmt numFmtId="178" formatCode="yyyy/m/d;@"/>
    <numFmt numFmtId="179" formatCode="m&quot;月&quot;d&quot;日&quot;;@"/>
  </numFmts>
  <fonts count="10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>
      <alignment vertical="center"/>
    </xf>
    <xf numFmtId="177" fontId="0" fillId="0" borderId="1" xfId="1" applyNumberFormat="1" applyFont="1" applyBorder="1" applyAlignment="1">
      <alignment horizontal="center" vertical="center"/>
    </xf>
    <xf numFmtId="43" fontId="0" fillId="2" borderId="1" xfId="1" applyFont="1" applyFill="1" applyBorder="1">
      <alignment vertical="center"/>
    </xf>
    <xf numFmtId="43" fontId="2" fillId="0" borderId="1" xfId="1" applyFont="1" applyBorder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3" fontId="4" fillId="0" borderId="0" xfId="1" applyFont="1">
      <alignment vertical="center"/>
    </xf>
    <xf numFmtId="10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3" fontId="4" fillId="0" borderId="1" xfId="1" applyFont="1" applyBorder="1">
      <alignment vertical="center"/>
    </xf>
    <xf numFmtId="10" fontId="4" fillId="0" borderId="1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43" fontId="4" fillId="0" borderId="1" xfId="1" applyFont="1" applyFill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179" fontId="4" fillId="2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43" fontId="4" fillId="2" borderId="1" xfId="1" applyFont="1" applyFill="1" applyBorder="1">
      <alignment vertical="center"/>
    </xf>
    <xf numFmtId="10" fontId="4" fillId="2" borderId="1" xfId="0" applyNumberFormat="1" applyFont="1" applyFill="1" applyBorder="1">
      <alignment vertical="center"/>
    </xf>
    <xf numFmtId="178" fontId="4" fillId="2" borderId="1" xfId="0" applyNumberFormat="1" applyFont="1" applyFill="1" applyBorder="1">
      <alignment vertical="center"/>
    </xf>
    <xf numFmtId="57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3" fontId="4" fillId="3" borderId="1" xfId="1" applyFont="1" applyFill="1" applyBorder="1">
      <alignment vertical="center"/>
    </xf>
    <xf numFmtId="10" fontId="4" fillId="3" borderId="1" xfId="0" applyNumberFormat="1" applyFont="1" applyFill="1" applyBorder="1">
      <alignment vertical="center"/>
    </xf>
    <xf numFmtId="178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3" fontId="4" fillId="4" borderId="1" xfId="1" applyFont="1" applyFill="1" applyBorder="1">
      <alignment vertical="center"/>
    </xf>
  </cellXfs>
  <cellStyles count="2">
    <cellStyle name="常规" xfId="0" builtinId="0"/>
    <cellStyle name="千位分隔" xfId="1" builtinId="3"/>
  </cellStyles>
  <dxfs count="10"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</dxfs>
  <tableStyles count="0" defaultTableStyle="TableStyleMedium2"/>
  <colors>
    <mruColors>
      <color rgb="FFFFFFFF"/>
      <color rgb="FF00B0F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view="pageBreakPreview" zoomScaleSheetLayoutView="100" workbookViewId="0">
      <pane ySplit="2" topLeftCell="A21" activePane="bottomLeft" state="frozen"/>
      <selection pane="bottomLeft" activeCell="K35" sqref="K35"/>
    </sheetView>
  </sheetViews>
  <sheetFormatPr defaultColWidth="9" defaultRowHeight="16.5"/>
  <cols>
    <col min="1" max="1" width="5.125" style="20" customWidth="1"/>
    <col min="2" max="2" width="36.875" style="21" customWidth="1"/>
    <col min="3" max="3" width="17.875" style="22" customWidth="1"/>
    <col min="4" max="6" width="15.125" style="23" customWidth="1"/>
    <col min="7" max="7" width="8.75" style="24" customWidth="1"/>
    <col min="8" max="8" width="15.125" style="25" customWidth="1"/>
    <col min="9" max="9" width="12.375" style="25" customWidth="1"/>
    <col min="10" max="10" width="9.625" style="40" customWidth="1"/>
    <col min="11" max="11" width="12.375" style="41" customWidth="1"/>
    <col min="12" max="12" width="17" style="20" customWidth="1"/>
    <col min="13" max="13" width="15.125" style="26" customWidth="1"/>
    <col min="14" max="16384" width="9" style="21"/>
  </cols>
  <sheetData>
    <row r="1" spans="1:13">
      <c r="F1" s="23" t="s">
        <v>0</v>
      </c>
    </row>
    <row r="2" spans="1:13" s="19" customFormat="1" ht="23.1" customHeight="1">
      <c r="A2" s="27" t="s">
        <v>1</v>
      </c>
      <c r="B2" s="27" t="s">
        <v>2</v>
      </c>
      <c r="C2" s="28" t="s">
        <v>3</v>
      </c>
      <c r="D2" s="29" t="s">
        <v>4</v>
      </c>
      <c r="E2" s="29" t="s">
        <v>5</v>
      </c>
      <c r="F2" s="29" t="s">
        <v>6</v>
      </c>
      <c r="G2" s="30" t="s">
        <v>7</v>
      </c>
      <c r="H2" s="31" t="s">
        <v>8</v>
      </c>
      <c r="I2" s="31" t="s">
        <v>9</v>
      </c>
      <c r="J2" s="42" t="s">
        <v>10</v>
      </c>
      <c r="K2" s="43" t="s">
        <v>11</v>
      </c>
      <c r="L2" s="27" t="s">
        <v>12</v>
      </c>
      <c r="M2" s="28" t="s">
        <v>13</v>
      </c>
    </row>
    <row r="3" spans="1:13" ht="22.5" customHeight="1">
      <c r="A3" s="32">
        <v>1</v>
      </c>
      <c r="B3" s="33" t="s">
        <v>14</v>
      </c>
      <c r="C3" s="34" t="s">
        <v>15</v>
      </c>
      <c r="D3" s="35">
        <v>29101.49</v>
      </c>
      <c r="E3" s="35">
        <v>27454.240000000002</v>
      </c>
      <c r="F3" s="35">
        <v>1647.25</v>
      </c>
      <c r="G3" s="36">
        <f>F3/E3</f>
        <v>5.9999839733316233E-2</v>
      </c>
      <c r="H3" s="37">
        <v>44159</v>
      </c>
      <c r="I3" s="37"/>
      <c r="J3" s="44"/>
      <c r="K3" s="45" t="s">
        <v>16</v>
      </c>
      <c r="L3" s="45" t="s">
        <v>16</v>
      </c>
      <c r="M3" s="39">
        <f ca="1">DATE(YEAR(NOW()),MONTH(NOW()),DAY(NOW()))-H3</f>
        <v>96</v>
      </c>
    </row>
    <row r="4" spans="1:13" ht="22.5" customHeight="1">
      <c r="A4" s="32">
        <v>2</v>
      </c>
      <c r="B4" s="33" t="s">
        <v>17</v>
      </c>
      <c r="C4" s="34" t="s">
        <v>18</v>
      </c>
      <c r="D4" s="35">
        <v>66829.77</v>
      </c>
      <c r="E4" s="35">
        <v>63046.95</v>
      </c>
      <c r="F4" s="35">
        <v>3782.82</v>
      </c>
      <c r="G4" s="36">
        <f t="shared" ref="G4:G12" si="0">F4/E4</f>
        <v>6.000004758358652E-2</v>
      </c>
      <c r="H4" s="37">
        <v>44159</v>
      </c>
      <c r="I4" s="37"/>
      <c r="J4" s="44"/>
      <c r="K4" s="45" t="s">
        <v>16</v>
      </c>
      <c r="L4" s="45" t="s">
        <v>16</v>
      </c>
      <c r="M4" s="39">
        <f t="shared" ref="M4:M41" ca="1" si="1">DATE(YEAR(NOW()),MONTH(NOW()),DAY(NOW()))-H4</f>
        <v>96</v>
      </c>
    </row>
    <row r="5" spans="1:13" ht="22.5" customHeight="1">
      <c r="A5" s="32">
        <v>3</v>
      </c>
      <c r="B5" s="33" t="s">
        <v>19</v>
      </c>
      <c r="C5" s="34" t="s">
        <v>20</v>
      </c>
      <c r="D5" s="35">
        <v>12137.4</v>
      </c>
      <c r="E5" s="35">
        <v>11450.38</v>
      </c>
      <c r="F5" s="35">
        <v>687.02</v>
      </c>
      <c r="G5" s="36">
        <f t="shared" si="0"/>
        <v>5.9999755466630805E-2</v>
      </c>
      <c r="H5" s="37">
        <v>44161</v>
      </c>
      <c r="I5" s="37"/>
      <c r="J5" s="44"/>
      <c r="K5" s="45" t="s">
        <v>16</v>
      </c>
      <c r="L5" s="45" t="s">
        <v>16</v>
      </c>
      <c r="M5" s="39">
        <f t="shared" ca="1" si="1"/>
        <v>94</v>
      </c>
    </row>
    <row r="6" spans="1:13" ht="22.5" customHeight="1">
      <c r="A6" s="32">
        <v>4</v>
      </c>
      <c r="B6" s="33" t="s">
        <v>21</v>
      </c>
      <c r="C6" s="46" t="s">
        <v>22</v>
      </c>
      <c r="D6" s="47">
        <v>100000</v>
      </c>
      <c r="E6" s="47">
        <v>94339.62</v>
      </c>
      <c r="F6" s="47">
        <v>5660.38</v>
      </c>
      <c r="G6" s="48">
        <f t="shared" si="0"/>
        <v>6.0000029680000837E-2</v>
      </c>
      <c r="H6" s="49">
        <v>44179</v>
      </c>
      <c r="I6" s="37"/>
      <c r="J6" s="44"/>
      <c r="K6" s="45" t="s">
        <v>62</v>
      </c>
      <c r="L6" s="50">
        <v>44166</v>
      </c>
      <c r="M6" s="39">
        <f t="shared" ca="1" si="1"/>
        <v>76</v>
      </c>
    </row>
    <row r="7" spans="1:13" ht="22.5" customHeight="1">
      <c r="A7" s="32">
        <v>5</v>
      </c>
      <c r="B7" s="33" t="s">
        <v>21</v>
      </c>
      <c r="C7" s="46" t="s">
        <v>23</v>
      </c>
      <c r="D7" s="47">
        <v>34862.65</v>
      </c>
      <c r="E7" s="47">
        <v>32889.29</v>
      </c>
      <c r="F7" s="47">
        <v>1973.36</v>
      </c>
      <c r="G7" s="48">
        <f t="shared" si="0"/>
        <v>6.0000079053089919E-2</v>
      </c>
      <c r="H7" s="49">
        <v>44181</v>
      </c>
      <c r="I7" s="37"/>
      <c r="J7" s="44"/>
      <c r="K7" s="45" t="s">
        <v>62</v>
      </c>
      <c r="L7" s="50">
        <v>44166</v>
      </c>
      <c r="M7" s="39">
        <f t="shared" ca="1" si="1"/>
        <v>74</v>
      </c>
    </row>
    <row r="8" spans="1:13" ht="22.5" customHeight="1">
      <c r="A8" s="32">
        <v>6</v>
      </c>
      <c r="B8" s="33" t="s">
        <v>24</v>
      </c>
      <c r="C8" s="46" t="s">
        <v>25</v>
      </c>
      <c r="D8" s="47">
        <v>50993.65</v>
      </c>
      <c r="E8" s="47">
        <v>48107.21</v>
      </c>
      <c r="F8" s="47">
        <v>2886.44</v>
      </c>
      <c r="G8" s="48">
        <f t="shared" si="0"/>
        <v>6.0000153823096376E-2</v>
      </c>
      <c r="H8" s="49">
        <v>44184</v>
      </c>
      <c r="I8" s="37"/>
      <c r="J8" s="44"/>
      <c r="K8" s="45" t="s">
        <v>62</v>
      </c>
      <c r="L8" s="50">
        <v>44166</v>
      </c>
      <c r="M8" s="39">
        <f t="shared" ca="1" si="1"/>
        <v>71</v>
      </c>
    </row>
    <row r="9" spans="1:13" ht="22.5" customHeight="1">
      <c r="A9" s="32">
        <v>7</v>
      </c>
      <c r="B9" s="33" t="s">
        <v>17</v>
      </c>
      <c r="C9" s="34" t="s">
        <v>26</v>
      </c>
      <c r="D9" s="35">
        <v>89921.76</v>
      </c>
      <c r="E9" s="35">
        <v>84831.85</v>
      </c>
      <c r="F9" s="35">
        <v>5089.91</v>
      </c>
      <c r="G9" s="36">
        <f t="shared" si="0"/>
        <v>5.9999988211974623E-2</v>
      </c>
      <c r="H9" s="37">
        <v>44187</v>
      </c>
      <c r="I9" s="37"/>
      <c r="J9" s="44"/>
      <c r="K9" s="45" t="s">
        <v>62</v>
      </c>
      <c r="L9" s="50">
        <v>44166</v>
      </c>
      <c r="M9" s="39">
        <f t="shared" ca="1" si="1"/>
        <v>68</v>
      </c>
    </row>
    <row r="10" spans="1:13" ht="22.5" customHeight="1">
      <c r="A10" s="32">
        <v>8</v>
      </c>
      <c r="B10" s="33" t="s">
        <v>14</v>
      </c>
      <c r="C10" s="34" t="s">
        <v>27</v>
      </c>
      <c r="D10" s="35">
        <v>29273.78</v>
      </c>
      <c r="E10" s="35">
        <v>27616.77</v>
      </c>
      <c r="F10" s="35">
        <v>1657.01</v>
      </c>
      <c r="G10" s="36">
        <f t="shared" si="0"/>
        <v>6.0000137597553946E-2</v>
      </c>
      <c r="H10" s="37">
        <v>44187</v>
      </c>
      <c r="I10" s="37"/>
      <c r="J10" s="44"/>
      <c r="K10" s="45" t="s">
        <v>62</v>
      </c>
      <c r="L10" s="50">
        <v>44166</v>
      </c>
      <c r="M10" s="39">
        <f t="shared" ca="1" si="1"/>
        <v>68</v>
      </c>
    </row>
    <row r="11" spans="1:13" ht="22.5" customHeight="1">
      <c r="A11" s="32">
        <v>9</v>
      </c>
      <c r="B11" s="33" t="s">
        <v>21</v>
      </c>
      <c r="C11" s="34" t="s">
        <v>28</v>
      </c>
      <c r="D11" s="35">
        <v>100000</v>
      </c>
      <c r="E11" s="35">
        <v>94339.62</v>
      </c>
      <c r="F11" s="35">
        <v>5660.38</v>
      </c>
      <c r="G11" s="36">
        <f t="shared" si="0"/>
        <v>6.0000029680000837E-2</v>
      </c>
      <c r="H11" s="37">
        <v>44187</v>
      </c>
      <c r="I11" s="37"/>
      <c r="J11" s="44"/>
      <c r="K11" s="45" t="s">
        <v>62</v>
      </c>
      <c r="L11" s="50">
        <v>44166</v>
      </c>
      <c r="M11" s="39">
        <f t="shared" ca="1" si="1"/>
        <v>68</v>
      </c>
    </row>
    <row r="12" spans="1:13" ht="22.5" customHeight="1">
      <c r="A12" s="32">
        <v>10</v>
      </c>
      <c r="B12" s="33" t="s">
        <v>21</v>
      </c>
      <c r="C12" s="34" t="s">
        <v>29</v>
      </c>
      <c r="D12" s="35">
        <v>72185.919999999998</v>
      </c>
      <c r="E12" s="35">
        <v>68099.92</v>
      </c>
      <c r="F12" s="35">
        <v>4086</v>
      </c>
      <c r="G12" s="36">
        <f t="shared" si="0"/>
        <v>6.0000070484664297E-2</v>
      </c>
      <c r="H12" s="37">
        <v>44187</v>
      </c>
      <c r="I12" s="37"/>
      <c r="J12" s="44"/>
      <c r="K12" s="45" t="s">
        <v>62</v>
      </c>
      <c r="L12" s="50">
        <v>44166</v>
      </c>
      <c r="M12" s="39">
        <f t="shared" ca="1" si="1"/>
        <v>68</v>
      </c>
    </row>
    <row r="13" spans="1:13" ht="22.5" customHeight="1">
      <c r="A13" s="32">
        <v>11</v>
      </c>
      <c r="B13" s="33" t="s">
        <v>19</v>
      </c>
      <c r="C13" s="34" t="s">
        <v>30</v>
      </c>
      <c r="D13" s="35">
        <v>3010.05</v>
      </c>
      <c r="E13" s="35">
        <v>2839.67</v>
      </c>
      <c r="F13" s="35">
        <v>170.38</v>
      </c>
      <c r="G13" s="36">
        <f t="shared" ref="G13:G36" si="2">F13/E13</f>
        <v>5.9999929569280935E-2</v>
      </c>
      <c r="H13" s="37">
        <v>44188</v>
      </c>
      <c r="I13" s="37"/>
      <c r="J13" s="44"/>
      <c r="K13" s="45" t="s">
        <v>62</v>
      </c>
      <c r="L13" s="50">
        <v>44166</v>
      </c>
      <c r="M13" s="39">
        <f t="shared" ca="1" si="1"/>
        <v>67</v>
      </c>
    </row>
    <row r="14" spans="1:13" ht="22.5" customHeight="1">
      <c r="A14" s="32">
        <v>12</v>
      </c>
      <c r="B14" s="33" t="s">
        <v>24</v>
      </c>
      <c r="C14" s="34" t="s">
        <v>31</v>
      </c>
      <c r="D14" s="35">
        <v>30340.560000000001</v>
      </c>
      <c r="E14" s="35">
        <v>28623.17</v>
      </c>
      <c r="F14" s="35">
        <v>1717.39</v>
      </c>
      <c r="G14" s="36">
        <f t="shared" si="2"/>
        <v>5.9999993012653741E-2</v>
      </c>
      <c r="H14" s="37">
        <v>44186</v>
      </c>
      <c r="I14" s="37"/>
      <c r="J14" s="44"/>
      <c r="K14" s="45" t="s">
        <v>62</v>
      </c>
      <c r="L14" s="50">
        <v>44166</v>
      </c>
      <c r="M14" s="39">
        <f t="shared" ca="1" si="1"/>
        <v>69</v>
      </c>
    </row>
    <row r="15" spans="1:13" ht="22.5" customHeight="1">
      <c r="A15" s="32">
        <v>13</v>
      </c>
      <c r="B15" s="33" t="s">
        <v>24</v>
      </c>
      <c r="C15" s="34" t="s">
        <v>32</v>
      </c>
      <c r="D15" s="35">
        <v>33400</v>
      </c>
      <c r="E15" s="35">
        <v>31509.439999999999</v>
      </c>
      <c r="F15" s="35">
        <v>1890.56</v>
      </c>
      <c r="G15" s="36">
        <f t="shared" si="2"/>
        <v>5.9999796886266464E-2</v>
      </c>
      <c r="H15" s="37">
        <v>44192</v>
      </c>
      <c r="I15" s="37"/>
      <c r="J15" s="44"/>
      <c r="K15" s="45" t="s">
        <v>62</v>
      </c>
      <c r="L15" s="50">
        <v>44166</v>
      </c>
      <c r="M15" s="39">
        <f t="shared" ca="1" si="1"/>
        <v>63</v>
      </c>
    </row>
    <row r="16" spans="1:13" ht="22.5" customHeight="1">
      <c r="A16" s="32">
        <v>14</v>
      </c>
      <c r="B16" s="33" t="s">
        <v>14</v>
      </c>
      <c r="C16" s="34" t="s">
        <v>63</v>
      </c>
      <c r="D16" s="35">
        <v>39941.85</v>
      </c>
      <c r="E16" s="35">
        <v>37680.99</v>
      </c>
      <c r="F16" s="35">
        <v>2260.86</v>
      </c>
      <c r="G16" s="36">
        <f t="shared" si="2"/>
        <v>6.000001592314852E-2</v>
      </c>
      <c r="H16" s="37">
        <v>44211</v>
      </c>
      <c r="I16" s="37"/>
      <c r="J16" s="44"/>
      <c r="K16" s="45" t="s">
        <v>97</v>
      </c>
      <c r="L16" s="45" t="s">
        <v>97</v>
      </c>
      <c r="M16" s="39">
        <f t="shared" ca="1" si="1"/>
        <v>44</v>
      </c>
    </row>
    <row r="17" spans="1:13" ht="22.5" customHeight="1">
      <c r="A17" s="32">
        <v>15</v>
      </c>
      <c r="B17" s="33" t="s">
        <v>17</v>
      </c>
      <c r="C17" s="34" t="s">
        <v>64</v>
      </c>
      <c r="D17" s="35">
        <v>100000</v>
      </c>
      <c r="E17" s="35">
        <v>94339.62</v>
      </c>
      <c r="F17" s="35">
        <v>5660.38</v>
      </c>
      <c r="G17" s="36">
        <f t="shared" si="2"/>
        <v>6.0000029680000837E-2</v>
      </c>
      <c r="H17" s="37">
        <v>44211</v>
      </c>
      <c r="I17" s="37"/>
      <c r="J17" s="44"/>
      <c r="K17" s="45" t="s">
        <v>97</v>
      </c>
      <c r="L17" s="45" t="s">
        <v>97</v>
      </c>
      <c r="M17" s="39">
        <f t="shared" ca="1" si="1"/>
        <v>44</v>
      </c>
    </row>
    <row r="18" spans="1:13" ht="22.5" customHeight="1">
      <c r="A18" s="32">
        <v>16</v>
      </c>
      <c r="B18" s="33" t="s">
        <v>17</v>
      </c>
      <c r="C18" s="34" t="s">
        <v>65</v>
      </c>
      <c r="D18" s="35">
        <v>4998.32</v>
      </c>
      <c r="E18" s="35">
        <v>4715.3999999999996</v>
      </c>
      <c r="F18" s="35">
        <v>282.92</v>
      </c>
      <c r="G18" s="36">
        <f t="shared" si="2"/>
        <v>5.9999151715655098E-2</v>
      </c>
      <c r="H18" s="37">
        <v>44211</v>
      </c>
      <c r="I18" s="37"/>
      <c r="J18" s="44"/>
      <c r="K18" s="45" t="s">
        <v>97</v>
      </c>
      <c r="L18" s="45" t="s">
        <v>97</v>
      </c>
      <c r="M18" s="39">
        <f t="shared" ca="1" si="1"/>
        <v>44</v>
      </c>
    </row>
    <row r="19" spans="1:13" ht="22.5" customHeight="1">
      <c r="A19" s="32">
        <v>17</v>
      </c>
      <c r="B19" s="33" t="s">
        <v>21</v>
      </c>
      <c r="C19" s="34" t="s">
        <v>66</v>
      </c>
      <c r="D19" s="35">
        <v>100000</v>
      </c>
      <c r="E19" s="35">
        <v>94339.62</v>
      </c>
      <c r="F19" s="35">
        <v>5660.38</v>
      </c>
      <c r="G19" s="36">
        <f t="shared" si="2"/>
        <v>6.0000029680000837E-2</v>
      </c>
      <c r="H19" s="37">
        <v>44211</v>
      </c>
      <c r="I19" s="37"/>
      <c r="J19" s="44"/>
      <c r="K19" s="45" t="s">
        <v>97</v>
      </c>
      <c r="L19" s="45" t="s">
        <v>97</v>
      </c>
      <c r="M19" s="39">
        <f t="shared" ca="1" si="1"/>
        <v>44</v>
      </c>
    </row>
    <row r="20" spans="1:13" ht="22.5" customHeight="1">
      <c r="A20" s="32">
        <v>18</v>
      </c>
      <c r="B20" s="33" t="s">
        <v>21</v>
      </c>
      <c r="C20" s="34" t="s">
        <v>67</v>
      </c>
      <c r="D20" s="35">
        <v>100000</v>
      </c>
      <c r="E20" s="35">
        <v>94339.62</v>
      </c>
      <c r="F20" s="35">
        <v>5660.38</v>
      </c>
      <c r="G20" s="36">
        <f t="shared" si="2"/>
        <v>6.0000029680000837E-2</v>
      </c>
      <c r="H20" s="37">
        <v>44211</v>
      </c>
      <c r="I20" s="37"/>
      <c r="J20" s="44"/>
      <c r="K20" s="45" t="s">
        <v>97</v>
      </c>
      <c r="L20" s="45" t="s">
        <v>97</v>
      </c>
      <c r="M20" s="39">
        <f t="shared" ca="1" si="1"/>
        <v>44</v>
      </c>
    </row>
    <row r="21" spans="1:13" ht="22.5" customHeight="1">
      <c r="A21" s="32">
        <v>19</v>
      </c>
      <c r="B21" s="33" t="s">
        <v>21</v>
      </c>
      <c r="C21" s="34" t="s">
        <v>68</v>
      </c>
      <c r="D21" s="35">
        <v>32971.199999999997</v>
      </c>
      <c r="E21" s="35">
        <v>31104.91</v>
      </c>
      <c r="F21" s="35">
        <v>1866.29</v>
      </c>
      <c r="G21" s="36">
        <f t="shared" si="2"/>
        <v>5.9999852113380173E-2</v>
      </c>
      <c r="H21" s="37">
        <v>44211</v>
      </c>
      <c r="I21" s="37"/>
      <c r="J21" s="44"/>
      <c r="K21" s="45" t="s">
        <v>97</v>
      </c>
      <c r="L21" s="45" t="s">
        <v>97</v>
      </c>
      <c r="M21" s="39">
        <f t="shared" ca="1" si="1"/>
        <v>44</v>
      </c>
    </row>
    <row r="22" spans="1:13" ht="22.5" customHeight="1">
      <c r="A22" s="32">
        <v>20</v>
      </c>
      <c r="B22" s="33" t="s">
        <v>69</v>
      </c>
      <c r="C22" s="34" t="s">
        <v>70</v>
      </c>
      <c r="D22" s="35">
        <v>28700</v>
      </c>
      <c r="E22" s="35">
        <f>D22-F22</f>
        <v>27075.47</v>
      </c>
      <c r="F22" s="35">
        <v>1624.53</v>
      </c>
      <c r="G22" s="36">
        <f t="shared" si="2"/>
        <v>6.00000664808404E-2</v>
      </c>
      <c r="H22" s="37">
        <v>44205</v>
      </c>
      <c r="I22" s="37"/>
      <c r="J22" s="44"/>
      <c r="K22" s="45" t="s">
        <v>97</v>
      </c>
      <c r="L22" s="45" t="s">
        <v>97</v>
      </c>
      <c r="M22" s="39">
        <f t="shared" ca="1" si="1"/>
        <v>50</v>
      </c>
    </row>
    <row r="23" spans="1:13" ht="22.5" customHeight="1">
      <c r="A23" s="32">
        <v>21</v>
      </c>
      <c r="B23" s="33" t="s">
        <v>24</v>
      </c>
      <c r="C23" s="34" t="s">
        <v>76</v>
      </c>
      <c r="D23" s="35">
        <v>94137.46</v>
      </c>
      <c r="E23" s="35">
        <v>88808.93</v>
      </c>
      <c r="F23" s="35">
        <v>5328.53</v>
      </c>
      <c r="G23" s="36">
        <f t="shared" si="2"/>
        <v>5.9999934691252331E-2</v>
      </c>
      <c r="H23" s="37">
        <v>44215</v>
      </c>
      <c r="I23" s="37"/>
      <c r="J23" s="44"/>
      <c r="K23" s="45" t="s">
        <v>97</v>
      </c>
      <c r="L23" s="45" t="s">
        <v>97</v>
      </c>
      <c r="M23" s="39">
        <f t="shared" ca="1" si="1"/>
        <v>40</v>
      </c>
    </row>
    <row r="24" spans="1:13" ht="22.5" customHeight="1">
      <c r="A24" s="32">
        <v>22</v>
      </c>
      <c r="B24" s="33" t="s">
        <v>24</v>
      </c>
      <c r="C24" s="34" t="s">
        <v>83</v>
      </c>
      <c r="D24" s="35">
        <v>1047</v>
      </c>
      <c r="E24" s="35">
        <v>926.56</v>
      </c>
      <c r="F24" s="35">
        <v>120.44</v>
      </c>
      <c r="G24" s="36">
        <f t="shared" si="2"/>
        <v>0.12998618546019686</v>
      </c>
      <c r="H24" s="37">
        <v>44221</v>
      </c>
      <c r="I24" s="37"/>
      <c r="J24" s="44"/>
      <c r="K24" s="45" t="s">
        <v>97</v>
      </c>
      <c r="L24" s="45" t="s">
        <v>97</v>
      </c>
      <c r="M24" s="39">
        <f t="shared" ca="1" si="1"/>
        <v>34</v>
      </c>
    </row>
    <row r="25" spans="1:13" ht="22.5" customHeight="1">
      <c r="A25" s="32">
        <v>23</v>
      </c>
      <c r="B25" s="33" t="s">
        <v>85</v>
      </c>
      <c r="C25" s="34" t="s">
        <v>86</v>
      </c>
      <c r="D25" s="35">
        <v>2000</v>
      </c>
      <c r="E25" s="35">
        <v>1769.91</v>
      </c>
      <c r="F25" s="35">
        <v>230.09</v>
      </c>
      <c r="G25" s="36">
        <f t="shared" si="2"/>
        <v>0.13000096050081641</v>
      </c>
      <c r="H25" s="37">
        <v>44216</v>
      </c>
      <c r="I25" s="37"/>
      <c r="J25" s="44"/>
      <c r="K25" s="45" t="s">
        <v>97</v>
      </c>
      <c r="L25" s="45" t="s">
        <v>97</v>
      </c>
      <c r="M25" s="39">
        <f t="shared" ca="1" si="1"/>
        <v>39</v>
      </c>
    </row>
    <row r="26" spans="1:13" ht="22.5" customHeight="1">
      <c r="A26" s="32">
        <v>24</v>
      </c>
      <c r="B26" s="33" t="s">
        <v>21</v>
      </c>
      <c r="C26" s="34" t="s">
        <v>99</v>
      </c>
      <c r="D26" s="35">
        <v>100000</v>
      </c>
      <c r="E26" s="58">
        <v>94339.62</v>
      </c>
      <c r="F26" s="35">
        <v>5660.38</v>
      </c>
      <c r="G26" s="36">
        <f t="shared" si="2"/>
        <v>6.0000029680000837E-2</v>
      </c>
      <c r="H26" s="37">
        <v>44245</v>
      </c>
      <c r="I26" s="37"/>
      <c r="J26" s="44"/>
      <c r="K26" s="45"/>
      <c r="L26" s="32"/>
      <c r="M26" s="39">
        <f t="shared" ca="1" si="1"/>
        <v>10</v>
      </c>
    </row>
    <row r="27" spans="1:13" ht="22.5" customHeight="1">
      <c r="A27" s="32">
        <v>25</v>
      </c>
      <c r="B27" s="33" t="s">
        <v>21</v>
      </c>
      <c r="C27" s="34" t="s">
        <v>98</v>
      </c>
      <c r="D27" s="35">
        <v>100000</v>
      </c>
      <c r="E27" s="58">
        <v>94339.62</v>
      </c>
      <c r="F27" s="35">
        <v>5660.38</v>
      </c>
      <c r="G27" s="36">
        <f t="shared" si="2"/>
        <v>6.0000029680000837E-2</v>
      </c>
      <c r="H27" s="37">
        <v>44245</v>
      </c>
      <c r="I27" s="37"/>
      <c r="J27" s="44"/>
      <c r="K27" s="45"/>
      <c r="L27" s="32"/>
      <c r="M27" s="39">
        <f t="shared" ca="1" si="1"/>
        <v>10</v>
      </c>
    </row>
    <row r="28" spans="1:13" ht="22.5" customHeight="1">
      <c r="A28" s="32">
        <v>26</v>
      </c>
      <c r="B28" s="33" t="s">
        <v>21</v>
      </c>
      <c r="C28" s="34" t="s">
        <v>100</v>
      </c>
      <c r="D28" s="35">
        <v>78868.41</v>
      </c>
      <c r="E28" s="58">
        <v>74404.160000000003</v>
      </c>
      <c r="F28" s="35">
        <v>4464.25</v>
      </c>
      <c r="G28" s="36">
        <f t="shared" si="2"/>
        <v>6.000000537604349E-2</v>
      </c>
      <c r="H28" s="37">
        <v>44245</v>
      </c>
      <c r="I28" s="37"/>
      <c r="J28" s="44"/>
      <c r="K28" s="45"/>
      <c r="L28" s="32"/>
      <c r="M28" s="39">
        <f t="shared" ca="1" si="1"/>
        <v>10</v>
      </c>
    </row>
    <row r="29" spans="1:13" ht="22.5" customHeight="1">
      <c r="A29" s="32">
        <v>27</v>
      </c>
      <c r="B29" s="33" t="s">
        <v>17</v>
      </c>
      <c r="C29" s="34" t="s">
        <v>101</v>
      </c>
      <c r="D29" s="35">
        <v>989.81</v>
      </c>
      <c r="E29" s="58">
        <v>933.78</v>
      </c>
      <c r="F29" s="35">
        <v>56.03</v>
      </c>
      <c r="G29" s="36">
        <f t="shared" si="2"/>
        <v>6.0003426931397118E-2</v>
      </c>
      <c r="H29" s="37">
        <v>44247</v>
      </c>
      <c r="I29" s="37"/>
      <c r="J29" s="44"/>
      <c r="K29" s="45"/>
      <c r="L29" s="32"/>
      <c r="M29" s="39">
        <f t="shared" ca="1" si="1"/>
        <v>8</v>
      </c>
    </row>
    <row r="30" spans="1:13" ht="22.5" customHeight="1">
      <c r="A30" s="32">
        <v>28</v>
      </c>
      <c r="B30" s="33" t="s">
        <v>17</v>
      </c>
      <c r="C30" s="34"/>
      <c r="D30" s="35">
        <v>100000</v>
      </c>
      <c r="E30" s="58">
        <v>94339.62</v>
      </c>
      <c r="F30" s="35">
        <v>5660.38</v>
      </c>
      <c r="G30" s="36">
        <f t="shared" si="2"/>
        <v>6.0000029680000837E-2</v>
      </c>
      <c r="H30" s="37">
        <v>44247</v>
      </c>
      <c r="I30" s="37"/>
      <c r="J30" s="44"/>
      <c r="K30" s="45"/>
      <c r="L30" s="32"/>
      <c r="M30" s="39">
        <f t="shared" ca="1" si="1"/>
        <v>8</v>
      </c>
    </row>
    <row r="31" spans="1:13" ht="22.5" customHeight="1">
      <c r="A31" s="32">
        <v>29</v>
      </c>
      <c r="B31" s="33" t="s">
        <v>14</v>
      </c>
      <c r="C31" s="34" t="s">
        <v>102</v>
      </c>
      <c r="D31" s="35">
        <v>37426.6</v>
      </c>
      <c r="E31" s="58">
        <v>35308.11</v>
      </c>
      <c r="F31" s="35">
        <v>2118.4899999999998</v>
      </c>
      <c r="G31" s="36">
        <f t="shared" si="2"/>
        <v>6.000009629515711E-2</v>
      </c>
      <c r="H31" s="37">
        <v>44247</v>
      </c>
      <c r="I31" s="37"/>
      <c r="J31" s="44"/>
      <c r="K31" s="45"/>
      <c r="L31" s="32"/>
      <c r="M31" s="39">
        <f t="shared" ca="1" si="1"/>
        <v>8</v>
      </c>
    </row>
    <row r="32" spans="1:13" ht="22.5" customHeight="1">
      <c r="A32" s="32">
        <v>30</v>
      </c>
      <c r="B32" s="33" t="s">
        <v>24</v>
      </c>
      <c r="C32" s="34"/>
      <c r="D32" s="35">
        <v>100000</v>
      </c>
      <c r="E32" s="35">
        <v>94339.62</v>
      </c>
      <c r="F32" s="35">
        <v>5660.38</v>
      </c>
      <c r="G32" s="36">
        <f t="shared" si="2"/>
        <v>6.0000029680000837E-2</v>
      </c>
      <c r="H32" s="37"/>
      <c r="I32" s="37"/>
      <c r="J32" s="44"/>
      <c r="K32" s="45"/>
      <c r="L32" s="32"/>
      <c r="M32" s="39">
        <f t="shared" ca="1" si="1"/>
        <v>44255</v>
      </c>
    </row>
    <row r="33" spans="1:13" ht="22.5" customHeight="1">
      <c r="A33" s="32">
        <v>31</v>
      </c>
      <c r="B33" s="33" t="s">
        <v>24</v>
      </c>
      <c r="C33" s="34"/>
      <c r="D33" s="35">
        <v>77897.05</v>
      </c>
      <c r="E33" s="35">
        <v>73487.78</v>
      </c>
      <c r="F33" s="35">
        <f>D33-E33</f>
        <v>4409.2700000000041</v>
      </c>
      <c r="G33" s="36">
        <f t="shared" si="2"/>
        <v>6.0000043544654692E-2</v>
      </c>
      <c r="H33" s="37"/>
      <c r="I33" s="37"/>
      <c r="J33" s="44"/>
      <c r="K33" s="45"/>
      <c r="L33" s="32"/>
      <c r="M33" s="39">
        <f t="shared" ca="1" si="1"/>
        <v>44255</v>
      </c>
    </row>
    <row r="34" spans="1:13" ht="22.5" customHeight="1">
      <c r="A34" s="32">
        <v>32</v>
      </c>
      <c r="B34" s="33" t="s">
        <v>69</v>
      </c>
      <c r="C34" s="34" t="s">
        <v>108</v>
      </c>
      <c r="D34" s="35">
        <v>25600</v>
      </c>
      <c r="E34" s="35">
        <v>24150.94</v>
      </c>
      <c r="F34" s="35">
        <v>1449.06</v>
      </c>
      <c r="G34" s="36">
        <f t="shared" si="2"/>
        <v>6.0000149062520963E-2</v>
      </c>
      <c r="H34" s="37">
        <v>44231</v>
      </c>
      <c r="I34" s="37"/>
      <c r="J34" s="44"/>
      <c r="K34" s="45"/>
      <c r="L34" s="32"/>
      <c r="M34" s="39">
        <f t="shared" ca="1" si="1"/>
        <v>24</v>
      </c>
    </row>
    <row r="35" spans="1:13" ht="22.5" customHeight="1">
      <c r="A35" s="32">
        <v>33</v>
      </c>
      <c r="B35" s="33" t="s">
        <v>21</v>
      </c>
      <c r="C35" s="34" t="s">
        <v>109</v>
      </c>
      <c r="D35" s="35">
        <v>7900</v>
      </c>
      <c r="E35" s="35">
        <v>7452.83</v>
      </c>
      <c r="F35" s="35">
        <v>447.17</v>
      </c>
      <c r="G35" s="36">
        <f t="shared" si="2"/>
        <v>6.0000026835443719E-2</v>
      </c>
      <c r="H35" s="37">
        <v>44234</v>
      </c>
      <c r="I35" s="37"/>
      <c r="J35" s="44"/>
      <c r="K35" s="45"/>
      <c r="L35" s="32"/>
      <c r="M35" s="39">
        <f t="shared" ca="1" si="1"/>
        <v>21</v>
      </c>
    </row>
    <row r="36" spans="1:13" ht="22.5" customHeight="1">
      <c r="A36" s="32">
        <v>34</v>
      </c>
      <c r="B36" s="33" t="s">
        <v>19</v>
      </c>
      <c r="C36" s="34" t="s">
        <v>115</v>
      </c>
      <c r="D36" s="35">
        <v>188.52</v>
      </c>
      <c r="E36" s="35">
        <v>177.85</v>
      </c>
      <c r="F36" s="35">
        <v>10.67</v>
      </c>
      <c r="G36" s="36">
        <f t="shared" si="2"/>
        <v>5.9994377284228281E-2</v>
      </c>
      <c r="H36" s="37">
        <v>44255</v>
      </c>
      <c r="I36" s="37"/>
      <c r="J36" s="44"/>
      <c r="K36" s="45"/>
      <c r="L36" s="32"/>
      <c r="M36" s="39">
        <f t="shared" ca="1" si="1"/>
        <v>0</v>
      </c>
    </row>
    <row r="37" spans="1:13" ht="22.5" customHeight="1">
      <c r="A37" s="32">
        <v>35</v>
      </c>
      <c r="B37" s="33"/>
      <c r="C37" s="34"/>
      <c r="D37" s="35"/>
      <c r="E37" s="35"/>
      <c r="F37" s="35"/>
      <c r="G37" s="36"/>
      <c r="H37" s="37"/>
      <c r="I37" s="37"/>
      <c r="J37" s="44"/>
      <c r="K37" s="45"/>
      <c r="L37" s="32"/>
      <c r="M37" s="39">
        <f t="shared" ca="1" si="1"/>
        <v>44255</v>
      </c>
    </row>
    <row r="38" spans="1:13" ht="22.5" customHeight="1">
      <c r="A38" s="32">
        <v>36</v>
      </c>
      <c r="B38" s="33"/>
      <c r="C38" s="34"/>
      <c r="D38" s="35"/>
      <c r="E38" s="35"/>
      <c r="F38" s="35"/>
      <c r="G38" s="36"/>
      <c r="H38" s="37"/>
      <c r="I38" s="37"/>
      <c r="J38" s="44"/>
      <c r="K38" s="45"/>
      <c r="L38" s="32"/>
      <c r="M38" s="39">
        <f t="shared" ca="1" si="1"/>
        <v>44255</v>
      </c>
    </row>
    <row r="39" spans="1:13" ht="22.5" customHeight="1">
      <c r="A39" s="32"/>
      <c r="B39" s="33"/>
      <c r="C39" s="34"/>
      <c r="D39" s="35"/>
      <c r="E39" s="35"/>
      <c r="F39" s="35"/>
      <c r="G39" s="36"/>
      <c r="H39" s="37"/>
      <c r="I39" s="37"/>
      <c r="J39" s="44"/>
      <c r="K39" s="45"/>
      <c r="L39" s="32"/>
      <c r="M39" s="39">
        <f t="shared" ca="1" si="1"/>
        <v>44255</v>
      </c>
    </row>
    <row r="40" spans="1:13" ht="22.5" customHeight="1">
      <c r="A40" s="32"/>
      <c r="B40" s="33"/>
      <c r="C40" s="34"/>
      <c r="D40" s="35"/>
      <c r="E40" s="35"/>
      <c r="F40" s="35"/>
      <c r="G40" s="36"/>
      <c r="H40" s="37"/>
      <c r="I40" s="37"/>
      <c r="J40" s="44"/>
      <c r="K40" s="45"/>
      <c r="L40" s="32"/>
      <c r="M40" s="39">
        <f t="shared" ca="1" si="1"/>
        <v>44255</v>
      </c>
    </row>
    <row r="41" spans="1:13" ht="22.5" customHeight="1">
      <c r="A41" s="32"/>
      <c r="B41" s="33"/>
      <c r="C41" s="34"/>
      <c r="D41" s="35"/>
      <c r="E41" s="35"/>
      <c r="F41" s="35"/>
      <c r="G41" s="36"/>
      <c r="H41" s="37"/>
      <c r="I41" s="37"/>
      <c r="J41" s="44"/>
      <c r="K41" s="45"/>
      <c r="L41" s="32"/>
      <c r="M41" s="39">
        <f t="shared" ca="1" si="1"/>
        <v>44255</v>
      </c>
    </row>
    <row r="42" spans="1:13" ht="22.5" customHeight="1">
      <c r="A42" s="32"/>
      <c r="B42" s="33"/>
      <c r="C42" s="34"/>
      <c r="D42" s="35"/>
      <c r="E42" s="35"/>
      <c r="F42" s="35"/>
      <c r="G42" s="36"/>
      <c r="H42" s="37"/>
      <c r="I42" s="37"/>
      <c r="J42" s="44"/>
      <c r="K42" s="45"/>
      <c r="L42" s="32"/>
      <c r="M42" s="39"/>
    </row>
    <row r="43" spans="1:13" ht="22.5" customHeight="1">
      <c r="A43" s="32"/>
      <c r="B43" s="33"/>
      <c r="C43" s="34"/>
      <c r="D43" s="35"/>
      <c r="E43" s="35"/>
      <c r="F43" s="35"/>
      <c r="G43" s="36"/>
      <c r="H43" s="37"/>
      <c r="I43" s="37"/>
      <c r="J43" s="44"/>
      <c r="K43" s="45"/>
      <c r="L43" s="32"/>
      <c r="M43" s="39"/>
    </row>
    <row r="44" spans="1:13" ht="22.5" customHeight="1">
      <c r="A44" s="32"/>
      <c r="B44" s="33"/>
      <c r="C44" s="34"/>
      <c r="D44" s="35"/>
      <c r="E44" s="35"/>
      <c r="F44" s="35"/>
      <c r="G44" s="36"/>
      <c r="H44" s="37"/>
      <c r="I44" s="37"/>
      <c r="J44" s="44"/>
      <c r="K44" s="45"/>
      <c r="L44" s="32"/>
      <c r="M44" s="39"/>
    </row>
  </sheetData>
  <phoneticPr fontId="9" type="noConversion"/>
  <conditionalFormatting sqref="M1:M2">
    <cfRule type="cellIs" dxfId="9" priority="2193" stopIfTrue="1" operator="between">
      <formula>151</formula>
      <formula>180</formula>
    </cfRule>
    <cfRule type="cellIs" dxfId="8" priority="2194" stopIfTrue="1" operator="greaterThan">
      <formula>180</formula>
    </cfRule>
  </conditionalFormatting>
  <conditionalFormatting sqref="M21:M41">
    <cfRule type="cellIs" dxfId="7" priority="3" stopIfTrue="1" operator="between">
      <formula>151</formula>
      <formula>180</formula>
    </cfRule>
    <cfRule type="cellIs" dxfId="6" priority="4" stopIfTrue="1" operator="greaterThan">
      <formula>180</formula>
    </cfRule>
  </conditionalFormatting>
  <conditionalFormatting sqref="M45:M1048576 M3:M20">
    <cfRule type="cellIs" dxfId="5" priority="1253" stopIfTrue="1" operator="between">
      <formula>151</formula>
      <formula>180</formula>
    </cfRule>
    <cfRule type="cellIs" dxfId="4" priority="1254" stopIfTrue="1" operator="greaterThan">
      <formula>180</formula>
    </cfRule>
  </conditionalFormatting>
  <conditionalFormatting sqref="M34:M44">
    <cfRule type="cellIs" dxfId="3" priority="1" stopIfTrue="1" operator="between">
      <formula>151</formula>
      <formula>180</formula>
    </cfRule>
    <cfRule type="cellIs" dxfId="2" priority="2" stopIfTrue="1" operator="greaterThan">
      <formula>180</formula>
    </cfRule>
  </conditionalFormatting>
  <pageMargins left="0.69930555555555596" right="0.69930555555555596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2"/>
  <sheetViews>
    <sheetView tabSelected="1" topLeftCell="A19" workbookViewId="0">
      <selection activeCell="E42" sqref="E42"/>
    </sheetView>
  </sheetViews>
  <sheetFormatPr defaultColWidth="9" defaultRowHeight="16.5"/>
  <cols>
    <col min="1" max="1" width="5.125" style="20" customWidth="1"/>
    <col min="2" max="2" width="36.875" style="21" customWidth="1"/>
    <col min="3" max="3" width="17.875" style="22" customWidth="1"/>
    <col min="4" max="6" width="15.125" style="23" customWidth="1"/>
    <col min="7" max="7" width="8.75" style="24" customWidth="1"/>
    <col min="8" max="8" width="15.125" style="25" customWidth="1"/>
    <col min="9" max="9" width="15.125" style="26" customWidth="1"/>
    <col min="10" max="16384" width="9" style="21"/>
  </cols>
  <sheetData>
    <row r="1" spans="1:9">
      <c r="F1" s="23" t="s">
        <v>0</v>
      </c>
    </row>
    <row r="2" spans="1:9" s="19" customFormat="1" ht="23.1" customHeight="1">
      <c r="A2" s="27" t="s">
        <v>1</v>
      </c>
      <c r="B2" s="27" t="s">
        <v>33</v>
      </c>
      <c r="C2" s="28" t="s">
        <v>3</v>
      </c>
      <c r="D2" s="29" t="s">
        <v>4</v>
      </c>
      <c r="E2" s="29" t="s">
        <v>5</v>
      </c>
      <c r="F2" s="29" t="s">
        <v>6</v>
      </c>
      <c r="G2" s="30" t="s">
        <v>7</v>
      </c>
      <c r="H2" s="31" t="s">
        <v>8</v>
      </c>
      <c r="I2" s="28" t="s">
        <v>13</v>
      </c>
    </row>
    <row r="3" spans="1:9" ht="22.5" customHeight="1">
      <c r="A3" s="32">
        <v>1</v>
      </c>
      <c r="B3" s="33" t="s">
        <v>24</v>
      </c>
      <c r="C3" s="34" t="s">
        <v>34</v>
      </c>
      <c r="D3" s="35">
        <v>100000</v>
      </c>
      <c r="E3" s="35">
        <f>D3-F3</f>
        <v>94339.62</v>
      </c>
      <c r="F3" s="35">
        <v>5660.38</v>
      </c>
      <c r="G3" s="36">
        <f>F3/E3</f>
        <v>6.0000029680000837E-2</v>
      </c>
      <c r="H3" s="37">
        <v>44160</v>
      </c>
      <c r="I3" s="39">
        <f ca="1">DATE(YEAR(NOW()),MONTH(NOW()),DAY(NOW()))-H3</f>
        <v>95</v>
      </c>
    </row>
    <row r="4" spans="1:9" ht="22.5" customHeight="1">
      <c r="A4" s="32">
        <v>2</v>
      </c>
      <c r="B4" s="33" t="s">
        <v>24</v>
      </c>
      <c r="C4" s="34" t="s">
        <v>35</v>
      </c>
      <c r="D4" s="35">
        <v>8022.37</v>
      </c>
      <c r="E4" s="35">
        <f t="shared" ref="E4:E11" si="0">D4-F4</f>
        <v>7568.2699999999995</v>
      </c>
      <c r="F4" s="35">
        <v>454.1</v>
      </c>
      <c r="G4" s="36">
        <f t="shared" ref="G4:G12" si="1">F4/E4</f>
        <v>6.0000502096251858E-2</v>
      </c>
      <c r="H4" s="37">
        <v>44160</v>
      </c>
      <c r="I4" s="39">
        <f t="shared" ref="I4:I12" ca="1" si="2">DATE(YEAR(NOW()),MONTH(NOW()),DAY(NOW()))-H4</f>
        <v>95</v>
      </c>
    </row>
    <row r="5" spans="1:9" ht="22.5" customHeight="1">
      <c r="A5" s="32">
        <v>3</v>
      </c>
      <c r="B5" s="33" t="s">
        <v>24</v>
      </c>
      <c r="C5" s="46" t="s">
        <v>71</v>
      </c>
      <c r="D5" s="47">
        <v>100000</v>
      </c>
      <c r="E5" s="47">
        <f t="shared" si="0"/>
        <v>94339.62</v>
      </c>
      <c r="F5" s="47">
        <v>5660.38</v>
      </c>
      <c r="G5" s="36">
        <f t="shared" si="1"/>
        <v>6.0000029680000837E-2</v>
      </c>
      <c r="H5" s="37">
        <v>44176</v>
      </c>
      <c r="I5" s="39">
        <f t="shared" ca="1" si="2"/>
        <v>79</v>
      </c>
    </row>
    <row r="6" spans="1:9" ht="22.5" customHeight="1">
      <c r="A6" s="32">
        <v>4</v>
      </c>
      <c r="B6" s="33" t="s">
        <v>24</v>
      </c>
      <c r="C6" s="46" t="s">
        <v>72</v>
      </c>
      <c r="D6" s="47">
        <v>32198.05</v>
      </c>
      <c r="E6" s="47">
        <v>30375.52</v>
      </c>
      <c r="F6" s="47">
        <v>1822.53</v>
      </c>
      <c r="G6" s="36">
        <f t="shared" si="1"/>
        <v>5.9999960494503464E-2</v>
      </c>
      <c r="H6" s="37">
        <v>44176</v>
      </c>
      <c r="I6" s="39">
        <f t="shared" ca="1" si="2"/>
        <v>79</v>
      </c>
    </row>
    <row r="7" spans="1:9" ht="22.5" customHeight="1">
      <c r="A7" s="32">
        <v>5</v>
      </c>
      <c r="B7" s="33" t="s">
        <v>17</v>
      </c>
      <c r="C7" s="46" t="s">
        <v>36</v>
      </c>
      <c r="D7" s="47">
        <v>2136.13</v>
      </c>
      <c r="E7" s="47">
        <f t="shared" si="0"/>
        <v>2015.22</v>
      </c>
      <c r="F7" s="47">
        <v>120.91</v>
      </c>
      <c r="G7" s="36">
        <f t="shared" si="1"/>
        <v>5.9998412084040449E-2</v>
      </c>
      <c r="H7" s="37">
        <v>44187</v>
      </c>
      <c r="I7" s="39">
        <f t="shared" ca="1" si="2"/>
        <v>68</v>
      </c>
    </row>
    <row r="8" spans="1:9" ht="22.5" customHeight="1">
      <c r="A8" s="32">
        <v>6</v>
      </c>
      <c r="B8" s="33" t="s">
        <v>14</v>
      </c>
      <c r="C8" s="34" t="s">
        <v>37</v>
      </c>
      <c r="D8" s="35">
        <v>38845.120000000003</v>
      </c>
      <c r="E8" s="35">
        <f t="shared" si="0"/>
        <v>36646.340000000004</v>
      </c>
      <c r="F8" s="35">
        <v>2198.7800000000002</v>
      </c>
      <c r="G8" s="36">
        <f t="shared" si="1"/>
        <v>5.9999989084858131E-2</v>
      </c>
      <c r="H8" s="37">
        <v>44187</v>
      </c>
      <c r="I8" s="39">
        <f t="shared" ca="1" si="2"/>
        <v>68</v>
      </c>
    </row>
    <row r="9" spans="1:9" ht="22.5" customHeight="1">
      <c r="A9" s="32">
        <v>7</v>
      </c>
      <c r="B9" s="33" t="s">
        <v>21</v>
      </c>
      <c r="C9" s="34" t="s">
        <v>38</v>
      </c>
      <c r="D9" s="35">
        <v>9083.9</v>
      </c>
      <c r="E9" s="35">
        <f t="shared" si="0"/>
        <v>8569.7199999999993</v>
      </c>
      <c r="F9" s="35">
        <v>514.17999999999995</v>
      </c>
      <c r="G9" s="36">
        <f t="shared" si="1"/>
        <v>5.9999626592234054E-2</v>
      </c>
      <c r="H9" s="37">
        <v>44187</v>
      </c>
      <c r="I9" s="39">
        <f t="shared" ca="1" si="2"/>
        <v>68</v>
      </c>
    </row>
    <row r="10" spans="1:9" ht="22.5" customHeight="1">
      <c r="A10" s="32">
        <v>8</v>
      </c>
      <c r="B10" s="33" t="s">
        <v>24</v>
      </c>
      <c r="C10" s="34" t="s">
        <v>39</v>
      </c>
      <c r="D10" s="38">
        <v>100000</v>
      </c>
      <c r="E10" s="38">
        <f t="shared" si="0"/>
        <v>94339.62</v>
      </c>
      <c r="F10" s="38">
        <v>5660.38</v>
      </c>
      <c r="G10" s="36">
        <f t="shared" si="1"/>
        <v>6.0000029680000837E-2</v>
      </c>
      <c r="H10" s="37">
        <v>44188</v>
      </c>
      <c r="I10" s="39">
        <f t="shared" ca="1" si="2"/>
        <v>67</v>
      </c>
    </row>
    <row r="11" spans="1:9" ht="22.5" customHeight="1">
      <c r="A11" s="32">
        <v>9</v>
      </c>
      <c r="B11" s="33" t="s">
        <v>24</v>
      </c>
      <c r="C11" s="34" t="s">
        <v>40</v>
      </c>
      <c r="D11" s="38">
        <v>100000</v>
      </c>
      <c r="E11" s="38">
        <f t="shared" si="0"/>
        <v>94339.62</v>
      </c>
      <c r="F11" s="38">
        <v>5660.38</v>
      </c>
      <c r="G11" s="36">
        <f t="shared" si="1"/>
        <v>6.0000029680000837E-2</v>
      </c>
      <c r="H11" s="37">
        <v>44188</v>
      </c>
      <c r="I11" s="39">
        <f t="shared" ca="1" si="2"/>
        <v>67</v>
      </c>
    </row>
    <row r="12" spans="1:9" ht="22.5" customHeight="1">
      <c r="A12" s="32">
        <v>10</v>
      </c>
      <c r="B12" s="33" t="s">
        <v>24</v>
      </c>
      <c r="C12" s="34" t="s">
        <v>41</v>
      </c>
      <c r="D12" s="38">
        <v>83079.5</v>
      </c>
      <c r="E12" s="38">
        <v>78376.89</v>
      </c>
      <c r="F12" s="38">
        <v>4702.6099999999997</v>
      </c>
      <c r="G12" s="36">
        <f t="shared" si="1"/>
        <v>5.9999956619865881E-2</v>
      </c>
      <c r="H12" s="37">
        <v>44188</v>
      </c>
      <c r="I12" s="39">
        <f t="shared" ca="1" si="2"/>
        <v>67</v>
      </c>
    </row>
    <row r="13" spans="1:9" ht="22.5" customHeight="1">
      <c r="A13" s="32">
        <v>11</v>
      </c>
      <c r="B13" s="33" t="s">
        <v>14</v>
      </c>
      <c r="C13" s="34" t="s">
        <v>42</v>
      </c>
      <c r="D13" s="35">
        <v>3975.49</v>
      </c>
      <c r="E13" s="35">
        <v>3750.46</v>
      </c>
      <c r="F13" s="35">
        <v>225.03</v>
      </c>
      <c r="G13" s="36">
        <f>F13/E13</f>
        <v>6.0000639921502959E-2</v>
      </c>
      <c r="H13" s="37">
        <v>44194</v>
      </c>
      <c r="I13" s="39">
        <f t="shared" ref="I13:I25" ca="1" si="3">DATE(YEAR(NOW()),MONTH(NOW()),DAY(NOW()))-H13</f>
        <v>61</v>
      </c>
    </row>
    <row r="14" spans="1:9" ht="22.5" customHeight="1">
      <c r="A14" s="32">
        <v>12</v>
      </c>
      <c r="B14" s="51" t="s">
        <v>75</v>
      </c>
      <c r="C14" s="52" t="s">
        <v>73</v>
      </c>
      <c r="D14" s="53"/>
      <c r="E14" s="53"/>
      <c r="F14" s="53"/>
      <c r="G14" s="54"/>
      <c r="H14" s="55"/>
      <c r="I14" s="56"/>
    </row>
    <row r="15" spans="1:9" ht="22.5" customHeight="1">
      <c r="A15" s="32">
        <v>13</v>
      </c>
      <c r="B15" s="51" t="s">
        <v>75</v>
      </c>
      <c r="C15" s="52" t="s">
        <v>74</v>
      </c>
      <c r="D15" s="53"/>
      <c r="E15" s="53"/>
      <c r="F15" s="53"/>
      <c r="G15" s="54"/>
      <c r="H15" s="55"/>
      <c r="I15" s="56"/>
    </row>
    <row r="16" spans="1:9" ht="22.5" customHeight="1">
      <c r="A16" s="32">
        <v>14</v>
      </c>
      <c r="B16" s="33" t="s">
        <v>19</v>
      </c>
      <c r="C16" s="34" t="s">
        <v>43</v>
      </c>
      <c r="D16" s="35">
        <v>606.9</v>
      </c>
      <c r="E16" s="35">
        <v>572.54999999999995</v>
      </c>
      <c r="F16" s="35">
        <v>34.35</v>
      </c>
      <c r="G16" s="36">
        <f>F16/E16</f>
        <v>5.9994760282944731E-2</v>
      </c>
      <c r="H16" s="37">
        <v>44194</v>
      </c>
      <c r="I16" s="39">
        <f t="shared" ca="1" si="3"/>
        <v>61</v>
      </c>
    </row>
    <row r="17" spans="1:9" ht="22.5" customHeight="1">
      <c r="A17" s="32">
        <v>15</v>
      </c>
      <c r="B17" s="33" t="s">
        <v>21</v>
      </c>
      <c r="C17" s="34" t="s">
        <v>44</v>
      </c>
      <c r="D17" s="35">
        <v>24201.82</v>
      </c>
      <c r="E17" s="35">
        <v>22831.91</v>
      </c>
      <c r="F17" s="35">
        <v>1369.91</v>
      </c>
      <c r="G17" s="36">
        <f>F17/E17</f>
        <v>5.999979852758705E-2</v>
      </c>
      <c r="H17" s="37">
        <v>44194</v>
      </c>
      <c r="I17" s="39">
        <f t="shared" ca="1" si="3"/>
        <v>61</v>
      </c>
    </row>
    <row r="18" spans="1:9" ht="22.5" customHeight="1">
      <c r="A18" s="32">
        <v>16</v>
      </c>
      <c r="B18" s="33" t="s">
        <v>17</v>
      </c>
      <c r="C18" s="34" t="s">
        <v>45</v>
      </c>
      <c r="D18" s="35">
        <v>1876.39</v>
      </c>
      <c r="E18" s="35">
        <v>1770.18</v>
      </c>
      <c r="F18" s="35">
        <v>106.21</v>
      </c>
      <c r="G18" s="36">
        <f>F18/E18</f>
        <v>5.9999548068557992E-2</v>
      </c>
      <c r="H18" s="37">
        <v>44194</v>
      </c>
      <c r="I18" s="39">
        <f t="shared" ca="1" si="3"/>
        <v>61</v>
      </c>
    </row>
    <row r="19" spans="1:9" ht="22.5" customHeight="1">
      <c r="A19" s="32">
        <v>17</v>
      </c>
      <c r="B19" s="33" t="s">
        <v>24</v>
      </c>
      <c r="C19" s="34" t="s">
        <v>80</v>
      </c>
      <c r="D19" s="35">
        <v>100000</v>
      </c>
      <c r="E19" s="38">
        <f t="shared" ref="E19" si="4">D19-F19</f>
        <v>94339.62</v>
      </c>
      <c r="F19" s="38">
        <v>5660.38</v>
      </c>
      <c r="G19" s="36">
        <f>F19/E19</f>
        <v>6.0000029680000837E-2</v>
      </c>
      <c r="H19" s="37">
        <v>44215</v>
      </c>
      <c r="I19" s="39">
        <f t="shared" ca="1" si="3"/>
        <v>40</v>
      </c>
    </row>
    <row r="20" spans="1:9" ht="22.5" customHeight="1">
      <c r="A20" s="32">
        <v>18</v>
      </c>
      <c r="B20" s="33" t="s">
        <v>24</v>
      </c>
      <c r="C20" s="34" t="s">
        <v>79</v>
      </c>
      <c r="D20" s="35">
        <v>100000</v>
      </c>
      <c r="E20" s="38">
        <f t="shared" ref="E20" si="5">D20-F20</f>
        <v>94339.62</v>
      </c>
      <c r="F20" s="38">
        <v>5660.38</v>
      </c>
      <c r="G20" s="36">
        <f t="shared" ref="G20:G38" si="6">F20/E20</f>
        <v>6.0000029680000837E-2</v>
      </c>
      <c r="H20" s="37">
        <v>44215</v>
      </c>
      <c r="I20" s="39">
        <f t="shared" ca="1" si="3"/>
        <v>40</v>
      </c>
    </row>
    <row r="21" spans="1:9" ht="22.5" customHeight="1">
      <c r="A21" s="32">
        <v>19</v>
      </c>
      <c r="B21" s="33" t="s">
        <v>24</v>
      </c>
      <c r="C21" s="34" t="s">
        <v>78</v>
      </c>
      <c r="D21" s="35">
        <v>100000</v>
      </c>
      <c r="E21" s="38">
        <f t="shared" ref="E21" si="7">D21-F21</f>
        <v>94339.62</v>
      </c>
      <c r="F21" s="38">
        <v>5660.38</v>
      </c>
      <c r="G21" s="36">
        <f t="shared" si="6"/>
        <v>6.0000029680000837E-2</v>
      </c>
      <c r="H21" s="37">
        <v>44215</v>
      </c>
      <c r="I21" s="39">
        <f t="shared" ca="1" si="3"/>
        <v>40</v>
      </c>
    </row>
    <row r="22" spans="1:9" ht="22.5" customHeight="1">
      <c r="A22" s="32">
        <v>20</v>
      </c>
      <c r="B22" s="33" t="s">
        <v>24</v>
      </c>
      <c r="C22" s="34" t="s">
        <v>77</v>
      </c>
      <c r="D22" s="35">
        <v>86919.05</v>
      </c>
      <c r="E22" s="35">
        <v>81999.100000000006</v>
      </c>
      <c r="F22" s="35">
        <v>4919.95</v>
      </c>
      <c r="G22" s="36">
        <f t="shared" si="6"/>
        <v>6.0000048781023198E-2</v>
      </c>
      <c r="H22" s="37">
        <v>44215</v>
      </c>
      <c r="I22" s="39">
        <f t="shared" ca="1" si="3"/>
        <v>40</v>
      </c>
    </row>
    <row r="23" spans="1:9" ht="22.5" customHeight="1">
      <c r="A23" s="32">
        <v>23</v>
      </c>
      <c r="B23" s="51" t="s">
        <v>21</v>
      </c>
      <c r="C23" s="52" t="s">
        <v>81</v>
      </c>
      <c r="D23" s="53">
        <v>88823.39</v>
      </c>
      <c r="E23" s="53">
        <v>83795.649999999994</v>
      </c>
      <c r="F23" s="53">
        <v>5027.74</v>
      </c>
      <c r="G23" s="54">
        <f>F23/E23</f>
        <v>6.0000011933793701E-2</v>
      </c>
      <c r="H23" s="55" t="s">
        <v>82</v>
      </c>
      <c r="I23" s="56"/>
    </row>
    <row r="24" spans="1:9" ht="22.5" customHeight="1">
      <c r="A24" s="32">
        <v>21</v>
      </c>
      <c r="B24" s="33" t="s">
        <v>14</v>
      </c>
      <c r="C24" s="34" t="s">
        <v>87</v>
      </c>
      <c r="D24" s="35">
        <v>2308.34</v>
      </c>
      <c r="E24" s="35">
        <v>2177.6799999999998</v>
      </c>
      <c r="F24" s="35">
        <v>130.66</v>
      </c>
      <c r="G24" s="36">
        <f t="shared" si="6"/>
        <v>5.9999632636567359E-2</v>
      </c>
      <c r="H24" s="37">
        <v>44222</v>
      </c>
      <c r="I24" s="39">
        <f t="shared" ca="1" si="3"/>
        <v>33</v>
      </c>
    </row>
    <row r="25" spans="1:9" ht="22.5" customHeight="1">
      <c r="A25" s="32">
        <v>22</v>
      </c>
      <c r="B25" s="33" t="s">
        <v>17</v>
      </c>
      <c r="C25" s="34" t="s">
        <v>88</v>
      </c>
      <c r="D25" s="35">
        <v>4011.89</v>
      </c>
      <c r="E25" s="35">
        <v>3784.8</v>
      </c>
      <c r="F25" s="35">
        <v>227.09</v>
      </c>
      <c r="G25" s="36">
        <f t="shared" si="6"/>
        <v>6.0000528429507503E-2</v>
      </c>
      <c r="H25" s="37">
        <v>44222</v>
      </c>
      <c r="I25" s="39">
        <f t="shared" ca="1" si="3"/>
        <v>33</v>
      </c>
    </row>
    <row r="26" spans="1:9" ht="22.5" customHeight="1">
      <c r="A26" s="32">
        <v>24</v>
      </c>
      <c r="B26" s="51" t="s">
        <v>21</v>
      </c>
      <c r="C26" s="52" t="s">
        <v>84</v>
      </c>
      <c r="D26" s="53">
        <v>88823.39</v>
      </c>
      <c r="E26" s="53">
        <v>83795.649999999994</v>
      </c>
      <c r="F26" s="53">
        <v>5027.74</v>
      </c>
      <c r="G26" s="54">
        <f t="shared" ref="G26" si="8">F26/E26</f>
        <v>6.0000011933793701E-2</v>
      </c>
      <c r="H26" s="55" t="s">
        <v>82</v>
      </c>
      <c r="I26" s="56"/>
    </row>
    <row r="27" spans="1:9" ht="22.5" customHeight="1">
      <c r="A27" s="32">
        <v>25</v>
      </c>
      <c r="B27" s="33" t="s">
        <v>21</v>
      </c>
      <c r="C27" s="34" t="s">
        <v>89</v>
      </c>
      <c r="D27" s="35">
        <v>88823.39</v>
      </c>
      <c r="E27" s="35">
        <v>83795.649999999994</v>
      </c>
      <c r="F27" s="35">
        <v>5027.74</v>
      </c>
      <c r="G27" s="36">
        <f t="shared" si="6"/>
        <v>6.0000011933793701E-2</v>
      </c>
      <c r="H27" s="37">
        <v>44223</v>
      </c>
      <c r="I27" s="39">
        <f t="shared" ref="I27:I34" ca="1" si="9">DATE(YEAR(NOW()),MONTH(NOW()),DAY(NOW()))-H27</f>
        <v>32</v>
      </c>
    </row>
    <row r="28" spans="1:9" ht="22.5" customHeight="1">
      <c r="A28" s="32">
        <v>26</v>
      </c>
      <c r="B28" s="33" t="s">
        <v>24</v>
      </c>
      <c r="C28" s="34" t="s">
        <v>103</v>
      </c>
      <c r="D28" s="35">
        <v>100000</v>
      </c>
      <c r="E28" s="58">
        <f t="shared" ref="E28:E30" si="10">D28-F28</f>
        <v>94339.62</v>
      </c>
      <c r="F28" s="38">
        <v>5660.38</v>
      </c>
      <c r="G28" s="36">
        <f t="shared" si="6"/>
        <v>6.0000029680000837E-2</v>
      </c>
      <c r="H28" s="37">
        <v>44249</v>
      </c>
      <c r="I28" s="39">
        <f t="shared" ca="1" si="9"/>
        <v>6</v>
      </c>
    </row>
    <row r="29" spans="1:9" ht="22.5" customHeight="1">
      <c r="A29" s="32">
        <v>27</v>
      </c>
      <c r="B29" s="33" t="s">
        <v>24</v>
      </c>
      <c r="C29" s="34" t="s">
        <v>104</v>
      </c>
      <c r="D29" s="35">
        <v>100000</v>
      </c>
      <c r="E29" s="58">
        <f t="shared" si="10"/>
        <v>94339.62</v>
      </c>
      <c r="F29" s="38">
        <v>5660.38</v>
      </c>
      <c r="G29" s="36">
        <f t="shared" si="6"/>
        <v>6.0000029680000837E-2</v>
      </c>
      <c r="H29" s="37">
        <v>44249</v>
      </c>
      <c r="I29" s="39">
        <f t="shared" ca="1" si="9"/>
        <v>6</v>
      </c>
    </row>
    <row r="30" spans="1:9" ht="22.5" customHeight="1">
      <c r="A30" s="32">
        <v>28</v>
      </c>
      <c r="B30" s="33" t="s">
        <v>24</v>
      </c>
      <c r="C30" s="34" t="s">
        <v>105</v>
      </c>
      <c r="D30" s="35">
        <v>100000</v>
      </c>
      <c r="E30" s="58">
        <f t="shared" si="10"/>
        <v>94339.62</v>
      </c>
      <c r="F30" s="38">
        <v>5660.38</v>
      </c>
      <c r="G30" s="36">
        <f t="shared" si="6"/>
        <v>6.0000029680000837E-2</v>
      </c>
      <c r="H30" s="37">
        <v>44249</v>
      </c>
      <c r="I30" s="39">
        <f t="shared" ca="1" si="9"/>
        <v>6</v>
      </c>
    </row>
    <row r="31" spans="1:9" ht="22.5" customHeight="1">
      <c r="A31" s="32">
        <v>29</v>
      </c>
      <c r="B31" s="33" t="s">
        <v>24</v>
      </c>
      <c r="C31" s="34" t="s">
        <v>106</v>
      </c>
      <c r="D31" s="35">
        <v>100000</v>
      </c>
      <c r="E31" s="58">
        <f t="shared" ref="E31" si="11">D31-F31</f>
        <v>94339.62</v>
      </c>
      <c r="F31" s="38">
        <v>5660.38</v>
      </c>
      <c r="G31" s="36">
        <f t="shared" si="6"/>
        <v>6.0000029680000837E-2</v>
      </c>
      <c r="H31" s="37">
        <v>44249</v>
      </c>
      <c r="I31" s="39">
        <f t="shared" ca="1" si="9"/>
        <v>6</v>
      </c>
    </row>
    <row r="32" spans="1:9" ht="22.5" customHeight="1">
      <c r="A32" s="32">
        <v>30</v>
      </c>
      <c r="B32" s="33" t="s">
        <v>24</v>
      </c>
      <c r="C32" s="34" t="s">
        <v>107</v>
      </c>
      <c r="D32" s="35">
        <v>34753.230000000003</v>
      </c>
      <c r="E32" s="58">
        <v>32786.07</v>
      </c>
      <c r="F32" s="35">
        <v>1967.16</v>
      </c>
      <c r="G32" s="36">
        <f t="shared" si="6"/>
        <v>5.9999871896814716E-2</v>
      </c>
      <c r="H32" s="37">
        <v>44249</v>
      </c>
      <c r="I32" s="39">
        <f t="shared" ca="1" si="9"/>
        <v>6</v>
      </c>
    </row>
    <row r="33" spans="1:9" ht="22.5" customHeight="1">
      <c r="A33" s="32">
        <v>31</v>
      </c>
      <c r="B33" s="33" t="s">
        <v>14</v>
      </c>
      <c r="C33" s="34" t="s">
        <v>110</v>
      </c>
      <c r="D33" s="35">
        <v>14418.84</v>
      </c>
      <c r="E33" s="35">
        <v>13602.68</v>
      </c>
      <c r="F33" s="35">
        <v>816.16</v>
      </c>
      <c r="G33" s="36">
        <f t="shared" si="6"/>
        <v>5.9999941188059999E-2</v>
      </c>
      <c r="H33" s="37">
        <v>44253</v>
      </c>
      <c r="I33" s="39">
        <f t="shared" ca="1" si="9"/>
        <v>2</v>
      </c>
    </row>
    <row r="34" spans="1:9" ht="22.5" customHeight="1">
      <c r="A34" s="32">
        <v>32</v>
      </c>
      <c r="B34" s="33" t="s">
        <v>17</v>
      </c>
      <c r="C34" s="34" t="s">
        <v>111</v>
      </c>
      <c r="D34" s="35">
        <v>18212.009999999998</v>
      </c>
      <c r="E34" s="35">
        <v>17181.14</v>
      </c>
      <c r="F34" s="35">
        <v>1030.8699999999999</v>
      </c>
      <c r="G34" s="36">
        <f t="shared" si="6"/>
        <v>6.0000093125368859E-2</v>
      </c>
      <c r="H34" s="37">
        <v>44253</v>
      </c>
      <c r="I34" s="39">
        <f t="shared" ca="1" si="9"/>
        <v>2</v>
      </c>
    </row>
    <row r="35" spans="1:9" ht="22.5" customHeight="1">
      <c r="A35" s="32">
        <v>33</v>
      </c>
      <c r="B35" s="51" t="s">
        <v>21</v>
      </c>
      <c r="C35" s="52" t="s">
        <v>112</v>
      </c>
      <c r="D35" s="53"/>
      <c r="E35" s="53"/>
      <c r="F35" s="53"/>
      <c r="G35" s="54" t="e">
        <f t="shared" si="6"/>
        <v>#DIV/0!</v>
      </c>
      <c r="H35" s="55" t="s">
        <v>114</v>
      </c>
      <c r="I35" s="56"/>
    </row>
    <row r="36" spans="1:9" ht="22.5" customHeight="1">
      <c r="A36" s="32">
        <v>34</v>
      </c>
      <c r="B36" s="51" t="s">
        <v>21</v>
      </c>
      <c r="C36" s="52" t="s">
        <v>113</v>
      </c>
      <c r="D36" s="53"/>
      <c r="E36" s="53"/>
      <c r="F36" s="53"/>
      <c r="G36" s="54" t="e">
        <f t="shared" si="6"/>
        <v>#DIV/0!</v>
      </c>
      <c r="H36" s="55" t="s">
        <v>114</v>
      </c>
      <c r="I36" s="56"/>
    </row>
    <row r="37" spans="1:9" ht="22.5" customHeight="1">
      <c r="A37" s="32">
        <v>35</v>
      </c>
      <c r="B37" s="33" t="s">
        <v>21</v>
      </c>
      <c r="C37" s="34"/>
      <c r="D37" s="35">
        <v>100000</v>
      </c>
      <c r="E37" s="38">
        <f t="shared" ref="E37" si="12">D37-F37</f>
        <v>94339.62</v>
      </c>
      <c r="F37" s="38">
        <v>5660.38</v>
      </c>
      <c r="G37" s="36">
        <f t="shared" si="6"/>
        <v>6.0000029680000837E-2</v>
      </c>
      <c r="H37" s="37">
        <v>44253</v>
      </c>
      <c r="I37" s="39"/>
    </row>
    <row r="38" spans="1:9" ht="22.5" customHeight="1">
      <c r="A38" s="32">
        <v>36</v>
      </c>
      <c r="B38" s="33" t="s">
        <v>21</v>
      </c>
      <c r="C38" s="34"/>
      <c r="D38" s="35">
        <v>87779.32</v>
      </c>
      <c r="E38" s="35">
        <v>82810.679999999993</v>
      </c>
      <c r="F38" s="35">
        <v>4968.6400000000003</v>
      </c>
      <c r="G38" s="36">
        <f t="shared" si="6"/>
        <v>5.9999990339410336E-2</v>
      </c>
      <c r="H38" s="37">
        <v>44253</v>
      </c>
      <c r="I38" s="39"/>
    </row>
    <row r="39" spans="1:9" ht="22.5" customHeight="1">
      <c r="A39" s="32"/>
      <c r="B39" s="33"/>
      <c r="C39" s="34"/>
      <c r="D39" s="35"/>
      <c r="E39" s="35"/>
      <c r="F39" s="35"/>
      <c r="G39" s="36"/>
      <c r="H39" s="37"/>
      <c r="I39" s="39"/>
    </row>
    <row r="40" spans="1:9" ht="22.5" customHeight="1">
      <c r="A40" s="32"/>
      <c r="B40" s="33"/>
      <c r="C40" s="34"/>
      <c r="D40" s="35"/>
      <c r="E40" s="35"/>
      <c r="F40" s="35"/>
      <c r="G40" s="36"/>
      <c r="H40" s="37"/>
      <c r="I40" s="39"/>
    </row>
    <row r="41" spans="1:9" ht="22.5" customHeight="1">
      <c r="A41" s="32"/>
      <c r="B41" s="33"/>
      <c r="C41" s="34"/>
      <c r="D41" s="35"/>
      <c r="E41" s="35"/>
      <c r="F41" s="35"/>
      <c r="G41" s="36"/>
      <c r="H41" s="37"/>
      <c r="I41" s="39"/>
    </row>
    <row r="42" spans="1:9" ht="22.5" customHeight="1">
      <c r="A42" s="32"/>
      <c r="B42" s="33"/>
      <c r="C42" s="34"/>
      <c r="D42" s="35"/>
      <c r="E42" s="35"/>
      <c r="F42" s="35"/>
      <c r="G42" s="36"/>
      <c r="H42" s="37"/>
      <c r="I42" s="39"/>
    </row>
  </sheetData>
  <phoneticPr fontId="9" type="noConversion"/>
  <conditionalFormatting sqref="I1:I1048576">
    <cfRule type="cellIs" dxfId="1" priority="7" stopIfTrue="1" operator="between">
      <formula>151</formula>
      <formula>180</formula>
    </cfRule>
    <cfRule type="cellIs" dxfId="0" priority="8" stopIfTrue="1" operator="greaterThan">
      <formula>180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J5" sqref="J5"/>
    </sheetView>
  </sheetViews>
  <sheetFormatPr defaultColWidth="9" defaultRowHeight="13.5"/>
  <cols>
    <col min="1" max="1" width="14.5" style="3" customWidth="1"/>
    <col min="2" max="3" width="17.125" customWidth="1"/>
    <col min="4" max="5" width="14.5" customWidth="1"/>
    <col min="6" max="6" width="17.125" customWidth="1"/>
    <col min="7" max="7" width="14.5" customWidth="1"/>
    <col min="8" max="8" width="18.375" hidden="1" customWidth="1"/>
    <col min="9" max="9" width="17.25" customWidth="1"/>
    <col min="10" max="10" width="66.75" customWidth="1"/>
  </cols>
  <sheetData>
    <row r="1" spans="1:10" ht="32.1" customHeight="1">
      <c r="A1" s="4" t="s">
        <v>46</v>
      </c>
      <c r="B1" s="5" t="s">
        <v>47</v>
      </c>
      <c r="C1" s="5" t="s">
        <v>48</v>
      </c>
      <c r="D1" s="6" t="s">
        <v>49</v>
      </c>
      <c r="E1" s="6" t="s">
        <v>50</v>
      </c>
      <c r="F1" s="5" t="s">
        <v>51</v>
      </c>
      <c r="G1" s="6" t="s">
        <v>52</v>
      </c>
      <c r="H1" s="5" t="s">
        <v>53</v>
      </c>
      <c r="I1" s="5" t="s">
        <v>54</v>
      </c>
      <c r="J1" s="5" t="s">
        <v>55</v>
      </c>
    </row>
    <row r="2" spans="1:10" s="1" customFormat="1" ht="32.1" customHeight="1">
      <c r="A2" s="7" t="s">
        <v>56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 t="e">
        <f>#REF!-#REF!</f>
        <v>#REF!</v>
      </c>
      <c r="I2" s="8"/>
      <c r="J2" s="17"/>
    </row>
    <row r="3" spans="1:10" ht="32.1" customHeight="1">
      <c r="A3" s="7" t="s">
        <v>57</v>
      </c>
      <c r="B3" s="9">
        <v>0</v>
      </c>
      <c r="C3" s="9">
        <v>0</v>
      </c>
      <c r="D3" s="9">
        <v>0</v>
      </c>
      <c r="E3" s="9"/>
      <c r="F3" s="9"/>
      <c r="G3" s="9"/>
      <c r="H3" s="10" t="e">
        <f>#REF!-#REF!</f>
        <v>#REF!</v>
      </c>
      <c r="I3" s="8">
        <f>(B3-C3+D3)-(E3-F3+G3)</f>
        <v>0</v>
      </c>
      <c r="J3" s="18"/>
    </row>
    <row r="4" spans="1:10" ht="32.1" customHeight="1">
      <c r="A4" s="7" t="s">
        <v>58</v>
      </c>
      <c r="B4" s="9">
        <v>6114.48</v>
      </c>
      <c r="C4" s="9">
        <v>6117.09</v>
      </c>
      <c r="D4" s="9"/>
      <c r="E4" s="9">
        <v>6114.48</v>
      </c>
      <c r="F4" s="9">
        <v>6117.09</v>
      </c>
      <c r="G4" s="9"/>
      <c r="H4" s="10" t="e">
        <f>#REF!-#REF!</f>
        <v>#REF!</v>
      </c>
      <c r="I4" s="8">
        <f>(C4-D4)-(F4-G4)</f>
        <v>0</v>
      </c>
      <c r="J4" s="18"/>
    </row>
    <row r="5" spans="1:10" ht="32.1" customHeight="1">
      <c r="A5" s="7" t="s">
        <v>59</v>
      </c>
      <c r="B5" s="9">
        <v>28075.65</v>
      </c>
      <c r="C5" s="9">
        <v>30791.81</v>
      </c>
      <c r="D5" s="9"/>
      <c r="E5" s="9">
        <v>28075.65</v>
      </c>
      <c r="F5" s="9">
        <v>30791.81</v>
      </c>
      <c r="G5" s="9"/>
      <c r="H5" s="10"/>
      <c r="I5" s="8">
        <f>(C5-D5)-(F5-G5)</f>
        <v>0</v>
      </c>
      <c r="J5" s="18"/>
    </row>
    <row r="6" spans="1:10" s="2" customFormat="1" ht="32.1" customHeight="1">
      <c r="A6" s="7"/>
      <c r="B6" s="11"/>
      <c r="C6" s="11"/>
      <c r="D6" s="9"/>
      <c r="E6" s="11"/>
      <c r="F6" s="11"/>
      <c r="G6" s="11"/>
      <c r="H6" s="10"/>
      <c r="I6" s="8"/>
      <c r="J6" s="18"/>
    </row>
    <row r="7" spans="1:10" ht="32.1" customHeight="1">
      <c r="A7" s="7"/>
      <c r="B7" s="9"/>
      <c r="C7" s="9"/>
      <c r="D7" s="9"/>
      <c r="E7" s="9"/>
      <c r="F7" s="9"/>
      <c r="G7" s="9"/>
      <c r="H7" s="10"/>
      <c r="I7" s="8"/>
      <c r="J7" s="11"/>
    </row>
    <row r="8" spans="1:10" ht="32.1" customHeight="1">
      <c r="A8" s="7"/>
      <c r="B8" s="9"/>
      <c r="C8" s="9"/>
      <c r="D8" s="9"/>
      <c r="E8" s="9"/>
      <c r="F8" s="9"/>
      <c r="G8" s="9"/>
      <c r="H8" s="10"/>
      <c r="I8" s="8"/>
      <c r="J8" s="11"/>
    </row>
    <row r="9" spans="1:10" ht="32.1" customHeight="1">
      <c r="A9" s="7"/>
      <c r="B9" s="9"/>
      <c r="C9" s="9"/>
      <c r="D9" s="9"/>
      <c r="E9" s="9"/>
      <c r="F9" s="9"/>
      <c r="G9" s="9"/>
      <c r="H9" s="10"/>
      <c r="I9" s="8"/>
      <c r="J9" s="11"/>
    </row>
    <row r="10" spans="1:10" ht="32.1" customHeight="1">
      <c r="A10" s="7" t="s">
        <v>60</v>
      </c>
      <c r="B10" s="9"/>
      <c r="C10" s="9">
        <f>SUM(C4:C5)-SUM(B4:B5)</f>
        <v>2718.7699999999968</v>
      </c>
      <c r="D10" s="12"/>
      <c r="E10" s="9"/>
      <c r="F10" s="9">
        <f>SUM(F4:F5)-SUM(E4:E5)</f>
        <v>2718.7699999999968</v>
      </c>
      <c r="G10" s="9"/>
      <c r="H10" s="9"/>
      <c r="I10" s="9">
        <f>SUM(I3:I9)</f>
        <v>0</v>
      </c>
      <c r="J10" s="9"/>
    </row>
    <row r="11" spans="1:10" ht="32.1" customHeight="1">
      <c r="A11" s="13"/>
      <c r="B11" s="9"/>
      <c r="C11" s="9"/>
      <c r="D11" s="9"/>
      <c r="E11" s="9"/>
      <c r="F11" s="9"/>
      <c r="G11" s="9"/>
      <c r="H11" s="9"/>
      <c r="I11" s="9"/>
      <c r="J11" s="9"/>
    </row>
    <row r="13" spans="1:10">
      <c r="A13" s="14"/>
      <c r="B13" s="2"/>
      <c r="C13" s="2"/>
      <c r="F13" s="15"/>
    </row>
    <row r="14" spans="1:10">
      <c r="A14" s="14"/>
      <c r="B14" s="2"/>
      <c r="C14" s="2"/>
      <c r="F14" s="2"/>
    </row>
    <row r="15" spans="1:10">
      <c r="A15" s="14"/>
      <c r="B15" s="2"/>
      <c r="C15" s="2"/>
      <c r="F15" s="2"/>
      <c r="J15" t="s">
        <v>61</v>
      </c>
    </row>
    <row r="16" spans="1:10">
      <c r="A16" s="14"/>
      <c r="B16" s="16"/>
      <c r="C16" s="16"/>
      <c r="F16" s="2"/>
    </row>
    <row r="17" spans="1:6">
      <c r="A17" s="14"/>
      <c r="B17" s="2"/>
      <c r="C17" s="2"/>
      <c r="F17" s="2"/>
    </row>
    <row r="18" spans="1:6">
      <c r="A18" s="14"/>
      <c r="B18" s="2"/>
      <c r="C18" s="2"/>
      <c r="F18" s="2"/>
    </row>
  </sheetData>
  <phoneticPr fontId="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I8" sqref="I8"/>
    </sheetView>
  </sheetViews>
  <sheetFormatPr defaultColWidth="9" defaultRowHeight="13.5"/>
  <cols>
    <col min="1" max="1" width="14.5" style="3" customWidth="1"/>
    <col min="2" max="3" width="17.125" customWidth="1"/>
    <col min="4" max="5" width="14.5" customWidth="1"/>
    <col min="6" max="6" width="17.125" customWidth="1"/>
    <col min="7" max="7" width="14.5" customWidth="1"/>
    <col min="8" max="8" width="17.25" customWidth="1"/>
    <col min="9" max="9" width="66.75" customWidth="1"/>
  </cols>
  <sheetData>
    <row r="1" spans="1:9" ht="32.1" customHeight="1">
      <c r="A1" s="4" t="s">
        <v>46</v>
      </c>
      <c r="B1" s="5" t="s">
        <v>47</v>
      </c>
      <c r="C1" s="5" t="s">
        <v>48</v>
      </c>
      <c r="D1" s="6" t="s">
        <v>49</v>
      </c>
      <c r="E1" s="6" t="s">
        <v>50</v>
      </c>
      <c r="F1" s="5" t="s">
        <v>51</v>
      </c>
      <c r="G1" s="6" t="s">
        <v>52</v>
      </c>
      <c r="H1" s="5" t="s">
        <v>54</v>
      </c>
      <c r="I1" s="5" t="s">
        <v>55</v>
      </c>
    </row>
    <row r="2" spans="1:9" s="1" customFormat="1" ht="32.1" customHeight="1">
      <c r="A2" s="7" t="s">
        <v>56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/>
      <c r="I2" s="17"/>
    </row>
    <row r="3" spans="1:9" ht="32.1" customHeight="1">
      <c r="A3" s="57" t="s">
        <v>90</v>
      </c>
      <c r="B3" s="9">
        <v>27286.58</v>
      </c>
      <c r="C3" s="9">
        <v>28694.799999999999</v>
      </c>
      <c r="D3" s="9">
        <v>0</v>
      </c>
      <c r="E3" s="9">
        <v>27286.58</v>
      </c>
      <c r="F3" s="9">
        <v>28694.799999999999</v>
      </c>
      <c r="G3" s="9"/>
      <c r="H3" s="8">
        <f>(B3-C3)-(E3-F3)</f>
        <v>0</v>
      </c>
      <c r="I3" s="18"/>
    </row>
    <row r="4" spans="1:9" ht="32.1" customHeight="1">
      <c r="A4" s="57" t="s">
        <v>91</v>
      </c>
      <c r="B4" s="9"/>
      <c r="C4" s="9"/>
      <c r="D4" s="9"/>
      <c r="E4" s="9"/>
      <c r="F4" s="9"/>
      <c r="G4" s="9"/>
      <c r="H4" s="8">
        <f t="shared" ref="H4:H9" si="0">(B4-C4)-(E4-F4)</f>
        <v>0</v>
      </c>
      <c r="I4" s="18"/>
    </row>
    <row r="5" spans="1:9" ht="32.1" customHeight="1">
      <c r="A5" s="57" t="s">
        <v>92</v>
      </c>
      <c r="B5" s="9"/>
      <c r="C5" s="9"/>
      <c r="D5" s="9"/>
      <c r="E5" s="9"/>
      <c r="F5" s="9"/>
      <c r="G5" s="9"/>
      <c r="H5" s="8">
        <f t="shared" si="0"/>
        <v>0</v>
      </c>
      <c r="I5" s="18"/>
    </row>
    <row r="6" spans="1:9" s="2" customFormat="1" ht="32.1" customHeight="1">
      <c r="A6" s="57" t="s">
        <v>93</v>
      </c>
      <c r="B6" s="11"/>
      <c r="C6" s="11"/>
      <c r="D6" s="9"/>
      <c r="E6" s="11"/>
      <c r="F6" s="11"/>
      <c r="G6" s="11"/>
      <c r="H6" s="8">
        <f t="shared" si="0"/>
        <v>0</v>
      </c>
      <c r="I6" s="18"/>
    </row>
    <row r="7" spans="1:9" ht="32.1" customHeight="1">
      <c r="A7" s="57" t="s">
        <v>94</v>
      </c>
      <c r="B7" s="9"/>
      <c r="C7" s="9"/>
      <c r="D7" s="9"/>
      <c r="E7" s="9"/>
      <c r="F7" s="9"/>
      <c r="G7" s="9"/>
      <c r="H7" s="8">
        <f t="shared" si="0"/>
        <v>0</v>
      </c>
      <c r="I7" s="11"/>
    </row>
    <row r="8" spans="1:9" ht="32.1" customHeight="1">
      <c r="A8" s="57" t="s">
        <v>95</v>
      </c>
      <c r="B8" s="9"/>
      <c r="C8" s="9"/>
      <c r="D8" s="9"/>
      <c r="E8" s="9"/>
      <c r="F8" s="9"/>
      <c r="G8" s="9"/>
      <c r="H8" s="8">
        <f t="shared" si="0"/>
        <v>0</v>
      </c>
      <c r="I8" s="11"/>
    </row>
    <row r="9" spans="1:9" ht="32.1" customHeight="1">
      <c r="A9" s="57" t="s">
        <v>96</v>
      </c>
      <c r="B9" s="9"/>
      <c r="C9" s="9"/>
      <c r="D9" s="9"/>
      <c r="E9" s="9"/>
      <c r="F9" s="9"/>
      <c r="G9" s="9"/>
      <c r="H9" s="8">
        <f t="shared" si="0"/>
        <v>0</v>
      </c>
      <c r="I9" s="11"/>
    </row>
    <row r="10" spans="1:9" ht="32.1" customHeight="1">
      <c r="A10" s="7" t="s">
        <v>60</v>
      </c>
      <c r="B10" s="9"/>
      <c r="C10" s="9">
        <f>SUM(C3:C9:C5)-SUM(B3:B9)+'2020年'!C10</f>
        <v>4126.9899999999943</v>
      </c>
      <c r="D10" s="12"/>
      <c r="E10" s="9"/>
      <c r="F10" s="9">
        <f>SUM(F3:F9:F5)-SUM(E3:E9)+'2020年'!F10</f>
        <v>4126.9899999999943</v>
      </c>
      <c r="G10" s="9"/>
      <c r="H10" s="9">
        <f>SUM(H3:H9)</f>
        <v>0</v>
      </c>
      <c r="I10" s="9"/>
    </row>
    <row r="11" spans="1:9" ht="32.1" customHeight="1">
      <c r="A11" s="13"/>
      <c r="B11" s="9"/>
      <c r="C11" s="9"/>
      <c r="D11" s="9"/>
      <c r="E11" s="9"/>
      <c r="F11" s="9"/>
      <c r="G11" s="9"/>
      <c r="H11" s="9"/>
      <c r="I11" s="9"/>
    </row>
    <row r="13" spans="1:9">
      <c r="A13" s="14"/>
      <c r="B13" s="2"/>
      <c r="C13" s="2"/>
      <c r="F13" s="15"/>
    </row>
    <row r="14" spans="1:9">
      <c r="A14" s="14"/>
      <c r="B14" s="2"/>
      <c r="C14" s="2"/>
      <c r="F14" s="2"/>
    </row>
    <row r="15" spans="1:9">
      <c r="A15" s="14"/>
      <c r="B15" s="2"/>
      <c r="C15" s="2"/>
      <c r="F15" s="2"/>
      <c r="I15" t="s">
        <v>61</v>
      </c>
    </row>
    <row r="16" spans="1:9">
      <c r="A16" s="14"/>
      <c r="B16" s="16"/>
      <c r="C16" s="16"/>
      <c r="F16" s="2"/>
    </row>
    <row r="17" spans="1:6">
      <c r="A17" s="14"/>
      <c r="B17" s="2"/>
      <c r="C17" s="2"/>
      <c r="F17" s="2"/>
    </row>
    <row r="18" spans="1:6">
      <c r="A18" s="14"/>
      <c r="B18" s="2"/>
      <c r="C18" s="2"/>
      <c r="F18" s="2"/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进项发票明细</vt:lpstr>
      <vt:lpstr>销项发票明细</vt:lpstr>
      <vt:lpstr>2020年</vt:lpstr>
      <vt:lpstr>2021年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fengtaichuna</dc:creator>
  <cp:lastModifiedBy>Windows User</cp:lastModifiedBy>
  <cp:lastPrinted>2020-09-03T02:25:00Z</cp:lastPrinted>
  <dcterms:created xsi:type="dcterms:W3CDTF">2016-05-04T01:28:00Z</dcterms:created>
  <dcterms:modified xsi:type="dcterms:W3CDTF">2021-02-28T15:05:59Z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