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23250" windowHeight="12570"/>
  </bookViews>
  <sheets>
    <sheet name="1月账" sheetId="1" r:id="rId1"/>
    <sheet name="1月科目余额" sheetId="2" r:id="rId2"/>
    <sheet name="Sheet4" sheetId="8" r:id="rId3"/>
    <sheet name="Sheet1" sheetId="4" r:id="rId4"/>
    <sheet name="Sheet2" sheetId="5" r:id="rId5"/>
    <sheet name="Sheet3" sheetId="6" r:id="rId6"/>
    <sheet name="主营业务成本明细表" sheetId="7" r:id="rId7"/>
  </sheets>
  <definedNames>
    <definedName name="_xlnm._FilterDatabase" localSheetId="0" hidden="1">'1月账'!$A$1:$G$132</definedName>
  </definedNames>
  <calcPr calcId="124519"/>
</workbook>
</file>

<file path=xl/calcChain.xml><?xml version="1.0" encoding="utf-8"?>
<calcChain xmlns="http://schemas.openxmlformats.org/spreadsheetml/2006/main">
  <c r="H23" i="7"/>
  <c r="H29"/>
  <c r="K8"/>
  <c r="F17" i="6"/>
  <c r="I16"/>
  <c r="H16"/>
  <c r="G16"/>
  <c r="F16"/>
  <c r="I22"/>
  <c r="H22"/>
  <c r="G22"/>
  <c r="F22"/>
  <c r="H21"/>
  <c r="G21"/>
  <c r="F21"/>
  <c r="M9" l="1"/>
  <c r="M19" s="1"/>
  <c r="N19" s="1"/>
  <c r="N22" s="1"/>
  <c r="H10" i="5"/>
  <c r="L33" l="1"/>
  <c r="L31"/>
  <c r="K31"/>
  <c r="J31"/>
  <c r="I31"/>
  <c r="H31"/>
  <c r="G31"/>
  <c r="F31"/>
  <c r="E31"/>
  <c r="N31" s="1"/>
  <c r="N30"/>
  <c r="M30"/>
  <c r="N29"/>
  <c r="M29"/>
  <c r="N28"/>
  <c r="M28"/>
  <c r="M31" l="1"/>
  <c r="G3"/>
  <c r="G2"/>
  <c r="G10"/>
  <c r="F7" i="2" l="1"/>
  <c r="F8"/>
  <c r="F42"/>
  <c r="F37"/>
  <c r="F38"/>
  <c r="F43"/>
  <c r="F41"/>
  <c r="F40"/>
  <c r="F39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6"/>
  <c r="F5"/>
  <c r="F4"/>
  <c r="F3"/>
</calcChain>
</file>

<file path=xl/sharedStrings.xml><?xml version="1.0" encoding="utf-8"?>
<sst xmlns="http://schemas.openxmlformats.org/spreadsheetml/2006/main" count="589" uniqueCount="231">
  <si>
    <t>编号</t>
  </si>
  <si>
    <t>摘要</t>
  </si>
  <si>
    <t>科目</t>
  </si>
  <si>
    <t>借方金额</t>
  </si>
  <si>
    <t>贷方金额</t>
  </si>
  <si>
    <t>借：</t>
  </si>
  <si>
    <t>贷</t>
  </si>
  <si>
    <t>银行存款-中行2231</t>
  </si>
  <si>
    <t>财务费用-手续费</t>
  </si>
  <si>
    <t>主营业务成本-司机劳务费</t>
  </si>
  <si>
    <t>应交税费-印花税</t>
  </si>
  <si>
    <t>应交税费-地方水利建设基金</t>
  </si>
  <si>
    <t>主营业务成本-运输费</t>
  </si>
  <si>
    <t>应交税费-应交增值税（减免税款）</t>
  </si>
  <si>
    <t>财务费用-利息收入</t>
  </si>
  <si>
    <t>其他应付款-押金/保证金</t>
  </si>
  <si>
    <t>其他货币资金-合肥巢湖网点</t>
  </si>
  <si>
    <t>其他应收款-押金/保证金</t>
  </si>
  <si>
    <t>主营业务成本-二级网点</t>
  </si>
  <si>
    <t>应付账款</t>
  </si>
  <si>
    <t>其他货币资金-合肥巢湖集散</t>
  </si>
  <si>
    <t>其他货币资金-二级网点</t>
  </si>
  <si>
    <t>预付账款-省极兔</t>
  </si>
  <si>
    <t>预收账款-省极兔</t>
  </si>
  <si>
    <t>主营业务成本-工资</t>
  </si>
  <si>
    <t>主营业务成本-房租费</t>
  </si>
  <si>
    <t>主营业务成本-折旧费</t>
  </si>
  <si>
    <t>主营业务成本-加盟费</t>
  </si>
  <si>
    <t>会计科目</t>
  </si>
  <si>
    <t>明细段</t>
  </si>
  <si>
    <t>期初余额</t>
  </si>
  <si>
    <t>借方发生额</t>
  </si>
  <si>
    <t>贷方发生额</t>
  </si>
  <si>
    <t>期末余额</t>
  </si>
  <si>
    <t>预付账款</t>
  </si>
  <si>
    <t>安徽省极兔供应链有限公司</t>
  </si>
  <si>
    <t>其他应收款-押金-房租押金</t>
  </si>
  <si>
    <t>程燕</t>
  </si>
  <si>
    <t>固定资产</t>
  </si>
  <si>
    <t>巢湖赤兔供应链管理有限公司</t>
  </si>
  <si>
    <t>合肥民腾供应链管理有限公司</t>
  </si>
  <si>
    <t>巢湖市三度物流有限公司</t>
  </si>
  <si>
    <t>预收账款</t>
  </si>
  <si>
    <t>应交税费-应交增值税-进项税额</t>
  </si>
  <si>
    <t>应交税费-应交增值税-销项税额</t>
  </si>
  <si>
    <t>其他应付款-极致供应链</t>
  </si>
  <si>
    <t>实收资本</t>
  </si>
  <si>
    <t>资本公积</t>
  </si>
  <si>
    <t>主营业务收入</t>
  </si>
  <si>
    <t>主营业务成本</t>
  </si>
  <si>
    <t>主营业务成本-二级网点</t>
    <phoneticPr fontId="5" type="noConversion"/>
  </si>
  <si>
    <t>主营业务成本-巢湖集散点</t>
    <phoneticPr fontId="5" type="noConversion"/>
  </si>
  <si>
    <t>001</t>
    <phoneticPr fontId="5" type="noConversion"/>
  </si>
  <si>
    <t>收到亚夫路提现款</t>
    <phoneticPr fontId="5" type="noConversion"/>
  </si>
  <si>
    <t>银行存款-中行2231</t>
    <phoneticPr fontId="5" type="noConversion"/>
  </si>
  <si>
    <t>借</t>
    <phoneticPr fontId="5" type="noConversion"/>
  </si>
  <si>
    <t>贷</t>
    <phoneticPr fontId="5" type="noConversion"/>
  </si>
  <si>
    <t>其他应付款-提现</t>
    <phoneticPr fontId="5" type="noConversion"/>
  </si>
  <si>
    <t>002</t>
    <phoneticPr fontId="5" type="noConversion"/>
  </si>
  <si>
    <t>计提12月印花税及地方水利基金</t>
    <phoneticPr fontId="5" type="noConversion"/>
  </si>
  <si>
    <t>税金及附加</t>
    <phoneticPr fontId="5" type="noConversion"/>
  </si>
  <si>
    <t>应交税费-印花税</t>
    <phoneticPr fontId="5" type="noConversion"/>
  </si>
  <si>
    <t>应交税费-地方水利建设基金</t>
    <phoneticPr fontId="5" type="noConversion"/>
  </si>
  <si>
    <t>003</t>
    <phoneticPr fontId="5" type="noConversion"/>
  </si>
  <si>
    <t>收到槐林提现款及合肥巢湖网点转款</t>
    <phoneticPr fontId="5" type="noConversion"/>
  </si>
  <si>
    <t>004</t>
    <phoneticPr fontId="5" type="noConversion"/>
  </si>
  <si>
    <t>支付槐林提现款</t>
    <phoneticPr fontId="5" type="noConversion"/>
  </si>
  <si>
    <t>预收账款-赤兔</t>
    <phoneticPr fontId="5" type="noConversion"/>
  </si>
  <si>
    <t>扣收槐林12月揽件不达标罚款</t>
    <phoneticPr fontId="5" type="noConversion"/>
  </si>
  <si>
    <t>缴纳12月印花税及地方水利基金</t>
    <phoneticPr fontId="5" type="noConversion"/>
  </si>
  <si>
    <t>支付槐林提现款并扣收揽件不达标罚款</t>
    <phoneticPr fontId="5" type="noConversion"/>
  </si>
  <si>
    <t>支付手续费</t>
    <phoneticPr fontId="5" type="noConversion"/>
  </si>
  <si>
    <t>财务费用-手续费</t>
    <phoneticPr fontId="5" type="noConversion"/>
  </si>
  <si>
    <t>005</t>
    <phoneticPr fontId="5" type="noConversion"/>
  </si>
  <si>
    <t>支付亚父路提现款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</si>
  <si>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06</t>
    </r>
    <phoneticPr fontId="5" type="noConversion"/>
  </si>
  <si>
    <r>
      <t>支付1</t>
    </r>
    <r>
      <rPr>
        <sz val="11"/>
        <color theme="1"/>
        <rFont val="宋体"/>
        <family val="3"/>
        <charset val="134"/>
        <scheme val="minor"/>
      </rPr>
      <t>2月运输费</t>
    </r>
    <phoneticPr fontId="5" type="noConversion"/>
  </si>
  <si>
    <t>主营业务成本-运输费</t>
    <phoneticPr fontId="5" type="noConversion"/>
  </si>
  <si>
    <t>应交税费-应交增值税（进项税额）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</si>
  <si>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07</t>
    </r>
    <phoneticPr fontId="5" type="noConversion"/>
  </si>
  <si>
    <t>收到汽车城提现款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</si>
  <si>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08</t>
    </r>
    <phoneticPr fontId="5" type="noConversion"/>
  </si>
  <si>
    <r>
      <t>补提韩道平1</t>
    </r>
    <r>
      <rPr>
        <sz val="11"/>
        <color theme="1"/>
        <rFont val="宋体"/>
        <family val="3"/>
        <charset val="134"/>
        <scheme val="minor"/>
      </rPr>
      <t>2月工资</t>
    </r>
    <phoneticPr fontId="5" type="noConversion"/>
  </si>
  <si>
    <t>管理费用-工资</t>
    <phoneticPr fontId="5" type="noConversion"/>
  </si>
  <si>
    <t>应付职工薪酬-工资</t>
    <phoneticPr fontId="5" type="noConversion"/>
  </si>
  <si>
    <r>
      <t>发放1</t>
    </r>
    <r>
      <rPr>
        <sz val="11"/>
        <color theme="1"/>
        <rFont val="宋体"/>
        <family val="3"/>
        <charset val="134"/>
        <scheme val="minor"/>
      </rPr>
      <t>2月份工资</t>
    </r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</si>
  <si>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09</t>
    </r>
    <phoneticPr fontId="5" type="noConversion"/>
  </si>
  <si>
    <t>主营业务成本-电费</t>
    <phoneticPr fontId="5" type="noConversion"/>
  </si>
  <si>
    <t>管理费用-物业费</t>
    <phoneticPr fontId="5" type="noConversion"/>
  </si>
  <si>
    <t>管理费用-低值易耗品</t>
    <phoneticPr fontId="5" type="noConversion"/>
  </si>
  <si>
    <t>管理费用-电信费</t>
    <phoneticPr fontId="5" type="noConversion"/>
  </si>
  <si>
    <t>时欣报销11月及12月厂房电费</t>
    <phoneticPr fontId="5" type="noConversion"/>
  </si>
  <si>
    <t>时欣报销11月及12月物业费</t>
    <phoneticPr fontId="5" type="noConversion"/>
  </si>
  <si>
    <t>时欣报销2个灭火器款</t>
    <phoneticPr fontId="5" type="noConversion"/>
  </si>
  <si>
    <t>时欣报销1月17日加车费</t>
    <phoneticPr fontId="5" type="noConversion"/>
  </si>
  <si>
    <t>时欣报销10-12月电信费</t>
    <phoneticPr fontId="5" type="noConversion"/>
  </si>
  <si>
    <t>时欣报销厂房电费等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</si>
  <si>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10</t>
    </r>
    <phoneticPr fontId="5" type="noConversion"/>
  </si>
  <si>
    <r>
      <t>自中行2</t>
    </r>
    <r>
      <rPr>
        <sz val="11"/>
        <color theme="1"/>
        <rFont val="宋体"/>
        <family val="3"/>
        <charset val="134"/>
        <scheme val="minor"/>
      </rPr>
      <t>231充值至合肥巢湖集散</t>
    </r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</si>
  <si>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11</t>
    </r>
    <phoneticPr fontId="5" type="noConversion"/>
  </si>
  <si>
    <t>支付汽车城提现款</t>
    <phoneticPr fontId="5" type="noConversion"/>
  </si>
  <si>
    <t>预收账款-民腾</t>
    <phoneticPr fontId="5" type="noConversion"/>
  </si>
  <si>
    <r>
      <t>扣收汽车城1</t>
    </r>
    <r>
      <rPr>
        <sz val="11"/>
        <color theme="1"/>
        <rFont val="宋体"/>
        <family val="3"/>
        <charset val="134"/>
        <scheme val="minor"/>
      </rPr>
      <t>2月揽件不达标罚款</t>
    </r>
    <phoneticPr fontId="5" type="noConversion"/>
  </si>
  <si>
    <t>支付汽车城提现款及扣收罚款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</si>
  <si>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12</t>
    </r>
    <phoneticPr fontId="5" type="noConversion"/>
  </si>
  <si>
    <t>收到汽车城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</si>
  <si>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13</t>
    </r>
    <phoneticPr fontId="5" type="noConversion"/>
  </si>
  <si>
    <t>收到合肥巢湖网点转款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</si>
  <si>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14</t>
    </r>
    <phoneticPr fontId="5" type="noConversion"/>
  </si>
  <si>
    <t>应付账款-三度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</si>
  <si>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15</t>
    </r>
    <phoneticPr fontId="5" type="noConversion"/>
  </si>
  <si>
    <r>
      <t>与二级网点结算1</t>
    </r>
    <r>
      <rPr>
        <sz val="11"/>
        <color theme="1"/>
        <rFont val="宋体"/>
        <family val="3"/>
        <charset val="134"/>
        <scheme val="minor"/>
      </rPr>
      <t>2月成本</t>
    </r>
    <phoneticPr fontId="5" type="noConversion"/>
  </si>
  <si>
    <t>主营业务成本-二级网点</t>
    <phoneticPr fontId="5" type="noConversion"/>
  </si>
  <si>
    <t>应付账款-赤兔</t>
    <phoneticPr fontId="5" type="noConversion"/>
  </si>
  <si>
    <t>应付账款-民腾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</si>
  <si>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16</t>
    </r>
    <phoneticPr fontId="5" type="noConversion"/>
  </si>
  <si>
    <r>
      <t>支付汽车城1</t>
    </r>
    <r>
      <rPr>
        <sz val="11"/>
        <color theme="1"/>
        <rFont val="宋体"/>
        <family val="3"/>
        <charset val="134"/>
        <scheme val="minor"/>
      </rPr>
      <t>1月客服补贴及8-12月返利款项</t>
    </r>
    <phoneticPr fontId="5" type="noConversion"/>
  </si>
  <si>
    <r>
      <t>扣收汽车城1</t>
    </r>
    <r>
      <rPr>
        <sz val="11"/>
        <color theme="1"/>
        <rFont val="宋体"/>
        <family val="3"/>
        <charset val="134"/>
        <scheme val="minor"/>
      </rPr>
      <t>2月返利款项</t>
    </r>
    <phoneticPr fontId="5" type="noConversion"/>
  </si>
  <si>
    <r>
      <t>支付汽车城1</t>
    </r>
    <r>
      <rPr>
        <sz val="11"/>
        <color theme="1"/>
        <rFont val="宋体"/>
        <family val="3"/>
        <charset val="134"/>
        <scheme val="minor"/>
      </rPr>
      <t>1月客服补贴及8-11月返利款项</t>
    </r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</si>
  <si>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17</t>
    </r>
    <phoneticPr fontId="5" type="noConversion"/>
  </si>
  <si>
    <t>时欣报销发电机租赁费</t>
    <phoneticPr fontId="5" type="noConversion"/>
  </si>
  <si>
    <t>主营业务成本-租赁费</t>
    <phoneticPr fontId="5" type="noConversion"/>
  </si>
  <si>
    <t>时欣报销运输费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</si>
  <si>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18</t>
    </r>
    <phoneticPr fontId="5" type="noConversion"/>
  </si>
  <si>
    <t>支付亚夫路11月客服补贴及8-12月返利款项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</si>
  <si>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19</t>
    </r>
    <phoneticPr fontId="5" type="noConversion"/>
  </si>
  <si>
    <r>
      <t>支付槐林1</t>
    </r>
    <r>
      <rPr>
        <sz val="11"/>
        <color theme="1"/>
        <rFont val="宋体"/>
        <family val="3"/>
        <charset val="134"/>
        <scheme val="minor"/>
      </rPr>
      <t>1月客服补贴及8-12月返利款</t>
    </r>
    <phoneticPr fontId="5" type="noConversion"/>
  </si>
  <si>
    <r>
      <t>扣收槐林1</t>
    </r>
    <r>
      <rPr>
        <sz val="11"/>
        <color theme="1"/>
        <rFont val="宋体"/>
        <family val="3"/>
        <charset val="134"/>
        <scheme val="minor"/>
      </rPr>
      <t>2月返利款项</t>
    </r>
    <phoneticPr fontId="5" type="noConversion"/>
  </si>
  <si>
    <t>营业外收入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</si>
  <si>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20</t>
    </r>
    <phoneticPr fontId="5" type="noConversion"/>
  </si>
  <si>
    <t>时欣报销加油费</t>
    <phoneticPr fontId="5" type="noConversion"/>
  </si>
  <si>
    <t>管理费用-车辆费用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</si>
  <si>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21</t>
    </r>
    <phoneticPr fontId="5" type="noConversion"/>
  </si>
  <si>
    <r>
      <t>与总部结算1</t>
    </r>
    <r>
      <rPr>
        <sz val="11"/>
        <color theme="1"/>
        <rFont val="宋体"/>
        <family val="3"/>
        <charset val="134"/>
        <scheme val="minor"/>
      </rPr>
      <t>2月收入</t>
    </r>
    <phoneticPr fontId="5" type="noConversion"/>
  </si>
  <si>
    <t>预收账款-省极兔</t>
    <phoneticPr fontId="5" type="noConversion"/>
  </si>
  <si>
    <t>主营业务收入-二级网点</t>
    <phoneticPr fontId="5" type="noConversion"/>
  </si>
  <si>
    <t>应交税费-应交增值税（销项税额）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</si>
  <si>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22</t>
    </r>
    <phoneticPr fontId="5" type="noConversion"/>
  </si>
  <si>
    <r>
      <t>与总部结算1</t>
    </r>
    <r>
      <rPr>
        <sz val="11"/>
        <color theme="1"/>
        <rFont val="宋体"/>
        <family val="3"/>
        <charset val="134"/>
        <scheme val="minor"/>
      </rPr>
      <t>2月成本</t>
    </r>
    <phoneticPr fontId="5" type="noConversion"/>
  </si>
  <si>
    <t>预付账款-省极兔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</si>
  <si>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23</t>
    </r>
    <phoneticPr fontId="5" type="noConversion"/>
  </si>
  <si>
    <t>收到省极兔物料费发票并入账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</si>
  <si>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24</t>
    </r>
    <phoneticPr fontId="5" type="noConversion"/>
  </si>
  <si>
    <r>
      <t>与二级网点结算1</t>
    </r>
    <r>
      <rPr>
        <sz val="11"/>
        <color theme="1"/>
        <rFont val="宋体"/>
        <family val="3"/>
        <charset val="134"/>
        <scheme val="minor"/>
      </rPr>
      <t>2月收入</t>
    </r>
    <phoneticPr fontId="5" type="noConversion"/>
  </si>
  <si>
    <t>应收账款-赤兔</t>
    <phoneticPr fontId="5" type="noConversion"/>
  </si>
  <si>
    <t>应收账款-三度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</si>
  <si>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25</t>
    </r>
    <phoneticPr fontId="5" type="noConversion"/>
  </si>
  <si>
    <t>摊销1月厂房租赁费</t>
    <phoneticPr fontId="5" type="noConversion"/>
  </si>
  <si>
    <t>主营业务成本-房租费</t>
    <phoneticPr fontId="5" type="noConversion"/>
  </si>
  <si>
    <t>长期待摊费用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</si>
  <si>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26</t>
    </r>
    <phoneticPr fontId="5" type="noConversion"/>
  </si>
  <si>
    <r>
      <t>计提1</t>
    </r>
    <r>
      <rPr>
        <sz val="11"/>
        <color theme="1"/>
        <rFont val="宋体"/>
        <family val="3"/>
        <charset val="134"/>
        <scheme val="minor"/>
      </rPr>
      <t>月员工工资</t>
    </r>
    <phoneticPr fontId="5" type="noConversion"/>
  </si>
  <si>
    <t>主营业务成本-工资</t>
    <phoneticPr fontId="5" type="noConversion"/>
  </si>
  <si>
    <t>计提1月固资折旧</t>
    <phoneticPr fontId="5" type="noConversion"/>
  </si>
  <si>
    <t>管理费用-折旧费</t>
    <phoneticPr fontId="5" type="noConversion"/>
  </si>
  <si>
    <t>主营业务成本-折旧费</t>
    <phoneticPr fontId="5" type="noConversion"/>
  </si>
  <si>
    <t>累计折旧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</si>
  <si>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28</t>
    </r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</si>
  <si>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29</t>
    </r>
    <phoneticPr fontId="5" type="noConversion"/>
  </si>
  <si>
    <t>累计折旧</t>
    <phoneticPr fontId="12" type="noConversion"/>
  </si>
  <si>
    <t>应付职工薪酬-工资</t>
    <phoneticPr fontId="12" type="noConversion"/>
  </si>
  <si>
    <t>应付职工薪酬-职工福利</t>
    <phoneticPr fontId="12" type="noConversion"/>
  </si>
  <si>
    <t>其它应付款-提现</t>
    <phoneticPr fontId="12" type="noConversion"/>
  </si>
  <si>
    <t>税金及附加</t>
    <phoneticPr fontId="12" type="noConversion"/>
  </si>
  <si>
    <t>1月科目余额表</t>
    <phoneticPr fontId="12" type="noConversion"/>
  </si>
  <si>
    <t>本年利润</t>
    <phoneticPr fontId="5" type="noConversion"/>
  </si>
  <si>
    <t>管理费用</t>
    <phoneticPr fontId="5" type="noConversion"/>
  </si>
  <si>
    <t>其他货币资金-合肥巢湖网点</t>
    <phoneticPr fontId="5" type="noConversion"/>
  </si>
  <si>
    <t>其他货币资金-二级网点</t>
    <phoneticPr fontId="5" type="noConversion"/>
  </si>
  <si>
    <t>应收账款</t>
    <phoneticPr fontId="5" type="noConversion"/>
  </si>
  <si>
    <t>主营业务收入-二级网点</t>
  </si>
  <si>
    <r>
      <t>1</t>
    </r>
    <r>
      <rPr>
        <sz val="11"/>
        <color theme="1"/>
        <rFont val="宋体"/>
        <family val="3"/>
        <charset val="134"/>
        <scheme val="minor"/>
      </rPr>
      <t>2月</t>
    </r>
    <phoneticPr fontId="5" type="noConversion"/>
  </si>
  <si>
    <t>1月</t>
  </si>
  <si>
    <t>1月</t>
    <phoneticPr fontId="5" type="noConversion"/>
  </si>
  <si>
    <t>2月</t>
    <phoneticPr fontId="5" type="noConversion"/>
  </si>
  <si>
    <t>网点名称</t>
  </si>
  <si>
    <t>二级JMS账户系统费用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</si>
  <si>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月份客服补贴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</si>
  <si>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</t>
    </r>
    <r>
      <rPr>
        <sz val="11"/>
        <color theme="1"/>
        <rFont val="宋体"/>
        <family val="3"/>
        <charset val="134"/>
        <scheme val="minor"/>
      </rPr>
      <t>一期发二期三期明细</t>
    </r>
    <phoneticPr fontId="5" type="noConversion"/>
  </si>
  <si>
    <t>8月操作费</t>
    <phoneticPr fontId="5" type="noConversion"/>
  </si>
  <si>
    <t>9月操作费</t>
    <phoneticPr fontId="5" type="noConversion"/>
  </si>
  <si>
    <t>10月操作费</t>
    <phoneticPr fontId="5" type="noConversion"/>
  </si>
  <si>
    <t>12月操作费</t>
    <phoneticPr fontId="5" type="noConversion"/>
  </si>
  <si>
    <r>
      <t>12</t>
    </r>
    <r>
      <rPr>
        <sz val="11"/>
        <color theme="1"/>
        <rFont val="宋体"/>
        <family val="3"/>
        <charset val="134"/>
        <scheme val="minor"/>
      </rPr>
      <t>月面单返利</t>
    </r>
    <phoneticPr fontId="5" type="noConversion"/>
  </si>
  <si>
    <t>合计</t>
  </si>
  <si>
    <t>小计</t>
    <phoneticPr fontId="5" type="noConversion"/>
  </si>
  <si>
    <t>槐林路</t>
  </si>
  <si>
    <t>汽车城</t>
  </si>
  <si>
    <t>亚父路</t>
  </si>
  <si>
    <t>12月营业外收入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</si>
  <si>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0月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</si>
  <si>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</si>
  <si>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1月加盟费</t>
    </r>
    <phoneticPr fontId="5" type="noConversion"/>
  </si>
  <si>
    <t>营业外收入</t>
  </si>
  <si>
    <t>合计</t>
    <phoneticPr fontId="5" type="noConversion"/>
  </si>
  <si>
    <t>10月</t>
  </si>
  <si>
    <t>11月</t>
  </si>
  <si>
    <t>12月</t>
  </si>
  <si>
    <t>11月加盟费</t>
  </si>
  <si>
    <t>主营业务成本-二级</t>
    <phoneticPr fontId="5" type="noConversion"/>
  </si>
  <si>
    <t>秋冬工装费</t>
    <phoneticPr fontId="5" type="noConversion"/>
  </si>
  <si>
    <t>二级网点加盟费</t>
    <phoneticPr fontId="5" type="noConversion"/>
  </si>
  <si>
    <t>主营业务收入-二级</t>
    <phoneticPr fontId="5" type="noConversion"/>
  </si>
  <si>
    <t>含税</t>
    <phoneticPr fontId="5" type="noConversion"/>
  </si>
  <si>
    <t>税前</t>
    <phoneticPr fontId="5" type="noConversion"/>
  </si>
  <si>
    <t>支付亚父路提现款及补贴款</t>
    <phoneticPr fontId="5" type="noConversion"/>
  </si>
  <si>
    <t>支付亚父路客服补贴及返利款</t>
    <phoneticPr fontId="5" type="noConversion"/>
  </si>
  <si>
    <t>主营业务成本-二级网点-12月</t>
    <phoneticPr fontId="5" type="noConversion"/>
  </si>
  <si>
    <t>主营业务成本-二级网点-1月</t>
    <phoneticPr fontId="5" type="noConversion"/>
  </si>
  <si>
    <t>支付手续费</t>
    <phoneticPr fontId="5" type="noConversion"/>
  </si>
  <si>
    <t>支付槐林11月客服补贴及8-11月返利款</t>
    <phoneticPr fontId="5" type="noConversion"/>
  </si>
  <si>
    <t>少支付槐林两角</t>
    <phoneticPr fontId="5" type="noConversion"/>
  </si>
  <si>
    <t>时欣报销运输费及加油费</t>
    <phoneticPr fontId="5" type="noConversion"/>
  </si>
  <si>
    <t>主营业务收入-二级网点-12月</t>
    <phoneticPr fontId="5" type="noConversion"/>
  </si>
  <si>
    <t>主营业务收入-退转件费收入</t>
    <phoneticPr fontId="5" type="noConversion"/>
  </si>
  <si>
    <t>主营业务收入-系统派件收入</t>
    <phoneticPr fontId="5" type="noConversion"/>
  </si>
  <si>
    <t>主营业务收入-操作不规范反馈奖励</t>
    <phoneticPr fontId="5" type="noConversion"/>
  </si>
  <si>
    <t>主营业务收入-揽件收入-11月</t>
    <phoneticPr fontId="5" type="noConversion"/>
  </si>
  <si>
    <t>营业外收入</t>
    <phoneticPr fontId="5" type="noConversion"/>
  </si>
  <si>
    <t>主营业务成本-系统罚款</t>
    <phoneticPr fontId="5" type="noConversion"/>
  </si>
  <si>
    <t>主营业务成本-退转件费及操作费</t>
    <phoneticPr fontId="5" type="noConversion"/>
  </si>
  <si>
    <t>主营业务收入-二级扣款收入</t>
    <phoneticPr fontId="5" type="noConversion"/>
  </si>
  <si>
    <t>主营业务收入-物料费收入</t>
    <phoneticPr fontId="5" type="noConversion"/>
  </si>
  <si>
    <t>027</t>
    <phoneticPr fontId="5" type="noConversion"/>
  </si>
  <si>
    <t>总部扣收12月罚款及操作费</t>
    <phoneticPr fontId="5" type="noConversion"/>
  </si>
  <si>
    <t>收到总部12月操作费及反馈奖励</t>
    <phoneticPr fontId="5" type="noConversion"/>
  </si>
  <si>
    <t>总部扣收仲裁延误罚款</t>
    <phoneticPr fontId="5" type="noConversion"/>
  </si>
  <si>
    <t>收到总部各项补贴返款及操作费</t>
    <phoneticPr fontId="5" type="noConversion"/>
  </si>
  <si>
    <t>其他货币资金-巢湖集散点</t>
    <phoneticPr fontId="5" type="noConversion"/>
  </si>
  <si>
    <t>长期待摊费用-11月-4月厂房房租</t>
    <phoneticPr fontId="12" type="noConversion"/>
  </si>
  <si>
    <t>主营业务收入-派费截留-11月</t>
    <phoneticPr fontId="5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</si>
</sst>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#,##0.00_ "/>
  </numFmts>
  <fonts count="1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43" fontId="13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1" fillId="2" borderId="0" xfId="0" applyNumberFormat="1" applyFont="1" applyFill="1">
      <alignment vertical="center"/>
    </xf>
    <xf numFmtId="0" fontId="8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176" fontId="8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6" fillId="2" borderId="0" xfId="0" applyNumberFormat="1" applyFont="1" applyFill="1">
      <alignment vertical="center"/>
    </xf>
    <xf numFmtId="176" fontId="10" fillId="2" borderId="0" xfId="0" applyNumberFormat="1" applyFont="1" applyFill="1">
      <alignment vertical="center"/>
    </xf>
    <xf numFmtId="0" fontId="11" fillId="2" borderId="0" xfId="0" applyFont="1" applyFill="1">
      <alignment vertical="center"/>
    </xf>
    <xf numFmtId="49" fontId="11" fillId="2" borderId="0" xfId="0" applyNumberFormat="1" applyFont="1" applyFill="1">
      <alignment vertical="center"/>
    </xf>
    <xf numFmtId="43" fontId="0" fillId="0" borderId="0" xfId="2" applyFont="1">
      <alignment vertical="center"/>
    </xf>
    <xf numFmtId="0" fontId="11" fillId="0" borderId="0" xfId="0" applyFont="1">
      <alignment vertical="center"/>
    </xf>
    <xf numFmtId="176" fontId="0" fillId="3" borderId="0" xfId="0" applyNumberFormat="1" applyFill="1">
      <alignment vertical="center"/>
    </xf>
    <xf numFmtId="43" fontId="0" fillId="3" borderId="0" xfId="2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11" fillId="0" borderId="1" xfId="2" applyFont="1" applyBorder="1" applyAlignment="1">
      <alignment horizontal="center" vertical="center"/>
    </xf>
    <xf numFmtId="43" fontId="11" fillId="0" borderId="1" xfId="2" applyFont="1" applyFill="1" applyBorder="1" applyAlignment="1">
      <alignment horizontal="center" vertical="center" wrapText="1"/>
    </xf>
    <xf numFmtId="43" fontId="0" fillId="0" borderId="1" xfId="2" applyFont="1" applyBorder="1" applyAlignment="1">
      <alignment horizontal="center" vertical="center"/>
    </xf>
    <xf numFmtId="43" fontId="0" fillId="4" borderId="1" xfId="2" applyFont="1" applyFill="1" applyBorder="1" applyAlignment="1">
      <alignment horizontal="center" vertical="center"/>
    </xf>
    <xf numFmtId="43" fontId="0" fillId="0" borderId="1" xfId="2" applyFont="1" applyFill="1" applyBorder="1" applyAlignment="1">
      <alignment horizontal="center" vertical="center"/>
    </xf>
    <xf numFmtId="43" fontId="0" fillId="3" borderId="1" xfId="2" applyFont="1" applyFill="1" applyBorder="1" applyAlignment="1">
      <alignment horizontal="center" vertical="center"/>
    </xf>
    <xf numFmtId="43" fontId="0" fillId="0" borderId="0" xfId="0" applyNumberFormat="1">
      <alignment vertical="center"/>
    </xf>
    <xf numFmtId="43" fontId="11" fillId="0" borderId="0" xfId="2" applyFont="1">
      <alignment vertical="center"/>
    </xf>
    <xf numFmtId="0" fontId="11" fillId="4" borderId="0" xfId="0" applyFont="1" applyFill="1">
      <alignment vertical="center"/>
    </xf>
    <xf numFmtId="0" fontId="0" fillId="4" borderId="0" xfId="0" applyFill="1">
      <alignment vertical="center"/>
    </xf>
    <xf numFmtId="43" fontId="11" fillId="4" borderId="0" xfId="2" applyFont="1" applyFill="1">
      <alignment vertical="center"/>
    </xf>
    <xf numFmtId="9" fontId="0" fillId="0" borderId="0" xfId="2" applyNumberFormat="1" applyFont="1">
      <alignment vertical="center"/>
    </xf>
    <xf numFmtId="176" fontId="8" fillId="2" borderId="3" xfId="0" applyNumberFormat="1" applyFont="1" applyFill="1" applyBorder="1" applyAlignment="1">
      <alignment horizontal="center" vertical="center"/>
    </xf>
    <xf numFmtId="43" fontId="0" fillId="5" borderId="0" xfId="2" applyFont="1" applyFill="1">
      <alignment vertical="center"/>
    </xf>
    <xf numFmtId="43" fontId="0" fillId="2" borderId="0" xfId="2" applyFont="1" applyFill="1">
      <alignment vertical="center"/>
    </xf>
    <xf numFmtId="43" fontId="0" fillId="6" borderId="0" xfId="2" applyFont="1" applyFill="1">
      <alignment vertical="center"/>
    </xf>
    <xf numFmtId="57" fontId="11" fillId="0" borderId="0" xfId="0" applyNumberFormat="1" applyFont="1" applyAlignment="1">
      <alignment horizontal="left" vertical="center"/>
    </xf>
    <xf numFmtId="57" fontId="0" fillId="0" borderId="0" xfId="0" applyNumberFormat="1" applyAlignment="1">
      <alignment horizontal="left" vertical="center"/>
    </xf>
    <xf numFmtId="49" fontId="11" fillId="2" borderId="0" xfId="0" applyNumberFormat="1" applyFont="1" applyFill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0"/>
  <sheetViews>
    <sheetView tabSelected="1" topLeftCell="A76" workbookViewId="0">
      <selection activeCell="D96" sqref="D96"/>
    </sheetView>
  </sheetViews>
  <sheetFormatPr defaultColWidth="9" defaultRowHeight="13.5"/>
  <cols>
    <col min="1" max="1" width="9" style="1"/>
    <col min="2" max="2" width="33.875" style="1" customWidth="1"/>
    <col min="3" max="3" width="9" style="2"/>
    <col min="4" max="4" width="29.875" style="2" customWidth="1"/>
    <col min="5" max="5" width="16.25" style="3" customWidth="1"/>
    <col min="6" max="6" width="16.25" style="4" customWidth="1"/>
    <col min="7" max="16384" width="9" style="2"/>
  </cols>
  <sheetData>
    <row r="1" spans="1:6">
      <c r="A1" s="13" t="s">
        <v>0</v>
      </c>
      <c r="B1" s="13" t="s">
        <v>1</v>
      </c>
      <c r="C1" s="14"/>
      <c r="D1" s="14" t="s">
        <v>2</v>
      </c>
      <c r="E1" s="15" t="s">
        <v>3</v>
      </c>
      <c r="F1" s="16" t="s">
        <v>4</v>
      </c>
    </row>
    <row r="2" spans="1:6">
      <c r="A2" s="1" t="s">
        <v>52</v>
      </c>
      <c r="B2" s="1" t="s">
        <v>64</v>
      </c>
      <c r="C2" s="2" t="s">
        <v>55</v>
      </c>
      <c r="D2" s="2" t="s">
        <v>54</v>
      </c>
      <c r="E2" s="3">
        <v>57952.5</v>
      </c>
    </row>
    <row r="3" spans="1:6">
      <c r="B3" s="1" t="s">
        <v>64</v>
      </c>
      <c r="C3" s="2" t="s">
        <v>56</v>
      </c>
      <c r="D3" s="2" t="s">
        <v>57</v>
      </c>
      <c r="F3" s="4">
        <v>25000</v>
      </c>
    </row>
    <row r="4" spans="1:6">
      <c r="B4" s="1" t="s">
        <v>64</v>
      </c>
      <c r="C4" s="2" t="s">
        <v>56</v>
      </c>
      <c r="D4" s="19" t="s">
        <v>167</v>
      </c>
      <c r="F4" s="4">
        <v>32952.5</v>
      </c>
    </row>
    <row r="5" spans="1:6">
      <c r="A5" s="1" t="s">
        <v>58</v>
      </c>
      <c r="B5" s="1" t="s">
        <v>59</v>
      </c>
      <c r="C5" s="2" t="s">
        <v>55</v>
      </c>
      <c r="D5" s="2" t="s">
        <v>60</v>
      </c>
      <c r="E5" s="3">
        <v>528.76</v>
      </c>
    </row>
    <row r="6" spans="1:6">
      <c r="B6" s="1" t="s">
        <v>59</v>
      </c>
      <c r="C6" s="2" t="s">
        <v>56</v>
      </c>
      <c r="D6" s="2" t="s">
        <v>61</v>
      </c>
      <c r="F6" s="4">
        <v>248</v>
      </c>
    </row>
    <row r="7" spans="1:6">
      <c r="B7" s="1" t="s">
        <v>59</v>
      </c>
      <c r="C7" s="2" t="s">
        <v>56</v>
      </c>
      <c r="D7" s="2" t="s">
        <v>62</v>
      </c>
      <c r="F7" s="4">
        <v>280.76</v>
      </c>
    </row>
    <row r="8" spans="1:6">
      <c r="B8" s="1" t="s">
        <v>69</v>
      </c>
      <c r="C8" s="2" t="s">
        <v>55</v>
      </c>
      <c r="D8" s="2" t="s">
        <v>61</v>
      </c>
      <c r="E8" s="3">
        <v>248</v>
      </c>
    </row>
    <row r="9" spans="1:6">
      <c r="B9" s="1" t="s">
        <v>69</v>
      </c>
      <c r="C9" s="2" t="s">
        <v>55</v>
      </c>
      <c r="D9" s="2" t="s">
        <v>62</v>
      </c>
      <c r="E9" s="3">
        <v>280.76</v>
      </c>
    </row>
    <row r="10" spans="1:6">
      <c r="B10" s="1" t="s">
        <v>69</v>
      </c>
      <c r="C10" s="2" t="s">
        <v>56</v>
      </c>
      <c r="D10" s="2" t="s">
        <v>54</v>
      </c>
      <c r="F10" s="4">
        <v>280.76</v>
      </c>
    </row>
    <row r="11" spans="1:6">
      <c r="B11" s="1" t="s">
        <v>69</v>
      </c>
      <c r="C11" s="2" t="s">
        <v>56</v>
      </c>
      <c r="D11" s="2" t="s">
        <v>54</v>
      </c>
      <c r="F11" s="4">
        <v>248</v>
      </c>
    </row>
    <row r="12" spans="1:6">
      <c r="A12" s="1" t="s">
        <v>63</v>
      </c>
      <c r="B12" s="1" t="s">
        <v>53</v>
      </c>
      <c r="C12" s="2" t="s">
        <v>55</v>
      </c>
      <c r="D12" s="2" t="s">
        <v>54</v>
      </c>
      <c r="E12" s="3">
        <v>50000</v>
      </c>
    </row>
    <row r="13" spans="1:6">
      <c r="B13" s="1" t="s">
        <v>53</v>
      </c>
      <c r="C13" s="2" t="s">
        <v>56</v>
      </c>
      <c r="D13" s="2" t="s">
        <v>57</v>
      </c>
      <c r="F13" s="4">
        <v>50000</v>
      </c>
    </row>
    <row r="14" spans="1:6">
      <c r="A14" s="1" t="s">
        <v>65</v>
      </c>
      <c r="B14" s="1" t="s">
        <v>66</v>
      </c>
      <c r="C14" s="2" t="s">
        <v>55</v>
      </c>
      <c r="D14" s="2" t="s">
        <v>57</v>
      </c>
      <c r="E14" s="3">
        <v>25000</v>
      </c>
    </row>
    <row r="15" spans="1:6">
      <c r="B15" s="1" t="s">
        <v>68</v>
      </c>
      <c r="C15" s="2" t="s">
        <v>56</v>
      </c>
      <c r="D15" s="2" t="s">
        <v>67</v>
      </c>
      <c r="F15" s="4">
        <v>211.4</v>
      </c>
    </row>
    <row r="16" spans="1:6">
      <c r="B16" s="1" t="s">
        <v>70</v>
      </c>
      <c r="C16" s="2" t="s">
        <v>56</v>
      </c>
      <c r="D16" s="2" t="s">
        <v>54</v>
      </c>
      <c r="F16" s="4">
        <v>24788.6</v>
      </c>
    </row>
    <row r="17" spans="1:6">
      <c r="B17" s="1" t="s">
        <v>71</v>
      </c>
      <c r="C17" s="2" t="s">
        <v>55</v>
      </c>
      <c r="D17" s="2" t="s">
        <v>72</v>
      </c>
      <c r="E17" s="3">
        <v>10</v>
      </c>
    </row>
    <row r="18" spans="1:6">
      <c r="B18" s="1" t="s">
        <v>71</v>
      </c>
      <c r="C18" s="2" t="s">
        <v>56</v>
      </c>
      <c r="D18" s="2" t="s">
        <v>54</v>
      </c>
      <c r="F18" s="4">
        <v>10</v>
      </c>
    </row>
    <row r="19" spans="1:6">
      <c r="A19" s="1" t="s">
        <v>73</v>
      </c>
      <c r="B19" s="1" t="s">
        <v>74</v>
      </c>
      <c r="C19" s="2" t="s">
        <v>55</v>
      </c>
      <c r="D19" s="2" t="s">
        <v>57</v>
      </c>
      <c r="E19" s="3">
        <v>23250.799999999999</v>
      </c>
    </row>
    <row r="20" spans="1:6">
      <c r="B20" s="1" t="s">
        <v>74</v>
      </c>
      <c r="C20" s="2" t="s">
        <v>56</v>
      </c>
      <c r="D20" s="2" t="s">
        <v>54</v>
      </c>
      <c r="F20" s="4">
        <v>23250.799999999999</v>
      </c>
    </row>
    <row r="21" spans="1:6">
      <c r="B21" s="1" t="s">
        <v>71</v>
      </c>
      <c r="C21" s="2" t="s">
        <v>55</v>
      </c>
      <c r="D21" s="2" t="s">
        <v>72</v>
      </c>
      <c r="E21" s="3">
        <v>10</v>
      </c>
    </row>
    <row r="22" spans="1:6">
      <c r="B22" s="1" t="s">
        <v>71</v>
      </c>
      <c r="C22" s="2" t="s">
        <v>56</v>
      </c>
      <c r="D22" s="2" t="s">
        <v>54</v>
      </c>
      <c r="F22" s="4">
        <v>10</v>
      </c>
    </row>
    <row r="23" spans="1:6">
      <c r="A23" s="20" t="s">
        <v>75</v>
      </c>
      <c r="B23" s="20" t="s">
        <v>76</v>
      </c>
      <c r="C23" s="2" t="s">
        <v>55</v>
      </c>
      <c r="D23" s="19" t="s">
        <v>77</v>
      </c>
      <c r="E23" s="3">
        <v>27075.47</v>
      </c>
    </row>
    <row r="24" spans="1:6">
      <c r="B24" s="20" t="s">
        <v>76</v>
      </c>
      <c r="C24" s="2" t="s">
        <v>55</v>
      </c>
      <c r="D24" s="19" t="s">
        <v>78</v>
      </c>
      <c r="E24" s="3">
        <v>1624.53</v>
      </c>
    </row>
    <row r="25" spans="1:6">
      <c r="B25" s="20" t="s">
        <v>76</v>
      </c>
      <c r="C25" s="2" t="s">
        <v>56</v>
      </c>
      <c r="D25" s="2" t="s">
        <v>54</v>
      </c>
      <c r="F25" s="4">
        <v>28700</v>
      </c>
    </row>
    <row r="26" spans="1:6">
      <c r="B26" s="20" t="s">
        <v>71</v>
      </c>
      <c r="C26" s="2" t="s">
        <v>55</v>
      </c>
      <c r="D26" s="19" t="s">
        <v>72</v>
      </c>
      <c r="E26" s="3">
        <v>10</v>
      </c>
    </row>
    <row r="27" spans="1:6">
      <c r="B27" s="20" t="s">
        <v>71</v>
      </c>
      <c r="C27" s="2" t="s">
        <v>56</v>
      </c>
      <c r="D27" s="19" t="s">
        <v>54</v>
      </c>
      <c r="F27" s="4">
        <v>10</v>
      </c>
    </row>
    <row r="28" spans="1:6">
      <c r="A28" s="20" t="s">
        <v>79</v>
      </c>
      <c r="B28" s="20" t="s">
        <v>80</v>
      </c>
      <c r="C28" s="2" t="s">
        <v>55</v>
      </c>
      <c r="D28" s="19" t="s">
        <v>54</v>
      </c>
      <c r="E28" s="3">
        <v>50000</v>
      </c>
    </row>
    <row r="29" spans="1:6">
      <c r="B29" s="20" t="s">
        <v>80</v>
      </c>
      <c r="C29" s="2" t="s">
        <v>56</v>
      </c>
      <c r="D29" s="2" t="s">
        <v>57</v>
      </c>
      <c r="F29" s="4">
        <v>50000</v>
      </c>
    </row>
    <row r="30" spans="1:6">
      <c r="A30" s="20" t="s">
        <v>81</v>
      </c>
      <c r="B30" s="20" t="s">
        <v>82</v>
      </c>
      <c r="C30" s="2" t="s">
        <v>55</v>
      </c>
      <c r="D30" s="19" t="s">
        <v>83</v>
      </c>
      <c r="E30" s="3">
        <v>144.63</v>
      </c>
    </row>
    <row r="31" spans="1:6">
      <c r="B31" s="20" t="s">
        <v>82</v>
      </c>
      <c r="C31" s="2" t="s">
        <v>56</v>
      </c>
      <c r="D31" s="19" t="s">
        <v>84</v>
      </c>
      <c r="F31" s="4">
        <v>144.63</v>
      </c>
    </row>
    <row r="32" spans="1:6">
      <c r="B32" s="20" t="s">
        <v>85</v>
      </c>
      <c r="C32" s="2" t="s">
        <v>55</v>
      </c>
      <c r="D32" s="19" t="s">
        <v>84</v>
      </c>
      <c r="E32" s="3">
        <v>5844.63</v>
      </c>
    </row>
    <row r="33" spans="1:6">
      <c r="B33" s="20" t="s">
        <v>85</v>
      </c>
      <c r="C33" s="2" t="s">
        <v>56</v>
      </c>
      <c r="D33" s="19" t="s">
        <v>54</v>
      </c>
      <c r="F33" s="4">
        <v>3700</v>
      </c>
    </row>
    <row r="34" spans="1:6">
      <c r="B34" s="20" t="s">
        <v>85</v>
      </c>
      <c r="C34" s="2" t="s">
        <v>56</v>
      </c>
      <c r="D34" s="19" t="s">
        <v>54</v>
      </c>
      <c r="F34" s="4">
        <v>2144.63</v>
      </c>
    </row>
    <row r="35" spans="1:6">
      <c r="B35" s="20" t="s">
        <v>71</v>
      </c>
      <c r="C35" s="2" t="s">
        <v>55</v>
      </c>
      <c r="D35" s="19" t="s">
        <v>72</v>
      </c>
      <c r="E35" s="3">
        <v>5</v>
      </c>
    </row>
    <row r="36" spans="1:6">
      <c r="B36" s="20" t="s">
        <v>71</v>
      </c>
      <c r="C36" s="2" t="s">
        <v>56</v>
      </c>
      <c r="D36" s="19" t="s">
        <v>54</v>
      </c>
      <c r="F36" s="4">
        <v>5</v>
      </c>
    </row>
    <row r="37" spans="1:6">
      <c r="A37" s="20" t="s">
        <v>86</v>
      </c>
      <c r="B37" s="20" t="s">
        <v>91</v>
      </c>
      <c r="C37" s="2" t="s">
        <v>55</v>
      </c>
      <c r="D37" s="19" t="s">
        <v>87</v>
      </c>
      <c r="E37" s="3">
        <v>5646</v>
      </c>
    </row>
    <row r="38" spans="1:6">
      <c r="B38" s="20" t="s">
        <v>92</v>
      </c>
      <c r="C38" s="2" t="s">
        <v>55</v>
      </c>
      <c r="D38" s="19" t="s">
        <v>88</v>
      </c>
      <c r="E38" s="3">
        <v>1700</v>
      </c>
    </row>
    <row r="39" spans="1:6">
      <c r="B39" s="20" t="s">
        <v>93</v>
      </c>
      <c r="C39" s="2" t="s">
        <v>55</v>
      </c>
      <c r="D39" s="19" t="s">
        <v>89</v>
      </c>
      <c r="E39" s="3">
        <v>107.3</v>
      </c>
    </row>
    <row r="40" spans="1:6">
      <c r="B40" s="20" t="s">
        <v>94</v>
      </c>
      <c r="C40" s="2" t="s">
        <v>55</v>
      </c>
      <c r="D40" s="19" t="s">
        <v>77</v>
      </c>
      <c r="E40" s="3">
        <v>322.10000000000002</v>
      </c>
    </row>
    <row r="41" spans="1:6">
      <c r="B41" s="20" t="s">
        <v>95</v>
      </c>
      <c r="C41" s="2" t="s">
        <v>55</v>
      </c>
      <c r="D41" s="19" t="s">
        <v>90</v>
      </c>
      <c r="E41" s="3">
        <v>415.26</v>
      </c>
    </row>
    <row r="42" spans="1:6">
      <c r="B42" s="20" t="s">
        <v>96</v>
      </c>
      <c r="C42" s="2" t="s">
        <v>56</v>
      </c>
      <c r="D42" s="19" t="s">
        <v>54</v>
      </c>
      <c r="F42" s="4">
        <v>8190.66</v>
      </c>
    </row>
    <row r="43" spans="1:6">
      <c r="A43" s="20" t="s">
        <v>97</v>
      </c>
      <c r="B43" s="20" t="s">
        <v>98</v>
      </c>
      <c r="C43" s="2" t="s">
        <v>55</v>
      </c>
      <c r="D43" s="2" t="s">
        <v>20</v>
      </c>
      <c r="E43" s="3">
        <v>3000</v>
      </c>
    </row>
    <row r="44" spans="1:6">
      <c r="B44" s="20" t="s">
        <v>98</v>
      </c>
      <c r="C44" s="2" t="s">
        <v>56</v>
      </c>
      <c r="D44" s="19" t="s">
        <v>54</v>
      </c>
      <c r="F44" s="4">
        <v>3000</v>
      </c>
    </row>
    <row r="45" spans="1:6">
      <c r="B45" s="20" t="s">
        <v>71</v>
      </c>
      <c r="C45" s="2" t="s">
        <v>55</v>
      </c>
      <c r="D45" s="19" t="s">
        <v>72</v>
      </c>
      <c r="E45" s="3">
        <v>5</v>
      </c>
    </row>
    <row r="46" spans="1:6">
      <c r="B46" s="20" t="s">
        <v>71</v>
      </c>
      <c r="C46" s="2" t="s">
        <v>56</v>
      </c>
      <c r="D46" s="19" t="s">
        <v>54</v>
      </c>
      <c r="F46" s="4">
        <v>5</v>
      </c>
    </row>
    <row r="47" spans="1:6">
      <c r="A47" s="20" t="s">
        <v>99</v>
      </c>
      <c r="B47" s="20" t="s">
        <v>100</v>
      </c>
      <c r="C47" s="2" t="s">
        <v>55</v>
      </c>
      <c r="D47" s="2" t="s">
        <v>57</v>
      </c>
      <c r="E47" s="3">
        <v>50000</v>
      </c>
    </row>
    <row r="48" spans="1:6">
      <c r="B48" s="20" t="s">
        <v>102</v>
      </c>
      <c r="C48" s="2" t="s">
        <v>56</v>
      </c>
      <c r="D48" s="19" t="s">
        <v>101</v>
      </c>
      <c r="F48" s="4">
        <v>438.5</v>
      </c>
    </row>
    <row r="49" spans="1:6">
      <c r="B49" s="20" t="s">
        <v>103</v>
      </c>
      <c r="C49" s="2" t="s">
        <v>56</v>
      </c>
      <c r="D49" s="19" t="s">
        <v>54</v>
      </c>
      <c r="F49" s="4">
        <v>49561.5</v>
      </c>
    </row>
    <row r="50" spans="1:6">
      <c r="B50" s="20" t="s">
        <v>71</v>
      </c>
      <c r="C50" s="2" t="s">
        <v>55</v>
      </c>
      <c r="D50" s="19" t="s">
        <v>72</v>
      </c>
      <c r="E50" s="3">
        <v>10</v>
      </c>
    </row>
    <row r="51" spans="1:6">
      <c r="B51" s="20" t="s">
        <v>71</v>
      </c>
      <c r="C51" s="2" t="s">
        <v>56</v>
      </c>
      <c r="D51" s="19" t="s">
        <v>54</v>
      </c>
      <c r="F51" s="4">
        <v>10</v>
      </c>
    </row>
    <row r="52" spans="1:6">
      <c r="A52" s="20" t="s">
        <v>104</v>
      </c>
      <c r="B52" s="20" t="s">
        <v>105</v>
      </c>
      <c r="C52" s="2" t="s">
        <v>55</v>
      </c>
      <c r="D52" s="19" t="s">
        <v>54</v>
      </c>
      <c r="E52" s="3">
        <v>515</v>
      </c>
    </row>
    <row r="53" spans="1:6">
      <c r="B53" s="20" t="s">
        <v>105</v>
      </c>
      <c r="C53" s="2" t="s">
        <v>56</v>
      </c>
      <c r="D53" s="19" t="s">
        <v>101</v>
      </c>
      <c r="F53" s="4">
        <v>515</v>
      </c>
    </row>
    <row r="54" spans="1:6">
      <c r="A54" s="20" t="s">
        <v>106</v>
      </c>
      <c r="B54" s="20" t="s">
        <v>107</v>
      </c>
      <c r="C54" s="2" t="s">
        <v>55</v>
      </c>
      <c r="D54" s="19" t="s">
        <v>54</v>
      </c>
      <c r="E54" s="3">
        <v>71385.990000000005</v>
      </c>
    </row>
    <row r="55" spans="1:6">
      <c r="B55" s="20" t="s">
        <v>107</v>
      </c>
      <c r="C55" s="2" t="s">
        <v>56</v>
      </c>
      <c r="D55" s="19" t="s">
        <v>167</v>
      </c>
      <c r="F55" s="4">
        <v>71385.990000000005</v>
      </c>
    </row>
    <row r="56" spans="1:6">
      <c r="A56" s="20" t="s">
        <v>108</v>
      </c>
      <c r="B56" s="20" t="s">
        <v>74</v>
      </c>
      <c r="C56" s="2" t="s">
        <v>55</v>
      </c>
      <c r="D56" s="2" t="s">
        <v>57</v>
      </c>
      <c r="E56" s="3">
        <v>26749.200000000001</v>
      </c>
    </row>
    <row r="57" spans="1:6">
      <c r="B57" s="20" t="s">
        <v>206</v>
      </c>
      <c r="C57" s="2" t="s">
        <v>55</v>
      </c>
      <c r="D57" s="19" t="s">
        <v>109</v>
      </c>
      <c r="E57" s="3">
        <v>6250.8</v>
      </c>
    </row>
    <row r="58" spans="1:6">
      <c r="B58" s="20" t="s">
        <v>205</v>
      </c>
      <c r="C58" s="2" t="s">
        <v>56</v>
      </c>
      <c r="D58" s="19" t="s">
        <v>54</v>
      </c>
      <c r="F58" s="4">
        <v>33000</v>
      </c>
    </row>
    <row r="59" spans="1:6">
      <c r="B59" s="20" t="s">
        <v>71</v>
      </c>
      <c r="C59" s="2" t="s">
        <v>55</v>
      </c>
      <c r="D59" s="19" t="s">
        <v>72</v>
      </c>
      <c r="E59" s="3">
        <v>10</v>
      </c>
    </row>
    <row r="60" spans="1:6">
      <c r="A60" s="2"/>
      <c r="B60" s="20" t="s">
        <v>71</v>
      </c>
      <c r="C60" s="2" t="s">
        <v>56</v>
      </c>
      <c r="D60" s="19" t="s">
        <v>54</v>
      </c>
      <c r="F60" s="4">
        <v>10</v>
      </c>
    </row>
    <row r="61" spans="1:6">
      <c r="A61" s="20" t="s">
        <v>110</v>
      </c>
      <c r="B61" s="20" t="s">
        <v>111</v>
      </c>
      <c r="C61" s="2" t="s">
        <v>55</v>
      </c>
      <c r="D61" s="19" t="s">
        <v>207</v>
      </c>
      <c r="E61" s="3">
        <v>333997.64</v>
      </c>
    </row>
    <row r="62" spans="1:6">
      <c r="A62" s="20"/>
      <c r="B62" s="20" t="s">
        <v>111</v>
      </c>
      <c r="C62" s="2" t="s">
        <v>55</v>
      </c>
      <c r="D62" s="19" t="s">
        <v>208</v>
      </c>
      <c r="E62" s="3">
        <v>22522.52</v>
      </c>
    </row>
    <row r="63" spans="1:6">
      <c r="B63" s="20" t="s">
        <v>111</v>
      </c>
      <c r="C63" s="2" t="s">
        <v>55</v>
      </c>
      <c r="D63" s="19" t="s">
        <v>78</v>
      </c>
      <c r="E63" s="3">
        <v>21391.21</v>
      </c>
    </row>
    <row r="64" spans="1:6">
      <c r="B64" s="20" t="s">
        <v>111</v>
      </c>
      <c r="C64" s="2" t="s">
        <v>56</v>
      </c>
      <c r="D64" s="19" t="s">
        <v>168</v>
      </c>
      <c r="F64" s="4">
        <v>325584.3</v>
      </c>
    </row>
    <row r="65" spans="1:6">
      <c r="B65" s="20" t="s">
        <v>111</v>
      </c>
      <c r="C65" s="2" t="s">
        <v>56</v>
      </c>
      <c r="D65" s="19" t="s">
        <v>113</v>
      </c>
      <c r="F65" s="4">
        <v>10960.39</v>
      </c>
    </row>
    <row r="66" spans="1:6">
      <c r="B66" s="20" t="s">
        <v>111</v>
      </c>
      <c r="C66" s="2" t="s">
        <v>56</v>
      </c>
      <c r="D66" s="19" t="s">
        <v>114</v>
      </c>
      <c r="F66" s="4">
        <v>4760.7700000000004</v>
      </c>
    </row>
    <row r="67" spans="1:6">
      <c r="B67" s="20" t="s">
        <v>111</v>
      </c>
      <c r="C67" s="2" t="s">
        <v>56</v>
      </c>
      <c r="D67" s="19" t="s">
        <v>109</v>
      </c>
      <c r="F67" s="4">
        <v>36605.910000000003</v>
      </c>
    </row>
    <row r="68" spans="1:6" ht="27">
      <c r="A68" s="20" t="s">
        <v>115</v>
      </c>
      <c r="B68" s="45" t="s">
        <v>116</v>
      </c>
      <c r="C68" s="19" t="s">
        <v>55</v>
      </c>
      <c r="D68" s="19" t="s">
        <v>114</v>
      </c>
      <c r="E68" s="3">
        <v>4760.7700000000004</v>
      </c>
    </row>
    <row r="69" spans="1:6">
      <c r="B69" s="20" t="s">
        <v>117</v>
      </c>
      <c r="C69" s="2" t="s">
        <v>56</v>
      </c>
      <c r="D69" s="19" t="s">
        <v>101</v>
      </c>
      <c r="F69" s="4">
        <v>593.92999999999995</v>
      </c>
    </row>
    <row r="70" spans="1:6" ht="27">
      <c r="B70" s="45" t="s">
        <v>118</v>
      </c>
      <c r="C70" s="2" t="s">
        <v>56</v>
      </c>
      <c r="D70" s="19" t="s">
        <v>54</v>
      </c>
      <c r="F70" s="4">
        <v>4166.84</v>
      </c>
    </row>
    <row r="71" spans="1:6">
      <c r="B71" s="20" t="s">
        <v>209</v>
      </c>
      <c r="C71" s="19" t="s">
        <v>55</v>
      </c>
      <c r="D71" s="19" t="s">
        <v>72</v>
      </c>
      <c r="E71" s="3">
        <v>5</v>
      </c>
    </row>
    <row r="72" spans="1:6">
      <c r="B72" s="20" t="s">
        <v>209</v>
      </c>
      <c r="C72" s="2" t="s">
        <v>56</v>
      </c>
      <c r="D72" s="19" t="s">
        <v>54</v>
      </c>
      <c r="F72" s="4">
        <v>5</v>
      </c>
    </row>
    <row r="73" spans="1:6">
      <c r="A73" s="20" t="s">
        <v>119</v>
      </c>
      <c r="B73" s="20" t="s">
        <v>120</v>
      </c>
      <c r="C73" s="19" t="s">
        <v>55</v>
      </c>
      <c r="D73" s="19" t="s">
        <v>121</v>
      </c>
      <c r="E73" s="3">
        <v>1769.91</v>
      </c>
    </row>
    <row r="74" spans="1:6">
      <c r="B74" s="20" t="s">
        <v>120</v>
      </c>
      <c r="C74" s="19" t="s">
        <v>55</v>
      </c>
      <c r="D74" s="19" t="s">
        <v>78</v>
      </c>
      <c r="E74" s="3">
        <v>230.09</v>
      </c>
    </row>
    <row r="75" spans="1:6">
      <c r="B75" s="20" t="s">
        <v>122</v>
      </c>
      <c r="C75" s="19" t="s">
        <v>55</v>
      </c>
      <c r="D75" s="19" t="s">
        <v>77</v>
      </c>
      <c r="E75" s="3">
        <v>301.2</v>
      </c>
    </row>
    <row r="76" spans="1:6">
      <c r="B76" s="20" t="s">
        <v>122</v>
      </c>
      <c r="C76" s="2" t="s">
        <v>56</v>
      </c>
      <c r="D76" s="19" t="s">
        <v>54</v>
      </c>
      <c r="F76" s="4">
        <v>2301.1999999999998</v>
      </c>
    </row>
    <row r="77" spans="1:6" ht="27">
      <c r="A77" s="20" t="s">
        <v>123</v>
      </c>
      <c r="B77" s="45" t="s">
        <v>124</v>
      </c>
      <c r="C77" s="19" t="s">
        <v>55</v>
      </c>
      <c r="D77" s="19" t="s">
        <v>109</v>
      </c>
      <c r="E77" s="3">
        <v>36605.910000000003</v>
      </c>
    </row>
    <row r="78" spans="1:6" ht="27">
      <c r="B78" s="45" t="s">
        <v>124</v>
      </c>
      <c r="C78" s="2" t="s">
        <v>56</v>
      </c>
      <c r="D78" s="19" t="s">
        <v>54</v>
      </c>
      <c r="F78" s="4">
        <v>36605.910000000003</v>
      </c>
    </row>
    <row r="79" spans="1:6">
      <c r="B79" s="20" t="s">
        <v>71</v>
      </c>
      <c r="C79" s="19" t="s">
        <v>55</v>
      </c>
      <c r="D79" s="19" t="s">
        <v>72</v>
      </c>
      <c r="E79" s="3">
        <v>10</v>
      </c>
    </row>
    <row r="80" spans="1:6">
      <c r="B80" s="20" t="s">
        <v>71</v>
      </c>
      <c r="C80" s="2" t="s">
        <v>56</v>
      </c>
      <c r="D80" s="19" t="s">
        <v>54</v>
      </c>
      <c r="F80" s="4">
        <v>10</v>
      </c>
    </row>
    <row r="81" spans="1:6">
      <c r="A81" s="20" t="s">
        <v>125</v>
      </c>
      <c r="B81" s="45" t="s">
        <v>126</v>
      </c>
      <c r="C81" s="19" t="s">
        <v>55</v>
      </c>
      <c r="D81" s="19" t="s">
        <v>113</v>
      </c>
      <c r="E81" s="3">
        <v>10960.39</v>
      </c>
    </row>
    <row r="82" spans="1:6">
      <c r="B82" s="20" t="s">
        <v>127</v>
      </c>
      <c r="C82" s="2" t="s">
        <v>56</v>
      </c>
      <c r="D82" s="19" t="s">
        <v>67</v>
      </c>
      <c r="F82" s="4">
        <v>305.17</v>
      </c>
    </row>
    <row r="83" spans="1:6">
      <c r="B83" s="45" t="s">
        <v>210</v>
      </c>
      <c r="C83" s="2" t="s">
        <v>56</v>
      </c>
      <c r="D83" s="19" t="s">
        <v>54</v>
      </c>
      <c r="F83" s="4">
        <v>10655.02</v>
      </c>
    </row>
    <row r="84" spans="1:6">
      <c r="B84" s="20" t="s">
        <v>211</v>
      </c>
      <c r="C84" s="2" t="s">
        <v>56</v>
      </c>
      <c r="D84" s="19" t="s">
        <v>128</v>
      </c>
      <c r="F84" s="4">
        <v>0.2</v>
      </c>
    </row>
    <row r="85" spans="1:6">
      <c r="B85" s="20" t="s">
        <v>209</v>
      </c>
      <c r="C85" s="19" t="s">
        <v>55</v>
      </c>
      <c r="D85" s="19" t="s">
        <v>72</v>
      </c>
      <c r="E85" s="3">
        <v>10</v>
      </c>
    </row>
    <row r="86" spans="1:6">
      <c r="B86" s="20" t="s">
        <v>209</v>
      </c>
      <c r="C86" s="2" t="s">
        <v>56</v>
      </c>
      <c r="D86" s="19" t="s">
        <v>54</v>
      </c>
      <c r="F86" s="4">
        <v>10</v>
      </c>
    </row>
    <row r="87" spans="1:6">
      <c r="A87" s="20" t="s">
        <v>129</v>
      </c>
      <c r="B87" s="20" t="s">
        <v>122</v>
      </c>
      <c r="C87" s="19" t="s">
        <v>55</v>
      </c>
      <c r="D87" s="19" t="s">
        <v>77</v>
      </c>
      <c r="E87" s="3">
        <v>584.20000000000005</v>
      </c>
    </row>
    <row r="88" spans="1:6">
      <c r="B88" s="20" t="s">
        <v>130</v>
      </c>
      <c r="C88" s="19" t="s">
        <v>55</v>
      </c>
      <c r="D88" s="19" t="s">
        <v>131</v>
      </c>
      <c r="E88" s="3">
        <v>180</v>
      </c>
    </row>
    <row r="89" spans="1:6">
      <c r="B89" s="20" t="s">
        <v>212</v>
      </c>
      <c r="C89" s="19" t="s">
        <v>56</v>
      </c>
      <c r="D89" s="19" t="s">
        <v>54</v>
      </c>
      <c r="F89" s="4">
        <v>764.2</v>
      </c>
    </row>
    <row r="90" spans="1:6" ht="13.9" customHeight="1">
      <c r="A90" s="20" t="s">
        <v>132</v>
      </c>
      <c r="B90" s="20" t="s">
        <v>133</v>
      </c>
      <c r="C90" s="19" t="s">
        <v>55</v>
      </c>
      <c r="D90" s="19" t="s">
        <v>168</v>
      </c>
      <c r="E90" s="3">
        <v>325584.3</v>
      </c>
    </row>
    <row r="91" spans="1:6">
      <c r="B91" s="20" t="s">
        <v>133</v>
      </c>
      <c r="C91" s="19" t="s">
        <v>55</v>
      </c>
      <c r="D91" s="19" t="s">
        <v>134</v>
      </c>
      <c r="E91" s="3">
        <v>61334.75</v>
      </c>
    </row>
    <row r="92" spans="1:6">
      <c r="B92" s="20" t="s">
        <v>133</v>
      </c>
      <c r="C92" s="19" t="s">
        <v>56</v>
      </c>
      <c r="D92" s="19" t="s">
        <v>213</v>
      </c>
      <c r="F92" s="4">
        <v>347578.3</v>
      </c>
    </row>
    <row r="93" spans="1:6">
      <c r="B93" s="20" t="s">
        <v>133</v>
      </c>
      <c r="C93" s="19" t="s">
        <v>56</v>
      </c>
      <c r="D93" s="19" t="s">
        <v>214</v>
      </c>
      <c r="F93" s="4">
        <v>270.82</v>
      </c>
    </row>
    <row r="94" spans="1:6">
      <c r="B94" s="20" t="s">
        <v>133</v>
      </c>
      <c r="C94" s="19" t="s">
        <v>56</v>
      </c>
      <c r="D94" s="19" t="s">
        <v>215</v>
      </c>
      <c r="F94" s="4">
        <v>16.11</v>
      </c>
    </row>
    <row r="95" spans="1:6">
      <c r="B95" s="20" t="s">
        <v>133</v>
      </c>
      <c r="C95" s="19" t="s">
        <v>56</v>
      </c>
      <c r="D95" s="19" t="s">
        <v>216</v>
      </c>
      <c r="F95" s="4">
        <v>120.75</v>
      </c>
    </row>
    <row r="96" spans="1:6">
      <c r="B96" s="20" t="s">
        <v>133</v>
      </c>
      <c r="C96" s="19" t="s">
        <v>56</v>
      </c>
      <c r="D96" s="19" t="s">
        <v>230</v>
      </c>
      <c r="F96" s="4">
        <v>16936.32</v>
      </c>
    </row>
    <row r="97" spans="1:6">
      <c r="B97" s="20" t="s">
        <v>133</v>
      </c>
      <c r="C97" s="19" t="s">
        <v>56</v>
      </c>
      <c r="D97" s="19" t="s">
        <v>218</v>
      </c>
      <c r="F97" s="4">
        <v>95.66</v>
      </c>
    </row>
    <row r="98" spans="1:6">
      <c r="B98" s="20" t="s">
        <v>133</v>
      </c>
      <c r="C98" s="19" t="s">
        <v>56</v>
      </c>
      <c r="D98" s="19" t="s">
        <v>136</v>
      </c>
      <c r="F98" s="4">
        <v>21901.09</v>
      </c>
    </row>
    <row r="99" spans="1:6">
      <c r="A99" s="20" t="s">
        <v>137</v>
      </c>
      <c r="B99" s="20" t="s">
        <v>138</v>
      </c>
      <c r="C99" s="19" t="s">
        <v>55</v>
      </c>
      <c r="D99" s="19" t="s">
        <v>207</v>
      </c>
      <c r="E99" s="3">
        <v>87688.320000000007</v>
      </c>
    </row>
    <row r="100" spans="1:6">
      <c r="B100" s="20" t="s">
        <v>138</v>
      </c>
      <c r="C100" s="19" t="s">
        <v>55</v>
      </c>
      <c r="D100" s="19" t="s">
        <v>219</v>
      </c>
      <c r="E100" s="3">
        <v>1002.08</v>
      </c>
    </row>
    <row r="101" spans="1:6">
      <c r="B101" s="20" t="s">
        <v>138</v>
      </c>
      <c r="C101" s="19" t="s">
        <v>55</v>
      </c>
      <c r="D101" s="19" t="s">
        <v>220</v>
      </c>
      <c r="E101" s="3">
        <v>118.53</v>
      </c>
    </row>
    <row r="102" spans="1:6">
      <c r="B102" s="20" t="s">
        <v>138</v>
      </c>
      <c r="C102" s="19" t="s">
        <v>55</v>
      </c>
      <c r="D102" s="19" t="s">
        <v>78</v>
      </c>
      <c r="E102" s="3">
        <v>5328.53</v>
      </c>
    </row>
    <row r="103" spans="1:6">
      <c r="B103" s="20" t="s">
        <v>138</v>
      </c>
      <c r="C103" s="19" t="s">
        <v>56</v>
      </c>
      <c r="D103" s="19" t="s">
        <v>168</v>
      </c>
      <c r="F103" s="4">
        <v>92949.62</v>
      </c>
    </row>
    <row r="104" spans="1:6">
      <c r="B104" s="20" t="s">
        <v>138</v>
      </c>
      <c r="C104" s="19" t="s">
        <v>56</v>
      </c>
      <c r="D104" s="19" t="s">
        <v>139</v>
      </c>
      <c r="F104" s="4">
        <v>1187.8399999999999</v>
      </c>
    </row>
    <row r="105" spans="1:6">
      <c r="A105" s="20" t="s">
        <v>140</v>
      </c>
      <c r="B105" s="20" t="s">
        <v>141</v>
      </c>
      <c r="C105" s="19" t="s">
        <v>55</v>
      </c>
      <c r="D105" s="19" t="s">
        <v>89</v>
      </c>
      <c r="E105" s="3">
        <v>926.56</v>
      </c>
    </row>
    <row r="106" spans="1:6">
      <c r="B106" s="20" t="s">
        <v>141</v>
      </c>
      <c r="C106" s="19" t="s">
        <v>55</v>
      </c>
      <c r="D106" s="19" t="s">
        <v>78</v>
      </c>
      <c r="E106" s="3">
        <v>120.44</v>
      </c>
    </row>
    <row r="107" spans="1:6">
      <c r="B107" s="20" t="s">
        <v>141</v>
      </c>
      <c r="C107" s="19" t="s">
        <v>56</v>
      </c>
      <c r="D107" s="19" t="s">
        <v>139</v>
      </c>
      <c r="F107" s="4">
        <v>1047</v>
      </c>
    </row>
    <row r="108" spans="1:6">
      <c r="A108" s="20" t="s">
        <v>142</v>
      </c>
      <c r="B108" s="20" t="s">
        <v>143</v>
      </c>
      <c r="C108" s="19" t="s">
        <v>55</v>
      </c>
      <c r="D108" s="19" t="s">
        <v>168</v>
      </c>
      <c r="E108" s="3">
        <v>92949.62</v>
      </c>
    </row>
    <row r="109" spans="1:6">
      <c r="B109" s="20" t="s">
        <v>143</v>
      </c>
      <c r="C109" s="19" t="s">
        <v>55</v>
      </c>
      <c r="D109" s="19" t="s">
        <v>67</v>
      </c>
      <c r="E109" s="3">
        <v>516.57000000000005</v>
      </c>
    </row>
    <row r="110" spans="1:6">
      <c r="B110" s="20" t="s">
        <v>143</v>
      </c>
      <c r="C110" s="19" t="s">
        <v>55</v>
      </c>
      <c r="D110" s="19" t="s">
        <v>101</v>
      </c>
      <c r="E110" s="3">
        <v>1247.43</v>
      </c>
    </row>
    <row r="111" spans="1:6">
      <c r="B111" s="20" t="s">
        <v>143</v>
      </c>
      <c r="C111" s="19" t="s">
        <v>55</v>
      </c>
      <c r="D111" s="19" t="s">
        <v>144</v>
      </c>
      <c r="E111" s="3">
        <v>215</v>
      </c>
    </row>
    <row r="112" spans="1:6">
      <c r="B112" s="20" t="s">
        <v>143</v>
      </c>
      <c r="C112" s="19" t="s">
        <v>55</v>
      </c>
      <c r="D112" s="19" t="s">
        <v>145</v>
      </c>
      <c r="E112" s="3">
        <v>215</v>
      </c>
    </row>
    <row r="113" spans="1:6">
      <c r="B113" s="20" t="s">
        <v>143</v>
      </c>
      <c r="C113" s="19" t="s">
        <v>56</v>
      </c>
      <c r="D113" s="19" t="s">
        <v>213</v>
      </c>
      <c r="F113" s="4">
        <v>87688.320000000007</v>
      </c>
    </row>
    <row r="114" spans="1:6">
      <c r="B114" s="20" t="s">
        <v>143</v>
      </c>
      <c r="C114" s="19" t="s">
        <v>56</v>
      </c>
      <c r="D114" s="19" t="s">
        <v>221</v>
      </c>
      <c r="F114" s="4">
        <v>1461.32</v>
      </c>
    </row>
    <row r="115" spans="1:6">
      <c r="B115" s="20" t="s">
        <v>143</v>
      </c>
      <c r="C115" s="19" t="s">
        <v>56</v>
      </c>
      <c r="D115" s="19" t="s">
        <v>222</v>
      </c>
      <c r="F115" s="4">
        <v>608.49</v>
      </c>
    </row>
    <row r="116" spans="1:6">
      <c r="B116" s="20" t="s">
        <v>143</v>
      </c>
      <c r="C116" s="19" t="s">
        <v>56</v>
      </c>
      <c r="D116" s="19" t="s">
        <v>136</v>
      </c>
      <c r="F116" s="4">
        <v>5385.49</v>
      </c>
    </row>
    <row r="117" spans="1:6">
      <c r="A117" s="20" t="s">
        <v>146</v>
      </c>
      <c r="B117" s="20" t="s">
        <v>147</v>
      </c>
      <c r="C117" s="19" t="s">
        <v>55</v>
      </c>
      <c r="D117" s="19" t="s">
        <v>148</v>
      </c>
      <c r="E117" s="3">
        <v>11300</v>
      </c>
    </row>
    <row r="118" spans="1:6">
      <c r="B118" s="20" t="s">
        <v>147</v>
      </c>
      <c r="C118" s="19" t="s">
        <v>56</v>
      </c>
      <c r="D118" s="19" t="s">
        <v>149</v>
      </c>
      <c r="F118" s="4">
        <v>11300</v>
      </c>
    </row>
    <row r="119" spans="1:6">
      <c r="A119" s="20" t="s">
        <v>150</v>
      </c>
      <c r="B119" s="20" t="s">
        <v>151</v>
      </c>
      <c r="C119" s="19" t="s">
        <v>55</v>
      </c>
      <c r="D119" s="19" t="s">
        <v>152</v>
      </c>
      <c r="E119" s="3">
        <v>3700</v>
      </c>
    </row>
    <row r="120" spans="1:6">
      <c r="B120" s="20" t="s">
        <v>151</v>
      </c>
      <c r="C120" s="19" t="s">
        <v>55</v>
      </c>
      <c r="D120" s="19" t="s">
        <v>83</v>
      </c>
      <c r="E120" s="3">
        <v>2096.09</v>
      </c>
    </row>
    <row r="121" spans="1:6">
      <c r="B121" s="20" t="s">
        <v>151</v>
      </c>
      <c r="C121" s="19" t="s">
        <v>56</v>
      </c>
      <c r="D121" s="19" t="s">
        <v>84</v>
      </c>
      <c r="F121" s="4">
        <v>5796.09</v>
      </c>
    </row>
    <row r="122" spans="1:6">
      <c r="A122" s="20" t="s">
        <v>223</v>
      </c>
      <c r="B122" s="20" t="s">
        <v>153</v>
      </c>
      <c r="C122" s="19" t="s">
        <v>55</v>
      </c>
      <c r="D122" s="19" t="s">
        <v>154</v>
      </c>
      <c r="E122" s="3">
        <v>352.11</v>
      </c>
    </row>
    <row r="123" spans="1:6">
      <c r="B123" s="20" t="s">
        <v>153</v>
      </c>
      <c r="C123" s="19" t="s">
        <v>55</v>
      </c>
      <c r="D123" s="19" t="s">
        <v>155</v>
      </c>
      <c r="E123" s="3">
        <v>1895.51</v>
      </c>
    </row>
    <row r="124" spans="1:6">
      <c r="B124" s="20" t="s">
        <v>153</v>
      </c>
      <c r="C124" s="19" t="s">
        <v>56</v>
      </c>
      <c r="D124" s="19" t="s">
        <v>156</v>
      </c>
      <c r="F124" s="4">
        <v>2247.62</v>
      </c>
    </row>
    <row r="125" spans="1:6">
      <c r="A125" s="20" t="s">
        <v>157</v>
      </c>
      <c r="B125" s="20" t="s">
        <v>224</v>
      </c>
      <c r="C125" s="2" t="s">
        <v>5</v>
      </c>
      <c r="D125" s="2" t="s">
        <v>22</v>
      </c>
      <c r="E125" s="3">
        <v>659.43</v>
      </c>
    </row>
    <row r="126" spans="1:6">
      <c r="B126" s="20" t="s">
        <v>224</v>
      </c>
      <c r="C126" s="2" t="s">
        <v>6</v>
      </c>
      <c r="D126" s="2" t="s">
        <v>20</v>
      </c>
      <c r="F126" s="4">
        <v>659.43</v>
      </c>
    </row>
    <row r="127" spans="1:6">
      <c r="B127" s="20" t="s">
        <v>225</v>
      </c>
      <c r="C127" s="2" t="s">
        <v>5</v>
      </c>
      <c r="D127" s="2" t="s">
        <v>20</v>
      </c>
      <c r="E127" s="3">
        <v>370.17</v>
      </c>
    </row>
    <row r="128" spans="1:6">
      <c r="B128" s="20" t="s">
        <v>225</v>
      </c>
      <c r="C128" s="2" t="s">
        <v>6</v>
      </c>
      <c r="D128" s="2" t="s">
        <v>23</v>
      </c>
      <c r="F128" s="4">
        <v>370.17</v>
      </c>
    </row>
    <row r="129" spans="1:6">
      <c r="A129" s="20" t="s">
        <v>158</v>
      </c>
      <c r="B129" s="20" t="s">
        <v>226</v>
      </c>
      <c r="C129" s="2" t="s">
        <v>5</v>
      </c>
      <c r="D129" s="2" t="s">
        <v>22</v>
      </c>
      <c r="E129" s="3">
        <v>100</v>
      </c>
    </row>
    <row r="130" spans="1:6">
      <c r="B130" s="20" t="s">
        <v>226</v>
      </c>
      <c r="C130" s="2" t="s">
        <v>6</v>
      </c>
      <c r="D130" s="2" t="s">
        <v>16</v>
      </c>
      <c r="F130" s="4">
        <v>100</v>
      </c>
    </row>
    <row r="131" spans="1:6">
      <c r="B131" s="20" t="s">
        <v>227</v>
      </c>
      <c r="C131" s="2" t="s">
        <v>5</v>
      </c>
      <c r="D131" s="2" t="s">
        <v>16</v>
      </c>
      <c r="E131" s="3">
        <v>97474.99</v>
      </c>
    </row>
    <row r="132" spans="1:6">
      <c r="B132" s="20" t="s">
        <v>227</v>
      </c>
      <c r="C132" s="2" t="s">
        <v>6</v>
      </c>
      <c r="D132" s="2" t="s">
        <v>23</v>
      </c>
      <c r="F132" s="4">
        <v>97474.99</v>
      </c>
    </row>
    <row r="145" spans="4:6">
      <c r="F145" s="3"/>
    </row>
    <row r="147" spans="4:6">
      <c r="F147" s="3"/>
    </row>
    <row r="151" spans="4:6">
      <c r="F151" s="17"/>
    </row>
    <row r="160" spans="4:6">
      <c r="D160" s="1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selection activeCell="E36" sqref="E36"/>
    </sheetView>
  </sheetViews>
  <sheetFormatPr defaultColWidth="9" defaultRowHeight="13.5"/>
  <cols>
    <col min="1" max="1" width="32" style="11" customWidth="1"/>
    <col min="2" max="2" width="31" style="5" customWidth="1"/>
    <col min="3" max="6" width="15.625" style="12" customWidth="1"/>
    <col min="7" max="16384" width="9" style="5"/>
  </cols>
  <sheetData>
    <row r="1" spans="1:6" ht="29.1" customHeight="1">
      <c r="A1" s="46" t="s">
        <v>164</v>
      </c>
      <c r="B1" s="46"/>
      <c r="C1" s="46"/>
      <c r="D1" s="46"/>
      <c r="E1" s="46"/>
      <c r="F1" s="46"/>
    </row>
    <row r="2" spans="1:6" ht="24" customHeight="1">
      <c r="A2" s="6" t="s">
        <v>28</v>
      </c>
      <c r="B2" s="6" t="s">
        <v>29</v>
      </c>
      <c r="C2" s="7" t="s">
        <v>30</v>
      </c>
      <c r="D2" s="7" t="s">
        <v>31</v>
      </c>
      <c r="E2" s="7" t="s">
        <v>32</v>
      </c>
      <c r="F2" s="7" t="s">
        <v>33</v>
      </c>
    </row>
    <row r="3" spans="1:6" ht="24" customHeight="1">
      <c r="A3" s="8" t="s">
        <v>7</v>
      </c>
      <c r="B3" s="9"/>
      <c r="C3" s="10">
        <v>2799.8199999999488</v>
      </c>
      <c r="D3" s="10">
        <v>229853.49</v>
      </c>
      <c r="E3" s="10">
        <v>231443.12</v>
      </c>
      <c r="F3" s="10">
        <f>C3+D3-E3</f>
        <v>1210.1899999999441</v>
      </c>
    </row>
    <row r="4" spans="1:6" ht="24" customHeight="1">
      <c r="A4" s="8" t="s">
        <v>228</v>
      </c>
      <c r="B4" s="9"/>
      <c r="C4" s="10">
        <v>3198.6399999999994</v>
      </c>
      <c r="D4" s="10">
        <v>3370.17</v>
      </c>
      <c r="E4" s="10">
        <v>659.43</v>
      </c>
      <c r="F4" s="10">
        <f>C4+D4-E4</f>
        <v>5909.3799999999992</v>
      </c>
    </row>
    <row r="5" spans="1:6" ht="24" customHeight="1">
      <c r="A5" s="8" t="s">
        <v>21</v>
      </c>
      <c r="B5" s="9"/>
      <c r="C5" s="10">
        <v>0</v>
      </c>
      <c r="D5" s="10">
        <v>418533.92</v>
      </c>
      <c r="E5" s="10">
        <v>418533.92</v>
      </c>
      <c r="F5" s="10">
        <f t="shared" ref="F5:F43" si="0">C5+D5-E5</f>
        <v>0</v>
      </c>
    </row>
    <row r="6" spans="1:6" ht="24" customHeight="1">
      <c r="A6" s="8" t="s">
        <v>16</v>
      </c>
      <c r="B6" s="9"/>
      <c r="C6" s="10">
        <v>63003.020000000019</v>
      </c>
      <c r="D6" s="10">
        <v>97474.99</v>
      </c>
      <c r="E6" s="10">
        <v>104438.49</v>
      </c>
      <c r="F6" s="10">
        <f t="shared" si="0"/>
        <v>56039.520000000004</v>
      </c>
    </row>
    <row r="7" spans="1:6" ht="24" customHeight="1">
      <c r="A7" s="8" t="s">
        <v>169</v>
      </c>
      <c r="B7" s="9" t="s">
        <v>39</v>
      </c>
      <c r="C7" s="10">
        <v>0</v>
      </c>
      <c r="D7" s="10">
        <v>215</v>
      </c>
      <c r="E7" s="10"/>
      <c r="F7" s="10">
        <f t="shared" si="0"/>
        <v>215</v>
      </c>
    </row>
    <row r="8" spans="1:6" ht="24" customHeight="1">
      <c r="A8" s="8" t="s">
        <v>169</v>
      </c>
      <c r="B8" s="9" t="s">
        <v>41</v>
      </c>
      <c r="C8" s="10">
        <v>0</v>
      </c>
      <c r="D8" s="10">
        <v>215</v>
      </c>
      <c r="E8" s="10"/>
      <c r="F8" s="10">
        <f t="shared" si="0"/>
        <v>215</v>
      </c>
    </row>
    <row r="9" spans="1:6" ht="24" customHeight="1">
      <c r="A9" s="8" t="s">
        <v>34</v>
      </c>
      <c r="B9" s="9"/>
      <c r="C9" s="10">
        <v>2234.8399999999965</v>
      </c>
      <c r="D9" s="10">
        <v>759.43</v>
      </c>
      <c r="E9" s="10">
        <v>2234.84</v>
      </c>
      <c r="F9" s="10">
        <f t="shared" si="0"/>
        <v>759.4299999999962</v>
      </c>
    </row>
    <row r="10" spans="1:6" ht="24" customHeight="1">
      <c r="A10" s="8" t="s">
        <v>36</v>
      </c>
      <c r="B10" s="9" t="s">
        <v>37</v>
      </c>
      <c r="C10" s="10">
        <v>10000</v>
      </c>
      <c r="D10" s="10"/>
      <c r="E10" s="10"/>
      <c r="F10" s="10">
        <f t="shared" si="0"/>
        <v>10000</v>
      </c>
    </row>
    <row r="11" spans="1:6" ht="24" customHeight="1">
      <c r="A11" s="8" t="s">
        <v>17</v>
      </c>
      <c r="B11" s="9" t="s">
        <v>35</v>
      </c>
      <c r="C11" s="10">
        <v>111666</v>
      </c>
      <c r="D11" s="10"/>
      <c r="E11" s="10"/>
      <c r="F11" s="10">
        <f t="shared" si="0"/>
        <v>111666</v>
      </c>
    </row>
    <row r="12" spans="1:6" ht="24" customHeight="1">
      <c r="A12" s="8" t="s">
        <v>38</v>
      </c>
      <c r="B12" s="9"/>
      <c r="C12" s="10">
        <v>85173</v>
      </c>
      <c r="D12" s="10"/>
      <c r="E12" s="10"/>
      <c r="F12" s="10">
        <f t="shared" si="0"/>
        <v>85173</v>
      </c>
    </row>
    <row r="13" spans="1:6" ht="24" customHeight="1">
      <c r="A13" s="8" t="s">
        <v>159</v>
      </c>
      <c r="B13" s="9"/>
      <c r="C13" s="10">
        <v>-2036.51</v>
      </c>
      <c r="D13" s="10"/>
      <c r="E13" s="10">
        <v>2247.62</v>
      </c>
      <c r="F13" s="10">
        <f t="shared" si="0"/>
        <v>-4284.13</v>
      </c>
    </row>
    <row r="14" spans="1:6" ht="24" customHeight="1">
      <c r="A14" s="8" t="s">
        <v>229</v>
      </c>
      <c r="B14" s="9"/>
      <c r="C14" s="10">
        <v>45200</v>
      </c>
      <c r="D14" s="10"/>
      <c r="E14" s="10">
        <v>11300</v>
      </c>
      <c r="F14" s="10">
        <f t="shared" si="0"/>
        <v>33900</v>
      </c>
    </row>
    <row r="15" spans="1:6" ht="24" customHeight="1">
      <c r="A15" s="8" t="s">
        <v>19</v>
      </c>
      <c r="B15" s="9" t="s">
        <v>39</v>
      </c>
      <c r="C15" s="10">
        <v>0</v>
      </c>
      <c r="D15" s="10">
        <v>10960.39</v>
      </c>
      <c r="E15" s="10">
        <v>10960.39</v>
      </c>
      <c r="F15" s="10">
        <f t="shared" si="0"/>
        <v>0</v>
      </c>
    </row>
    <row r="16" spans="1:6" ht="24" customHeight="1">
      <c r="A16" s="8" t="s">
        <v>19</v>
      </c>
      <c r="B16" s="9" t="s">
        <v>40</v>
      </c>
      <c r="C16" s="10">
        <v>0</v>
      </c>
      <c r="D16" s="10">
        <v>4760.7700000000004</v>
      </c>
      <c r="E16" s="10">
        <v>4760.7700000000004</v>
      </c>
      <c r="F16" s="10">
        <f t="shared" si="0"/>
        <v>0</v>
      </c>
    </row>
    <row r="17" spans="1:6" ht="24" customHeight="1">
      <c r="A17" s="8" t="s">
        <v>19</v>
      </c>
      <c r="B17" s="9" t="s">
        <v>41</v>
      </c>
      <c r="C17" s="10">
        <v>-6250.8</v>
      </c>
      <c r="D17" s="10">
        <v>42856.71</v>
      </c>
      <c r="E17" s="10">
        <v>36605.910000000003</v>
      </c>
      <c r="F17" s="10">
        <f t="shared" si="0"/>
        <v>0</v>
      </c>
    </row>
    <row r="18" spans="1:6" ht="24" customHeight="1">
      <c r="A18" s="8" t="s">
        <v>42</v>
      </c>
      <c r="B18" s="9" t="s">
        <v>41</v>
      </c>
      <c r="C18" s="10">
        <v>-12400</v>
      </c>
      <c r="D18" s="10"/>
      <c r="E18" s="10"/>
      <c r="F18" s="10">
        <f t="shared" si="0"/>
        <v>-12400</v>
      </c>
    </row>
    <row r="19" spans="1:6" ht="24" customHeight="1">
      <c r="A19" s="8" t="s">
        <v>42</v>
      </c>
      <c r="B19" s="9" t="s">
        <v>40</v>
      </c>
      <c r="C19" s="10">
        <v>-10000</v>
      </c>
      <c r="D19" s="10">
        <v>1247.43</v>
      </c>
      <c r="E19" s="10">
        <v>1547.43</v>
      </c>
      <c r="F19" s="10">
        <f t="shared" si="0"/>
        <v>-10300</v>
      </c>
    </row>
    <row r="20" spans="1:6" ht="24" customHeight="1">
      <c r="A20" s="8" t="s">
        <v>42</v>
      </c>
      <c r="B20" s="9" t="s">
        <v>39</v>
      </c>
      <c r="C20" s="10">
        <v>-10000</v>
      </c>
      <c r="D20" s="10">
        <v>516.57000000000005</v>
      </c>
      <c r="E20" s="10">
        <v>516.57000000000005</v>
      </c>
      <c r="F20" s="10">
        <f t="shared" si="0"/>
        <v>-10000</v>
      </c>
    </row>
    <row r="21" spans="1:6" ht="24" customHeight="1">
      <c r="A21" s="8" t="s">
        <v>42</v>
      </c>
      <c r="B21" s="9" t="s">
        <v>35</v>
      </c>
      <c r="C21" s="10">
        <v>-61334.75</v>
      </c>
      <c r="D21" s="10">
        <v>61334.75</v>
      </c>
      <c r="E21" s="10">
        <v>97845.16</v>
      </c>
      <c r="F21" s="10">
        <f t="shared" si="0"/>
        <v>-97845.16</v>
      </c>
    </row>
    <row r="22" spans="1:6" ht="24" customHeight="1">
      <c r="A22" s="8" t="s">
        <v>160</v>
      </c>
      <c r="B22" s="9"/>
      <c r="C22" s="10">
        <v>-5700</v>
      </c>
      <c r="D22" s="10">
        <v>5844.63</v>
      </c>
      <c r="E22" s="10">
        <v>5940.72</v>
      </c>
      <c r="F22" s="10">
        <f t="shared" si="0"/>
        <v>-5796.09</v>
      </c>
    </row>
    <row r="23" spans="1:6" ht="24" customHeight="1">
      <c r="A23" s="8" t="s">
        <v>161</v>
      </c>
      <c r="B23" s="9"/>
      <c r="C23" s="10">
        <v>0</v>
      </c>
      <c r="D23" s="10"/>
      <c r="E23" s="10"/>
      <c r="F23" s="10">
        <f t="shared" si="0"/>
        <v>0</v>
      </c>
    </row>
    <row r="24" spans="1:6" ht="24" customHeight="1">
      <c r="A24" s="8" t="s">
        <v>10</v>
      </c>
      <c r="B24" s="9"/>
      <c r="C24" s="10">
        <v>0</v>
      </c>
      <c r="D24" s="10">
        <v>248</v>
      </c>
      <c r="E24" s="10">
        <v>248</v>
      </c>
      <c r="F24" s="10">
        <f t="shared" si="0"/>
        <v>0</v>
      </c>
    </row>
    <row r="25" spans="1:6" ht="24" customHeight="1">
      <c r="A25" s="8" t="s">
        <v>11</v>
      </c>
      <c r="B25" s="9"/>
      <c r="C25" s="10">
        <v>0</v>
      </c>
      <c r="D25" s="10">
        <v>280.76</v>
      </c>
      <c r="E25" s="10">
        <v>280.76</v>
      </c>
      <c r="F25" s="10">
        <f t="shared" si="0"/>
        <v>0</v>
      </c>
    </row>
    <row r="26" spans="1:6" ht="24" customHeight="1">
      <c r="A26" s="8" t="s">
        <v>43</v>
      </c>
      <c r="B26" s="9"/>
      <c r="C26" s="10">
        <v>36908.9</v>
      </c>
      <c r="D26" s="10">
        <v>28694.799999999999</v>
      </c>
      <c r="E26" s="10"/>
      <c r="F26" s="10">
        <f t="shared" si="0"/>
        <v>65603.7</v>
      </c>
    </row>
    <row r="27" spans="1:6" ht="24" customHeight="1">
      <c r="A27" s="8" t="s">
        <v>44</v>
      </c>
      <c r="B27" s="9"/>
      <c r="C27" s="10">
        <v>-34190.130000000005</v>
      </c>
      <c r="D27" s="10"/>
      <c r="E27" s="10">
        <v>27286.58</v>
      </c>
      <c r="F27" s="10">
        <f t="shared" si="0"/>
        <v>-61476.710000000006</v>
      </c>
    </row>
    <row r="28" spans="1:6" ht="24" customHeight="1">
      <c r="A28" s="8" t="s">
        <v>13</v>
      </c>
      <c r="B28" s="9"/>
      <c r="C28" s="10">
        <v>440</v>
      </c>
      <c r="D28" s="10"/>
      <c r="E28" s="10"/>
      <c r="F28" s="10">
        <f t="shared" si="0"/>
        <v>440</v>
      </c>
    </row>
    <row r="29" spans="1:6" ht="24" customHeight="1">
      <c r="A29" s="8" t="s">
        <v>162</v>
      </c>
      <c r="B29" s="9"/>
      <c r="C29" s="10">
        <v>0</v>
      </c>
      <c r="D29" s="10">
        <v>125000</v>
      </c>
      <c r="E29" s="10">
        <v>125000</v>
      </c>
      <c r="F29" s="10">
        <f t="shared" si="0"/>
        <v>0</v>
      </c>
    </row>
    <row r="30" spans="1:6" ht="24" customHeight="1">
      <c r="A30" s="8" t="s">
        <v>15</v>
      </c>
      <c r="B30" s="9" t="s">
        <v>41</v>
      </c>
      <c r="C30" s="10">
        <v>-35000</v>
      </c>
      <c r="D30" s="10"/>
      <c r="E30" s="10"/>
      <c r="F30" s="10">
        <f t="shared" si="0"/>
        <v>-35000</v>
      </c>
    </row>
    <row r="31" spans="1:6" ht="24" customHeight="1">
      <c r="A31" s="8" t="s">
        <v>15</v>
      </c>
      <c r="B31" s="9" t="s">
        <v>40</v>
      </c>
      <c r="C31" s="10">
        <v>-31666</v>
      </c>
      <c r="D31" s="10"/>
      <c r="E31" s="10"/>
      <c r="F31" s="10">
        <f t="shared" si="0"/>
        <v>-31666</v>
      </c>
    </row>
    <row r="32" spans="1:6" ht="24" customHeight="1">
      <c r="A32" s="8" t="s">
        <v>15</v>
      </c>
      <c r="B32" s="9" t="s">
        <v>39</v>
      </c>
      <c r="C32" s="10">
        <v>-30000</v>
      </c>
      <c r="D32" s="10"/>
      <c r="E32" s="10"/>
      <c r="F32" s="10">
        <f t="shared" si="0"/>
        <v>-30000</v>
      </c>
    </row>
    <row r="33" spans="1:6" ht="24" customHeight="1">
      <c r="A33" s="8" t="s">
        <v>45</v>
      </c>
      <c r="B33" s="9"/>
      <c r="C33" s="10">
        <v>-71830</v>
      </c>
      <c r="D33" s="10"/>
      <c r="E33" s="10"/>
      <c r="F33" s="10">
        <f t="shared" si="0"/>
        <v>-71830</v>
      </c>
    </row>
    <row r="34" spans="1:6" ht="24" customHeight="1">
      <c r="A34" s="8" t="s">
        <v>46</v>
      </c>
      <c r="B34" s="9"/>
      <c r="C34" s="10">
        <v>-177800</v>
      </c>
      <c r="D34" s="10"/>
      <c r="E34" s="10"/>
      <c r="F34" s="10">
        <f t="shared" si="0"/>
        <v>-177800</v>
      </c>
    </row>
    <row r="35" spans="1:6" ht="24" customHeight="1">
      <c r="A35" s="8" t="s">
        <v>47</v>
      </c>
      <c r="B35" s="9"/>
      <c r="C35" s="10">
        <v>-18821</v>
      </c>
      <c r="D35" s="10"/>
      <c r="E35" s="10"/>
      <c r="F35" s="10">
        <f t="shared" si="0"/>
        <v>-18821</v>
      </c>
    </row>
    <row r="36" spans="1:6" ht="24" customHeight="1">
      <c r="A36" s="8" t="s">
        <v>48</v>
      </c>
      <c r="B36" s="9"/>
      <c r="C36" s="10">
        <v>0</v>
      </c>
      <c r="D36" s="10"/>
      <c r="E36" s="10">
        <v>454680.43</v>
      </c>
      <c r="F36" s="10">
        <f t="shared" si="0"/>
        <v>-454680.43</v>
      </c>
    </row>
    <row r="37" spans="1:6" ht="24" customHeight="1">
      <c r="A37" s="8" t="s">
        <v>49</v>
      </c>
      <c r="B37" s="9"/>
      <c r="C37" s="10">
        <v>0</v>
      </c>
      <c r="D37" s="10">
        <v>497923.48</v>
      </c>
      <c r="E37" s="10"/>
      <c r="F37" s="10">
        <f t="shared" si="0"/>
        <v>497923.48</v>
      </c>
    </row>
    <row r="38" spans="1:6" ht="24" customHeight="1">
      <c r="A38" s="8" t="s">
        <v>163</v>
      </c>
      <c r="B38" s="9"/>
      <c r="C38" s="10">
        <v>0</v>
      </c>
      <c r="D38" s="10">
        <v>528.76</v>
      </c>
      <c r="E38" s="10"/>
      <c r="F38" s="10">
        <f t="shared" si="0"/>
        <v>528.76</v>
      </c>
    </row>
    <row r="39" spans="1:6" ht="24" customHeight="1">
      <c r="A39" s="8" t="s">
        <v>166</v>
      </c>
      <c r="B39" s="9"/>
      <c r="C39" s="10">
        <v>0</v>
      </c>
      <c r="D39" s="10">
        <v>5921.95</v>
      </c>
      <c r="E39" s="10"/>
      <c r="F39" s="10">
        <f t="shared" si="0"/>
        <v>5921.95</v>
      </c>
    </row>
    <row r="40" spans="1:6" ht="24" customHeight="1">
      <c r="A40" s="8" t="s">
        <v>8</v>
      </c>
      <c r="B40" s="9"/>
      <c r="C40" s="10">
        <v>0</v>
      </c>
      <c r="D40" s="10">
        <v>85</v>
      </c>
      <c r="E40" s="10"/>
      <c r="F40" s="10">
        <f t="shared" si="0"/>
        <v>85</v>
      </c>
    </row>
    <row r="41" spans="1:6" ht="24" customHeight="1">
      <c r="A41" s="8" t="s">
        <v>14</v>
      </c>
      <c r="B41" s="9"/>
      <c r="C41" s="10">
        <v>0</v>
      </c>
      <c r="D41" s="10"/>
      <c r="E41" s="10"/>
      <c r="F41" s="10">
        <f t="shared" si="0"/>
        <v>0</v>
      </c>
    </row>
    <row r="42" spans="1:6" ht="24" customHeight="1">
      <c r="A42" s="8" t="s">
        <v>128</v>
      </c>
      <c r="B42" s="9"/>
      <c r="C42" s="10">
        <v>0</v>
      </c>
      <c r="D42" s="10"/>
      <c r="E42" s="10">
        <v>95.86</v>
      </c>
      <c r="F42" s="10">
        <f t="shared" si="0"/>
        <v>-95.86</v>
      </c>
    </row>
    <row r="43" spans="1:6" ht="24" customHeight="1">
      <c r="A43" s="8" t="s">
        <v>165</v>
      </c>
      <c r="B43" s="9"/>
      <c r="C43" s="10">
        <v>146404.97</v>
      </c>
      <c r="D43" s="10"/>
      <c r="E43" s="10"/>
      <c r="F43" s="10">
        <f t="shared" si="0"/>
        <v>146404.97</v>
      </c>
    </row>
  </sheetData>
  <mergeCells count="1">
    <mergeCell ref="A1:F1"/>
  </mergeCells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5" sqref="H5"/>
    </sheetView>
  </sheetViews>
  <sheetFormatPr defaultRowHeight="13.5"/>
  <cols>
    <col min="1" max="1" width="21.5" bestFit="1" customWidth="1"/>
    <col min="2" max="2" width="10.5" bestFit="1" customWidth="1"/>
    <col min="5" max="5" width="32.5" bestFit="1" customWidth="1"/>
    <col min="6" max="6" width="12.75" bestFit="1" customWidth="1"/>
    <col min="8" max="8" width="34.75" bestFit="1" customWidth="1"/>
    <col min="10" max="10" width="12.75" bestFit="1" customWidth="1"/>
  </cols>
  <sheetData>
    <row r="1" spans="1:10">
      <c r="A1" s="19" t="s">
        <v>83</v>
      </c>
      <c r="B1" s="3">
        <v>144.63</v>
      </c>
      <c r="E1" s="19" t="s">
        <v>77</v>
      </c>
      <c r="F1" s="3">
        <v>27075.47</v>
      </c>
      <c r="H1" s="19" t="s">
        <v>213</v>
      </c>
      <c r="I1" s="3"/>
      <c r="J1" s="4">
        <v>347578.3</v>
      </c>
    </row>
    <row r="2" spans="1:10">
      <c r="A2" s="19" t="s">
        <v>88</v>
      </c>
      <c r="B2" s="3">
        <v>1700</v>
      </c>
      <c r="E2" s="19" t="s">
        <v>87</v>
      </c>
      <c r="F2" s="3">
        <v>5646</v>
      </c>
      <c r="H2" s="19" t="s">
        <v>214</v>
      </c>
      <c r="I2" s="3"/>
      <c r="J2" s="4">
        <v>270.82</v>
      </c>
    </row>
    <row r="3" spans="1:10">
      <c r="A3" s="19" t="s">
        <v>89</v>
      </c>
      <c r="B3" s="3">
        <v>107.3</v>
      </c>
      <c r="E3" s="19" t="s">
        <v>77</v>
      </c>
      <c r="F3" s="3">
        <v>322.10000000000002</v>
      </c>
      <c r="H3" s="19" t="s">
        <v>215</v>
      </c>
      <c r="I3" s="3"/>
      <c r="J3" s="4">
        <v>16.11</v>
      </c>
    </row>
    <row r="4" spans="1:10">
      <c r="A4" s="19" t="s">
        <v>90</v>
      </c>
      <c r="B4" s="3">
        <v>415.26</v>
      </c>
      <c r="E4" s="19" t="s">
        <v>207</v>
      </c>
      <c r="F4" s="3">
        <v>333997.64</v>
      </c>
      <c r="H4" s="19" t="s">
        <v>216</v>
      </c>
      <c r="I4" s="3"/>
      <c r="J4" s="4">
        <v>120.75</v>
      </c>
    </row>
    <row r="5" spans="1:10">
      <c r="A5" s="19" t="s">
        <v>131</v>
      </c>
      <c r="B5" s="3">
        <v>180</v>
      </c>
      <c r="E5" s="19" t="s">
        <v>208</v>
      </c>
      <c r="F5" s="3">
        <v>22522.52</v>
      </c>
      <c r="H5" s="19" t="s">
        <v>217</v>
      </c>
      <c r="I5" s="3"/>
      <c r="J5" s="4">
        <v>16936.32</v>
      </c>
    </row>
    <row r="6" spans="1:10">
      <c r="A6" s="19" t="s">
        <v>89</v>
      </c>
      <c r="B6" s="3">
        <v>926.56</v>
      </c>
      <c r="E6" s="19" t="s">
        <v>121</v>
      </c>
      <c r="F6" s="3">
        <v>1769.91</v>
      </c>
      <c r="H6" s="19" t="s">
        <v>213</v>
      </c>
      <c r="I6" s="3"/>
      <c r="J6" s="4">
        <v>87688.320000000007</v>
      </c>
    </row>
    <row r="7" spans="1:10">
      <c r="A7" s="19" t="s">
        <v>83</v>
      </c>
      <c r="B7" s="3">
        <v>2096.09</v>
      </c>
      <c r="E7" s="19" t="s">
        <v>77</v>
      </c>
      <c r="F7" s="3">
        <v>301.2</v>
      </c>
      <c r="H7" s="19" t="s">
        <v>221</v>
      </c>
      <c r="I7" s="3"/>
      <c r="J7" s="4">
        <v>1461.32</v>
      </c>
    </row>
    <row r="8" spans="1:10">
      <c r="A8" s="19" t="s">
        <v>154</v>
      </c>
      <c r="B8" s="3">
        <v>352.11</v>
      </c>
      <c r="E8" s="19" t="s">
        <v>77</v>
      </c>
      <c r="F8" s="3">
        <v>584.20000000000005</v>
      </c>
      <c r="H8" s="19" t="s">
        <v>222</v>
      </c>
      <c r="I8" s="3"/>
      <c r="J8" s="4">
        <v>608.49</v>
      </c>
    </row>
    <row r="9" spans="1:10">
      <c r="E9" s="19" t="s">
        <v>207</v>
      </c>
      <c r="F9" s="3">
        <v>87688.320000000007</v>
      </c>
    </row>
    <row r="10" spans="1:10">
      <c r="E10" s="19" t="s">
        <v>219</v>
      </c>
      <c r="F10" s="3">
        <v>1002.08</v>
      </c>
    </row>
    <row r="11" spans="1:10">
      <c r="E11" s="19" t="s">
        <v>220</v>
      </c>
      <c r="F11" s="3">
        <v>118.53</v>
      </c>
    </row>
    <row r="12" spans="1:10">
      <c r="E12" s="19" t="s">
        <v>148</v>
      </c>
      <c r="F12" s="18">
        <v>11300</v>
      </c>
    </row>
    <row r="13" spans="1:10">
      <c r="E13" s="19" t="s">
        <v>152</v>
      </c>
      <c r="F13" s="3">
        <v>3700</v>
      </c>
    </row>
    <row r="14" spans="1:10">
      <c r="E14" s="19" t="s">
        <v>155</v>
      </c>
      <c r="F14" s="3">
        <v>1895.51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8:D21"/>
  <sheetViews>
    <sheetView workbookViewId="0">
      <selection activeCell="F27" sqref="F27"/>
    </sheetView>
  </sheetViews>
  <sheetFormatPr defaultRowHeight="13.5"/>
  <cols>
    <col min="3" max="3" width="24.5" bestFit="1" customWidth="1"/>
    <col min="4" max="4" width="12.75" bestFit="1" customWidth="1"/>
  </cols>
  <sheetData>
    <row r="8" spans="3:4">
      <c r="C8" s="2" t="s">
        <v>9</v>
      </c>
      <c r="D8" s="3">
        <v>25100</v>
      </c>
    </row>
    <row r="9" spans="3:4">
      <c r="C9" s="2" t="s">
        <v>12</v>
      </c>
      <c r="D9" s="3">
        <v>3918</v>
      </c>
    </row>
    <row r="10" spans="3:4">
      <c r="C10" s="2" t="s">
        <v>18</v>
      </c>
      <c r="D10" s="3">
        <v>2839.67</v>
      </c>
    </row>
    <row r="11" spans="3:4">
      <c r="C11" s="2" t="s">
        <v>18</v>
      </c>
      <c r="D11" s="3">
        <v>127228.91</v>
      </c>
    </row>
    <row r="12" spans="3:4">
      <c r="C12" s="2" t="s">
        <v>50</v>
      </c>
      <c r="D12" s="3">
        <v>47803.81</v>
      </c>
    </row>
    <row r="13" spans="3:4">
      <c r="C13" s="2" t="s">
        <v>51</v>
      </c>
      <c r="D13" s="3">
        <v>303.39999999999998</v>
      </c>
    </row>
    <row r="14" spans="3:4">
      <c r="C14" s="2" t="s">
        <v>18</v>
      </c>
      <c r="D14" s="3">
        <v>274888.15999999997</v>
      </c>
    </row>
    <row r="15" spans="3:4">
      <c r="C15" s="2" t="s">
        <v>50</v>
      </c>
      <c r="D15" s="3">
        <v>28352.55</v>
      </c>
    </row>
    <row r="16" spans="3:4">
      <c r="C16" s="2" t="s">
        <v>51</v>
      </c>
      <c r="D16" s="3">
        <v>270.62</v>
      </c>
    </row>
    <row r="17" spans="3:4">
      <c r="C17" s="2" t="s">
        <v>24</v>
      </c>
      <c r="D17" s="3">
        <v>3700</v>
      </c>
    </row>
    <row r="18" spans="3:4">
      <c r="C18" s="2" t="s">
        <v>25</v>
      </c>
      <c r="D18" s="3">
        <v>11300</v>
      </c>
    </row>
    <row r="19" spans="3:4">
      <c r="C19" s="2" t="s">
        <v>26</v>
      </c>
      <c r="D19" s="3">
        <v>1723.2</v>
      </c>
    </row>
    <row r="20" spans="3:4">
      <c r="C20" s="2" t="s">
        <v>27</v>
      </c>
      <c r="D20" s="3">
        <v>15094.34</v>
      </c>
    </row>
    <row r="21" spans="3:4">
      <c r="C21" s="2" t="s">
        <v>18</v>
      </c>
      <c r="D21" s="3">
        <v>16415.099999999999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D1:N34"/>
  <sheetViews>
    <sheetView workbookViewId="0">
      <selection activeCell="E10" sqref="E10:I12"/>
    </sheetView>
  </sheetViews>
  <sheetFormatPr defaultRowHeight="13.5"/>
  <cols>
    <col min="4" max="4" width="23.625" customWidth="1"/>
    <col min="5" max="5" width="22.375" customWidth="1"/>
    <col min="6" max="7" width="13.875" style="21" bestFit="1" customWidth="1"/>
    <col min="8" max="8" width="13.875" bestFit="1" customWidth="1"/>
    <col min="9" max="11" width="11.5" customWidth="1"/>
    <col min="12" max="14" width="14.125" customWidth="1"/>
  </cols>
  <sheetData>
    <row r="1" spans="4:11">
      <c r="H1" s="22" t="s">
        <v>171</v>
      </c>
      <c r="I1" s="22" t="s">
        <v>173</v>
      </c>
      <c r="J1" s="22" t="s">
        <v>174</v>
      </c>
      <c r="K1" s="22" t="s">
        <v>189</v>
      </c>
    </row>
    <row r="2" spans="4:11">
      <c r="D2" t="s">
        <v>170</v>
      </c>
      <c r="F2" s="21">
        <v>347673.95</v>
      </c>
      <c r="G2" s="21">
        <f>F2*1.06</f>
        <v>368534.38700000005</v>
      </c>
      <c r="H2" s="21">
        <v>368433</v>
      </c>
      <c r="K2">
        <v>101.4</v>
      </c>
    </row>
    <row r="3" spans="4:11">
      <c r="D3" t="s">
        <v>170</v>
      </c>
      <c r="F3" s="21">
        <v>87688.320000000007</v>
      </c>
      <c r="G3" s="21">
        <f>F3*1.06</f>
        <v>92949.619200000016</v>
      </c>
      <c r="H3">
        <v>92949.62</v>
      </c>
    </row>
    <row r="10" spans="4:11">
      <c r="D10" s="2" t="s">
        <v>55</v>
      </c>
      <c r="E10" s="19" t="s">
        <v>112</v>
      </c>
      <c r="F10" s="3">
        <v>356520.16</v>
      </c>
      <c r="G10" s="21">
        <f>F10*1.06</f>
        <v>377911.36959999998</v>
      </c>
      <c r="H10">
        <f>335484.5+18553</f>
        <v>354037.5</v>
      </c>
      <c r="I10">
        <v>23873.87</v>
      </c>
    </row>
    <row r="11" spans="4:11">
      <c r="D11" s="19" t="s">
        <v>55</v>
      </c>
      <c r="E11" s="19" t="s">
        <v>112</v>
      </c>
      <c r="F11" s="3">
        <v>87688.33</v>
      </c>
      <c r="G11" s="21">
        <v>92949.62</v>
      </c>
      <c r="H11">
        <v>92949.62</v>
      </c>
    </row>
    <row r="12" spans="4:11">
      <c r="D12" s="19" t="s">
        <v>55</v>
      </c>
      <c r="E12" s="19" t="s">
        <v>112</v>
      </c>
      <c r="F12" s="23">
        <v>570.80999999999995</v>
      </c>
      <c r="G12" s="24">
        <v>645</v>
      </c>
    </row>
    <row r="15" spans="4:11">
      <c r="H15" s="33">
        <v>14395.5</v>
      </c>
    </row>
    <row r="27" spans="4:14" ht="27">
      <c r="D27" s="25" t="s">
        <v>175</v>
      </c>
      <c r="E27" s="26" t="s">
        <v>176</v>
      </c>
      <c r="F27" s="27" t="s">
        <v>177</v>
      </c>
      <c r="G27" s="28" t="s">
        <v>178</v>
      </c>
      <c r="H27" s="28" t="s">
        <v>179</v>
      </c>
      <c r="I27" s="28" t="s">
        <v>180</v>
      </c>
      <c r="J27" s="28" t="s">
        <v>181</v>
      </c>
      <c r="K27" s="28" t="s">
        <v>182</v>
      </c>
      <c r="L27" s="27" t="s">
        <v>183</v>
      </c>
      <c r="M27" s="29" t="s">
        <v>184</v>
      </c>
      <c r="N27" s="27" t="s">
        <v>185</v>
      </c>
    </row>
    <row r="28" spans="4:14">
      <c r="D28" s="25" t="s">
        <v>186</v>
      </c>
      <c r="E28" s="29">
        <v>28981.46</v>
      </c>
      <c r="F28" s="30">
        <v>2760</v>
      </c>
      <c r="G28" s="30">
        <v>7.5</v>
      </c>
      <c r="H28" s="31">
        <v>2123.52</v>
      </c>
      <c r="I28" s="31">
        <v>3437.3999999999996</v>
      </c>
      <c r="J28" s="31">
        <v>2326.8000000000002</v>
      </c>
      <c r="K28" s="32">
        <v>49.32</v>
      </c>
      <c r="L28" s="32">
        <v>255.85</v>
      </c>
      <c r="M28" s="29">
        <f>SUM(E28:L28)</f>
        <v>39941.85</v>
      </c>
      <c r="N28" s="29">
        <f>SUM(E28:L28)</f>
        <v>39941.85</v>
      </c>
    </row>
    <row r="29" spans="4:14">
      <c r="D29" s="25" t="s">
        <v>187</v>
      </c>
      <c r="E29" s="29">
        <v>100237.55</v>
      </c>
      <c r="F29" s="30">
        <v>3980</v>
      </c>
      <c r="G29" s="30">
        <v>8.4</v>
      </c>
      <c r="H29" s="31">
        <v>57.12</v>
      </c>
      <c r="I29" s="31">
        <v>62.999999999999993</v>
      </c>
      <c r="J29" s="31">
        <v>58.32</v>
      </c>
      <c r="K29" s="32">
        <v>79.679999999999993</v>
      </c>
      <c r="L29" s="32">
        <v>514.25</v>
      </c>
      <c r="M29" s="29">
        <f t="shared" ref="M29:M31" si="0">SUM(E29:L29)</f>
        <v>104998.31999999999</v>
      </c>
      <c r="N29" s="29">
        <f t="shared" ref="N29:N30" si="1">SUM(E29:L29)</f>
        <v>104998.31999999999</v>
      </c>
    </row>
    <row r="30" spans="4:14">
      <c r="D30" s="25" t="s">
        <v>188</v>
      </c>
      <c r="E30" s="29">
        <v>196365.29</v>
      </c>
      <c r="F30" s="30">
        <v>2940</v>
      </c>
      <c r="G30" s="30">
        <v>204.3</v>
      </c>
      <c r="H30" s="31">
        <v>5.879999999999999</v>
      </c>
      <c r="I30" s="31">
        <v>29.400000000000002</v>
      </c>
      <c r="J30" s="31">
        <v>362.03999999999996</v>
      </c>
      <c r="K30" s="31">
        <v>5006.6400000000003</v>
      </c>
      <c r="L30" s="29">
        <v>28057.65</v>
      </c>
      <c r="M30" s="29">
        <f t="shared" si="0"/>
        <v>232971.2</v>
      </c>
      <c r="N30" s="29">
        <f t="shared" si="1"/>
        <v>232971.2</v>
      </c>
    </row>
    <row r="31" spans="4:14">
      <c r="D31" s="25" t="s">
        <v>184</v>
      </c>
      <c r="E31" s="29">
        <f t="shared" ref="E31:L31" si="2">SUM(E28:E30)</f>
        <v>325584.30000000005</v>
      </c>
      <c r="F31" s="30">
        <f t="shared" si="2"/>
        <v>9680</v>
      </c>
      <c r="G31" s="30">
        <f t="shared" si="2"/>
        <v>220.20000000000002</v>
      </c>
      <c r="H31" s="31">
        <f t="shared" si="2"/>
        <v>2186.52</v>
      </c>
      <c r="I31" s="31">
        <f t="shared" si="2"/>
        <v>3529.7999999999997</v>
      </c>
      <c r="J31" s="31">
        <f t="shared" si="2"/>
        <v>2747.1600000000003</v>
      </c>
      <c r="K31" s="31">
        <f t="shared" si="2"/>
        <v>5135.6400000000003</v>
      </c>
      <c r="L31" s="29">
        <f t="shared" si="2"/>
        <v>28827.75</v>
      </c>
      <c r="M31" s="29">
        <f t="shared" si="0"/>
        <v>377911.37000000005</v>
      </c>
      <c r="N31" s="29">
        <f>SUM(E31:L31)</f>
        <v>377911.37000000005</v>
      </c>
    </row>
    <row r="33" spans="5:12">
      <c r="L33" s="33">
        <f>L31-18553</f>
        <v>10274.75</v>
      </c>
    </row>
    <row r="34" spans="5:12">
      <c r="E34">
        <v>42878.400000000001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E8:N28"/>
  <sheetViews>
    <sheetView workbookViewId="0">
      <selection activeCell="E8" sqref="E8:J25"/>
    </sheetView>
  </sheetViews>
  <sheetFormatPr defaultRowHeight="13.5"/>
  <cols>
    <col min="5" max="5" width="22.875" customWidth="1"/>
    <col min="6" max="9" width="13.875" style="21" bestFit="1" customWidth="1"/>
    <col min="11" max="11" width="16.125" bestFit="1" customWidth="1"/>
    <col min="12" max="14" width="16.125" style="21" bestFit="1" customWidth="1"/>
  </cols>
  <sheetData>
    <row r="8" spans="5:14">
      <c r="F8" s="34" t="s">
        <v>190</v>
      </c>
      <c r="G8" s="34" t="s">
        <v>191</v>
      </c>
      <c r="H8" s="34" t="s">
        <v>171</v>
      </c>
      <c r="I8" s="34" t="s">
        <v>173</v>
      </c>
    </row>
    <row r="9" spans="5:14">
      <c r="E9" s="22" t="s">
        <v>112</v>
      </c>
      <c r="F9" s="21">
        <v>290767.35999999999</v>
      </c>
      <c r="G9" s="21">
        <v>312875.65999999997</v>
      </c>
      <c r="H9" s="21">
        <v>461382.62</v>
      </c>
      <c r="I9" s="21">
        <v>23873.87</v>
      </c>
      <c r="K9" s="33"/>
      <c r="M9" s="39">
        <f>101951.57+497528.2</f>
        <v>599479.77</v>
      </c>
      <c r="N9" s="39">
        <v>444779.3</v>
      </c>
    </row>
    <row r="10" spans="5:14">
      <c r="F10" s="21">
        <v>10.050000000000001</v>
      </c>
      <c r="G10" s="21">
        <v>17400</v>
      </c>
    </row>
    <row r="11" spans="5:14">
      <c r="K11" s="33"/>
    </row>
    <row r="12" spans="5:14">
      <c r="E12" s="19" t="s">
        <v>112</v>
      </c>
      <c r="F12" s="23">
        <v>570.80999999999995</v>
      </c>
      <c r="G12" s="24">
        <v>645</v>
      </c>
      <c r="H12" s="38">
        <v>0.13</v>
      </c>
      <c r="I12" s="34" t="s">
        <v>192</v>
      </c>
    </row>
    <row r="16" spans="5:14">
      <c r="E16" s="22" t="s">
        <v>194</v>
      </c>
      <c r="F16" s="21">
        <f>ROUND((F9+F10)/1.06,2)</f>
        <v>274318.31</v>
      </c>
      <c r="G16" s="42">
        <f>ROUND((G9+G10)/1.06,2)</f>
        <v>311580.81</v>
      </c>
      <c r="H16" s="42">
        <f>ROUND((H9+H10)/1.06,2)</f>
        <v>435266.62</v>
      </c>
      <c r="I16" s="42">
        <f>ROUND((I9+I10)/1.06,2)</f>
        <v>22522.52</v>
      </c>
    </row>
    <row r="17" spans="5:14">
      <c r="F17" s="42">
        <f>F16+F12</f>
        <v>274889.12</v>
      </c>
    </row>
    <row r="19" spans="5:14">
      <c r="E19" s="35" t="s">
        <v>135</v>
      </c>
      <c r="F19" s="40">
        <v>290767.35999999999</v>
      </c>
      <c r="G19" s="40">
        <v>312875.65999999997</v>
      </c>
      <c r="H19" s="40">
        <v>461382.62</v>
      </c>
      <c r="K19" s="33"/>
      <c r="M19" s="21">
        <f>M9+N9</f>
        <v>1044259.0700000001</v>
      </c>
      <c r="N19" s="21">
        <f>M19*1.06</f>
        <v>1106914.6142000002</v>
      </c>
    </row>
    <row r="20" spans="5:14">
      <c r="E20" s="36"/>
      <c r="F20" s="40">
        <v>10.050000000000001</v>
      </c>
      <c r="G20" s="40"/>
      <c r="I20" s="40">
        <v>101.4</v>
      </c>
      <c r="J20" s="22" t="s">
        <v>128</v>
      </c>
    </row>
    <row r="21" spans="5:14">
      <c r="E21" s="35" t="s">
        <v>194</v>
      </c>
      <c r="F21" s="37">
        <f>SUM(F19:F20)</f>
        <v>290777.40999999997</v>
      </c>
      <c r="G21" s="37">
        <f>SUM(G19:G20)</f>
        <v>312875.65999999997</v>
      </c>
      <c r="H21" s="37">
        <f>SUM(H19:H20)</f>
        <v>461382.62</v>
      </c>
    </row>
    <row r="22" spans="5:14" s="2" customFormat="1">
      <c r="F22" s="41">
        <f>ROUND(F21/1.06,2)</f>
        <v>274318.31</v>
      </c>
      <c r="G22" s="41">
        <f>ROUND(G21/1.06,2)</f>
        <v>295165.71999999997</v>
      </c>
      <c r="H22" s="41">
        <f>ROUND(H21/1.06,2)</f>
        <v>435266.62</v>
      </c>
      <c r="I22" s="41">
        <f>I20/1.06</f>
        <v>95.660377358490564</v>
      </c>
      <c r="L22" s="41"/>
      <c r="M22" s="41"/>
      <c r="N22" s="41">
        <f>N19-F9-G9-H9-I9-G10-G12</f>
        <v>-29.895799999769224</v>
      </c>
    </row>
    <row r="23" spans="5:14" s="2" customFormat="1">
      <c r="F23" s="41"/>
      <c r="G23" s="41"/>
      <c r="H23" s="41"/>
      <c r="I23" s="41"/>
      <c r="L23" s="41"/>
      <c r="M23" s="41"/>
      <c r="N23" s="41"/>
    </row>
    <row r="24" spans="5:14" s="2" customFormat="1">
      <c r="F24" s="41"/>
      <c r="G24" s="41"/>
      <c r="H24" s="41"/>
      <c r="I24" s="41"/>
      <c r="L24" s="41"/>
      <c r="M24" s="41"/>
      <c r="N24" s="41"/>
    </row>
    <row r="25" spans="5:14" s="2" customFormat="1">
      <c r="F25" s="41"/>
      <c r="G25" s="41"/>
      <c r="H25" s="41"/>
      <c r="I25" s="41"/>
      <c r="L25" s="41"/>
      <c r="M25" s="41"/>
      <c r="N25" s="41"/>
    </row>
    <row r="26" spans="5:14" s="2" customFormat="1">
      <c r="F26" s="41"/>
      <c r="G26" s="41"/>
      <c r="H26" s="41"/>
      <c r="I26" s="41"/>
      <c r="L26" s="41"/>
      <c r="M26" s="41"/>
      <c r="N26" s="41"/>
    </row>
    <row r="27" spans="5:14" s="2" customFormat="1">
      <c r="F27" s="41"/>
      <c r="G27" s="41"/>
      <c r="H27" s="41"/>
      <c r="I27" s="41"/>
      <c r="L27" s="41"/>
      <c r="M27" s="41"/>
      <c r="N27" s="41"/>
    </row>
    <row r="28" spans="5:14" s="2" customFormat="1">
      <c r="F28" s="41"/>
      <c r="G28" s="41"/>
      <c r="H28" s="41"/>
      <c r="I28" s="41"/>
      <c r="L28" s="41"/>
      <c r="M28" s="41"/>
      <c r="N28" s="41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D4:K31"/>
  <sheetViews>
    <sheetView workbookViewId="0">
      <selection activeCell="E26" sqref="E26"/>
    </sheetView>
  </sheetViews>
  <sheetFormatPr defaultRowHeight="13.5"/>
  <cols>
    <col min="4" max="4" width="21" customWidth="1"/>
    <col min="5" max="5" width="13.875" style="21" bestFit="1" customWidth="1"/>
    <col min="6" max="7" width="13.875" bestFit="1" customWidth="1"/>
    <col min="8" max="8" width="16.125" bestFit="1" customWidth="1"/>
    <col min="11" max="11" width="12.75" bestFit="1" customWidth="1"/>
  </cols>
  <sheetData>
    <row r="4" spans="4:11">
      <c r="E4" s="34" t="s">
        <v>195</v>
      </c>
      <c r="F4" s="34" t="s">
        <v>196</v>
      </c>
      <c r="G4" s="34" t="s">
        <v>197</v>
      </c>
      <c r="H4" s="34" t="s">
        <v>172</v>
      </c>
    </row>
    <row r="5" spans="4:11">
      <c r="D5" s="22" t="s">
        <v>18</v>
      </c>
      <c r="E5" s="21">
        <v>290767.35999999999</v>
      </c>
      <c r="F5" s="21">
        <v>312875.65999999997</v>
      </c>
      <c r="G5" s="21">
        <v>461382.62</v>
      </c>
      <c r="H5" s="21">
        <v>23873.87</v>
      </c>
    </row>
    <row r="6" spans="4:11">
      <c r="E6" s="21">
        <v>10.050000000000001</v>
      </c>
      <c r="F6" s="21">
        <v>17400</v>
      </c>
      <c r="G6" s="21"/>
      <c r="H6" s="21"/>
    </row>
    <row r="7" spans="4:11">
      <c r="F7" s="21"/>
      <c r="G7" s="21"/>
      <c r="H7" s="21"/>
    </row>
    <row r="8" spans="4:11">
      <c r="D8" s="19" t="s">
        <v>18</v>
      </c>
      <c r="E8" s="24">
        <v>570.80999999999995</v>
      </c>
      <c r="F8" s="24">
        <v>645</v>
      </c>
      <c r="G8" s="38">
        <v>0.13</v>
      </c>
      <c r="H8" s="34" t="s">
        <v>198</v>
      </c>
      <c r="K8" s="33">
        <f>F12-E27</f>
        <v>16415.090000000026</v>
      </c>
    </row>
    <row r="9" spans="4:11">
      <c r="F9" s="21"/>
      <c r="G9" s="21"/>
      <c r="H9" s="21"/>
    </row>
    <row r="10" spans="4:11">
      <c r="F10" s="21"/>
      <c r="G10" s="21"/>
      <c r="H10" s="21"/>
    </row>
    <row r="11" spans="4:11">
      <c r="F11" s="21"/>
      <c r="G11" s="21"/>
      <c r="H11" s="21"/>
    </row>
    <row r="12" spans="4:11">
      <c r="D12" s="22" t="s">
        <v>184</v>
      </c>
      <c r="E12" s="21">
        <v>274318.31</v>
      </c>
      <c r="F12" s="42">
        <v>311580.81</v>
      </c>
      <c r="G12" s="42">
        <v>435266.62</v>
      </c>
      <c r="H12" s="42">
        <v>22522.52</v>
      </c>
    </row>
    <row r="13" spans="4:11">
      <c r="E13" s="42">
        <v>274889.12</v>
      </c>
      <c r="F13" s="21"/>
      <c r="G13" s="21"/>
      <c r="H13" s="21"/>
    </row>
    <row r="14" spans="4:11">
      <c r="F14" s="21"/>
      <c r="G14" s="21"/>
      <c r="H14" s="21"/>
    </row>
    <row r="15" spans="4:11">
      <c r="D15" s="35" t="s">
        <v>170</v>
      </c>
      <c r="E15" s="40">
        <v>290767.35999999999</v>
      </c>
      <c r="F15" s="40">
        <v>312875.65999999997</v>
      </c>
      <c r="G15" s="40">
        <v>461382.62</v>
      </c>
      <c r="H15" s="21"/>
    </row>
    <row r="16" spans="4:11">
      <c r="D16" s="36"/>
      <c r="E16" s="40">
        <v>10.050000000000001</v>
      </c>
      <c r="F16" s="40"/>
      <c r="G16" s="21"/>
      <c r="H16" s="40">
        <v>101.4</v>
      </c>
      <c r="I16" s="22" t="s">
        <v>193</v>
      </c>
    </row>
    <row r="17" spans="4:10">
      <c r="D17" s="35" t="s">
        <v>184</v>
      </c>
      <c r="E17" s="37">
        <v>290777.40999999997</v>
      </c>
      <c r="F17" s="37">
        <v>312875.65999999997</v>
      </c>
      <c r="G17" s="37">
        <v>461382.62</v>
      </c>
      <c r="H17" s="21"/>
    </row>
    <row r="18" spans="4:10">
      <c r="D18" s="2"/>
      <c r="E18" s="41">
        <v>274318.31</v>
      </c>
      <c r="F18" s="41">
        <v>295165.71999999997</v>
      </c>
      <c r="G18" s="41">
        <v>435266.62</v>
      </c>
      <c r="H18" s="41">
        <v>95.660377358490564</v>
      </c>
      <c r="I18" s="2"/>
    </row>
    <row r="19" spans="4:10">
      <c r="D19" s="2"/>
      <c r="E19" s="41"/>
      <c r="F19" s="41"/>
      <c r="G19" s="41"/>
      <c r="H19" s="41"/>
      <c r="I19" s="2"/>
    </row>
    <row r="20" spans="4:10">
      <c r="D20" s="2"/>
      <c r="E20" s="41"/>
      <c r="F20" s="41"/>
      <c r="G20" s="41"/>
      <c r="H20" s="41"/>
      <c r="I20" s="2"/>
    </row>
    <row r="21" spans="4:10">
      <c r="D21" s="2"/>
      <c r="E21" s="41"/>
      <c r="F21" s="41"/>
      <c r="G21" s="41"/>
      <c r="H21" s="41"/>
      <c r="I21" s="2"/>
    </row>
    <row r="23" spans="4:10">
      <c r="H23">
        <f>10.05-101.4</f>
        <v>-91.350000000000009</v>
      </c>
    </row>
    <row r="25" spans="4:10">
      <c r="D25" s="22" t="s">
        <v>199</v>
      </c>
      <c r="G25" s="22" t="s">
        <v>202</v>
      </c>
      <c r="J25" s="22" t="s">
        <v>128</v>
      </c>
    </row>
    <row r="26" spans="4:10">
      <c r="D26" s="43">
        <v>44105</v>
      </c>
      <c r="E26" s="21">
        <v>274318.31</v>
      </c>
      <c r="G26" s="43">
        <v>44105</v>
      </c>
      <c r="H26" s="21">
        <v>274318.31</v>
      </c>
      <c r="I26" s="22" t="s">
        <v>203</v>
      </c>
      <c r="J26">
        <v>101.4</v>
      </c>
    </row>
    <row r="27" spans="4:10">
      <c r="D27" s="43">
        <v>44136</v>
      </c>
      <c r="E27" s="21">
        <v>295165.71999999997</v>
      </c>
      <c r="G27" s="43">
        <v>44136</v>
      </c>
      <c r="H27" s="21">
        <v>295165.71999999997</v>
      </c>
      <c r="I27" s="22" t="s">
        <v>204</v>
      </c>
      <c r="J27">
        <v>95.66</v>
      </c>
    </row>
    <row r="28" spans="4:10">
      <c r="D28" s="43">
        <v>44166</v>
      </c>
      <c r="E28" s="21">
        <v>435266.62</v>
      </c>
      <c r="G28" s="43">
        <v>44166</v>
      </c>
      <c r="H28" s="21">
        <v>435266.62</v>
      </c>
    </row>
    <row r="29" spans="4:10">
      <c r="D29" s="44">
        <v>44197</v>
      </c>
      <c r="E29" s="21">
        <v>22522.52</v>
      </c>
      <c r="H29" s="33">
        <f>SUM(H26:H28)</f>
        <v>1004750.65</v>
      </c>
    </row>
    <row r="30" spans="4:10">
      <c r="D30" s="22" t="s">
        <v>200</v>
      </c>
      <c r="E30" s="21">
        <v>570.80999999999995</v>
      </c>
    </row>
    <row r="31" spans="4:10">
      <c r="D31" s="22" t="s">
        <v>201</v>
      </c>
      <c r="E31" s="21">
        <v>16415.090000000026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1月账</vt:lpstr>
      <vt:lpstr>1月科目余额</vt:lpstr>
      <vt:lpstr>Sheet4</vt:lpstr>
      <vt:lpstr>Sheet1</vt:lpstr>
      <vt:lpstr>Sheet2</vt:lpstr>
      <vt:lpstr>Sheet3</vt:lpstr>
      <vt:lpstr>主营业务成本明细表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2021-01-03T05:54:00Z</dcterms:created>
  <dcterms:modified xsi:type="dcterms:W3CDTF">2021-02-22T14:30:37Z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